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/>
  <workbookProtection lockStructure="1"/>
  <bookViews>
    <workbookView xWindow="0" yWindow="0" windowWidth="19440" windowHeight="13320" tabRatio="870" activeTab="5"/>
  </bookViews>
  <sheets>
    <sheet name="Cover" sheetId="30" r:id="rId1"/>
    <sheet name="Version control" sheetId="33" r:id="rId2"/>
    <sheet name="Model map" sheetId="34" r:id="rId3"/>
    <sheet name="Index" sheetId="41" r:id="rId4"/>
    <sheet name="Fixed inputs" sheetId="8" r:id="rId5"/>
    <sheet name="DNO inputs" sheetId="2" r:id="rId6"/>
    <sheet name="MEAV" sheetId="15" r:id="rId7"/>
    <sheet name="Expenditure" sheetId="21" r:id="rId8"/>
    <sheet name="Expensed" sheetId="38" r:id="rId9"/>
    <sheet name="Capitalised" sheetId="20" r:id="rId10"/>
    <sheet name="Rev allocation" sheetId="22" r:id="rId11"/>
    <sheet name="Direct" sheetId="39" r:id="rId12"/>
    <sheet name="EDCM discounts" sheetId="36" r:id="rId13"/>
    <sheet name="CDCM discounts" sheetId="24" r:id="rId14"/>
    <sheet name="Output to other models" sheetId="23" r:id="rId15"/>
  </sheets>
  <definedNames>
    <definedName name="_xlnm._FilterDatabase" localSheetId="3" hidden="1">Index!$F$11:$G$40</definedName>
    <definedName name="_xlnm._FilterDatabase" localSheetId="6" hidden="1">MEAV!$B$2:$B$147</definedName>
    <definedName name="HTML_CodePage" hidden="1">1252</definedName>
    <definedName name="HTML_Control" localSheetId="0" hidden="1">{"'Sheet1'!$A$1:$G$85"}</definedName>
    <definedName name="HTML_Control" hidden="1">{"'Sheet1'!$A$1:$G$85"}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_xlnm.Print_Area" localSheetId="5">'DNO inputs'!$A$1:$M$391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7" i="8" l="1"/>
  <c r="H13" i="33" l="1"/>
  <c r="G122" i="41" l="1"/>
  <c r="G121" i="41"/>
  <c r="G120" i="41"/>
  <c r="G119" i="41"/>
  <c r="G118" i="41"/>
  <c r="G117" i="41"/>
  <c r="G116" i="41"/>
  <c r="G115" i="41"/>
  <c r="G114" i="41"/>
  <c r="G113" i="41"/>
  <c r="G112" i="41"/>
  <c r="G111" i="41"/>
  <c r="G110" i="41"/>
  <c r="G109" i="41"/>
  <c r="G108" i="41"/>
  <c r="G107" i="41"/>
  <c r="G106" i="41"/>
  <c r="G105" i="41"/>
  <c r="G104" i="41"/>
  <c r="G103" i="41"/>
  <c r="G102" i="41"/>
  <c r="G101" i="41"/>
  <c r="G100" i="41"/>
  <c r="G99" i="41"/>
  <c r="G98" i="41"/>
  <c r="G97" i="41"/>
  <c r="G96" i="41"/>
  <c r="G95" i="41"/>
  <c r="G94" i="41"/>
  <c r="G93" i="41"/>
  <c r="G92" i="41"/>
  <c r="G91" i="41"/>
  <c r="G90" i="41"/>
  <c r="G89" i="41"/>
  <c r="G88" i="41"/>
  <c r="G87" i="41"/>
  <c r="G86" i="41"/>
  <c r="G85" i="41"/>
  <c r="G84" i="41"/>
  <c r="G83" i="41"/>
  <c r="G82" i="41"/>
  <c r="G81" i="41"/>
  <c r="G80" i="41"/>
  <c r="G79" i="41"/>
  <c r="G78" i="41"/>
  <c r="G77" i="41"/>
  <c r="G76" i="41"/>
  <c r="G75" i="41"/>
  <c r="G74" i="41"/>
  <c r="G73" i="41"/>
  <c r="G72" i="41"/>
  <c r="G71" i="41"/>
  <c r="G70" i="41"/>
  <c r="G69" i="41"/>
  <c r="G68" i="41"/>
  <c r="G67" i="41"/>
  <c r="G66" i="41"/>
  <c r="G65" i="41"/>
  <c r="G64" i="41"/>
  <c r="G63" i="41"/>
  <c r="G62" i="41"/>
  <c r="G61" i="41"/>
  <c r="G60" i="41"/>
  <c r="G59" i="41"/>
  <c r="G58" i="41"/>
  <c r="G57" i="41"/>
  <c r="G56" i="41"/>
  <c r="G55" i="41"/>
  <c r="G54" i="41"/>
  <c r="G53" i="41"/>
  <c r="G52" i="41"/>
  <c r="G51" i="41"/>
  <c r="G50" i="41"/>
  <c r="G43" i="41"/>
  <c r="G42" i="41"/>
  <c r="G41" i="41"/>
  <c r="G40" i="41"/>
  <c r="G39" i="41"/>
  <c r="G38" i="41"/>
  <c r="G37" i="41"/>
  <c r="G36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AP36" i="38" l="1"/>
  <c r="AP38" i="38" s="1"/>
  <c r="AP40" i="39"/>
  <c r="E40" i="21"/>
  <c r="AQ111" i="21"/>
  <c r="AP111" i="21"/>
  <c r="AO111" i="21"/>
  <c r="AN111" i="21"/>
  <c r="AM111" i="21"/>
  <c r="AL111" i="21"/>
  <c r="AK111" i="21"/>
  <c r="AJ111" i="21"/>
  <c r="AI111" i="21"/>
  <c r="AH111" i="21"/>
  <c r="AG111" i="21"/>
  <c r="AF111" i="21"/>
  <c r="AE111" i="21"/>
  <c r="AD111" i="21"/>
  <c r="AC111" i="21"/>
  <c r="AB111" i="21"/>
  <c r="AA111" i="21"/>
  <c r="Z111" i="21"/>
  <c r="Y111" i="21"/>
  <c r="X111" i="21"/>
  <c r="W111" i="21"/>
  <c r="V111" i="21"/>
  <c r="U111" i="21"/>
  <c r="T111" i="21"/>
  <c r="S111" i="21"/>
  <c r="R111" i="21"/>
  <c r="Q111" i="21"/>
  <c r="P111" i="21"/>
  <c r="O111" i="21"/>
  <c r="N111" i="21"/>
  <c r="M111" i="21"/>
  <c r="L111" i="21"/>
  <c r="H113" i="21"/>
  <c r="E113" i="21"/>
  <c r="E66" i="21"/>
  <c r="E111" i="21"/>
  <c r="E64" i="21"/>
  <c r="H66" i="21"/>
  <c r="K111" i="21"/>
  <c r="K64" i="21"/>
  <c r="G111" i="21"/>
  <c r="AP64" i="21"/>
  <c r="AP40" i="21"/>
  <c r="AP114" i="21" l="1"/>
  <c r="O114" i="21"/>
  <c r="S114" i="21"/>
  <c r="W114" i="21"/>
  <c r="AA114" i="21"/>
  <c r="AE114" i="21"/>
  <c r="AI114" i="21"/>
  <c r="AM114" i="21"/>
  <c r="AQ114" i="21"/>
  <c r="K114" i="21"/>
  <c r="L114" i="21"/>
  <c r="P114" i="21"/>
  <c r="T114" i="21"/>
  <c r="X114" i="21"/>
  <c r="AB114" i="21"/>
  <c r="AF114" i="21"/>
  <c r="AJ114" i="21"/>
  <c r="AN114" i="21"/>
  <c r="M114" i="21"/>
  <c r="Q114" i="21"/>
  <c r="U114" i="21"/>
  <c r="Y114" i="21"/>
  <c r="AC114" i="21"/>
  <c r="AG114" i="21"/>
  <c r="AK114" i="21"/>
  <c r="AO114" i="21"/>
  <c r="J114" i="21"/>
  <c r="J118" i="21" s="1"/>
  <c r="N114" i="21"/>
  <c r="R114" i="21"/>
  <c r="V114" i="21"/>
  <c r="Z114" i="21"/>
  <c r="AD114" i="21"/>
  <c r="AH114" i="21"/>
  <c r="AL114" i="21"/>
  <c r="L53" i="20" l="1"/>
  <c r="M54" i="20"/>
  <c r="F21" i="24" l="1"/>
  <c r="F20" i="24"/>
  <c r="F19" i="24"/>
  <c r="F18" i="24"/>
  <c r="AQ40" i="39"/>
  <c r="AO40" i="39"/>
  <c r="AN40" i="39"/>
  <c r="AM40" i="39"/>
  <c r="AL40" i="39"/>
  <c r="AK40" i="39"/>
  <c r="AJ40" i="39"/>
  <c r="AI40" i="39"/>
  <c r="AH40" i="39"/>
  <c r="AG40" i="39"/>
  <c r="AF40" i="39"/>
  <c r="AE40" i="39"/>
  <c r="AD40" i="39"/>
  <c r="AC40" i="39"/>
  <c r="AB40" i="39"/>
  <c r="AA40" i="39"/>
  <c r="Z40" i="39"/>
  <c r="Y40" i="39"/>
  <c r="X40" i="39"/>
  <c r="W40" i="39"/>
  <c r="V40" i="39"/>
  <c r="U40" i="39"/>
  <c r="T40" i="39"/>
  <c r="S40" i="39"/>
  <c r="R40" i="39"/>
  <c r="Q40" i="39"/>
  <c r="P40" i="39"/>
  <c r="O40" i="39"/>
  <c r="N40" i="39"/>
  <c r="M40" i="39"/>
  <c r="L40" i="39"/>
  <c r="K40" i="39"/>
  <c r="J40" i="39"/>
  <c r="AQ36" i="38"/>
  <c r="AO36" i="38"/>
  <c r="AN36" i="38"/>
  <c r="AM36" i="38"/>
  <c r="AL36" i="38"/>
  <c r="AK36" i="38"/>
  <c r="AJ36" i="38"/>
  <c r="AI36" i="38"/>
  <c r="AH36" i="38"/>
  <c r="AG36" i="38"/>
  <c r="AF36" i="38"/>
  <c r="AE36" i="38"/>
  <c r="AD36" i="38"/>
  <c r="AC36" i="38"/>
  <c r="AB36" i="38"/>
  <c r="AA36" i="38"/>
  <c r="Z36" i="38"/>
  <c r="Y36" i="38"/>
  <c r="X36" i="38"/>
  <c r="W36" i="38"/>
  <c r="V36" i="38"/>
  <c r="U36" i="38"/>
  <c r="T36" i="38"/>
  <c r="S36" i="38"/>
  <c r="R36" i="38"/>
  <c r="Q36" i="38"/>
  <c r="P36" i="38"/>
  <c r="O36" i="38"/>
  <c r="N36" i="38"/>
  <c r="M36" i="38"/>
  <c r="L36" i="38"/>
  <c r="K36" i="38"/>
  <c r="J36" i="38"/>
  <c r="AQ64" i="21"/>
  <c r="AO64" i="21"/>
  <c r="AN64" i="21"/>
  <c r="AM64" i="21"/>
  <c r="AL64" i="21"/>
  <c r="AK64" i="21"/>
  <c r="AJ64" i="21"/>
  <c r="AI64" i="21"/>
  <c r="AH64" i="21"/>
  <c r="AG64" i="21"/>
  <c r="AF64" i="21"/>
  <c r="AE64" i="21"/>
  <c r="AD64" i="21"/>
  <c r="AC64" i="21"/>
  <c r="AB64" i="21"/>
  <c r="AA64" i="21"/>
  <c r="Z64" i="21"/>
  <c r="Y64" i="21"/>
  <c r="X64" i="21"/>
  <c r="W64" i="21"/>
  <c r="V64" i="21"/>
  <c r="U64" i="21"/>
  <c r="T64" i="21"/>
  <c r="S64" i="21"/>
  <c r="R64" i="21"/>
  <c r="Q64" i="21"/>
  <c r="P64" i="21"/>
  <c r="O64" i="21"/>
  <c r="N64" i="21"/>
  <c r="M64" i="21"/>
  <c r="L64" i="21"/>
  <c r="AQ40" i="21"/>
  <c r="AO40" i="21"/>
  <c r="AN40" i="21"/>
  <c r="AM40" i="21"/>
  <c r="AL40" i="21"/>
  <c r="AK40" i="21"/>
  <c r="AJ40" i="21"/>
  <c r="AI40" i="21"/>
  <c r="AH40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F22" i="21"/>
  <c r="F21" i="21"/>
  <c r="F20" i="21"/>
  <c r="F19" i="21"/>
  <c r="CP41" i="15"/>
  <c r="CO41" i="15"/>
  <c r="CN41" i="15"/>
  <c r="CM41" i="15"/>
  <c r="CL41" i="15"/>
  <c r="CK41" i="15"/>
  <c r="CJ41" i="15"/>
  <c r="CI41" i="15"/>
  <c r="CH41" i="15"/>
  <c r="CG41" i="15"/>
  <c r="CF41" i="15"/>
  <c r="CE41" i="15"/>
  <c r="CD41" i="15"/>
  <c r="CC41" i="15"/>
  <c r="CB41" i="15"/>
  <c r="CA41" i="15"/>
  <c r="BZ41" i="15"/>
  <c r="BY41" i="15"/>
  <c r="BX41" i="15"/>
  <c r="BW41" i="15"/>
  <c r="BV41" i="15"/>
  <c r="BU41" i="15"/>
  <c r="BT41" i="15"/>
  <c r="BS41" i="15"/>
  <c r="BR41" i="15"/>
  <c r="BQ41" i="15"/>
  <c r="BP41" i="15"/>
  <c r="BO41" i="15"/>
  <c r="BN41" i="15"/>
  <c r="BM41" i="15"/>
  <c r="BL41" i="15"/>
  <c r="BK41" i="15"/>
  <c r="BJ41" i="15"/>
  <c r="BI41" i="15"/>
  <c r="BH41" i="15"/>
  <c r="BG41" i="15"/>
  <c r="BF41" i="15"/>
  <c r="BE41" i="15"/>
  <c r="BD41" i="15"/>
  <c r="BC41" i="15"/>
  <c r="BB41" i="15"/>
  <c r="BA41" i="15"/>
  <c r="AZ41" i="15"/>
  <c r="AY41" i="15"/>
  <c r="AX41" i="15"/>
  <c r="AW41" i="15"/>
  <c r="AV41" i="15"/>
  <c r="AU41" i="15"/>
  <c r="AT41" i="15"/>
  <c r="AS41" i="15"/>
  <c r="AR41" i="15"/>
  <c r="AQ41" i="15"/>
  <c r="AP41" i="15"/>
  <c r="AO41" i="15"/>
  <c r="AN41" i="15"/>
  <c r="AM41" i="15"/>
  <c r="AL41" i="15"/>
  <c r="AK41" i="15"/>
  <c r="AJ41" i="15"/>
  <c r="AI41" i="15"/>
  <c r="AH41" i="15"/>
  <c r="AG41" i="15"/>
  <c r="AF41" i="15"/>
  <c r="AE41" i="15"/>
  <c r="AD41" i="15"/>
  <c r="AC41" i="15"/>
  <c r="AB41" i="15"/>
  <c r="AA41" i="15"/>
  <c r="Z41" i="15"/>
  <c r="Y41" i="15"/>
  <c r="X41" i="15"/>
  <c r="W41" i="15"/>
  <c r="V41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CP29" i="15"/>
  <c r="CO29" i="15"/>
  <c r="CN29" i="15"/>
  <c r="CM29" i="15"/>
  <c r="CL29" i="15"/>
  <c r="CK29" i="15"/>
  <c r="CJ29" i="15"/>
  <c r="CI29" i="15"/>
  <c r="CH29" i="15"/>
  <c r="CG29" i="15"/>
  <c r="CF29" i="15"/>
  <c r="CE29" i="15"/>
  <c r="CD29" i="15"/>
  <c r="CC29" i="15"/>
  <c r="CB29" i="15"/>
  <c r="CA29" i="15"/>
  <c r="BZ29" i="15"/>
  <c r="BY29" i="15"/>
  <c r="BX29" i="15"/>
  <c r="BW29" i="15"/>
  <c r="BV29" i="15"/>
  <c r="BU29" i="15"/>
  <c r="BT29" i="15"/>
  <c r="BS29" i="15"/>
  <c r="BR29" i="15"/>
  <c r="BQ29" i="15"/>
  <c r="BP29" i="15"/>
  <c r="BO29" i="15"/>
  <c r="BN29" i="15"/>
  <c r="BM29" i="15"/>
  <c r="BL29" i="15"/>
  <c r="BK29" i="15"/>
  <c r="BJ29" i="15"/>
  <c r="BI29" i="15"/>
  <c r="BH29" i="15"/>
  <c r="BG29" i="15"/>
  <c r="BF29" i="15"/>
  <c r="BE29" i="15"/>
  <c r="BD29" i="15"/>
  <c r="BC29" i="15"/>
  <c r="BB29" i="15"/>
  <c r="BA29" i="15"/>
  <c r="AZ29" i="15"/>
  <c r="AY29" i="15"/>
  <c r="AX29" i="15"/>
  <c r="AW29" i="15"/>
  <c r="AV29" i="15"/>
  <c r="AU29" i="15"/>
  <c r="AT29" i="15"/>
  <c r="AS29" i="15"/>
  <c r="AR29" i="15"/>
  <c r="AQ29" i="15"/>
  <c r="AP29" i="15"/>
  <c r="AO29" i="15"/>
  <c r="AN29" i="15"/>
  <c r="AM29" i="15"/>
  <c r="AL29" i="15"/>
  <c r="AK29" i="15"/>
  <c r="AJ29" i="15"/>
  <c r="AI29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B14" i="30" l="1"/>
  <c r="H15" i="33"/>
  <c r="D14" i="30" s="1"/>
  <c r="G41" i="21" l="1"/>
  <c r="J44" i="36"/>
  <c r="J43" i="36"/>
  <c r="J42" i="36"/>
  <c r="J41" i="36"/>
  <c r="J40" i="36"/>
  <c r="J39" i="36"/>
  <c r="K43" i="36"/>
  <c r="K42" i="36"/>
  <c r="K41" i="36"/>
  <c r="K40" i="36"/>
  <c r="K39" i="36"/>
  <c r="K38" i="36"/>
  <c r="L42" i="36"/>
  <c r="L41" i="36"/>
  <c r="L40" i="36"/>
  <c r="L39" i="36"/>
  <c r="L38" i="36"/>
  <c r="M41" i="36"/>
  <c r="M40" i="36"/>
  <c r="M39" i="36"/>
  <c r="M38" i="36"/>
  <c r="G44" i="36"/>
  <c r="F44" i="36"/>
  <c r="G43" i="36"/>
  <c r="F43" i="36"/>
  <c r="G42" i="36"/>
  <c r="F42" i="36"/>
  <c r="G41" i="36"/>
  <c r="F41" i="36"/>
  <c r="G40" i="36"/>
  <c r="F40" i="36"/>
  <c r="G39" i="36"/>
  <c r="F39" i="36"/>
  <c r="G38" i="36"/>
  <c r="F38" i="36"/>
  <c r="E37" i="36"/>
  <c r="J38" i="36"/>
  <c r="G23" i="23" l="1"/>
  <c r="F23" i="23"/>
  <c r="G22" i="23"/>
  <c r="F22" i="23"/>
  <c r="G21" i="23"/>
  <c r="F21" i="23"/>
  <c r="G20" i="23"/>
  <c r="F20" i="23"/>
  <c r="E19" i="23"/>
  <c r="A2" i="23"/>
  <c r="A1" i="23"/>
  <c r="G31" i="24"/>
  <c r="E31" i="24"/>
  <c r="G30" i="24"/>
  <c r="E30" i="24"/>
  <c r="G28" i="24"/>
  <c r="E28" i="24"/>
  <c r="G27" i="24"/>
  <c r="E27" i="24"/>
  <c r="G18" i="24"/>
  <c r="A2" i="24"/>
  <c r="A1" i="24"/>
  <c r="H102" i="36"/>
  <c r="G102" i="36"/>
  <c r="E102" i="36"/>
  <c r="G83" i="36"/>
  <c r="G70" i="36"/>
  <c r="E70" i="36"/>
  <c r="H68" i="36"/>
  <c r="E68" i="36"/>
  <c r="H67" i="36"/>
  <c r="E67" i="36"/>
  <c r="G25" i="36"/>
  <c r="F25" i="36"/>
  <c r="G24" i="36"/>
  <c r="F24" i="36"/>
  <c r="G23" i="36"/>
  <c r="F23" i="36"/>
  <c r="G22" i="36"/>
  <c r="F22" i="36"/>
  <c r="G21" i="36"/>
  <c r="F21" i="36"/>
  <c r="G20" i="36"/>
  <c r="F20" i="36"/>
  <c r="G19" i="36"/>
  <c r="F19" i="36"/>
  <c r="E18" i="36"/>
  <c r="A2" i="36"/>
  <c r="A1" i="36"/>
  <c r="G40" i="39"/>
  <c r="E40" i="39"/>
  <c r="F24" i="39"/>
  <c r="F23" i="39"/>
  <c r="F22" i="39"/>
  <c r="F21" i="39"/>
  <c r="A2" i="39"/>
  <c r="A1" i="39"/>
  <c r="G166" i="22"/>
  <c r="F166" i="22"/>
  <c r="G165" i="22"/>
  <c r="F165" i="22"/>
  <c r="G164" i="22"/>
  <c r="F164" i="22"/>
  <c r="G163" i="22"/>
  <c r="F163" i="22"/>
  <c r="E162" i="22"/>
  <c r="G118" i="22"/>
  <c r="G111" i="22"/>
  <c r="F111" i="22"/>
  <c r="H110" i="22"/>
  <c r="G110" i="22"/>
  <c r="F110" i="22"/>
  <c r="H109" i="22"/>
  <c r="G109" i="22"/>
  <c r="F109" i="22"/>
  <c r="E108" i="22"/>
  <c r="G104" i="22"/>
  <c r="E104" i="22"/>
  <c r="H100" i="22"/>
  <c r="G100" i="22"/>
  <c r="F100" i="22"/>
  <c r="H99" i="22"/>
  <c r="G99" i="22"/>
  <c r="F99" i="22"/>
  <c r="H98" i="22"/>
  <c r="G98" i="22"/>
  <c r="F98" i="22"/>
  <c r="E97" i="22"/>
  <c r="G95" i="22"/>
  <c r="F95" i="22"/>
  <c r="G94" i="22"/>
  <c r="F94" i="22"/>
  <c r="G93" i="22"/>
  <c r="F93" i="22"/>
  <c r="E92" i="22"/>
  <c r="G74" i="22"/>
  <c r="E74" i="22"/>
  <c r="G60" i="22"/>
  <c r="E60" i="22"/>
  <c r="G58" i="22"/>
  <c r="E58" i="22"/>
  <c r="G45" i="22"/>
  <c r="E45" i="22"/>
  <c r="G43" i="22"/>
  <c r="E43" i="22"/>
  <c r="G35" i="22"/>
  <c r="E35" i="22"/>
  <c r="G33" i="22"/>
  <c r="E33" i="22"/>
  <c r="G21" i="22"/>
  <c r="F21" i="22"/>
  <c r="G20" i="22"/>
  <c r="F20" i="22"/>
  <c r="G19" i="22"/>
  <c r="G23" i="22" s="1"/>
  <c r="F19" i="22"/>
  <c r="E18" i="22"/>
  <c r="A2" i="22"/>
  <c r="A1" i="22"/>
  <c r="G49" i="20"/>
  <c r="E49" i="20"/>
  <c r="G29" i="20"/>
  <c r="E29" i="20"/>
  <c r="G25" i="20"/>
  <c r="F25" i="20"/>
  <c r="G24" i="20"/>
  <c r="F24" i="20"/>
  <c r="G23" i="20"/>
  <c r="F23" i="20"/>
  <c r="G22" i="20"/>
  <c r="F22" i="20"/>
  <c r="G21" i="20"/>
  <c r="G58" i="20" s="1"/>
  <c r="F21" i="20"/>
  <c r="E20" i="20"/>
  <c r="A2" i="20"/>
  <c r="A1" i="20"/>
  <c r="AK38" i="38"/>
  <c r="F32" i="38"/>
  <c r="F31" i="38"/>
  <c r="F30" i="38"/>
  <c r="F29" i="38"/>
  <c r="F28" i="38"/>
  <c r="E27" i="38"/>
  <c r="F25" i="38"/>
  <c r="F24" i="38"/>
  <c r="F23" i="38"/>
  <c r="F22" i="38"/>
  <c r="F21" i="38"/>
  <c r="E20" i="38"/>
  <c r="A2" i="38"/>
  <c r="A1" i="38"/>
  <c r="G85" i="21"/>
  <c r="F85" i="21"/>
  <c r="G84" i="21"/>
  <c r="F84" i="21"/>
  <c r="G83" i="21"/>
  <c r="F83" i="21"/>
  <c r="G82" i="21"/>
  <c r="F82" i="21"/>
  <c r="G81" i="21"/>
  <c r="F81" i="21"/>
  <c r="E80" i="21"/>
  <c r="G78" i="21"/>
  <c r="F78" i="21"/>
  <c r="G77" i="21"/>
  <c r="F77" i="21"/>
  <c r="G76" i="21"/>
  <c r="F76" i="21"/>
  <c r="G75" i="21"/>
  <c r="F75" i="21"/>
  <c r="G74" i="21"/>
  <c r="F74" i="21"/>
  <c r="E73" i="21"/>
  <c r="G64" i="21"/>
  <c r="G60" i="21"/>
  <c r="E60" i="21"/>
  <c r="H41" i="21"/>
  <c r="AP42" i="21" s="1"/>
  <c r="E41" i="21"/>
  <c r="G40" i="21"/>
  <c r="G38" i="21"/>
  <c r="E38" i="21"/>
  <c r="G28" i="21"/>
  <c r="F28" i="21"/>
  <c r="G27" i="21"/>
  <c r="F27" i="21"/>
  <c r="G26" i="21"/>
  <c r="F26" i="21"/>
  <c r="G25" i="21"/>
  <c r="F25" i="21"/>
  <c r="G19" i="21"/>
  <c r="G116" i="21" s="1"/>
  <c r="A2" i="21"/>
  <c r="A1" i="21"/>
  <c r="G131" i="15"/>
  <c r="G129" i="15"/>
  <c r="G128" i="15"/>
  <c r="G127" i="15"/>
  <c r="G126" i="15"/>
  <c r="G125" i="15"/>
  <c r="G122" i="15"/>
  <c r="G114" i="15"/>
  <c r="E114" i="15"/>
  <c r="G110" i="15"/>
  <c r="F110" i="15"/>
  <c r="G109" i="15"/>
  <c r="F109" i="15"/>
  <c r="G108" i="15"/>
  <c r="F108" i="15"/>
  <c r="G107" i="15"/>
  <c r="F107" i="15"/>
  <c r="G106" i="15"/>
  <c r="F106" i="15"/>
  <c r="E105" i="15"/>
  <c r="G86" i="15"/>
  <c r="G84" i="15"/>
  <c r="G83" i="15"/>
  <c r="G82" i="15"/>
  <c r="G81" i="15"/>
  <c r="G58" i="15"/>
  <c r="G56" i="15"/>
  <c r="G103" i="15" s="1"/>
  <c r="G55" i="15"/>
  <c r="G54" i="15"/>
  <c r="G53" i="15"/>
  <c r="G52" i="15"/>
  <c r="G41" i="15"/>
  <c r="E41" i="15"/>
  <c r="G29" i="15"/>
  <c r="E29" i="15"/>
  <c r="G22" i="15"/>
  <c r="E22" i="15"/>
  <c r="G21" i="15"/>
  <c r="E21" i="15"/>
  <c r="G20" i="15"/>
  <c r="E20" i="15"/>
  <c r="A2" i="15"/>
  <c r="A1" i="15"/>
  <c r="A2" i="2"/>
  <c r="A1" i="2"/>
  <c r="G35" i="8"/>
  <c r="G68" i="36" s="1"/>
  <c r="G34" i="8"/>
  <c r="G67" i="36" s="1"/>
  <c r="H22" i="15"/>
  <c r="A2" i="8"/>
  <c r="A1" i="8"/>
  <c r="A2" i="41"/>
  <c r="A1" i="41"/>
  <c r="A2" i="34"/>
  <c r="A1" i="34"/>
  <c r="D12" i="30"/>
  <c r="H11" i="33"/>
  <c r="D10" i="30" s="1"/>
  <c r="H9" i="33"/>
  <c r="D8" i="30" s="1"/>
  <c r="H7" i="33"/>
  <c r="D6" i="30" s="1"/>
  <c r="A2" i="33"/>
  <c r="A1" i="33"/>
  <c r="B12" i="30"/>
  <c r="B10" i="30"/>
  <c r="B8" i="30"/>
  <c r="B6" i="30"/>
  <c r="G55" i="38" l="1"/>
  <c r="J67" i="21"/>
  <c r="AP67" i="21"/>
  <c r="A3" i="23"/>
  <c r="A3" i="15"/>
  <c r="A3" i="2"/>
  <c r="A3" i="39"/>
  <c r="A3" i="38"/>
  <c r="A3" i="22"/>
  <c r="A3" i="41"/>
  <c r="A3" i="8"/>
  <c r="A3" i="20"/>
  <c r="A3" i="34"/>
  <c r="A3" i="33"/>
  <c r="A3" i="21"/>
  <c r="A3" i="24"/>
  <c r="A3" i="36"/>
  <c r="G33" i="21"/>
  <c r="G49" i="21"/>
  <c r="G136" i="21"/>
  <c r="G28" i="38" s="1"/>
  <c r="G47" i="38"/>
  <c r="G32" i="21"/>
  <c r="G129" i="21"/>
  <c r="G21" i="38" s="1"/>
  <c r="G46" i="38"/>
  <c r="G90" i="21"/>
  <c r="G137" i="21"/>
  <c r="G29" i="38" s="1"/>
  <c r="G56" i="38"/>
  <c r="G69" i="21"/>
  <c r="G91" i="21"/>
  <c r="G138" i="21"/>
  <c r="G30" i="38" s="1"/>
  <c r="G57" i="38"/>
  <c r="G62" i="21"/>
  <c r="G92" i="21"/>
  <c r="G139" i="21"/>
  <c r="G31" i="38" s="1"/>
  <c r="G59" i="38"/>
  <c r="G99" i="21"/>
  <c r="G22" i="21"/>
  <c r="G100" i="21"/>
  <c r="G44" i="38"/>
  <c r="G31" i="21"/>
  <c r="G101" i="21"/>
  <c r="G45" i="38"/>
  <c r="G59" i="20"/>
  <c r="G40" i="20"/>
  <c r="G34" i="21"/>
  <c r="G45" i="21"/>
  <c r="G93" i="21"/>
  <c r="G130" i="21"/>
  <c r="G22" i="38" s="1"/>
  <c r="G140" i="21"/>
  <c r="G32" i="38" s="1"/>
  <c r="G49" i="38"/>
  <c r="G41" i="20"/>
  <c r="G46" i="21"/>
  <c r="G94" i="21"/>
  <c r="G131" i="21"/>
  <c r="G23" i="38" s="1"/>
  <c r="G53" i="38"/>
  <c r="G20" i="21"/>
  <c r="G47" i="21"/>
  <c r="G97" i="21"/>
  <c r="G132" i="21"/>
  <c r="G24" i="38" s="1"/>
  <c r="G54" i="38"/>
  <c r="G21" i="21"/>
  <c r="G48" i="21"/>
  <c r="G98" i="21"/>
  <c r="G133" i="21"/>
  <c r="G43" i="38"/>
  <c r="AQ67" i="21"/>
  <c r="AG32" i="15"/>
  <c r="L42" i="21"/>
  <c r="AF42" i="21"/>
  <c r="X33" i="15"/>
  <c r="V44" i="15"/>
  <c r="AI45" i="15"/>
  <c r="AY46" i="15"/>
  <c r="BO45" i="15"/>
  <c r="CA45" i="15"/>
  <c r="AD42" i="21"/>
  <c r="O38" i="38"/>
  <c r="AB38" i="38"/>
  <c r="AN38" i="38"/>
  <c r="W45" i="15"/>
  <c r="AM46" i="15"/>
  <c r="AZ47" i="15"/>
  <c r="BP45" i="15"/>
  <c r="CB45" i="15"/>
  <c r="P38" i="38"/>
  <c r="AD38" i="38"/>
  <c r="AR35" i="15"/>
  <c r="L46" i="15"/>
  <c r="X47" i="15"/>
  <c r="AN47" i="15"/>
  <c r="BA45" i="15"/>
  <c r="BQ45" i="15"/>
  <c r="CG45" i="15"/>
  <c r="N42" i="21"/>
  <c r="AJ42" i="21"/>
  <c r="V67" i="21"/>
  <c r="S38" i="38"/>
  <c r="AE38" i="38"/>
  <c r="BB36" i="15"/>
  <c r="M45" i="15"/>
  <c r="Y45" i="15"/>
  <c r="AO46" i="15"/>
  <c r="BE47" i="15"/>
  <c r="BR45" i="15"/>
  <c r="CH47" i="15"/>
  <c r="AL42" i="21"/>
  <c r="Z67" i="21"/>
  <c r="T38" i="38"/>
  <c r="AF38" i="38"/>
  <c r="BL35" i="15"/>
  <c r="N46" i="15"/>
  <c r="AD46" i="15"/>
  <c r="BG47" i="15"/>
  <c r="BS46" i="15"/>
  <c r="CI45" i="15"/>
  <c r="T42" i="21"/>
  <c r="AN42" i="21"/>
  <c r="V38" i="38"/>
  <c r="AI38" i="38"/>
  <c r="BX32" i="15"/>
  <c r="O47" i="15"/>
  <c r="AR44" i="15"/>
  <c r="BH47" i="15"/>
  <c r="BX44" i="15"/>
  <c r="CJ45" i="15"/>
  <c r="V42" i="21"/>
  <c r="K38" i="38"/>
  <c r="W38" i="38"/>
  <c r="AJ38" i="38"/>
  <c r="CH35" i="15"/>
  <c r="P47" i="15"/>
  <c r="AF44" i="15"/>
  <c r="AV46" i="15"/>
  <c r="BI47" i="15"/>
  <c r="BY47" i="15"/>
  <c r="CK47" i="15"/>
  <c r="X42" i="21"/>
  <c r="L38" i="38"/>
  <c r="X38" i="38"/>
  <c r="AL38" i="38"/>
  <c r="O36" i="15"/>
  <c r="U46" i="15"/>
  <c r="AG45" i="15"/>
  <c r="AW47" i="15"/>
  <c r="BJ44" i="15"/>
  <c r="BZ46" i="15"/>
  <c r="CP46" i="15"/>
  <c r="AB42" i="21"/>
  <c r="N38" i="38"/>
  <c r="AA38" i="38"/>
  <c r="AM38" i="38"/>
  <c r="CJ33" i="15"/>
  <c r="CJ36" i="15"/>
  <c r="CJ35" i="15"/>
  <c r="CJ34" i="15"/>
  <c r="CJ32" i="15"/>
  <c r="CM46" i="15"/>
  <c r="CM45" i="15"/>
  <c r="CM44" i="15"/>
  <c r="CM47" i="15"/>
  <c r="BJ45" i="15"/>
  <c r="AD67" i="21"/>
  <c r="AF67" i="21"/>
  <c r="AO67" i="21"/>
  <c r="AG67" i="21"/>
  <c r="Y67" i="21"/>
  <c r="Q67" i="21"/>
  <c r="AM67" i="21"/>
  <c r="AE67" i="21"/>
  <c r="W67" i="21"/>
  <c r="O67" i="21"/>
  <c r="AK67" i="21"/>
  <c r="AC67" i="21"/>
  <c r="U67" i="21"/>
  <c r="M67" i="21"/>
  <c r="AJ67" i="21"/>
  <c r="AB67" i="21"/>
  <c r="T67" i="21"/>
  <c r="L67" i="21"/>
  <c r="AI67" i="21"/>
  <c r="AA67" i="21"/>
  <c r="S67" i="21"/>
  <c r="K67" i="21"/>
  <c r="AN67" i="21"/>
  <c r="R67" i="21"/>
  <c r="AL67" i="21"/>
  <c r="P67" i="21"/>
  <c r="AH67" i="21"/>
  <c r="N67" i="21"/>
  <c r="X67" i="21"/>
  <c r="J42" i="21"/>
  <c r="P42" i="21"/>
  <c r="AM42" i="21"/>
  <c r="Q42" i="21"/>
  <c r="Y42" i="21"/>
  <c r="AG42" i="21"/>
  <c r="AO42" i="21"/>
  <c r="Q38" i="38"/>
  <c r="Y38" i="38"/>
  <c r="AG38" i="38"/>
  <c r="AO38" i="38"/>
  <c r="R42" i="21"/>
  <c r="Z42" i="21"/>
  <c r="AH42" i="21"/>
  <c r="AQ42" i="21"/>
  <c r="J38" i="38"/>
  <c r="R38" i="38"/>
  <c r="Z38" i="38"/>
  <c r="AH38" i="38"/>
  <c r="AQ38" i="38"/>
  <c r="K42" i="21"/>
  <c r="S42" i="21"/>
  <c r="AA42" i="21"/>
  <c r="AI42" i="21"/>
  <c r="M42" i="21"/>
  <c r="U42" i="21"/>
  <c r="AC42" i="21"/>
  <c r="AK42" i="21"/>
  <c r="M38" i="38"/>
  <c r="U38" i="38"/>
  <c r="AC38" i="38"/>
  <c r="O42" i="21"/>
  <c r="W42" i="21"/>
  <c r="AE42" i="21"/>
  <c r="CG44" i="15" l="1"/>
  <c r="CH44" i="15"/>
  <c r="Y44" i="15"/>
  <c r="CJ47" i="15"/>
  <c r="BP44" i="15"/>
  <c r="BL34" i="15"/>
  <c r="V47" i="15"/>
  <c r="AG36" i="15"/>
  <c r="AN45" i="15"/>
  <c r="CP47" i="15"/>
  <c r="V46" i="15"/>
  <c r="BO47" i="15"/>
  <c r="CG46" i="15"/>
  <c r="BG44" i="15"/>
  <c r="BO46" i="15"/>
  <c r="W46" i="15"/>
  <c r="Y46" i="15"/>
  <c r="X32" i="15"/>
  <c r="CH36" i="15"/>
  <c r="L47" i="15"/>
  <c r="CJ46" i="15"/>
  <c r="AG35" i="15"/>
  <c r="AR46" i="15"/>
  <c r="AG33" i="15"/>
  <c r="BY45" i="15"/>
  <c r="AR47" i="15"/>
  <c r="AG47" i="15"/>
  <c r="CB46" i="15"/>
  <c r="BY44" i="15"/>
  <c r="O44" i="15"/>
  <c r="CB47" i="15"/>
  <c r="AV44" i="15"/>
  <c r="CH32" i="15"/>
  <c r="BR44" i="15"/>
  <c r="AZ46" i="15"/>
  <c r="V45" i="15"/>
  <c r="AG46" i="15"/>
  <c r="O46" i="15"/>
  <c r="AG44" i="15"/>
  <c r="BR47" i="15"/>
  <c r="AW45" i="15"/>
  <c r="BG45" i="15"/>
  <c r="Y47" i="15"/>
  <c r="AZ44" i="15"/>
  <c r="BO44" i="15"/>
  <c r="CJ44" i="15"/>
  <c r="CG47" i="15"/>
  <c r="BG46" i="15"/>
  <c r="W47" i="15"/>
  <c r="CH33" i="15"/>
  <c r="AV45" i="15"/>
  <c r="AW46" i="15"/>
  <c r="CH34" i="15"/>
  <c r="BY46" i="15"/>
  <c r="CB44" i="15"/>
  <c r="AG34" i="15"/>
  <c r="AO45" i="15"/>
  <c r="AF47" i="15"/>
  <c r="P44" i="15"/>
  <c r="AR45" i="15"/>
  <c r="BZ45" i="15"/>
  <c r="CA46" i="15"/>
  <c r="BI44" i="15"/>
  <c r="BQ47" i="15"/>
  <c r="BI46" i="15"/>
  <c r="O45" i="15"/>
  <c r="BZ47" i="15"/>
  <c r="CP44" i="15"/>
  <c r="BR46" i="15"/>
  <c r="BZ44" i="15"/>
  <c r="BP47" i="15"/>
  <c r="AY45" i="15"/>
  <c r="BL36" i="15"/>
  <c r="BI45" i="15"/>
  <c r="X34" i="15"/>
  <c r="BL32" i="15"/>
  <c r="X45" i="15"/>
  <c r="AV47" i="15"/>
  <c r="BP46" i="15"/>
  <c r="AZ45" i="15"/>
  <c r="X35" i="15"/>
  <c r="BL33" i="15"/>
  <c r="L44" i="15"/>
  <c r="X36" i="15"/>
  <c r="L45" i="15"/>
  <c r="CP45" i="15"/>
  <c r="U47" i="15"/>
  <c r="G23" i="39"/>
  <c r="G24" i="39"/>
  <c r="G22" i="39"/>
  <c r="G21" i="39"/>
  <c r="G25" i="38"/>
  <c r="P45" i="15"/>
  <c r="CI47" i="15"/>
  <c r="AW44" i="15"/>
  <c r="AR32" i="15"/>
  <c r="BX33" i="15"/>
  <c r="AO44" i="15"/>
  <c r="AR33" i="15"/>
  <c r="P46" i="15"/>
  <c r="CI46" i="15"/>
  <c r="AR34" i="15"/>
  <c r="BX34" i="15"/>
  <c r="BS45" i="15"/>
  <c r="BS44" i="15"/>
  <c r="BE45" i="15"/>
  <c r="AM45" i="15"/>
  <c r="AR36" i="15"/>
  <c r="BX35" i="15"/>
  <c r="BS47" i="15"/>
  <c r="BJ46" i="15"/>
  <c r="BE44" i="15"/>
  <c r="AM44" i="15"/>
  <c r="AF46" i="15"/>
  <c r="BJ47" i="15"/>
  <c r="W44" i="15"/>
  <c r="BE46" i="15"/>
  <c r="CA47" i="15"/>
  <c r="AM47" i="15"/>
  <c r="CA44" i="15"/>
  <c r="AF45" i="15"/>
  <c r="CI44" i="15"/>
  <c r="AO47" i="15"/>
  <c r="BH45" i="15"/>
  <c r="O33" i="15"/>
  <c r="BH46" i="15"/>
  <c r="O32" i="15"/>
  <c r="U44" i="15"/>
  <c r="BA47" i="15"/>
  <c r="CK45" i="15"/>
  <c r="BX46" i="15"/>
  <c r="AY44" i="15"/>
  <c r="M47" i="15"/>
  <c r="AI44" i="15"/>
  <c r="BB34" i="15"/>
  <c r="AD45" i="15"/>
  <c r="AD44" i="15"/>
  <c r="BA44" i="15"/>
  <c r="CK44" i="15"/>
  <c r="BX45" i="15"/>
  <c r="M44" i="15"/>
  <c r="AI47" i="15"/>
  <c r="BB35" i="15"/>
  <c r="BA46" i="15"/>
  <c r="CK46" i="15"/>
  <c r="BX47" i="15"/>
  <c r="M46" i="15"/>
  <c r="AI46" i="15"/>
  <c r="BB32" i="15"/>
  <c r="O34" i="15"/>
  <c r="BX36" i="15"/>
  <c r="AQ46" i="15"/>
  <c r="AQ47" i="15"/>
  <c r="AQ44" i="15"/>
  <c r="BQ44" i="15"/>
  <c r="AY47" i="15"/>
  <c r="BH44" i="15"/>
  <c r="U45" i="15"/>
  <c r="O35" i="15"/>
  <c r="BQ46" i="15"/>
  <c r="AQ45" i="15"/>
  <c r="AD47" i="15"/>
  <c r="BB33" i="15"/>
  <c r="N47" i="15"/>
  <c r="N45" i="15"/>
  <c r="N44" i="15"/>
  <c r="AN44" i="15"/>
  <c r="AN46" i="15"/>
  <c r="AE46" i="15"/>
  <c r="AE47" i="15"/>
  <c r="AE45" i="15"/>
  <c r="AE44" i="15"/>
  <c r="CH45" i="15"/>
  <c r="CH46" i="15"/>
  <c r="X44" i="15"/>
  <c r="X46" i="15"/>
  <c r="AB47" i="15"/>
  <c r="AB45" i="15"/>
  <c r="AB44" i="15"/>
  <c r="AB46" i="15"/>
  <c r="BW46" i="15"/>
  <c r="BW47" i="15"/>
  <c r="BW45" i="15"/>
  <c r="BW44" i="15"/>
  <c r="CN47" i="15"/>
  <c r="CN45" i="15"/>
  <c r="CN46" i="15"/>
  <c r="CN44" i="15"/>
  <c r="S46" i="15"/>
  <c r="S47" i="15"/>
  <c r="S45" i="15"/>
  <c r="S44" i="15"/>
  <c r="BN45" i="15"/>
  <c r="BN47" i="15"/>
  <c r="BN44" i="15"/>
  <c r="BN46" i="15"/>
  <c r="AA46" i="15"/>
  <c r="AA45" i="15"/>
  <c r="AA44" i="15"/>
  <c r="AA47" i="15"/>
  <c r="AF33" i="15"/>
  <c r="AF32" i="15"/>
  <c r="AF36" i="15"/>
  <c r="AF35" i="15"/>
  <c r="AF34" i="15"/>
  <c r="AN34" i="15"/>
  <c r="AN33" i="15"/>
  <c r="AN32" i="15"/>
  <c r="AN36" i="15"/>
  <c r="AN35" i="15"/>
  <c r="AW34" i="15"/>
  <c r="AW33" i="15"/>
  <c r="AW36" i="15"/>
  <c r="AW35" i="15"/>
  <c r="AW32" i="15"/>
  <c r="BR32" i="15"/>
  <c r="BR36" i="15"/>
  <c r="BR35" i="15"/>
  <c r="BR34" i="15"/>
  <c r="BR33" i="15"/>
  <c r="CA36" i="15"/>
  <c r="CA35" i="15"/>
  <c r="CA34" i="15"/>
  <c r="CA33" i="15"/>
  <c r="CA32" i="15"/>
  <c r="AX34" i="15"/>
  <c r="AX32" i="15"/>
  <c r="AX33" i="15"/>
  <c r="AX36" i="15"/>
  <c r="AX35" i="15"/>
  <c r="AA35" i="15"/>
  <c r="AA32" i="15"/>
  <c r="AA33" i="15"/>
  <c r="AA34" i="15"/>
  <c r="AA36" i="15"/>
  <c r="CM35" i="15"/>
  <c r="CM32" i="15"/>
  <c r="CM34" i="15"/>
  <c r="CM33" i="15"/>
  <c r="CM36" i="15"/>
  <c r="Q34" i="15"/>
  <c r="Q36" i="15"/>
  <c r="Q33" i="15"/>
  <c r="Q32" i="15"/>
  <c r="Q35" i="15"/>
  <c r="P36" i="15"/>
  <c r="P33" i="15"/>
  <c r="P32" i="15"/>
  <c r="P35" i="15"/>
  <c r="P34" i="15"/>
  <c r="CJ38" i="15"/>
  <c r="BF45" i="15"/>
  <c r="BF47" i="15"/>
  <c r="BF46" i="15"/>
  <c r="BF44" i="15"/>
  <c r="AO34" i="15"/>
  <c r="AO33" i="15"/>
  <c r="AO32" i="15"/>
  <c r="AO36" i="15"/>
  <c r="AO35" i="15"/>
  <c r="CK34" i="15"/>
  <c r="CK33" i="15"/>
  <c r="CK36" i="15"/>
  <c r="CK35" i="15"/>
  <c r="CK32" i="15"/>
  <c r="S35" i="15"/>
  <c r="S32" i="15"/>
  <c r="S33" i="15"/>
  <c r="S34" i="15"/>
  <c r="S36" i="15"/>
  <c r="CE36" i="15"/>
  <c r="CE35" i="15"/>
  <c r="CE34" i="15"/>
  <c r="CE32" i="15"/>
  <c r="CE33" i="15"/>
  <c r="Y34" i="15"/>
  <c r="Y33" i="15"/>
  <c r="Y36" i="15"/>
  <c r="Y32" i="15"/>
  <c r="Y35" i="15"/>
  <c r="W36" i="15"/>
  <c r="W35" i="15"/>
  <c r="W34" i="15"/>
  <c r="W33" i="15"/>
  <c r="W32" i="15"/>
  <c r="AE36" i="15"/>
  <c r="AE34" i="15"/>
  <c r="AE33" i="15"/>
  <c r="AE32" i="15"/>
  <c r="AE35" i="15"/>
  <c r="AM36" i="15"/>
  <c r="AM34" i="15"/>
  <c r="AM33" i="15"/>
  <c r="AM32" i="15"/>
  <c r="AM35" i="15"/>
  <c r="BH35" i="15"/>
  <c r="BH36" i="15"/>
  <c r="BH34" i="15"/>
  <c r="BH32" i="15"/>
  <c r="BH33" i="15"/>
  <c r="BQ36" i="15"/>
  <c r="BQ32" i="15"/>
  <c r="BQ35" i="15"/>
  <c r="BQ34" i="15"/>
  <c r="BQ33" i="15"/>
  <c r="BF34" i="15"/>
  <c r="BF36" i="15"/>
  <c r="BF35" i="15"/>
  <c r="BF32" i="15"/>
  <c r="BF33" i="15"/>
  <c r="AI36" i="15"/>
  <c r="AI35" i="15"/>
  <c r="AI34" i="15"/>
  <c r="AI32" i="15"/>
  <c r="AI33" i="15"/>
  <c r="CI36" i="15"/>
  <c r="CI33" i="15"/>
  <c r="CI35" i="15"/>
  <c r="CI32" i="15"/>
  <c r="CI34" i="15"/>
  <c r="CB33" i="15"/>
  <c r="CB35" i="15"/>
  <c r="CB34" i="15"/>
  <c r="CB32" i="15"/>
  <c r="CB36" i="15"/>
  <c r="BM46" i="15"/>
  <c r="BM44" i="15"/>
  <c r="BM45" i="15"/>
  <c r="BM47" i="15"/>
  <c r="CE46" i="15"/>
  <c r="CE47" i="15"/>
  <c r="CE44" i="15"/>
  <c r="CE45" i="15"/>
  <c r="J47" i="15"/>
  <c r="J45" i="15"/>
  <c r="J46" i="15"/>
  <c r="J44" i="15"/>
  <c r="BV45" i="15"/>
  <c r="BV47" i="15"/>
  <c r="BV46" i="15"/>
  <c r="BV44" i="15"/>
  <c r="Q44" i="15"/>
  <c r="Q45" i="15"/>
  <c r="Q46" i="15"/>
  <c r="Q47" i="15"/>
  <c r="BD47" i="15"/>
  <c r="BD45" i="15"/>
  <c r="BD46" i="15"/>
  <c r="BD44" i="15"/>
  <c r="BU46" i="15"/>
  <c r="BU44" i="15"/>
  <c r="BU47" i="15"/>
  <c r="BU45" i="15"/>
  <c r="R47" i="15"/>
  <c r="R45" i="15"/>
  <c r="R44" i="15"/>
  <c r="R46" i="15"/>
  <c r="CD45" i="15"/>
  <c r="CD47" i="15"/>
  <c r="CD44" i="15"/>
  <c r="CD46" i="15"/>
  <c r="CC46" i="15"/>
  <c r="CC44" i="15"/>
  <c r="CC45" i="15"/>
  <c r="CC47" i="15"/>
  <c r="N32" i="15"/>
  <c r="N33" i="15"/>
  <c r="N36" i="15"/>
  <c r="N34" i="15"/>
  <c r="N35" i="15"/>
  <c r="V34" i="15"/>
  <c r="V32" i="15"/>
  <c r="V36" i="15"/>
  <c r="V35" i="15"/>
  <c r="V33" i="15"/>
  <c r="AD32" i="15"/>
  <c r="AD34" i="15"/>
  <c r="AD33" i="15"/>
  <c r="AD36" i="15"/>
  <c r="AD35" i="15"/>
  <c r="AV34" i="15"/>
  <c r="AV33" i="15"/>
  <c r="AV36" i="15"/>
  <c r="AV35" i="15"/>
  <c r="AV32" i="15"/>
  <c r="BE34" i="15"/>
  <c r="BE33" i="15"/>
  <c r="BE36" i="15"/>
  <c r="BE35" i="15"/>
  <c r="BE32" i="15"/>
  <c r="BN34" i="15"/>
  <c r="BN36" i="15"/>
  <c r="BN35" i="15"/>
  <c r="BN32" i="15"/>
  <c r="BN33" i="15"/>
  <c r="AQ36" i="15"/>
  <c r="AQ33" i="15"/>
  <c r="AQ35" i="15"/>
  <c r="AQ34" i="15"/>
  <c r="AQ32" i="15"/>
  <c r="BZ32" i="15"/>
  <c r="BZ35" i="15"/>
  <c r="BZ34" i="15"/>
  <c r="BZ33" i="15"/>
  <c r="BZ36" i="15"/>
  <c r="BY36" i="15"/>
  <c r="BY34" i="15"/>
  <c r="BY32" i="15"/>
  <c r="BY35" i="15"/>
  <c r="BY33" i="15"/>
  <c r="AP32" i="15"/>
  <c r="AP33" i="15"/>
  <c r="AP36" i="15"/>
  <c r="AP35" i="15"/>
  <c r="AP34" i="15"/>
  <c r="Z36" i="15"/>
  <c r="Z32" i="15"/>
  <c r="Z33" i="15"/>
  <c r="Z35" i="15"/>
  <c r="Z34" i="15"/>
  <c r="AU46" i="15"/>
  <c r="AU44" i="15"/>
  <c r="AU47" i="15"/>
  <c r="AU45" i="15"/>
  <c r="BL47" i="15"/>
  <c r="BL45" i="15"/>
  <c r="BL44" i="15"/>
  <c r="BL46" i="15"/>
  <c r="Z47" i="15"/>
  <c r="Z45" i="15"/>
  <c r="Z44" i="15"/>
  <c r="Z46" i="15"/>
  <c r="BT47" i="15"/>
  <c r="BT45" i="15"/>
  <c r="BT46" i="15"/>
  <c r="BT44" i="15"/>
  <c r="CG36" i="15"/>
  <c r="CG34" i="15"/>
  <c r="CG32" i="15"/>
  <c r="CG33" i="15"/>
  <c r="CG35" i="15"/>
  <c r="CP33" i="15"/>
  <c r="CP36" i="15"/>
  <c r="CP32" i="15"/>
  <c r="CP34" i="15"/>
  <c r="CP35" i="15"/>
  <c r="M34" i="15"/>
  <c r="M32" i="15"/>
  <c r="M35" i="15"/>
  <c r="M33" i="15"/>
  <c r="M36" i="15"/>
  <c r="U34" i="15"/>
  <c r="U32" i="15"/>
  <c r="U33" i="15"/>
  <c r="U36" i="15"/>
  <c r="U35" i="15"/>
  <c r="AL35" i="15"/>
  <c r="AL32" i="15"/>
  <c r="AL33" i="15"/>
  <c r="AL34" i="15"/>
  <c r="AL36" i="15"/>
  <c r="AU36" i="15"/>
  <c r="AU35" i="15"/>
  <c r="AU34" i="15"/>
  <c r="AU33" i="15"/>
  <c r="AU32" i="15"/>
  <c r="BV35" i="15"/>
  <c r="BV32" i="15"/>
  <c r="BV36" i="15"/>
  <c r="BV33" i="15"/>
  <c r="BV34" i="15"/>
  <c r="AY32" i="15"/>
  <c r="AY33" i="15"/>
  <c r="AY36" i="15"/>
  <c r="AY35" i="15"/>
  <c r="AY34" i="15"/>
  <c r="BP35" i="15"/>
  <c r="BP34" i="15"/>
  <c r="BP36" i="15"/>
  <c r="BP32" i="15"/>
  <c r="BP33" i="15"/>
  <c r="BM34" i="15"/>
  <c r="BM35" i="15"/>
  <c r="BM33" i="15"/>
  <c r="BM36" i="15"/>
  <c r="BM32" i="15"/>
  <c r="AJ47" i="15"/>
  <c r="AJ45" i="15"/>
  <c r="AJ44" i="15"/>
  <c r="AJ46" i="15"/>
  <c r="AZ35" i="15"/>
  <c r="AZ36" i="15"/>
  <c r="AZ32" i="15"/>
  <c r="AZ33" i="15"/>
  <c r="AZ34" i="15"/>
  <c r="CL45" i="15"/>
  <c r="CL47" i="15"/>
  <c r="CL46" i="15"/>
  <c r="CL44" i="15"/>
  <c r="AL47" i="15"/>
  <c r="AL44" i="15"/>
  <c r="AL45" i="15"/>
  <c r="AL46" i="15"/>
  <c r="BC46" i="15"/>
  <c r="BC47" i="15"/>
  <c r="BC44" i="15"/>
  <c r="BC45" i="15"/>
  <c r="AH45" i="15"/>
  <c r="AH47" i="15"/>
  <c r="AH46" i="15"/>
  <c r="AH44" i="15"/>
  <c r="BK46" i="15"/>
  <c r="BK45" i="15"/>
  <c r="BK47" i="15"/>
  <c r="BK44" i="15"/>
  <c r="BU34" i="15"/>
  <c r="BU36" i="15"/>
  <c r="BU33" i="15"/>
  <c r="BU35" i="15"/>
  <c r="BU32" i="15"/>
  <c r="CF35" i="15"/>
  <c r="CF34" i="15"/>
  <c r="CF32" i="15"/>
  <c r="CF33" i="15"/>
  <c r="CF36" i="15"/>
  <c r="CO36" i="15"/>
  <c r="CO35" i="15"/>
  <c r="CO32" i="15"/>
  <c r="CO34" i="15"/>
  <c r="CO33" i="15"/>
  <c r="L35" i="15"/>
  <c r="L34" i="15"/>
  <c r="L36" i="15"/>
  <c r="L32" i="15"/>
  <c r="L33" i="15"/>
  <c r="AC35" i="15"/>
  <c r="AC32" i="15"/>
  <c r="AC33" i="15"/>
  <c r="AC34" i="15"/>
  <c r="AC36" i="15"/>
  <c r="AK35" i="15"/>
  <c r="AK32" i="15"/>
  <c r="AK36" i="15"/>
  <c r="AK33" i="15"/>
  <c r="AK34" i="15"/>
  <c r="CD36" i="15"/>
  <c r="CD35" i="15"/>
  <c r="CD34" i="15"/>
  <c r="CD32" i="15"/>
  <c r="CD33" i="15"/>
  <c r="BG34" i="15"/>
  <c r="BG36" i="15"/>
  <c r="BG35" i="15"/>
  <c r="BG32" i="15"/>
  <c r="BG33" i="15"/>
  <c r="BD35" i="15"/>
  <c r="BD33" i="15"/>
  <c r="BD34" i="15"/>
  <c r="BD36" i="15"/>
  <c r="BD32" i="15"/>
  <c r="BC36" i="15"/>
  <c r="BC35" i="15"/>
  <c r="BC34" i="15"/>
  <c r="BC33" i="15"/>
  <c r="BC32" i="15"/>
  <c r="CF47" i="15"/>
  <c r="CF45" i="15"/>
  <c r="CF46" i="15"/>
  <c r="CF44" i="15"/>
  <c r="AT47" i="15"/>
  <c r="AT46" i="15"/>
  <c r="AT44" i="15"/>
  <c r="AT45" i="15"/>
  <c r="BB47" i="15"/>
  <c r="BB45" i="15"/>
  <c r="BB46" i="15"/>
  <c r="BB44" i="15"/>
  <c r="BK36" i="15"/>
  <c r="BK33" i="15"/>
  <c r="BK32" i="15"/>
  <c r="BK35" i="15"/>
  <c r="BK34" i="15"/>
  <c r="BT36" i="15"/>
  <c r="BT33" i="15"/>
  <c r="BT35" i="15"/>
  <c r="BT34" i="15"/>
  <c r="BT32" i="15"/>
  <c r="CC34" i="15"/>
  <c r="CC33" i="15"/>
  <c r="CC35" i="15"/>
  <c r="CC32" i="15"/>
  <c r="CC36" i="15"/>
  <c r="T35" i="15"/>
  <c r="T32" i="15"/>
  <c r="T33" i="15"/>
  <c r="T34" i="15"/>
  <c r="T36" i="15"/>
  <c r="AB35" i="15"/>
  <c r="AB32" i="15"/>
  <c r="AB33" i="15"/>
  <c r="AB34" i="15"/>
  <c r="AB36" i="15"/>
  <c r="CL35" i="15"/>
  <c r="CL32" i="15"/>
  <c r="CL34" i="15"/>
  <c r="CL33" i="15"/>
  <c r="CL36" i="15"/>
  <c r="BO34" i="15"/>
  <c r="BO36" i="15"/>
  <c r="BO35" i="15"/>
  <c r="BO32" i="15"/>
  <c r="BO33" i="15"/>
  <c r="AT32" i="15"/>
  <c r="AT35" i="15"/>
  <c r="AT34" i="15"/>
  <c r="AT36" i="15"/>
  <c r="AT33" i="15"/>
  <c r="AS32" i="15"/>
  <c r="AS35" i="15"/>
  <c r="AS34" i="15"/>
  <c r="AS36" i="15"/>
  <c r="AS33" i="15"/>
  <c r="K46" i="15"/>
  <c r="K47" i="15"/>
  <c r="K45" i="15"/>
  <c r="K44" i="15"/>
  <c r="BI36" i="15"/>
  <c r="BI32" i="15"/>
  <c r="BI35" i="15"/>
  <c r="BI34" i="15"/>
  <c r="BI33" i="15"/>
  <c r="AC46" i="15"/>
  <c r="AC44" i="15"/>
  <c r="AC45" i="15"/>
  <c r="AC47" i="15"/>
  <c r="AP45" i="15"/>
  <c r="AP47" i="15"/>
  <c r="AP46" i="15"/>
  <c r="AP44" i="15"/>
  <c r="CO46" i="15"/>
  <c r="CO44" i="15"/>
  <c r="CO45" i="15"/>
  <c r="CO47" i="15"/>
  <c r="T47" i="15"/>
  <c r="T45" i="15"/>
  <c r="T46" i="15"/>
  <c r="T44" i="15"/>
  <c r="AK46" i="15"/>
  <c r="AK44" i="15"/>
  <c r="AK47" i="15"/>
  <c r="AK45" i="15"/>
  <c r="AX45" i="15"/>
  <c r="AX47" i="15"/>
  <c r="AX44" i="15"/>
  <c r="AX46" i="15"/>
  <c r="AS46" i="15"/>
  <c r="AS44" i="15"/>
  <c r="AS47" i="15"/>
  <c r="AS45" i="15"/>
  <c r="BA36" i="15"/>
  <c r="BA32" i="15"/>
  <c r="BA33" i="15"/>
  <c r="BA35" i="15"/>
  <c r="BA34" i="15"/>
  <c r="BJ36" i="15"/>
  <c r="BJ32" i="15"/>
  <c r="BJ33" i="15"/>
  <c r="BJ34" i="15"/>
  <c r="BJ35" i="15"/>
  <c r="BS36" i="15"/>
  <c r="BS35" i="15"/>
  <c r="BS34" i="15"/>
  <c r="BS33" i="15"/>
  <c r="BS32" i="15"/>
  <c r="CN35" i="15"/>
  <c r="CN36" i="15"/>
  <c r="CN32" i="15"/>
  <c r="CN34" i="15"/>
  <c r="CN33" i="15"/>
  <c r="J35" i="15"/>
  <c r="J32" i="15"/>
  <c r="J34" i="15"/>
  <c r="J33" i="15"/>
  <c r="J36" i="15"/>
  <c r="R35" i="15"/>
  <c r="R32" i="15"/>
  <c r="R33" i="15"/>
  <c r="R34" i="15"/>
  <c r="R36" i="15"/>
  <c r="K34" i="15"/>
  <c r="K33" i="15"/>
  <c r="K36" i="15"/>
  <c r="K35" i="15"/>
  <c r="K32" i="15"/>
  <c r="BW36" i="15"/>
  <c r="BW33" i="15"/>
  <c r="BW34" i="15"/>
  <c r="BW35" i="15"/>
  <c r="BW32" i="15"/>
  <c r="AJ35" i="15"/>
  <c r="AJ34" i="15"/>
  <c r="AJ36" i="15"/>
  <c r="AJ32" i="15"/>
  <c r="AJ33" i="15"/>
  <c r="AH36" i="15"/>
  <c r="AH35" i="15"/>
  <c r="AH34" i="15"/>
  <c r="AH32" i="15"/>
  <c r="AH33" i="15"/>
  <c r="CH38" i="15" l="1"/>
  <c r="AG38" i="15"/>
  <c r="BL38" i="15"/>
  <c r="BB38" i="15"/>
  <c r="X38" i="15"/>
  <c r="O38" i="15"/>
  <c r="AR38" i="15"/>
  <c r="BX38" i="15"/>
  <c r="R38" i="15"/>
  <c r="AY38" i="15"/>
  <c r="M38" i="15"/>
  <c r="AD38" i="15"/>
  <c r="AX38" i="15"/>
  <c r="AH38" i="15"/>
  <c r="BI38" i="15"/>
  <c r="CL38" i="15"/>
  <c r="N38" i="15"/>
  <c r="BW38" i="15"/>
  <c r="BT38" i="15"/>
  <c r="BC38" i="15"/>
  <c r="CD38" i="15"/>
  <c r="AZ38" i="15"/>
  <c r="U38" i="15"/>
  <c r="BQ38" i="15"/>
  <c r="AM38" i="15"/>
  <c r="P38" i="15"/>
  <c r="AA38" i="15"/>
  <c r="BR38" i="15"/>
  <c r="AN38" i="15"/>
  <c r="BS38" i="15"/>
  <c r="BJ38" i="15"/>
  <c r="AS38" i="15"/>
  <c r="T38" i="15"/>
  <c r="BV38" i="15"/>
  <c r="CP38" i="15"/>
  <c r="V38" i="15"/>
  <c r="CB38" i="15"/>
  <c r="BF38" i="15"/>
  <c r="W38" i="15"/>
  <c r="AW38" i="15"/>
  <c r="CF38" i="15"/>
  <c r="AP38" i="15"/>
  <c r="J38" i="15"/>
  <c r="BG38" i="15"/>
  <c r="AU38" i="15"/>
  <c r="AL38" i="15"/>
  <c r="BN38" i="15"/>
  <c r="BH38" i="15"/>
  <c r="S38" i="15"/>
  <c r="CM38" i="15"/>
  <c r="BO38" i="15"/>
  <c r="AJ38" i="15"/>
  <c r="AB38" i="15"/>
  <c r="CC38" i="15"/>
  <c r="AC38" i="15"/>
  <c r="Z38" i="15"/>
  <c r="BZ38" i="15"/>
  <c r="AV38" i="15"/>
  <c r="AI38" i="15"/>
  <c r="CE38" i="15"/>
  <c r="AO38" i="15"/>
  <c r="Q38" i="15"/>
  <c r="CO38" i="15"/>
  <c r="BP38" i="15"/>
  <c r="BY38" i="15"/>
  <c r="AE38" i="15"/>
  <c r="CK38" i="15"/>
  <c r="K38" i="15"/>
  <c r="BD38" i="15"/>
  <c r="BU38" i="15"/>
  <c r="AQ38" i="15"/>
  <c r="CN38" i="15"/>
  <c r="BA38" i="15"/>
  <c r="AT38" i="15"/>
  <c r="CG38" i="15"/>
  <c r="AF38" i="15"/>
  <c r="BK38" i="15"/>
  <c r="AK38" i="15"/>
  <c r="L38" i="15"/>
  <c r="BM38" i="15"/>
  <c r="BE38" i="15"/>
  <c r="CI38" i="15"/>
  <c r="Y38" i="15"/>
  <c r="CA38" i="15"/>
  <c r="H39" i="15" l="1"/>
  <c r="AK20" i="21" l="1"/>
  <c r="AK32" i="21" s="1"/>
  <c r="AK47" i="21" s="1"/>
  <c r="K22" i="21"/>
  <c r="K34" i="21" s="1"/>
  <c r="K49" i="21" s="1"/>
  <c r="AE19" i="21"/>
  <c r="AL20" i="21"/>
  <c r="AL32" i="21" s="1"/>
  <c r="AL47" i="21" s="1"/>
  <c r="AO20" i="15"/>
  <c r="AW20" i="15"/>
  <c r="T21" i="15"/>
  <c r="AB21" i="15"/>
  <c r="CF21" i="15"/>
  <c r="CN21" i="15"/>
  <c r="AF19" i="21"/>
  <c r="AN19" i="21"/>
  <c r="AD21" i="21"/>
  <c r="AD33" i="21" s="1"/>
  <c r="AD48" i="21" s="1"/>
  <c r="AL21" i="21"/>
  <c r="AL33" i="21" s="1"/>
  <c r="AL48" i="21" s="1"/>
  <c r="H95" i="22"/>
  <c r="N19" i="21"/>
  <c r="U20" i="21"/>
  <c r="U32" i="21" s="1"/>
  <c r="U47" i="21" s="1"/>
  <c r="BO21" i="15"/>
  <c r="AD60" i="21"/>
  <c r="Z20" i="15"/>
  <c r="AH20" i="15"/>
  <c r="M21" i="15"/>
  <c r="U21" i="15"/>
  <c r="BY21" i="15"/>
  <c r="CG21" i="15"/>
  <c r="Y19" i="21"/>
  <c r="AG19" i="21"/>
  <c r="W21" i="21"/>
  <c r="W33" i="21" s="1"/>
  <c r="W48" i="21" s="1"/>
  <c r="AE21" i="21"/>
  <c r="AE33" i="21" s="1"/>
  <c r="AE48" i="21" s="1"/>
  <c r="H20" i="22"/>
  <c r="H104" i="22"/>
  <c r="AC60" i="21"/>
  <c r="M20" i="21"/>
  <c r="M32" i="21" s="1"/>
  <c r="M47" i="21" s="1"/>
  <c r="M21" i="21"/>
  <c r="M33" i="21" s="1"/>
  <c r="M48" i="21" s="1"/>
  <c r="J26" i="21"/>
  <c r="J32" i="21" s="1"/>
  <c r="J47" i="21" s="1"/>
  <c r="CE20" i="15"/>
  <c r="CM20" i="15"/>
  <c r="BJ21" i="15"/>
  <c r="BR21" i="15"/>
  <c r="R19" i="21"/>
  <c r="AO20" i="21"/>
  <c r="AO32" i="21" s="1"/>
  <c r="AO47" i="21" s="1"/>
  <c r="P21" i="21"/>
  <c r="P33" i="21" s="1"/>
  <c r="P48" i="21" s="1"/>
  <c r="AM22" i="21"/>
  <c r="AM34" i="21" s="1"/>
  <c r="AM49" i="21" s="1"/>
  <c r="H21" i="20"/>
  <c r="AP21" i="15"/>
  <c r="M60" i="21"/>
  <c r="AD20" i="21"/>
  <c r="AD32" i="21" s="1"/>
  <c r="AD47" i="21" s="1"/>
  <c r="AJ20" i="15"/>
  <c r="AR20" i="15"/>
  <c r="O21" i="15"/>
  <c r="W21" i="15"/>
  <c r="CA21" i="15"/>
  <c r="CI21" i="15"/>
  <c r="AA19" i="21"/>
  <c r="AI19" i="21"/>
  <c r="Y21" i="21"/>
  <c r="Y33" i="21" s="1"/>
  <c r="Y48" i="21" s="1"/>
  <c r="AG21" i="21"/>
  <c r="AG33" i="21" s="1"/>
  <c r="AG48" i="21" s="1"/>
  <c r="H58" i="22"/>
  <c r="V19" i="21"/>
  <c r="L21" i="21"/>
  <c r="L33" i="21" s="1"/>
  <c r="L48" i="21" s="1"/>
  <c r="O19" i="21"/>
  <c r="V20" i="21"/>
  <c r="V32" i="21" s="1"/>
  <c r="V47" i="21" s="1"/>
  <c r="U20" i="15"/>
  <c r="AC20" i="15"/>
  <c r="CG20" i="15"/>
  <c r="CO20" i="15"/>
  <c r="BL21" i="15"/>
  <c r="BT21" i="15"/>
  <c r="L19" i="21"/>
  <c r="T19" i="21"/>
  <c r="R21" i="21"/>
  <c r="R33" i="21" s="1"/>
  <c r="R48" i="21" s="1"/>
  <c r="AO22" i="21"/>
  <c r="AO34" i="21" s="1"/>
  <c r="AO49" i="21" s="1"/>
  <c r="H23" i="20"/>
  <c r="R21" i="15"/>
  <c r="BN21" i="15"/>
  <c r="BT20" i="15"/>
  <c r="AA21" i="15"/>
  <c r="S20" i="15"/>
  <c r="BJ20" i="15"/>
  <c r="BR20" i="15"/>
  <c r="AO21" i="15"/>
  <c r="AW21" i="15"/>
  <c r="T60" i="21"/>
  <c r="AB60" i="21"/>
  <c r="T20" i="21"/>
  <c r="T32" i="21" s="1"/>
  <c r="T47" i="21" s="1"/>
  <c r="AB20" i="21"/>
  <c r="AB32" i="21" s="1"/>
  <c r="AB47" i="21" s="1"/>
  <c r="R22" i="21"/>
  <c r="R34" i="21" s="1"/>
  <c r="R49" i="21" s="1"/>
  <c r="Z22" i="21"/>
  <c r="Z34" i="21" s="1"/>
  <c r="Z49" i="21" s="1"/>
  <c r="AH21" i="15"/>
  <c r="BJ24" i="15" l="1"/>
  <c r="U24" i="15"/>
  <c r="BR24" i="15"/>
  <c r="AW24" i="15"/>
  <c r="BT24" i="15"/>
  <c r="T31" i="21"/>
  <c r="AH24" i="15"/>
  <c r="AG31" i="21"/>
  <c r="AN31" i="21"/>
  <c r="R31" i="21"/>
  <c r="V31" i="21"/>
  <c r="Y31" i="21"/>
  <c r="AF31" i="21"/>
  <c r="AE31" i="21"/>
  <c r="AI31" i="21"/>
  <c r="L31" i="21"/>
  <c r="CG24" i="15"/>
  <c r="O31" i="21"/>
  <c r="AA31" i="21"/>
  <c r="N31" i="21"/>
  <c r="AO24" i="15"/>
  <c r="L20" i="21"/>
  <c r="L32" i="21" s="1"/>
  <c r="L47" i="21" s="1"/>
  <c r="L60" i="21"/>
  <c r="AG21" i="15"/>
  <c r="BB20" i="15"/>
  <c r="H94" i="22"/>
  <c r="AF20" i="15"/>
  <c r="BC20" i="15"/>
  <c r="AG22" i="21"/>
  <c r="AG34" i="21" s="1"/>
  <c r="AG49" i="21" s="1"/>
  <c r="AI20" i="21"/>
  <c r="AI32" i="21" s="1"/>
  <c r="AI47" i="21" s="1"/>
  <c r="AI60" i="21"/>
  <c r="BD21" i="15"/>
  <c r="BY20" i="15"/>
  <c r="BY24" i="15" s="1"/>
  <c r="M20" i="15"/>
  <c r="M24" i="15" s="1"/>
  <c r="CE21" i="15"/>
  <c r="CE24" i="15" s="1"/>
  <c r="CL21" i="15"/>
  <c r="H22" i="20"/>
  <c r="Q21" i="21"/>
  <c r="Q33" i="21" s="1"/>
  <c r="Q48" i="21" s="1"/>
  <c r="S19" i="21"/>
  <c r="BS21" i="15"/>
  <c r="CN20" i="15"/>
  <c r="CN24" i="15" s="1"/>
  <c r="AB20" i="15"/>
  <c r="AB24" i="15" s="1"/>
  <c r="N60" i="21"/>
  <c r="CA20" i="15"/>
  <c r="CA24" i="15" s="1"/>
  <c r="AE22" i="21"/>
  <c r="AE34" i="21" s="1"/>
  <c r="AE49" i="21" s="1"/>
  <c r="AG20" i="21"/>
  <c r="AG32" i="21" s="1"/>
  <c r="AG47" i="21" s="1"/>
  <c r="AG60" i="21"/>
  <c r="BB21" i="15"/>
  <c r="BW20" i="15"/>
  <c r="W19" i="21"/>
  <c r="AX21" i="15"/>
  <c r="J28" i="21"/>
  <c r="J34" i="21" s="1"/>
  <c r="J49" i="21" s="1"/>
  <c r="O21" i="21"/>
  <c r="O33" i="21" s="1"/>
  <c r="O48" i="21" s="1"/>
  <c r="Q19" i="21"/>
  <c r="BQ21" i="15"/>
  <c r="CL20" i="15"/>
  <c r="R20" i="15"/>
  <c r="R24" i="15" s="1"/>
  <c r="S21" i="15"/>
  <c r="S24" i="15" s="1"/>
  <c r="CD21" i="15"/>
  <c r="H19" i="22"/>
  <c r="V21" i="21"/>
  <c r="V33" i="21" s="1"/>
  <c r="V48" i="21" s="1"/>
  <c r="X19" i="21"/>
  <c r="BX21" i="15"/>
  <c r="L21" i="15"/>
  <c r="AG20" i="15"/>
  <c r="V60" i="21"/>
  <c r="AL19" i="21"/>
  <c r="AI21" i="21"/>
  <c r="AI33" i="21" s="1"/>
  <c r="AI48" i="21" s="1"/>
  <c r="AK19" i="21"/>
  <c r="CK21" i="15"/>
  <c r="Y21" i="15"/>
  <c r="AT20" i="15"/>
  <c r="T22" i="21"/>
  <c r="T34" i="21" s="1"/>
  <c r="T49" i="21" s="1"/>
  <c r="Y22" i="21"/>
  <c r="Y34" i="21" s="1"/>
  <c r="Y49" i="21" s="1"/>
  <c r="AA20" i="21"/>
  <c r="AA32" i="21" s="1"/>
  <c r="AA47" i="21" s="1"/>
  <c r="AA60" i="21"/>
  <c r="AV21" i="15"/>
  <c r="BQ20" i="15"/>
  <c r="AQ21" i="15"/>
  <c r="BF21" i="15"/>
  <c r="AN22" i="21"/>
  <c r="AN34" i="21" s="1"/>
  <c r="AN49" i="21" s="1"/>
  <c r="AQ20" i="21"/>
  <c r="AQ32" i="21" s="1"/>
  <c r="AQ47" i="21" s="1"/>
  <c r="K19" i="21"/>
  <c r="BK21" i="15"/>
  <c r="CF20" i="15"/>
  <c r="CF24" i="15" s="1"/>
  <c r="T20" i="15"/>
  <c r="T24" i="15" s="1"/>
  <c r="AY21" i="15"/>
  <c r="AE20" i="15"/>
  <c r="W22" i="21"/>
  <c r="W34" i="21" s="1"/>
  <c r="W49" i="21" s="1"/>
  <c r="Y20" i="21"/>
  <c r="Y32" i="21" s="1"/>
  <c r="Y47" i="21" s="1"/>
  <c r="Y60" i="21"/>
  <c r="AT21" i="15"/>
  <c r="BO20" i="15"/>
  <c r="BO24" i="15" s="1"/>
  <c r="CM21" i="15"/>
  <c r="CM24" i="15" s="1"/>
  <c r="CI20" i="15"/>
  <c r="CI24" i="15" s="1"/>
  <c r="AL22" i="21"/>
  <c r="AL34" i="21" s="1"/>
  <c r="AL49" i="21" s="1"/>
  <c r="AN20" i="21"/>
  <c r="AN32" i="21" s="1"/>
  <c r="AN47" i="21" s="1"/>
  <c r="BI21" i="15"/>
  <c r="CD20" i="15"/>
  <c r="J20" i="15"/>
  <c r="BD20" i="15"/>
  <c r="Z21" i="15"/>
  <c r="Z24" i="15" s="1"/>
  <c r="J27" i="21"/>
  <c r="J33" i="21" s="1"/>
  <c r="J48" i="21" s="1"/>
  <c r="N21" i="21"/>
  <c r="N33" i="21" s="1"/>
  <c r="N48" i="21" s="1"/>
  <c r="P19" i="21"/>
  <c r="BP21" i="15"/>
  <c r="CK20" i="15"/>
  <c r="Y20" i="15"/>
  <c r="BG21" i="15"/>
  <c r="AK60" i="21"/>
  <c r="H74" i="22"/>
  <c r="AA21" i="21"/>
  <c r="AA33" i="21" s="1"/>
  <c r="AA48" i="21" s="1"/>
  <c r="AC19" i="21"/>
  <c r="CC21" i="15"/>
  <c r="Q21" i="15"/>
  <c r="AL20" i="15"/>
  <c r="AC21" i="21"/>
  <c r="AC33" i="21" s="1"/>
  <c r="AC48" i="21" s="1"/>
  <c r="AA22" i="21"/>
  <c r="AA34" i="21" s="1"/>
  <c r="AA49" i="21" s="1"/>
  <c r="Q22" i="21"/>
  <c r="Q34" i="21" s="1"/>
  <c r="Q49" i="21" s="1"/>
  <c r="S20" i="21"/>
  <c r="S32" i="21" s="1"/>
  <c r="S47" i="21" s="1"/>
  <c r="S60" i="21"/>
  <c r="AN21" i="15"/>
  <c r="BI20" i="15"/>
  <c r="K20" i="15"/>
  <c r="CB20" i="15"/>
  <c r="J21" i="15"/>
  <c r="AF22" i="21"/>
  <c r="AF34" i="21" s="1"/>
  <c r="AF49" i="21" s="1"/>
  <c r="AH20" i="21"/>
  <c r="AH32" i="21" s="1"/>
  <c r="AH47" i="21" s="1"/>
  <c r="AH60" i="21"/>
  <c r="BC21" i="15"/>
  <c r="BX20" i="15"/>
  <c r="L20" i="15"/>
  <c r="CJ20" i="15"/>
  <c r="O22" i="21"/>
  <c r="O34" i="21" s="1"/>
  <c r="O49" i="21" s="1"/>
  <c r="Q20" i="21"/>
  <c r="Q32" i="21" s="1"/>
  <c r="Q47" i="21" s="1"/>
  <c r="Q60" i="21"/>
  <c r="AL21" i="15"/>
  <c r="BG20" i="15"/>
  <c r="AI21" i="15"/>
  <c r="AM20" i="15"/>
  <c r="AD22" i="21"/>
  <c r="AD34" i="21" s="1"/>
  <c r="AD49" i="21" s="1"/>
  <c r="AF20" i="21"/>
  <c r="AF32" i="21" s="1"/>
  <c r="AF47" i="21" s="1"/>
  <c r="AF60" i="21"/>
  <c r="BA21" i="15"/>
  <c r="BV20" i="15"/>
  <c r="P20" i="15"/>
  <c r="BK20" i="15"/>
  <c r="AK22" i="21"/>
  <c r="AK34" i="21" s="1"/>
  <c r="AK49" i="21" s="1"/>
  <c r="AM20" i="21"/>
  <c r="AM32" i="21" s="1"/>
  <c r="AM47" i="21" s="1"/>
  <c r="AM60" i="21"/>
  <c r="BH21" i="15"/>
  <c r="CC20" i="15"/>
  <c r="Q20" i="15"/>
  <c r="K21" i="15"/>
  <c r="BV21" i="15"/>
  <c r="H24" i="20"/>
  <c r="S21" i="21"/>
  <c r="S33" i="21" s="1"/>
  <c r="S48" i="21" s="1"/>
  <c r="U19" i="21"/>
  <c r="BU21" i="15"/>
  <c r="CP20" i="15"/>
  <c r="AD20" i="15"/>
  <c r="N20" i="21"/>
  <c r="N32" i="21" s="1"/>
  <c r="N47" i="21" s="1"/>
  <c r="T21" i="21"/>
  <c r="T33" i="21" s="1"/>
  <c r="T48" i="21" s="1"/>
  <c r="AQ21" i="21"/>
  <c r="AQ33" i="21" s="1"/>
  <c r="AQ48" i="21" s="1"/>
  <c r="K20" i="21"/>
  <c r="K32" i="21" s="1"/>
  <c r="K47" i="21" s="1"/>
  <c r="K60" i="21"/>
  <c r="AF21" i="15"/>
  <c r="BA20" i="15"/>
  <c r="AN20" i="15"/>
  <c r="AU20" i="15"/>
  <c r="X22" i="21"/>
  <c r="X34" i="21" s="1"/>
  <c r="X49" i="21" s="1"/>
  <c r="Z20" i="21"/>
  <c r="Z32" i="21" s="1"/>
  <c r="Z47" i="21" s="1"/>
  <c r="Z60" i="21"/>
  <c r="AU21" i="15"/>
  <c r="BP20" i="15"/>
  <c r="X20" i="15"/>
  <c r="AN21" i="21"/>
  <c r="AN33" i="21" s="1"/>
  <c r="AN48" i="21" s="1"/>
  <c r="AQ19" i="21"/>
  <c r="CP21" i="15"/>
  <c r="AD21" i="15"/>
  <c r="AY20" i="15"/>
  <c r="BL20" i="15"/>
  <c r="BL24" i="15" s="1"/>
  <c r="V22" i="21"/>
  <c r="V34" i="21" s="1"/>
  <c r="V49" i="21" s="1"/>
  <c r="X20" i="21"/>
  <c r="X32" i="21" s="1"/>
  <c r="X47" i="21" s="1"/>
  <c r="X60" i="21"/>
  <c r="AS21" i="15"/>
  <c r="BN20" i="15"/>
  <c r="BN24" i="15" s="1"/>
  <c r="AB22" i="21"/>
  <c r="AB34" i="21" s="1"/>
  <c r="AB49" i="21" s="1"/>
  <c r="O20" i="15"/>
  <c r="O24" i="15" s="1"/>
  <c r="AC22" i="21"/>
  <c r="AC34" i="21" s="1"/>
  <c r="AC49" i="21" s="1"/>
  <c r="AE20" i="21"/>
  <c r="AE32" i="21" s="1"/>
  <c r="AE47" i="21" s="1"/>
  <c r="AE60" i="21"/>
  <c r="AZ21" i="15"/>
  <c r="BU20" i="15"/>
  <c r="H27" i="24"/>
  <c r="AV20" i="15"/>
  <c r="AV24" i="15" s="1"/>
  <c r="AP20" i="15"/>
  <c r="AP24" i="15" s="1"/>
  <c r="AP22" i="21"/>
  <c r="AP34" i="21" s="1"/>
  <c r="AP49" i="21" s="1"/>
  <c r="AP60" i="21"/>
  <c r="AP21" i="21"/>
  <c r="AP33" i="21" s="1"/>
  <c r="AP48" i="21" s="1"/>
  <c r="AQ60" i="21"/>
  <c r="AP20" i="21"/>
  <c r="AP19" i="21"/>
  <c r="AO60" i="21"/>
  <c r="AQ22" i="21"/>
  <c r="AQ34" i="21" s="1"/>
  <c r="AQ49" i="21" s="1"/>
  <c r="K21" i="21"/>
  <c r="K33" i="21" s="1"/>
  <c r="K48" i="21" s="1"/>
  <c r="M19" i="21"/>
  <c r="BM21" i="15"/>
  <c r="CH20" i="15"/>
  <c r="V20" i="15"/>
  <c r="AL60" i="21"/>
  <c r="AD19" i="21"/>
  <c r="AD118" i="21" s="1"/>
  <c r="AH21" i="21"/>
  <c r="AH33" i="21" s="1"/>
  <c r="AH48" i="21" s="1"/>
  <c r="AJ19" i="21"/>
  <c r="CJ21" i="15"/>
  <c r="X21" i="15"/>
  <c r="AS20" i="15"/>
  <c r="AJ22" i="21"/>
  <c r="AJ34" i="21" s="1"/>
  <c r="AJ49" i="21" s="1"/>
  <c r="H25" i="20"/>
  <c r="P22" i="21"/>
  <c r="P34" i="21" s="1"/>
  <c r="P49" i="21" s="1"/>
  <c r="R20" i="21"/>
  <c r="R32" i="21" s="1"/>
  <c r="R47" i="21" s="1"/>
  <c r="R60" i="21"/>
  <c r="AM21" i="15"/>
  <c r="BH20" i="15"/>
  <c r="AQ20" i="15"/>
  <c r="AF21" i="21"/>
  <c r="AF33" i="21" s="1"/>
  <c r="AF48" i="21" s="1"/>
  <c r="AH19" i="21"/>
  <c r="CH21" i="15"/>
  <c r="V21" i="15"/>
  <c r="AI20" i="15"/>
  <c r="J25" i="21"/>
  <c r="J31" i="21" s="1"/>
  <c r="N22" i="21"/>
  <c r="N34" i="21" s="1"/>
  <c r="N49" i="21" s="1"/>
  <c r="P20" i="21"/>
  <c r="P32" i="21" s="1"/>
  <c r="P47" i="21" s="1"/>
  <c r="P60" i="21"/>
  <c r="AK21" i="15"/>
  <c r="BF20" i="15"/>
  <c r="BF24" i="15" s="1"/>
  <c r="U21" i="21"/>
  <c r="U33" i="21" s="1"/>
  <c r="U48" i="21" s="1"/>
  <c r="AI22" i="21"/>
  <c r="AI34" i="21" s="1"/>
  <c r="AI49" i="21" s="1"/>
  <c r="U22" i="21"/>
  <c r="U34" i="21" s="1"/>
  <c r="U49" i="21" s="1"/>
  <c r="W20" i="21"/>
  <c r="W32" i="21" s="1"/>
  <c r="W47" i="21" s="1"/>
  <c r="W60" i="21"/>
  <c r="AR21" i="15"/>
  <c r="AR24" i="15" s="1"/>
  <c r="BM20" i="15"/>
  <c r="H29" i="20"/>
  <c r="H28" i="24"/>
  <c r="BS20" i="15"/>
  <c r="AH22" i="21"/>
  <c r="AH34" i="21" s="1"/>
  <c r="AH49" i="21" s="1"/>
  <c r="AJ20" i="21"/>
  <c r="AJ32" i="21" s="1"/>
  <c r="AJ47" i="21" s="1"/>
  <c r="AJ60" i="21"/>
  <c r="BE21" i="15"/>
  <c r="BZ20" i="15"/>
  <c r="N20" i="15"/>
  <c r="BW21" i="15"/>
  <c r="U60" i="21"/>
  <c r="H60" i="22"/>
  <c r="Z21" i="21"/>
  <c r="Z33" i="21" s="1"/>
  <c r="Z48" i="21" s="1"/>
  <c r="AB19" i="21"/>
  <c r="CB21" i="15"/>
  <c r="P21" i="15"/>
  <c r="AK20" i="15"/>
  <c r="AK21" i="21"/>
  <c r="AK33" i="21" s="1"/>
  <c r="AK48" i="21" s="1"/>
  <c r="S22" i="21"/>
  <c r="S34" i="21" s="1"/>
  <c r="S49" i="21" s="1"/>
  <c r="AO21" i="21"/>
  <c r="AO33" i="21" s="1"/>
  <c r="AO48" i="21" s="1"/>
  <c r="J60" i="21"/>
  <c r="AE21" i="15"/>
  <c r="AZ20" i="15"/>
  <c r="AA20" i="15"/>
  <c r="AA24" i="15" s="1"/>
  <c r="AC20" i="21"/>
  <c r="AC32" i="21" s="1"/>
  <c r="AC47" i="21" s="1"/>
  <c r="H21" i="22"/>
  <c r="X21" i="21"/>
  <c r="X33" i="21" s="1"/>
  <c r="X48" i="21" s="1"/>
  <c r="Z19" i="21"/>
  <c r="BZ21" i="15"/>
  <c r="N21" i="15"/>
  <c r="AJ21" i="21"/>
  <c r="AJ33" i="21" s="1"/>
  <c r="AJ48" i="21" s="1"/>
  <c r="AM21" i="21"/>
  <c r="AM33" i="21" s="1"/>
  <c r="AM48" i="21" s="1"/>
  <c r="AO19" i="21"/>
  <c r="AO118" i="21" s="1"/>
  <c r="CO21" i="15"/>
  <c r="CO24" i="15" s="1"/>
  <c r="AC21" i="15"/>
  <c r="AC24" i="15" s="1"/>
  <c r="AX20" i="15"/>
  <c r="AX24" i="15" s="1"/>
  <c r="AM19" i="21"/>
  <c r="AB21" i="21"/>
  <c r="AB33" i="21" s="1"/>
  <c r="AB48" i="21" s="1"/>
  <c r="M22" i="21"/>
  <c r="M34" i="21" s="1"/>
  <c r="M49" i="21" s="1"/>
  <c r="O20" i="21"/>
  <c r="O32" i="21" s="1"/>
  <c r="O47" i="21" s="1"/>
  <c r="O60" i="21"/>
  <c r="AJ21" i="15"/>
  <c r="AJ24" i="15" s="1"/>
  <c r="BE20" i="15"/>
  <c r="L22" i="21"/>
  <c r="L34" i="21" s="1"/>
  <c r="L49" i="21" s="1"/>
  <c r="H93" i="22"/>
  <c r="W20" i="15"/>
  <c r="W24" i="15" s="1"/>
  <c r="CL24" i="15" l="1"/>
  <c r="Q24" i="15"/>
  <c r="BD24" i="15"/>
  <c r="Y24" i="15"/>
  <c r="L24" i="15"/>
  <c r="BS24" i="15"/>
  <c r="BP24" i="15"/>
  <c r="BX24" i="15"/>
  <c r="AG24" i="15"/>
  <c r="BK24" i="15"/>
  <c r="BH24" i="15"/>
  <c r="BA24" i="15"/>
  <c r="AZ24" i="15"/>
  <c r="AY24" i="15"/>
  <c r="AQ24" i="15"/>
  <c r="AQ118" i="21"/>
  <c r="U118" i="21"/>
  <c r="P24" i="15"/>
  <c r="P118" i="21"/>
  <c r="AK118" i="21"/>
  <c r="X118" i="21"/>
  <c r="W118" i="21"/>
  <c r="BI24" i="15"/>
  <c r="BQ24" i="15"/>
  <c r="N24" i="15"/>
  <c r="AS24" i="15"/>
  <c r="BU24" i="15"/>
  <c r="CC24" i="15"/>
  <c r="CK24" i="15"/>
  <c r="CD24" i="15"/>
  <c r="M118" i="21"/>
  <c r="V118" i="21"/>
  <c r="AC118" i="21"/>
  <c r="BG24" i="15"/>
  <c r="O118" i="21"/>
  <c r="R118" i="21"/>
  <c r="AE118" i="21"/>
  <c r="Q118" i="21"/>
  <c r="AA118" i="21"/>
  <c r="AH118" i="21"/>
  <c r="M58" i="20"/>
  <c r="AP32" i="21"/>
  <c r="AP47" i="21" s="1"/>
  <c r="AP118" i="21"/>
  <c r="L118" i="21"/>
  <c r="AI118" i="21"/>
  <c r="AF118" i="21"/>
  <c r="AN118" i="21"/>
  <c r="Z118" i="21"/>
  <c r="AB118" i="21"/>
  <c r="AJ118" i="21"/>
  <c r="AM118" i="21"/>
  <c r="AN24" i="15"/>
  <c r="K118" i="21"/>
  <c r="AL118" i="21"/>
  <c r="S118" i="21"/>
  <c r="N118" i="21"/>
  <c r="T118" i="21"/>
  <c r="Y118" i="21"/>
  <c r="AG118" i="21"/>
  <c r="AC31" i="21"/>
  <c r="P31" i="21"/>
  <c r="AN60" i="21"/>
  <c r="H62" i="22"/>
  <c r="H64" i="22" s="1"/>
  <c r="H66" i="22" s="1"/>
  <c r="AK31" i="21"/>
  <c r="X31" i="21"/>
  <c r="Q31" i="21"/>
  <c r="W31" i="21"/>
  <c r="N40" i="20"/>
  <c r="K24" i="15"/>
  <c r="L118" i="22"/>
  <c r="L120" i="22" s="1"/>
  <c r="H102" i="22"/>
  <c r="H106" i="22" s="1"/>
  <c r="J118" i="22"/>
  <c r="J120" i="22" s="1"/>
  <c r="K118" i="22"/>
  <c r="K120" i="22" s="1"/>
  <c r="Z31" i="21"/>
  <c r="AB31" i="21"/>
  <c r="AH31" i="21"/>
  <c r="AJ31" i="21"/>
  <c r="M31" i="21"/>
  <c r="AP31" i="21"/>
  <c r="AD24" i="15"/>
  <c r="AL24" i="15"/>
  <c r="J24" i="15"/>
  <c r="AT24" i="15"/>
  <c r="BW24" i="15"/>
  <c r="BB24" i="15"/>
  <c r="L40" i="20"/>
  <c r="L58" i="20"/>
  <c r="AD31" i="21"/>
  <c r="AQ31" i="21"/>
  <c r="U31" i="21"/>
  <c r="AM31" i="21"/>
  <c r="AO31" i="21"/>
  <c r="AK24" i="15"/>
  <c r="J34" i="20"/>
  <c r="J52" i="20" s="1"/>
  <c r="J58" i="20" s="1"/>
  <c r="H31" i="20"/>
  <c r="K34" i="20" s="1"/>
  <c r="K52" i="20" s="1"/>
  <c r="K58" i="20" s="1"/>
  <c r="AI24" i="15"/>
  <c r="V24" i="15"/>
  <c r="AU24" i="15"/>
  <c r="CP24" i="15"/>
  <c r="BV24" i="15"/>
  <c r="AE24" i="15"/>
  <c r="H23" i="22"/>
  <c r="H25" i="22" s="1"/>
  <c r="BC24" i="15"/>
  <c r="M40" i="20"/>
  <c r="BE24" i="15"/>
  <c r="BZ24" i="15"/>
  <c r="BM24" i="15"/>
  <c r="CH24" i="15"/>
  <c r="X24" i="15"/>
  <c r="AM24" i="15"/>
  <c r="CJ24" i="15"/>
  <c r="CB24" i="15"/>
  <c r="K31" i="21"/>
  <c r="AL31" i="21"/>
  <c r="S31" i="21"/>
  <c r="AF24" i="15"/>
  <c r="K40" i="20" l="1"/>
  <c r="H29" i="22"/>
  <c r="H27" i="22"/>
  <c r="M115" i="22"/>
  <c r="M118" i="22" s="1"/>
  <c r="M120" i="22" s="1"/>
  <c r="N115" i="22"/>
  <c r="N114" i="22"/>
  <c r="H53" i="15"/>
  <c r="H126" i="15" s="1"/>
  <c r="H52" i="15"/>
  <c r="H83" i="15"/>
  <c r="H56" i="15"/>
  <c r="H103" i="15" s="1"/>
  <c r="H82" i="15"/>
  <c r="H54" i="15"/>
  <c r="H127" i="15" s="1"/>
  <c r="H55" i="15"/>
  <c r="H128" i="15" s="1"/>
  <c r="H25" i="15"/>
  <c r="H81" i="15"/>
  <c r="H84" i="15"/>
  <c r="H119" i="21"/>
  <c r="J40" i="20"/>
  <c r="H41" i="20" s="1"/>
  <c r="H42" i="20" s="1"/>
  <c r="L44" i="20" l="1"/>
  <c r="L35" i="22" s="1"/>
  <c r="M44" i="20"/>
  <c r="M35" i="22" s="1"/>
  <c r="K44" i="20"/>
  <c r="K35" i="22" s="1"/>
  <c r="N44" i="20"/>
  <c r="N35" i="22" s="1"/>
  <c r="J44" i="20"/>
  <c r="H86" i="15"/>
  <c r="H87" i="15" s="1"/>
  <c r="H58" i="15"/>
  <c r="H125" i="15"/>
  <c r="H59" i="15"/>
  <c r="N118" i="22"/>
  <c r="N120" i="22" s="1"/>
  <c r="H91" i="15" l="1"/>
  <c r="H164" i="22" s="1"/>
  <c r="H90" i="15"/>
  <c r="H93" i="15"/>
  <c r="H166" i="22" s="1"/>
  <c r="H92" i="15"/>
  <c r="H165" i="22" s="1"/>
  <c r="H136" i="22"/>
  <c r="H61" i="15"/>
  <c r="H60" i="15"/>
  <c r="J35" i="22"/>
  <c r="H45" i="20"/>
  <c r="H163" i="22" l="1"/>
  <c r="H95" i="15"/>
  <c r="H66" i="15"/>
  <c r="H76" i="21" s="1"/>
  <c r="H67" i="15"/>
  <c r="H77" i="21" s="1"/>
  <c r="H68" i="15"/>
  <c r="H78" i="21" s="1"/>
  <c r="H65" i="15"/>
  <c r="H64" i="15"/>
  <c r="H74" i="21" l="1"/>
  <c r="H70" i="15"/>
  <c r="H73" i="15"/>
  <c r="H75" i="21"/>
  <c r="H74" i="15"/>
  <c r="H76" i="15" l="1"/>
  <c r="H38" i="21"/>
  <c r="AJ45" i="21" l="1"/>
  <c r="AO45" i="21"/>
  <c r="X45" i="21"/>
  <c r="AD45" i="21"/>
  <c r="L45" i="21"/>
  <c r="Z45" i="21"/>
  <c r="N45" i="21"/>
  <c r="M45" i="21"/>
  <c r="P45" i="21"/>
  <c r="J45" i="21"/>
  <c r="J46" i="21" s="1"/>
  <c r="J51" i="21" s="1"/>
  <c r="J62" i="21" s="1"/>
  <c r="J69" i="21" s="1"/>
  <c r="AB45" i="21"/>
  <c r="K45" i="21"/>
  <c r="AC45" i="21"/>
  <c r="AQ45" i="21"/>
  <c r="AG45" i="21"/>
  <c r="U45" i="21"/>
  <c r="U46" i="21" s="1"/>
  <c r="U51" i="21" s="1"/>
  <c r="U62" i="21" s="1"/>
  <c r="U69" i="21" s="1"/>
  <c r="AF45" i="21"/>
  <c r="AH45" i="21"/>
  <c r="AM45" i="21"/>
  <c r="Q45" i="21"/>
  <c r="AP45" i="21"/>
  <c r="AP46" i="21" s="1"/>
  <c r="AP51" i="21" s="1"/>
  <c r="AP62" i="21" s="1"/>
  <c r="AP69" i="21" s="1"/>
  <c r="R45" i="21"/>
  <c r="V45" i="21"/>
  <c r="AA45" i="21"/>
  <c r="W45" i="21"/>
  <c r="O45" i="21"/>
  <c r="T45" i="21"/>
  <c r="AL45" i="21"/>
  <c r="AI45" i="21"/>
  <c r="AE45" i="21"/>
  <c r="S45" i="21"/>
  <c r="Y45" i="21"/>
  <c r="AK45" i="21"/>
  <c r="AN45" i="21"/>
  <c r="U109" i="21" l="1"/>
  <c r="U116" i="21" s="1"/>
  <c r="U92" i="21"/>
  <c r="U131" i="21" s="1"/>
  <c r="U23" i="38" s="1"/>
  <c r="U93" i="21"/>
  <c r="U132" i="21" s="1"/>
  <c r="U24" i="38" s="1"/>
  <c r="U91" i="21"/>
  <c r="U130" i="21" s="1"/>
  <c r="U22" i="38" s="1"/>
  <c r="U90" i="21"/>
  <c r="U94" i="21"/>
  <c r="U133" i="21" s="1"/>
  <c r="T46" i="21"/>
  <c r="T51" i="21" s="1"/>
  <c r="T62" i="21" s="1"/>
  <c r="AG46" i="21"/>
  <c r="AG51" i="21" s="1"/>
  <c r="AG62" i="21" s="1"/>
  <c r="N46" i="21"/>
  <c r="N51" i="21" s="1"/>
  <c r="N62" i="21" s="1"/>
  <c r="AN46" i="21"/>
  <c r="AN51" i="21" s="1"/>
  <c r="AN62" i="21" s="1"/>
  <c r="O46" i="21"/>
  <c r="O51" i="21" s="1"/>
  <c r="O62" i="21" s="1"/>
  <c r="R46" i="21"/>
  <c r="R51" i="21" s="1"/>
  <c r="R62" i="21" s="1"/>
  <c r="AH46" i="21"/>
  <c r="AH51" i="21" s="1"/>
  <c r="AH62" i="21" s="1"/>
  <c r="AQ46" i="21"/>
  <c r="AQ51" i="21" s="1"/>
  <c r="AQ62" i="21" s="1"/>
  <c r="J109" i="21"/>
  <c r="J116" i="21" s="1"/>
  <c r="J90" i="21"/>
  <c r="J91" i="21"/>
  <c r="J130" i="21" s="1"/>
  <c r="J22" i="38" s="1"/>
  <c r="J92" i="21"/>
  <c r="J131" i="21" s="1"/>
  <c r="J23" i="38" s="1"/>
  <c r="J93" i="21"/>
  <c r="J132" i="21" s="1"/>
  <c r="J24" i="38" s="1"/>
  <c r="J94" i="21"/>
  <c r="J133" i="21" s="1"/>
  <c r="Z46" i="21"/>
  <c r="Z51" i="21" s="1"/>
  <c r="Z62" i="21" s="1"/>
  <c r="AO46" i="21"/>
  <c r="AO51" i="21" s="1"/>
  <c r="AO62" i="21" s="1"/>
  <c r="Y46" i="21"/>
  <c r="Y51" i="21" s="1"/>
  <c r="Y62" i="21" s="1"/>
  <c r="AL46" i="21"/>
  <c r="AL51" i="21" s="1"/>
  <c r="AL62" i="21" s="1"/>
  <c r="AA46" i="21"/>
  <c r="AA51" i="21" s="1"/>
  <c r="AA62" i="21" s="1"/>
  <c r="Q46" i="21"/>
  <c r="Q51" i="21" s="1"/>
  <c r="Q62" i="21" s="1"/>
  <c r="K46" i="21"/>
  <c r="K51" i="21" s="1"/>
  <c r="K62" i="21" s="1"/>
  <c r="M46" i="21"/>
  <c r="M51" i="21" s="1"/>
  <c r="M62" i="21" s="1"/>
  <c r="AD46" i="21"/>
  <c r="AD51" i="21" s="1"/>
  <c r="AD62" i="21" s="1"/>
  <c r="S46" i="21"/>
  <c r="S51" i="21" s="1"/>
  <c r="S62" i="21" s="1"/>
  <c r="V46" i="21"/>
  <c r="V51" i="21" s="1"/>
  <c r="V62" i="21" s="1"/>
  <c r="AM46" i="21"/>
  <c r="AM51" i="21" s="1"/>
  <c r="AM62" i="21" s="1"/>
  <c r="AB46" i="21"/>
  <c r="AB51" i="21" s="1"/>
  <c r="AB62" i="21" s="1"/>
  <c r="X46" i="21"/>
  <c r="X51" i="21" s="1"/>
  <c r="X62" i="21" s="1"/>
  <c r="AE46" i="21"/>
  <c r="AE51" i="21" s="1"/>
  <c r="AE62" i="21" s="1"/>
  <c r="AK46" i="21"/>
  <c r="AK51" i="21" s="1"/>
  <c r="AK62" i="21" s="1"/>
  <c r="AI46" i="21"/>
  <c r="AI51" i="21" s="1"/>
  <c r="AI62" i="21" s="1"/>
  <c r="W46" i="21"/>
  <c r="W51" i="21" s="1"/>
  <c r="W62" i="21" s="1"/>
  <c r="AP109" i="21"/>
  <c r="AP116" i="21" s="1"/>
  <c r="AP94" i="21"/>
  <c r="AP133" i="21" s="1"/>
  <c r="AP92" i="21"/>
  <c r="AP131" i="21" s="1"/>
  <c r="AP23" i="38" s="1"/>
  <c r="AP93" i="21"/>
  <c r="AP132" i="21" s="1"/>
  <c r="AP24" i="38" s="1"/>
  <c r="AP91" i="21"/>
  <c r="AP130" i="21" s="1"/>
  <c r="AP22" i="38" s="1"/>
  <c r="AP90" i="21"/>
  <c r="AF46" i="21"/>
  <c r="AF51" i="21" s="1"/>
  <c r="AF62" i="21" s="1"/>
  <c r="AC46" i="21"/>
  <c r="AC51" i="21" s="1"/>
  <c r="AC62" i="21" s="1"/>
  <c r="P46" i="21"/>
  <c r="P51" i="21" s="1"/>
  <c r="P62" i="21" s="1"/>
  <c r="L46" i="21"/>
  <c r="L51" i="21" s="1"/>
  <c r="L62" i="21" s="1"/>
  <c r="AJ46" i="21"/>
  <c r="AJ51" i="21" s="1"/>
  <c r="AJ62" i="21" s="1"/>
  <c r="U129" i="21" l="1"/>
  <c r="U21" i="38" s="1"/>
  <c r="AP129" i="21"/>
  <c r="AP21" i="38" s="1"/>
  <c r="AJ69" i="21"/>
  <c r="AJ109" i="21" s="1"/>
  <c r="AJ116" i="21" s="1"/>
  <c r="P69" i="21"/>
  <c r="P109" i="21" s="1"/>
  <c r="P116" i="21" s="1"/>
  <c r="AK69" i="21"/>
  <c r="AK109" i="21" s="1"/>
  <c r="AK116" i="21" s="1"/>
  <c r="AB69" i="21"/>
  <c r="AB109" i="21" s="1"/>
  <c r="AB116" i="21" s="1"/>
  <c r="AD69" i="21"/>
  <c r="AD109" i="21" s="1"/>
  <c r="AD116" i="21" s="1"/>
  <c r="AA69" i="21"/>
  <c r="AO69" i="21"/>
  <c r="AO109" i="21" s="1"/>
  <c r="AO116" i="21" s="1"/>
  <c r="AH69" i="21"/>
  <c r="AH109" i="21" s="1"/>
  <c r="AH116" i="21" s="1"/>
  <c r="N69" i="21"/>
  <c r="N109" i="21" s="1"/>
  <c r="N116" i="21" s="1"/>
  <c r="AP21" i="39"/>
  <c r="AP27" i="39" s="1"/>
  <c r="AP25" i="38"/>
  <c r="X69" i="21"/>
  <c r="X109" i="21" s="1"/>
  <c r="X116" i="21" s="1"/>
  <c r="Q69" i="21"/>
  <c r="Q109" i="21" s="1"/>
  <c r="Q116" i="21" s="1"/>
  <c r="AQ69" i="21"/>
  <c r="AQ109" i="21" s="1"/>
  <c r="AQ116" i="21" s="1"/>
  <c r="AN69" i="21"/>
  <c r="AN109" i="21" s="1"/>
  <c r="AN116" i="21" s="1"/>
  <c r="U21" i="39"/>
  <c r="U27" i="39" s="1"/>
  <c r="U25" i="38"/>
  <c r="L69" i="21"/>
  <c r="L109" i="21" s="1"/>
  <c r="L116" i="21" s="1"/>
  <c r="AC69" i="21"/>
  <c r="AC109" i="21" s="1"/>
  <c r="AC116" i="21" s="1"/>
  <c r="AI69" i="21"/>
  <c r="AI109" i="21" s="1"/>
  <c r="AI116" i="21" s="1"/>
  <c r="AE69" i="21"/>
  <c r="AE109" i="21" s="1"/>
  <c r="AE116" i="21" s="1"/>
  <c r="V69" i="21"/>
  <c r="V109" i="21" s="1"/>
  <c r="V116" i="21" s="1"/>
  <c r="K69" i="21"/>
  <c r="K109" i="21" s="1"/>
  <c r="K116" i="21" s="1"/>
  <c r="Y69" i="21"/>
  <c r="Y109" i="21" s="1"/>
  <c r="Y116" i="21" s="1"/>
  <c r="J25" i="38"/>
  <c r="J21" i="39"/>
  <c r="J27" i="39" s="1"/>
  <c r="O69" i="21"/>
  <c r="O109" i="21" s="1"/>
  <c r="O116" i="21" s="1"/>
  <c r="T69" i="21"/>
  <c r="T109" i="21" s="1"/>
  <c r="T116" i="21" s="1"/>
  <c r="AF69" i="21"/>
  <c r="AF109" i="21" s="1"/>
  <c r="AF116" i="21" s="1"/>
  <c r="W69" i="21"/>
  <c r="W109" i="21" s="1"/>
  <c r="W116" i="21" s="1"/>
  <c r="AM69" i="21"/>
  <c r="AM109" i="21" s="1"/>
  <c r="AM116" i="21" s="1"/>
  <c r="S69" i="21"/>
  <c r="S109" i="21" s="1"/>
  <c r="S116" i="21" s="1"/>
  <c r="M69" i="21"/>
  <c r="M109" i="21" s="1"/>
  <c r="M116" i="21" s="1"/>
  <c r="AL69" i="21"/>
  <c r="Z69" i="21"/>
  <c r="Z109" i="21" s="1"/>
  <c r="Z116" i="21" s="1"/>
  <c r="J129" i="21"/>
  <c r="R69" i="21"/>
  <c r="AG69" i="21"/>
  <c r="AG109" i="21" s="1"/>
  <c r="AG116" i="21" s="1"/>
  <c r="AA91" i="21" l="1"/>
  <c r="AA130" i="21" s="1"/>
  <c r="AA22" i="38" s="1"/>
  <c r="AA90" i="21"/>
  <c r="AA93" i="21"/>
  <c r="AA132" i="21" s="1"/>
  <c r="AA24" i="38" s="1"/>
  <c r="AA94" i="21"/>
  <c r="AA133" i="21" s="1"/>
  <c r="AA92" i="21"/>
  <c r="AA131" i="21" s="1"/>
  <c r="AA23" i="38" s="1"/>
  <c r="J21" i="38"/>
  <c r="Y91" i="21"/>
  <c r="Y130" i="21" s="1"/>
  <c r="Y22" i="38" s="1"/>
  <c r="Y90" i="21"/>
  <c r="Y129" i="21" s="1"/>
  <c r="Y21" i="38" s="1"/>
  <c r="Y93" i="21"/>
  <c r="Y132" i="21" s="1"/>
  <c r="Y24" i="38" s="1"/>
  <c r="Y92" i="21"/>
  <c r="Y131" i="21" s="1"/>
  <c r="Y23" i="38" s="1"/>
  <c r="Y94" i="21"/>
  <c r="Y133" i="21" s="1"/>
  <c r="V91" i="21"/>
  <c r="V130" i="21" s="1"/>
  <c r="V22" i="38" s="1"/>
  <c r="V93" i="21"/>
  <c r="V132" i="21" s="1"/>
  <c r="V24" i="38" s="1"/>
  <c r="V92" i="21"/>
  <c r="V131" i="21" s="1"/>
  <c r="V23" i="38" s="1"/>
  <c r="V90" i="21"/>
  <c r="V129" i="21" s="1"/>
  <c r="V21" i="38" s="1"/>
  <c r="V94" i="21"/>
  <c r="V133" i="21" s="1"/>
  <c r="AI93" i="21"/>
  <c r="AI132" i="21" s="1"/>
  <c r="AI24" i="38" s="1"/>
  <c r="AI91" i="21"/>
  <c r="AI130" i="21" s="1"/>
  <c r="AI22" i="38" s="1"/>
  <c r="AI92" i="21"/>
  <c r="AI131" i="21" s="1"/>
  <c r="AI23" i="38" s="1"/>
  <c r="AI90" i="21"/>
  <c r="AI129" i="21" s="1"/>
  <c r="AI21" i="38" s="1"/>
  <c r="AI94" i="21"/>
  <c r="AI133" i="21" s="1"/>
  <c r="L94" i="21"/>
  <c r="L133" i="21" s="1"/>
  <c r="L93" i="21"/>
  <c r="L132" i="21" s="1"/>
  <c r="L24" i="38" s="1"/>
  <c r="L91" i="21"/>
  <c r="L130" i="21" s="1"/>
  <c r="L22" i="38" s="1"/>
  <c r="L90" i="21"/>
  <c r="L129" i="21" s="1"/>
  <c r="L21" i="38" s="1"/>
  <c r="L92" i="21"/>
  <c r="L131" i="21" s="1"/>
  <c r="L23" i="38" s="1"/>
  <c r="AQ91" i="21"/>
  <c r="AQ130" i="21" s="1"/>
  <c r="AQ22" i="38" s="1"/>
  <c r="AQ90" i="21"/>
  <c r="AQ129" i="21" s="1"/>
  <c r="AQ21" i="38" s="1"/>
  <c r="AQ93" i="21"/>
  <c r="AQ132" i="21" s="1"/>
  <c r="AQ24" i="38" s="1"/>
  <c r="AQ94" i="21"/>
  <c r="AQ133" i="21" s="1"/>
  <c r="AQ92" i="21"/>
  <c r="AQ131" i="21" s="1"/>
  <c r="AQ23" i="38" s="1"/>
  <c r="Q92" i="21"/>
  <c r="Q131" i="21" s="1"/>
  <c r="Q23" i="38" s="1"/>
  <c r="Q93" i="21"/>
  <c r="Q132" i="21" s="1"/>
  <c r="Q24" i="38" s="1"/>
  <c r="Q91" i="21"/>
  <c r="Q130" i="21" s="1"/>
  <c r="Q22" i="38" s="1"/>
  <c r="Q94" i="21"/>
  <c r="Q133" i="21" s="1"/>
  <c r="Q90" i="21"/>
  <c r="Q129" i="21" s="1"/>
  <c r="Q21" i="38" s="1"/>
  <c r="AH91" i="21"/>
  <c r="AH130" i="21" s="1"/>
  <c r="AH22" i="38" s="1"/>
  <c r="AH92" i="21"/>
  <c r="AH131" i="21" s="1"/>
  <c r="AH23" i="38" s="1"/>
  <c r="AH93" i="21"/>
  <c r="AH132" i="21" s="1"/>
  <c r="AH24" i="38" s="1"/>
  <c r="AH90" i="21"/>
  <c r="AH129" i="21" s="1"/>
  <c r="AH21" i="38" s="1"/>
  <c r="AH94" i="21"/>
  <c r="AH133" i="21" s="1"/>
  <c r="R94" i="21"/>
  <c r="R133" i="21" s="1"/>
  <c r="R91" i="21"/>
  <c r="R130" i="21" s="1"/>
  <c r="R22" i="38" s="1"/>
  <c r="R93" i="21"/>
  <c r="R132" i="21" s="1"/>
  <c r="R24" i="38" s="1"/>
  <c r="R90" i="21"/>
  <c r="R92" i="21"/>
  <c r="R131" i="21" s="1"/>
  <c r="R23" i="38" s="1"/>
  <c r="AL90" i="21"/>
  <c r="AL93" i="21"/>
  <c r="AL132" i="21" s="1"/>
  <c r="AL24" i="38" s="1"/>
  <c r="AL94" i="21"/>
  <c r="AL133" i="21" s="1"/>
  <c r="AL92" i="21"/>
  <c r="AL131" i="21" s="1"/>
  <c r="AL23" i="38" s="1"/>
  <c r="AL91" i="21"/>
  <c r="AL130" i="21" s="1"/>
  <c r="AL22" i="38" s="1"/>
  <c r="AG94" i="21"/>
  <c r="AG133" i="21" s="1"/>
  <c r="AG90" i="21"/>
  <c r="AG129" i="21" s="1"/>
  <c r="AG21" i="38" s="1"/>
  <c r="AG91" i="21"/>
  <c r="AG130" i="21" s="1"/>
  <c r="AG22" i="38" s="1"/>
  <c r="AG92" i="21"/>
  <c r="AG131" i="21" s="1"/>
  <c r="AG23" i="38" s="1"/>
  <c r="AG93" i="21"/>
  <c r="AG132" i="21" s="1"/>
  <c r="AG24" i="38" s="1"/>
  <c r="M94" i="21"/>
  <c r="M133" i="21" s="1"/>
  <c r="M91" i="21"/>
  <c r="M130" i="21" s="1"/>
  <c r="M22" i="38" s="1"/>
  <c r="M93" i="21"/>
  <c r="M132" i="21" s="1"/>
  <c r="M24" i="38" s="1"/>
  <c r="M92" i="21"/>
  <c r="M131" i="21" s="1"/>
  <c r="M23" i="38" s="1"/>
  <c r="M90" i="21"/>
  <c r="M129" i="21" s="1"/>
  <c r="M21" i="38" s="1"/>
  <c r="O92" i="21"/>
  <c r="O131" i="21" s="1"/>
  <c r="O23" i="38" s="1"/>
  <c r="O94" i="21"/>
  <c r="O133" i="21" s="1"/>
  <c r="O93" i="21"/>
  <c r="O132" i="21" s="1"/>
  <c r="O24" i="38" s="1"/>
  <c r="O90" i="21"/>
  <c r="O129" i="21" s="1"/>
  <c r="O21" i="38" s="1"/>
  <c r="O91" i="21"/>
  <c r="O130" i="21" s="1"/>
  <c r="O22" i="38" s="1"/>
  <c r="AO90" i="21"/>
  <c r="AO129" i="21" s="1"/>
  <c r="AO21" i="38" s="1"/>
  <c r="AO91" i="21"/>
  <c r="AO130" i="21" s="1"/>
  <c r="AO22" i="38" s="1"/>
  <c r="AO92" i="21"/>
  <c r="AO131" i="21" s="1"/>
  <c r="AO23" i="38" s="1"/>
  <c r="AO93" i="21"/>
  <c r="AO132" i="21" s="1"/>
  <c r="AO24" i="38" s="1"/>
  <c r="AO94" i="21"/>
  <c r="AO133" i="21" s="1"/>
  <c r="AD92" i="21"/>
  <c r="AD131" i="21" s="1"/>
  <c r="AD23" i="38" s="1"/>
  <c r="AD91" i="21"/>
  <c r="AD130" i="21" s="1"/>
  <c r="AD22" i="38" s="1"/>
  <c r="AD94" i="21"/>
  <c r="AD133" i="21" s="1"/>
  <c r="AD90" i="21"/>
  <c r="AD129" i="21" s="1"/>
  <c r="AD21" i="38" s="1"/>
  <c r="AD93" i="21"/>
  <c r="AD132" i="21" s="1"/>
  <c r="AD24" i="38" s="1"/>
  <c r="AK93" i="21"/>
  <c r="AK132" i="21" s="1"/>
  <c r="AK24" i="38" s="1"/>
  <c r="AK90" i="21"/>
  <c r="AK129" i="21" s="1"/>
  <c r="AK21" i="38" s="1"/>
  <c r="AK94" i="21"/>
  <c r="AK133" i="21" s="1"/>
  <c r="AK92" i="21"/>
  <c r="AK131" i="21" s="1"/>
  <c r="AK23" i="38" s="1"/>
  <c r="AK91" i="21"/>
  <c r="AK130" i="21" s="1"/>
  <c r="AK22" i="38" s="1"/>
  <c r="P94" i="21"/>
  <c r="P133" i="21" s="1"/>
  <c r="P92" i="21"/>
  <c r="P131" i="21" s="1"/>
  <c r="P23" i="38" s="1"/>
  <c r="P90" i="21"/>
  <c r="P129" i="21" s="1"/>
  <c r="P21" i="38" s="1"/>
  <c r="P91" i="21"/>
  <c r="P130" i="21" s="1"/>
  <c r="P22" i="38" s="1"/>
  <c r="P93" i="21"/>
  <c r="P132" i="21" s="1"/>
  <c r="P24" i="38" s="1"/>
  <c r="Z91" i="21"/>
  <c r="Z130" i="21" s="1"/>
  <c r="Z22" i="38" s="1"/>
  <c r="Z90" i="21"/>
  <c r="Z129" i="21" s="1"/>
  <c r="Z21" i="38" s="1"/>
  <c r="Z92" i="21"/>
  <c r="Z131" i="21" s="1"/>
  <c r="Z23" i="38" s="1"/>
  <c r="Z94" i="21"/>
  <c r="Z133" i="21" s="1"/>
  <c r="Z93" i="21"/>
  <c r="Z132" i="21" s="1"/>
  <c r="Z24" i="38" s="1"/>
  <c r="AM93" i="21"/>
  <c r="AM132" i="21" s="1"/>
  <c r="AM24" i="38" s="1"/>
  <c r="AM91" i="21"/>
  <c r="AM130" i="21" s="1"/>
  <c r="AM22" i="38" s="1"/>
  <c r="AM94" i="21"/>
  <c r="AM133" i="21" s="1"/>
  <c r="AM90" i="21"/>
  <c r="AM129" i="21" s="1"/>
  <c r="AM21" i="38" s="1"/>
  <c r="AM92" i="21"/>
  <c r="AM131" i="21" s="1"/>
  <c r="AM23" i="38" s="1"/>
  <c r="R109" i="21"/>
  <c r="R116" i="21" s="1"/>
  <c r="AL109" i="21"/>
  <c r="AL116" i="21" s="1"/>
  <c r="K94" i="21"/>
  <c r="K133" i="21" s="1"/>
  <c r="K92" i="21"/>
  <c r="K131" i="21" s="1"/>
  <c r="K23" i="38" s="1"/>
  <c r="K93" i="21"/>
  <c r="K132" i="21" s="1"/>
  <c r="K24" i="38" s="1"/>
  <c r="K91" i="21"/>
  <c r="K130" i="21" s="1"/>
  <c r="K22" i="38" s="1"/>
  <c r="K90" i="21"/>
  <c r="K129" i="21" s="1"/>
  <c r="K21" i="38" s="1"/>
  <c r="AE90" i="21"/>
  <c r="AE129" i="21" s="1"/>
  <c r="AE21" i="38" s="1"/>
  <c r="AE94" i="21"/>
  <c r="AE133" i="21" s="1"/>
  <c r="AE92" i="21"/>
  <c r="AE131" i="21" s="1"/>
  <c r="AE23" i="38" s="1"/>
  <c r="AE93" i="21"/>
  <c r="AE132" i="21" s="1"/>
  <c r="AE24" i="38" s="1"/>
  <c r="AE91" i="21"/>
  <c r="AE130" i="21" s="1"/>
  <c r="AE22" i="38" s="1"/>
  <c r="AC90" i="21"/>
  <c r="AC129" i="21" s="1"/>
  <c r="AC21" i="38" s="1"/>
  <c r="AC91" i="21"/>
  <c r="AC130" i="21" s="1"/>
  <c r="AC22" i="38" s="1"/>
  <c r="AC94" i="21"/>
  <c r="AC133" i="21" s="1"/>
  <c r="AC93" i="21"/>
  <c r="AC132" i="21" s="1"/>
  <c r="AC24" i="38" s="1"/>
  <c r="AC92" i="21"/>
  <c r="AC131" i="21" s="1"/>
  <c r="AC23" i="38" s="1"/>
  <c r="AN91" i="21"/>
  <c r="AN130" i="21" s="1"/>
  <c r="AN22" i="38" s="1"/>
  <c r="AN90" i="21"/>
  <c r="AN129" i="21" s="1"/>
  <c r="AN21" i="38" s="1"/>
  <c r="AN92" i="21"/>
  <c r="AN131" i="21" s="1"/>
  <c r="AN23" i="38" s="1"/>
  <c r="AN93" i="21"/>
  <c r="AN132" i="21" s="1"/>
  <c r="AN24" i="38" s="1"/>
  <c r="AN94" i="21"/>
  <c r="AN133" i="21" s="1"/>
  <c r="X91" i="21"/>
  <c r="X130" i="21" s="1"/>
  <c r="X22" i="38" s="1"/>
  <c r="X94" i="21"/>
  <c r="X133" i="21" s="1"/>
  <c r="X90" i="21"/>
  <c r="X129" i="21" s="1"/>
  <c r="X21" i="38" s="1"/>
  <c r="X93" i="21"/>
  <c r="X132" i="21" s="1"/>
  <c r="X24" i="38" s="1"/>
  <c r="X92" i="21"/>
  <c r="X131" i="21" s="1"/>
  <c r="X23" i="38" s="1"/>
  <c r="N93" i="21"/>
  <c r="N132" i="21" s="1"/>
  <c r="N24" i="38" s="1"/>
  <c r="N91" i="21"/>
  <c r="N130" i="21" s="1"/>
  <c r="N22" i="38" s="1"/>
  <c r="N92" i="21"/>
  <c r="N131" i="21" s="1"/>
  <c r="N23" i="38" s="1"/>
  <c r="N94" i="21"/>
  <c r="N133" i="21" s="1"/>
  <c r="N90" i="21"/>
  <c r="N129" i="21" s="1"/>
  <c r="N21" i="38" s="1"/>
  <c r="AA109" i="21"/>
  <c r="AA116" i="21" s="1"/>
  <c r="S92" i="21"/>
  <c r="S131" i="21" s="1"/>
  <c r="S23" i="38" s="1"/>
  <c r="S94" i="21"/>
  <c r="S133" i="21" s="1"/>
  <c r="S90" i="21"/>
  <c r="S129" i="21" s="1"/>
  <c r="S21" i="38" s="1"/>
  <c r="S91" i="21"/>
  <c r="S130" i="21" s="1"/>
  <c r="S22" i="38" s="1"/>
  <c r="S93" i="21"/>
  <c r="S132" i="21" s="1"/>
  <c r="S24" i="38" s="1"/>
  <c r="W93" i="21"/>
  <c r="W132" i="21" s="1"/>
  <c r="W24" i="38" s="1"/>
  <c r="W91" i="21"/>
  <c r="W130" i="21" s="1"/>
  <c r="W22" i="38" s="1"/>
  <c r="W90" i="21"/>
  <c r="W129" i="21" s="1"/>
  <c r="W21" i="38" s="1"/>
  <c r="W92" i="21"/>
  <c r="W131" i="21" s="1"/>
  <c r="W23" i="38" s="1"/>
  <c r="W94" i="21"/>
  <c r="W133" i="21" s="1"/>
  <c r="AF94" i="21"/>
  <c r="AF133" i="21" s="1"/>
  <c r="AF92" i="21"/>
  <c r="AF131" i="21" s="1"/>
  <c r="AF23" i="38" s="1"/>
  <c r="AF91" i="21"/>
  <c r="AF130" i="21" s="1"/>
  <c r="AF22" i="38" s="1"/>
  <c r="AF93" i="21"/>
  <c r="AF132" i="21" s="1"/>
  <c r="AF24" i="38" s="1"/>
  <c r="AF90" i="21"/>
  <c r="AF129" i="21" s="1"/>
  <c r="AF21" i="38" s="1"/>
  <c r="T94" i="21"/>
  <c r="T133" i="21" s="1"/>
  <c r="T90" i="21"/>
  <c r="T129" i="21" s="1"/>
  <c r="T21" i="38" s="1"/>
  <c r="T92" i="21"/>
  <c r="T131" i="21" s="1"/>
  <c r="T23" i="38" s="1"/>
  <c r="T93" i="21"/>
  <c r="T132" i="21" s="1"/>
  <c r="T24" i="38" s="1"/>
  <c r="T91" i="21"/>
  <c r="T130" i="21" s="1"/>
  <c r="T22" i="38" s="1"/>
  <c r="AB92" i="21"/>
  <c r="AB131" i="21" s="1"/>
  <c r="AB23" i="38" s="1"/>
  <c r="AB91" i="21"/>
  <c r="AB130" i="21" s="1"/>
  <c r="AB22" i="38" s="1"/>
  <c r="AB93" i="21"/>
  <c r="AB132" i="21" s="1"/>
  <c r="AB24" i="38" s="1"/>
  <c r="AB94" i="21"/>
  <c r="AB133" i="21" s="1"/>
  <c r="AB90" i="21"/>
  <c r="AB129" i="21" s="1"/>
  <c r="AB21" i="38" s="1"/>
  <c r="AJ92" i="21"/>
  <c r="AJ131" i="21" s="1"/>
  <c r="AJ23" i="38" s="1"/>
  <c r="AJ94" i="21"/>
  <c r="AJ133" i="21" s="1"/>
  <c r="AJ93" i="21"/>
  <c r="AJ132" i="21" s="1"/>
  <c r="AJ24" i="38" s="1"/>
  <c r="AJ90" i="21"/>
  <c r="AJ129" i="21" s="1"/>
  <c r="AJ21" i="38" s="1"/>
  <c r="AJ91" i="21"/>
  <c r="AJ130" i="21" s="1"/>
  <c r="AJ22" i="38" s="1"/>
  <c r="Z21" i="39" l="1"/>
  <c r="Z27" i="39" s="1"/>
  <c r="Z25" i="38"/>
  <c r="AK25" i="38"/>
  <c r="AK21" i="39"/>
  <c r="AK27" i="39" s="1"/>
  <c r="M21" i="39"/>
  <c r="M27" i="39" s="1"/>
  <c r="M25" i="38"/>
  <c r="AI21" i="39"/>
  <c r="AI27" i="39" s="1"/>
  <c r="AI25" i="38"/>
  <c r="Y25" i="38"/>
  <c r="Y21" i="39"/>
  <c r="Y27" i="39" s="1"/>
  <c r="AN25" i="38"/>
  <c r="AN21" i="39"/>
  <c r="AN27" i="39" s="1"/>
  <c r="H45" i="38"/>
  <c r="AQ21" i="39"/>
  <c r="AQ27" i="39" s="1"/>
  <c r="AQ25" i="38"/>
  <c r="X21" i="39"/>
  <c r="X27" i="39" s="1"/>
  <c r="X25" i="38"/>
  <c r="AM21" i="39"/>
  <c r="AM27" i="39" s="1"/>
  <c r="AM25" i="38"/>
  <c r="AF25" i="38"/>
  <c r="AF21" i="39"/>
  <c r="AF27" i="39" s="1"/>
  <c r="N25" i="38"/>
  <c r="N21" i="39"/>
  <c r="N27" i="39" s="1"/>
  <c r="H44" i="38"/>
  <c r="K25" i="38"/>
  <c r="K21" i="39"/>
  <c r="K27" i="39" s="1"/>
  <c r="AD25" i="38"/>
  <c r="AD21" i="39"/>
  <c r="AD27" i="39" s="1"/>
  <c r="R129" i="21"/>
  <c r="R21" i="38" s="1"/>
  <c r="L21" i="39"/>
  <c r="L27" i="39" s="1"/>
  <c r="L25" i="38"/>
  <c r="AA129" i="21"/>
  <c r="AA21" i="38" s="1"/>
  <c r="W25" i="38"/>
  <c r="W21" i="39"/>
  <c r="W27" i="39" s="1"/>
  <c r="AJ25" i="38"/>
  <c r="AJ21" i="39"/>
  <c r="AJ27" i="39" s="1"/>
  <c r="AB21" i="39"/>
  <c r="AB27" i="39" s="1"/>
  <c r="AB25" i="38"/>
  <c r="T21" i="39"/>
  <c r="T27" i="39" s="1"/>
  <c r="T25" i="38"/>
  <c r="S25" i="38"/>
  <c r="S21" i="39"/>
  <c r="S27" i="39" s="1"/>
  <c r="AC25" i="38"/>
  <c r="AC21" i="39"/>
  <c r="AC27" i="39" s="1"/>
  <c r="AE21" i="39"/>
  <c r="AE27" i="39" s="1"/>
  <c r="AE25" i="38"/>
  <c r="H46" i="38"/>
  <c r="P21" i="39"/>
  <c r="P27" i="39" s="1"/>
  <c r="P25" i="38"/>
  <c r="AO21" i="39"/>
  <c r="AO27" i="39" s="1"/>
  <c r="AO25" i="38"/>
  <c r="O21" i="39"/>
  <c r="O27" i="39" s="1"/>
  <c r="O25" i="38"/>
  <c r="AG21" i="39"/>
  <c r="AG27" i="39" s="1"/>
  <c r="AG25" i="38"/>
  <c r="AL25" i="38"/>
  <c r="AL21" i="39"/>
  <c r="AL27" i="39" s="1"/>
  <c r="AL129" i="21"/>
  <c r="AL21" i="38" s="1"/>
  <c r="R21" i="39"/>
  <c r="R27" i="39" s="1"/>
  <c r="R25" i="38"/>
  <c r="AH25" i="38"/>
  <c r="AH21" i="39"/>
  <c r="AH27" i="39" s="1"/>
  <c r="Q21" i="39"/>
  <c r="Q27" i="39" s="1"/>
  <c r="Q25" i="38"/>
  <c r="V21" i="39"/>
  <c r="V27" i="39" s="1"/>
  <c r="V25" i="38"/>
  <c r="AA25" i="38"/>
  <c r="AA21" i="39"/>
  <c r="AA27" i="39" s="1"/>
  <c r="H43" i="38" l="1"/>
  <c r="H43" i="39"/>
  <c r="H49" i="39" s="1"/>
  <c r="H56" i="39" s="1"/>
  <c r="H70" i="36" s="1"/>
  <c r="H35" i="39"/>
  <c r="H47" i="38"/>
  <c r="H49" i="38" l="1"/>
  <c r="H50" i="38" s="1"/>
  <c r="H68" i="38" l="1"/>
  <c r="K33" i="22" s="1"/>
  <c r="H69" i="38"/>
  <c r="L33" i="22" s="1"/>
  <c r="H71" i="38"/>
  <c r="N33" i="22" s="1"/>
  <c r="H70" i="38"/>
  <c r="M33" i="22" s="1"/>
  <c r="H67" i="38"/>
  <c r="K77" i="22" l="1"/>
  <c r="K37" i="22"/>
  <c r="K69" i="22" s="1"/>
  <c r="M77" i="22"/>
  <c r="M37" i="22"/>
  <c r="M69" i="22" s="1"/>
  <c r="N77" i="22"/>
  <c r="N37" i="22"/>
  <c r="N69" i="22" s="1"/>
  <c r="J33" i="22"/>
  <c r="H73" i="38"/>
  <c r="L77" i="22"/>
  <c r="L37" i="22"/>
  <c r="L69" i="22" s="1"/>
  <c r="M83" i="22" l="1"/>
  <c r="M129" i="22" s="1"/>
  <c r="N83" i="22"/>
  <c r="N129" i="22" s="1"/>
  <c r="K83" i="22"/>
  <c r="K129" i="22" s="1"/>
  <c r="J77" i="22"/>
  <c r="J37" i="22"/>
  <c r="L83" i="22"/>
  <c r="L129" i="22" s="1"/>
  <c r="H39" i="22" l="1"/>
  <c r="J69" i="22"/>
  <c r="J83" i="22" s="1"/>
  <c r="J129" i="22" s="1"/>
  <c r="H133" i="22" l="1"/>
  <c r="J145" i="22"/>
  <c r="K145" i="22" l="1"/>
  <c r="H169" i="22" s="1"/>
  <c r="H184" i="22" s="1"/>
  <c r="H25" i="36" s="1"/>
  <c r="H139" i="22"/>
  <c r="H149" i="22" s="1"/>
  <c r="M145" i="22"/>
  <c r="H171" i="22" s="1"/>
  <c r="H182" i="22" s="1"/>
  <c r="H23" i="36" s="1"/>
  <c r="N145" i="22"/>
  <c r="L145" i="22"/>
  <c r="H170" i="22" s="1"/>
  <c r="H183" i="22" s="1"/>
  <c r="H24" i="36" s="1"/>
  <c r="J60" i="36" l="1"/>
  <c r="K60" i="36"/>
  <c r="M60" i="36"/>
  <c r="L60" i="36"/>
  <c r="H158" i="22"/>
  <c r="H83" i="36" s="1"/>
  <c r="H153" i="22"/>
  <c r="H173" i="22"/>
  <c r="H180" i="22" s="1"/>
  <c r="H21" i="36" s="1"/>
  <c r="H174" i="22"/>
  <c r="H179" i="22" s="1"/>
  <c r="H20" i="36" s="1"/>
  <c r="H172" i="22"/>
  <c r="H181" i="22" s="1"/>
  <c r="H22" i="36" s="1"/>
  <c r="H175" i="22"/>
  <c r="H178" i="22" s="1"/>
  <c r="H19" i="36" s="1"/>
  <c r="H74" i="36" l="1"/>
  <c r="L46" i="36"/>
  <c r="L47" i="36" s="1"/>
  <c r="K46" i="36"/>
  <c r="K47" i="36" s="1"/>
  <c r="H85" i="36"/>
  <c r="M46" i="36"/>
  <c r="M47" i="36" s="1"/>
  <c r="M56" i="36"/>
  <c r="J56" i="36"/>
  <c r="J46" i="36"/>
  <c r="J47" i="36" s="1"/>
  <c r="K56" i="36"/>
  <c r="L56" i="36"/>
  <c r="K57" i="36"/>
  <c r="M57" i="36"/>
  <c r="L57" i="36"/>
  <c r="J57" i="36"/>
  <c r="H76" i="36"/>
  <c r="L58" i="36"/>
  <c r="J58" i="36"/>
  <c r="K58" i="36"/>
  <c r="M58" i="36"/>
  <c r="L59" i="36"/>
  <c r="J59" i="36"/>
  <c r="M59" i="36"/>
  <c r="K59" i="36"/>
  <c r="K94" i="36" l="1"/>
  <c r="K105" i="36" s="1"/>
  <c r="H32" i="23" s="1"/>
  <c r="K96" i="36"/>
  <c r="K107" i="36" s="1"/>
  <c r="H44" i="23" s="1"/>
  <c r="K95" i="36"/>
  <c r="K106" i="36" s="1"/>
  <c r="H38" i="23" s="1"/>
  <c r="K98" i="36"/>
  <c r="K109" i="36" s="1"/>
  <c r="H56" i="23" s="1"/>
  <c r="K97" i="36"/>
  <c r="K108" i="36" s="1"/>
  <c r="H50" i="23" s="1"/>
  <c r="J94" i="36"/>
  <c r="J105" i="36" s="1"/>
  <c r="H31" i="23" s="1"/>
  <c r="J96" i="36"/>
  <c r="J107" i="36" s="1"/>
  <c r="H43" i="23" s="1"/>
  <c r="J98" i="36"/>
  <c r="J109" i="36" s="1"/>
  <c r="H55" i="23" s="1"/>
  <c r="J97" i="36"/>
  <c r="J108" i="36" s="1"/>
  <c r="H49" i="23" s="1"/>
  <c r="J95" i="36"/>
  <c r="J106" i="36" s="1"/>
  <c r="H37" i="23" s="1"/>
  <c r="H48" i="36"/>
  <c r="H113" i="36" s="1"/>
  <c r="L95" i="36"/>
  <c r="L106" i="36" s="1"/>
  <c r="H39" i="23" s="1"/>
  <c r="L97" i="36"/>
  <c r="L108" i="36" s="1"/>
  <c r="H51" i="23" s="1"/>
  <c r="L98" i="36"/>
  <c r="L109" i="36" s="1"/>
  <c r="H57" i="23" s="1"/>
  <c r="L96" i="36"/>
  <c r="L107" i="36" s="1"/>
  <c r="H45" i="23" s="1"/>
  <c r="L94" i="36"/>
  <c r="L105" i="36" s="1"/>
  <c r="H33" i="23" s="1"/>
  <c r="M98" i="36"/>
  <c r="M109" i="36" s="1"/>
  <c r="H58" i="23" s="1"/>
  <c r="M96" i="36"/>
  <c r="M107" i="36" s="1"/>
  <c r="H46" i="23" s="1"/>
  <c r="M94" i="36"/>
  <c r="M105" i="36" s="1"/>
  <c r="H34" i="23" s="1"/>
  <c r="M95" i="36"/>
  <c r="M106" i="36" s="1"/>
  <c r="H40" i="23" s="1"/>
  <c r="M97" i="36"/>
  <c r="M108" i="36" s="1"/>
  <c r="H52" i="23" s="1"/>
  <c r="H40" i="33" l="1"/>
  <c r="A4" i="36"/>
  <c r="H110" i="15" l="1"/>
  <c r="H106" i="15" l="1"/>
  <c r="H109" i="15"/>
  <c r="H107" i="15"/>
  <c r="H108" i="15"/>
  <c r="H112" i="15" l="1"/>
  <c r="H114" i="15" l="1"/>
  <c r="H116" i="15" s="1"/>
  <c r="H118" i="15" s="1"/>
  <c r="H49" i="20" l="1"/>
  <c r="H122" i="15"/>
  <c r="H129" i="15" s="1"/>
  <c r="H131" i="15" s="1"/>
  <c r="H132" i="15" s="1"/>
  <c r="N56" i="20" l="1"/>
  <c r="N55" i="20"/>
  <c r="N58" i="20" s="1"/>
  <c r="H59" i="20" s="1"/>
  <c r="H60" i="20" s="1"/>
  <c r="H135" i="15"/>
  <c r="H136" i="15"/>
  <c r="H82" i="21" s="1"/>
  <c r="H138" i="15"/>
  <c r="H84" i="21" s="1"/>
  <c r="H139" i="15"/>
  <c r="H85" i="21" s="1"/>
  <c r="H137" i="15"/>
  <c r="H83" i="21" s="1"/>
  <c r="J98" i="21" l="1"/>
  <c r="J137" i="21" s="1"/>
  <c r="AL98" i="21"/>
  <c r="AL137" i="21" s="1"/>
  <c r="AJ98" i="21"/>
  <c r="AJ137" i="21" s="1"/>
  <c r="AD98" i="21"/>
  <c r="AD137" i="21" s="1"/>
  <c r="T98" i="21"/>
  <c r="T137" i="21" s="1"/>
  <c r="M98" i="21"/>
  <c r="M137" i="21" s="1"/>
  <c r="AP98" i="21"/>
  <c r="AP137" i="21" s="1"/>
  <c r="V98" i="21"/>
  <c r="V137" i="21" s="1"/>
  <c r="AH98" i="21"/>
  <c r="AH137" i="21" s="1"/>
  <c r="S98" i="21"/>
  <c r="S137" i="21" s="1"/>
  <c r="R98" i="21"/>
  <c r="R137" i="21" s="1"/>
  <c r="Z98" i="21"/>
  <c r="Z137" i="21" s="1"/>
  <c r="AK98" i="21"/>
  <c r="AK137" i="21" s="1"/>
  <c r="AA98" i="21"/>
  <c r="AA137" i="21" s="1"/>
  <c r="K98" i="21"/>
  <c r="K137" i="21" s="1"/>
  <c r="L98" i="21"/>
  <c r="L137" i="21" s="1"/>
  <c r="AI98" i="21"/>
  <c r="AI137" i="21" s="1"/>
  <c r="Q98" i="21"/>
  <c r="Q137" i="21" s="1"/>
  <c r="P98" i="21"/>
  <c r="P137" i="21" s="1"/>
  <c r="AN98" i="21"/>
  <c r="AN137" i="21" s="1"/>
  <c r="AM98" i="21"/>
  <c r="AM137" i="21" s="1"/>
  <c r="U98" i="21"/>
  <c r="U137" i="21" s="1"/>
  <c r="AF98" i="21"/>
  <c r="AF137" i="21" s="1"/>
  <c r="N98" i="21"/>
  <c r="N137" i="21" s="1"/>
  <c r="AC98" i="21"/>
  <c r="AC137" i="21" s="1"/>
  <c r="O98" i="21"/>
  <c r="O137" i="21" s="1"/>
  <c r="Y98" i="21"/>
  <c r="Y137" i="21" s="1"/>
  <c r="AO98" i="21"/>
  <c r="AO137" i="21" s="1"/>
  <c r="X98" i="21"/>
  <c r="X137" i="21" s="1"/>
  <c r="AB98" i="21"/>
  <c r="AB137" i="21" s="1"/>
  <c r="AE98" i="21"/>
  <c r="AE137" i="21" s="1"/>
  <c r="AQ98" i="21"/>
  <c r="AQ137" i="21" s="1"/>
  <c r="AG98" i="21"/>
  <c r="AG137" i="21" s="1"/>
  <c r="W98" i="21"/>
  <c r="W137" i="21" s="1"/>
  <c r="AJ99" i="21"/>
  <c r="AJ138" i="21" s="1"/>
  <c r="AJ30" i="38" s="1"/>
  <c r="AB99" i="21"/>
  <c r="AB138" i="21" s="1"/>
  <c r="AB30" i="38" s="1"/>
  <c r="S99" i="21"/>
  <c r="S138" i="21" s="1"/>
  <c r="S30" i="38" s="1"/>
  <c r="X99" i="21"/>
  <c r="X138" i="21" s="1"/>
  <c r="X30" i="38" s="1"/>
  <c r="R99" i="21"/>
  <c r="R138" i="21" s="1"/>
  <c r="R30" i="38" s="1"/>
  <c r="T99" i="21"/>
  <c r="T138" i="21" s="1"/>
  <c r="T30" i="38" s="1"/>
  <c r="J99" i="21"/>
  <c r="J138" i="21" s="1"/>
  <c r="J30" i="38" s="1"/>
  <c r="AF99" i="21"/>
  <c r="AF138" i="21" s="1"/>
  <c r="AF30" i="38" s="1"/>
  <c r="N99" i="21"/>
  <c r="N138" i="21" s="1"/>
  <c r="N30" i="38" s="1"/>
  <c r="AK99" i="21"/>
  <c r="AK138" i="21" s="1"/>
  <c r="AK30" i="38" s="1"/>
  <c r="AQ99" i="21"/>
  <c r="AQ138" i="21" s="1"/>
  <c r="AQ30" i="38" s="1"/>
  <c r="AN99" i="21"/>
  <c r="AN138" i="21" s="1"/>
  <c r="AN30" i="38" s="1"/>
  <c r="AO99" i="21"/>
  <c r="AO138" i="21" s="1"/>
  <c r="AO30" i="38" s="1"/>
  <c r="AP99" i="21"/>
  <c r="AP138" i="21" s="1"/>
  <c r="AP30" i="38" s="1"/>
  <c r="M99" i="21"/>
  <c r="M138" i="21" s="1"/>
  <c r="M30" i="38" s="1"/>
  <c r="Y99" i="21"/>
  <c r="Y138" i="21" s="1"/>
  <c r="Y30" i="38" s="1"/>
  <c r="U99" i="21"/>
  <c r="U138" i="21" s="1"/>
  <c r="U30" i="38" s="1"/>
  <c r="AC99" i="21"/>
  <c r="AC138" i="21" s="1"/>
  <c r="AC30" i="38" s="1"/>
  <c r="AE99" i="21"/>
  <c r="AE138" i="21" s="1"/>
  <c r="AE30" i="38" s="1"/>
  <c r="AA99" i="21"/>
  <c r="AA138" i="21" s="1"/>
  <c r="AA30" i="38" s="1"/>
  <c r="K99" i="21"/>
  <c r="K138" i="21" s="1"/>
  <c r="K30" i="38" s="1"/>
  <c r="L99" i="21"/>
  <c r="L138" i="21" s="1"/>
  <c r="L30" i="38" s="1"/>
  <c r="AG99" i="21"/>
  <c r="AG138" i="21" s="1"/>
  <c r="AG30" i="38" s="1"/>
  <c r="AM99" i="21"/>
  <c r="AM138" i="21" s="1"/>
  <c r="AM30" i="38" s="1"/>
  <c r="Z99" i="21"/>
  <c r="Z138" i="21" s="1"/>
  <c r="Z30" i="38" s="1"/>
  <c r="W99" i="21"/>
  <c r="W138" i="21" s="1"/>
  <c r="W30" i="38" s="1"/>
  <c r="Q99" i="21"/>
  <c r="Q138" i="21" s="1"/>
  <c r="Q30" i="38" s="1"/>
  <c r="AH99" i="21"/>
  <c r="AH138" i="21" s="1"/>
  <c r="AH30" i="38" s="1"/>
  <c r="AI99" i="21"/>
  <c r="AI138" i="21" s="1"/>
  <c r="AI30" i="38" s="1"/>
  <c r="AL99" i="21"/>
  <c r="AL138" i="21" s="1"/>
  <c r="AL30" i="38" s="1"/>
  <c r="V99" i="21"/>
  <c r="V138" i="21" s="1"/>
  <c r="V30" i="38" s="1"/>
  <c r="O99" i="21"/>
  <c r="O138" i="21" s="1"/>
  <c r="O30" i="38" s="1"/>
  <c r="AD99" i="21"/>
  <c r="AD138" i="21" s="1"/>
  <c r="AD30" i="38" s="1"/>
  <c r="P99" i="21"/>
  <c r="P138" i="21" s="1"/>
  <c r="P30" i="38" s="1"/>
  <c r="H141" i="15"/>
  <c r="H145" i="15" s="1"/>
  <c r="H81" i="21"/>
  <c r="U101" i="21"/>
  <c r="U140" i="21" s="1"/>
  <c r="U32" i="38" s="1"/>
  <c r="L101" i="21"/>
  <c r="L140" i="21" s="1"/>
  <c r="L32" i="38" s="1"/>
  <c r="AG101" i="21"/>
  <c r="AG140" i="21" s="1"/>
  <c r="AG32" i="38" s="1"/>
  <c r="N101" i="21"/>
  <c r="N140" i="21" s="1"/>
  <c r="N32" i="38" s="1"/>
  <c r="V101" i="21"/>
  <c r="V140" i="21" s="1"/>
  <c r="V32" i="38" s="1"/>
  <c r="Y101" i="21"/>
  <c r="Y140" i="21" s="1"/>
  <c r="Y32" i="38" s="1"/>
  <c r="AN101" i="21"/>
  <c r="AN140" i="21" s="1"/>
  <c r="AN32" i="38" s="1"/>
  <c r="AM101" i="21"/>
  <c r="AM140" i="21" s="1"/>
  <c r="AM32" i="38" s="1"/>
  <c r="AF101" i="21"/>
  <c r="AF140" i="21" s="1"/>
  <c r="AF32" i="38" s="1"/>
  <c r="R101" i="21"/>
  <c r="R140" i="21" s="1"/>
  <c r="R32" i="38" s="1"/>
  <c r="K101" i="21"/>
  <c r="K140" i="21" s="1"/>
  <c r="K32" i="38" s="1"/>
  <c r="AA101" i="21"/>
  <c r="AA140" i="21" s="1"/>
  <c r="AA32" i="38" s="1"/>
  <c r="AD101" i="21"/>
  <c r="AD140" i="21" s="1"/>
  <c r="AD32" i="38" s="1"/>
  <c r="AH101" i="21"/>
  <c r="AH140" i="21" s="1"/>
  <c r="AH32" i="38" s="1"/>
  <c r="AO101" i="21"/>
  <c r="AO140" i="21" s="1"/>
  <c r="AO32" i="38" s="1"/>
  <c r="J101" i="21"/>
  <c r="J140" i="21" s="1"/>
  <c r="J32" i="38" s="1"/>
  <c r="Q101" i="21"/>
  <c r="Q140" i="21" s="1"/>
  <c r="Q32" i="38" s="1"/>
  <c r="O101" i="21"/>
  <c r="O140" i="21" s="1"/>
  <c r="O32" i="38" s="1"/>
  <c r="M101" i="21"/>
  <c r="M140" i="21" s="1"/>
  <c r="M32" i="38" s="1"/>
  <c r="S101" i="21"/>
  <c r="S140" i="21" s="1"/>
  <c r="S32" i="38" s="1"/>
  <c r="X101" i="21"/>
  <c r="X140" i="21" s="1"/>
  <c r="X32" i="38" s="1"/>
  <c r="AE101" i="21"/>
  <c r="AE140" i="21" s="1"/>
  <c r="AE32" i="38" s="1"/>
  <c r="AB101" i="21"/>
  <c r="AB140" i="21" s="1"/>
  <c r="AB32" i="38" s="1"/>
  <c r="T101" i="21"/>
  <c r="T140" i="21" s="1"/>
  <c r="T32" i="38" s="1"/>
  <c r="AL101" i="21"/>
  <c r="AL140" i="21" s="1"/>
  <c r="AL32" i="38" s="1"/>
  <c r="AK101" i="21"/>
  <c r="AK140" i="21" s="1"/>
  <c r="AK32" i="38" s="1"/>
  <c r="AI101" i="21"/>
  <c r="AI140" i="21" s="1"/>
  <c r="AI32" i="38" s="1"/>
  <c r="P101" i="21"/>
  <c r="P140" i="21" s="1"/>
  <c r="P32" i="38" s="1"/>
  <c r="AC101" i="21"/>
  <c r="AC140" i="21" s="1"/>
  <c r="AC32" i="38" s="1"/>
  <c r="AP101" i="21"/>
  <c r="AP140" i="21" s="1"/>
  <c r="AP32" i="38" s="1"/>
  <c r="Z101" i="21"/>
  <c r="Z140" i="21" s="1"/>
  <c r="Z32" i="38" s="1"/>
  <c r="AQ101" i="21"/>
  <c r="AQ140" i="21" s="1"/>
  <c r="AQ32" i="38" s="1"/>
  <c r="W101" i="21"/>
  <c r="W140" i="21" s="1"/>
  <c r="W32" i="38" s="1"/>
  <c r="AJ101" i="21"/>
  <c r="AJ140" i="21" s="1"/>
  <c r="AJ32" i="38" s="1"/>
  <c r="K62" i="20"/>
  <c r="K45" i="22" s="1"/>
  <c r="J62" i="20"/>
  <c r="N62" i="20"/>
  <c r="N45" i="22" s="1"/>
  <c r="M62" i="20"/>
  <c r="M45" i="22" s="1"/>
  <c r="L62" i="20"/>
  <c r="L45" i="22" s="1"/>
  <c r="L100" i="21"/>
  <c r="L139" i="21" s="1"/>
  <c r="AC100" i="21"/>
  <c r="AC139" i="21" s="1"/>
  <c r="AF100" i="21"/>
  <c r="AF139" i="21" s="1"/>
  <c r="AH100" i="21"/>
  <c r="AH139" i="21" s="1"/>
  <c r="AE100" i="21"/>
  <c r="AE139" i="21" s="1"/>
  <c r="V100" i="21"/>
  <c r="V139" i="21" s="1"/>
  <c r="X100" i="21"/>
  <c r="X139" i="21" s="1"/>
  <c r="M100" i="21"/>
  <c r="M139" i="21" s="1"/>
  <c r="R100" i="21"/>
  <c r="R139" i="21" s="1"/>
  <c r="S100" i="21"/>
  <c r="S139" i="21" s="1"/>
  <c r="AO100" i="21"/>
  <c r="AO139" i="21" s="1"/>
  <c r="AA100" i="21"/>
  <c r="AA139" i="21" s="1"/>
  <c r="AJ100" i="21"/>
  <c r="AJ139" i="21" s="1"/>
  <c r="AB100" i="21"/>
  <c r="AB139" i="21" s="1"/>
  <c r="O100" i="21"/>
  <c r="O139" i="21" s="1"/>
  <c r="K100" i="21"/>
  <c r="K139" i="21" s="1"/>
  <c r="Y100" i="21"/>
  <c r="Y139" i="21" s="1"/>
  <c r="Q100" i="21"/>
  <c r="Q139" i="21" s="1"/>
  <c r="AD100" i="21"/>
  <c r="AD139" i="21" s="1"/>
  <c r="J100" i="21"/>
  <c r="J139" i="21" s="1"/>
  <c r="Z100" i="21"/>
  <c r="Z139" i="21" s="1"/>
  <c r="W100" i="21"/>
  <c r="W139" i="21" s="1"/>
  <c r="AQ100" i="21"/>
  <c r="AQ139" i="21" s="1"/>
  <c r="U100" i="21"/>
  <c r="U139" i="21" s="1"/>
  <c r="AK100" i="21"/>
  <c r="AK139" i="21" s="1"/>
  <c r="AM100" i="21"/>
  <c r="AM139" i="21" s="1"/>
  <c r="AG100" i="21"/>
  <c r="AG139" i="21" s="1"/>
  <c r="N100" i="21"/>
  <c r="N139" i="21" s="1"/>
  <c r="AI100" i="21"/>
  <c r="AI139" i="21" s="1"/>
  <c r="AN100" i="21"/>
  <c r="AN139" i="21" s="1"/>
  <c r="T100" i="21"/>
  <c r="T139" i="21" s="1"/>
  <c r="AL100" i="21"/>
  <c r="AL139" i="21" s="1"/>
  <c r="AP100" i="21"/>
  <c r="AP139" i="21" s="1"/>
  <c r="P100" i="21"/>
  <c r="P139" i="21" s="1"/>
  <c r="T31" i="38" l="1"/>
  <c r="T22" i="39"/>
  <c r="T28" i="39" s="1"/>
  <c r="AG31" i="38"/>
  <c r="AG22" i="39"/>
  <c r="AG28" i="39" s="1"/>
  <c r="AQ31" i="38"/>
  <c r="AQ22" i="39"/>
  <c r="AQ28" i="39" s="1"/>
  <c r="AD22" i="39"/>
  <c r="AD28" i="39" s="1"/>
  <c r="AD31" i="38"/>
  <c r="O22" i="39"/>
  <c r="O28" i="39" s="1"/>
  <c r="O31" i="38"/>
  <c r="AO31" i="38"/>
  <c r="AO22" i="39"/>
  <c r="AO28" i="39" s="1"/>
  <c r="X31" i="38"/>
  <c r="X22" i="39"/>
  <c r="X28" i="39" s="1"/>
  <c r="AF22" i="39"/>
  <c r="AF28" i="39" s="1"/>
  <c r="AF31" i="38"/>
  <c r="AQ24" i="39"/>
  <c r="AQ30" i="39" s="1"/>
  <c r="AQ29" i="38"/>
  <c r="AO24" i="39"/>
  <c r="AO30" i="39" s="1"/>
  <c r="AO29" i="38"/>
  <c r="N29" i="38"/>
  <c r="N24" i="39"/>
  <c r="N30" i="39" s="1"/>
  <c r="AN24" i="39"/>
  <c r="AN30" i="39" s="1"/>
  <c r="AN29" i="38"/>
  <c r="L29" i="38"/>
  <c r="L24" i="39"/>
  <c r="L30" i="39" s="1"/>
  <c r="Z24" i="39"/>
  <c r="Z30" i="39" s="1"/>
  <c r="Z29" i="38"/>
  <c r="V29" i="38"/>
  <c r="V24" i="39"/>
  <c r="V30" i="39" s="1"/>
  <c r="AD24" i="39"/>
  <c r="AD30" i="39" s="1"/>
  <c r="AD29" i="38"/>
  <c r="P22" i="39"/>
  <c r="P28" i="39" s="1"/>
  <c r="P31" i="38"/>
  <c r="AN31" i="38"/>
  <c r="AN22" i="39"/>
  <c r="AN28" i="39" s="1"/>
  <c r="AM22" i="39"/>
  <c r="AM28" i="39" s="1"/>
  <c r="AM31" i="38"/>
  <c r="W22" i="39"/>
  <c r="W28" i="39" s="1"/>
  <c r="W31" i="38"/>
  <c r="Q31" i="38"/>
  <c r="Q22" i="39"/>
  <c r="Q28" i="39" s="1"/>
  <c r="AB22" i="39"/>
  <c r="AB28" i="39" s="1"/>
  <c r="AB31" i="38"/>
  <c r="S22" i="39"/>
  <c r="S28" i="39" s="1"/>
  <c r="S31" i="38"/>
  <c r="V22" i="39"/>
  <c r="V28" i="39" s="1"/>
  <c r="V31" i="38"/>
  <c r="AC22" i="39"/>
  <c r="AC28" i="39" s="1"/>
  <c r="AC31" i="38"/>
  <c r="AE24" i="39"/>
  <c r="AE30" i="39" s="1"/>
  <c r="AE29" i="38"/>
  <c r="Y29" i="38"/>
  <c r="Y24" i="39"/>
  <c r="Y30" i="39" s="1"/>
  <c r="AF24" i="39"/>
  <c r="AF30" i="39" s="1"/>
  <c r="AF29" i="38"/>
  <c r="P29" i="38"/>
  <c r="P24" i="39"/>
  <c r="P30" i="39" s="1"/>
  <c r="K29" i="38"/>
  <c r="K24" i="39"/>
  <c r="K30" i="39" s="1"/>
  <c r="R24" i="39"/>
  <c r="R30" i="39" s="1"/>
  <c r="R29" i="38"/>
  <c r="AP24" i="39"/>
  <c r="AP30" i="39" s="1"/>
  <c r="AP29" i="38"/>
  <c r="AJ24" i="39"/>
  <c r="AJ30" i="39" s="1"/>
  <c r="AJ29" i="38"/>
  <c r="AP22" i="39"/>
  <c r="AP28" i="39" s="1"/>
  <c r="AP31" i="38"/>
  <c r="AI22" i="39"/>
  <c r="AI28" i="39" s="1"/>
  <c r="AI31" i="38"/>
  <c r="AK22" i="39"/>
  <c r="AK28" i="39" s="1"/>
  <c r="AK31" i="38"/>
  <c r="Z22" i="39"/>
  <c r="Z28" i="39" s="1"/>
  <c r="Z31" i="38"/>
  <c r="Y22" i="39"/>
  <c r="Y28" i="39" s="1"/>
  <c r="Y31" i="38"/>
  <c r="AJ31" i="38"/>
  <c r="AJ22" i="39"/>
  <c r="AJ28" i="39" s="1"/>
  <c r="R31" i="38"/>
  <c r="R22" i="39"/>
  <c r="R28" i="39" s="1"/>
  <c r="AE31" i="38"/>
  <c r="AE22" i="39"/>
  <c r="AE28" i="39" s="1"/>
  <c r="L22" i="39"/>
  <c r="L28" i="39" s="1"/>
  <c r="L31" i="38"/>
  <c r="J45" i="22"/>
  <c r="H63" i="20"/>
  <c r="H67" i="20" s="1"/>
  <c r="H57" i="38"/>
  <c r="Y97" i="21"/>
  <c r="Y136" i="21" s="1"/>
  <c r="V97" i="21"/>
  <c r="V136" i="21" s="1"/>
  <c r="Z97" i="21"/>
  <c r="Z136" i="21" s="1"/>
  <c r="N97" i="21"/>
  <c r="N136" i="21" s="1"/>
  <c r="AM97" i="21"/>
  <c r="AM136" i="21" s="1"/>
  <c r="AF97" i="21"/>
  <c r="AF136" i="21" s="1"/>
  <c r="AJ97" i="21"/>
  <c r="AJ136" i="21" s="1"/>
  <c r="W97" i="21"/>
  <c r="W136" i="21" s="1"/>
  <c r="K97" i="21"/>
  <c r="K136" i="21" s="1"/>
  <c r="AP97" i="21"/>
  <c r="AP136" i="21" s="1"/>
  <c r="AA97" i="21"/>
  <c r="AA136" i="21" s="1"/>
  <c r="Q97" i="21"/>
  <c r="Q136" i="21" s="1"/>
  <c r="AD97" i="21"/>
  <c r="AD136" i="21" s="1"/>
  <c r="AG97" i="21"/>
  <c r="AG136" i="21" s="1"/>
  <c r="J97" i="21"/>
  <c r="J136" i="21" s="1"/>
  <c r="T97" i="21"/>
  <c r="T136" i="21" s="1"/>
  <c r="R97" i="21"/>
  <c r="R136" i="21" s="1"/>
  <c r="AI97" i="21"/>
  <c r="AI136" i="21" s="1"/>
  <c r="AO97" i="21"/>
  <c r="AO136" i="21" s="1"/>
  <c r="P97" i="21"/>
  <c r="P136" i="21" s="1"/>
  <c r="AQ97" i="21"/>
  <c r="AQ136" i="21" s="1"/>
  <c r="AB97" i="21"/>
  <c r="AB136" i="21" s="1"/>
  <c r="S97" i="21"/>
  <c r="S136" i="21" s="1"/>
  <c r="X97" i="21"/>
  <c r="X136" i="21" s="1"/>
  <c r="M97" i="21"/>
  <c r="M136" i="21" s="1"/>
  <c r="L97" i="21"/>
  <c r="L136" i="21" s="1"/>
  <c r="O97" i="21"/>
  <c r="O136" i="21" s="1"/>
  <c r="AH97" i="21"/>
  <c r="AH136" i="21" s="1"/>
  <c r="AE97" i="21"/>
  <c r="AE136" i="21" s="1"/>
  <c r="AK97" i="21"/>
  <c r="AK136" i="21" s="1"/>
  <c r="AN97" i="21"/>
  <c r="AN136" i="21" s="1"/>
  <c r="AL97" i="21"/>
  <c r="AL136" i="21" s="1"/>
  <c r="U97" i="21"/>
  <c r="U136" i="21" s="1"/>
  <c r="AC97" i="21"/>
  <c r="AC136" i="21" s="1"/>
  <c r="W24" i="39"/>
  <c r="W30" i="39" s="1"/>
  <c r="W29" i="38"/>
  <c r="AB24" i="39"/>
  <c r="AB30" i="39" s="1"/>
  <c r="AB29" i="38"/>
  <c r="O24" i="39"/>
  <c r="O30" i="39" s="1"/>
  <c r="O29" i="38"/>
  <c r="U24" i="39"/>
  <c r="U30" i="39" s="1"/>
  <c r="U29" i="38"/>
  <c r="Q29" i="38"/>
  <c r="Q24" i="39"/>
  <c r="Q30" i="39" s="1"/>
  <c r="AA29" i="38"/>
  <c r="AA24" i="39"/>
  <c r="AA30" i="39" s="1"/>
  <c r="S29" i="38"/>
  <c r="S24" i="39"/>
  <c r="S30" i="39" s="1"/>
  <c r="M29" i="38"/>
  <c r="M24" i="39"/>
  <c r="M30" i="39" s="1"/>
  <c r="AL29" i="38"/>
  <c r="AL24" i="39"/>
  <c r="AL30" i="39" s="1"/>
  <c r="AL31" i="38"/>
  <c r="AL22" i="39"/>
  <c r="AL28" i="39" s="1"/>
  <c r="N22" i="39"/>
  <c r="N28" i="39" s="1"/>
  <c r="N31" i="38"/>
  <c r="U22" i="39"/>
  <c r="U28" i="39" s="1"/>
  <c r="U31" i="38"/>
  <c r="J31" i="38"/>
  <c r="J22" i="39"/>
  <c r="J28" i="39" s="1"/>
  <c r="K22" i="39"/>
  <c r="K28" i="39" s="1"/>
  <c r="K31" i="38"/>
  <c r="AA31" i="38"/>
  <c r="AA22" i="39"/>
  <c r="AA28" i="39" s="1"/>
  <c r="M22" i="39"/>
  <c r="M28" i="39" s="1"/>
  <c r="M31" i="38"/>
  <c r="AH31" i="38"/>
  <c r="AH22" i="39"/>
  <c r="AH28" i="39" s="1"/>
  <c r="A4" i="15"/>
  <c r="H34" i="33"/>
  <c r="H55" i="38"/>
  <c r="AG29" i="38"/>
  <c r="AG24" i="39"/>
  <c r="AG30" i="39" s="1"/>
  <c r="X29" i="38"/>
  <c r="X24" i="39"/>
  <c r="X30" i="39" s="1"/>
  <c r="AC29" i="38"/>
  <c r="AC24" i="39"/>
  <c r="AC30" i="39" s="1"/>
  <c r="AM24" i="39"/>
  <c r="AM30" i="39" s="1"/>
  <c r="AM29" i="38"/>
  <c r="AI24" i="39"/>
  <c r="AI30" i="39" s="1"/>
  <c r="AI29" i="38"/>
  <c r="AK24" i="39"/>
  <c r="AK30" i="39" s="1"/>
  <c r="AK29" i="38"/>
  <c r="AH24" i="39"/>
  <c r="AH30" i="39" s="1"/>
  <c r="AH29" i="38"/>
  <c r="T24" i="39"/>
  <c r="T30" i="39" s="1"/>
  <c r="T29" i="38"/>
  <c r="J24" i="39"/>
  <c r="J30" i="39" s="1"/>
  <c r="J29" i="38"/>
  <c r="H54" i="38" s="1"/>
  <c r="U28" i="38" l="1"/>
  <c r="U23" i="39"/>
  <c r="U29" i="39" s="1"/>
  <c r="AE28" i="38"/>
  <c r="AE23" i="39"/>
  <c r="AE29" i="39" s="1"/>
  <c r="M28" i="38"/>
  <c r="M23" i="39"/>
  <c r="M29" i="39" s="1"/>
  <c r="AQ28" i="38"/>
  <c r="AQ23" i="39"/>
  <c r="AQ29" i="39" s="1"/>
  <c r="R28" i="38"/>
  <c r="R23" i="39"/>
  <c r="R29" i="39" s="1"/>
  <c r="AD23" i="39"/>
  <c r="AD29" i="39" s="1"/>
  <c r="AD28" i="38"/>
  <c r="K28" i="38"/>
  <c r="K23" i="39"/>
  <c r="K29" i="39" s="1"/>
  <c r="AM28" i="38"/>
  <c r="AM23" i="39"/>
  <c r="AM29" i="39" s="1"/>
  <c r="Y28" i="38"/>
  <c r="Y23" i="39"/>
  <c r="Y29" i="39" s="1"/>
  <c r="H38" i="39"/>
  <c r="H46" i="39"/>
  <c r="H36" i="39"/>
  <c r="H44" i="39"/>
  <c r="H50" i="39" s="1"/>
  <c r="H57" i="39" s="1"/>
  <c r="H30" i="24" s="1"/>
  <c r="AL23" i="39"/>
  <c r="AL29" i="39" s="1"/>
  <c r="AL28" i="38"/>
  <c r="AH23" i="39"/>
  <c r="AH29" i="39" s="1"/>
  <c r="AH28" i="38"/>
  <c r="X23" i="39"/>
  <c r="X29" i="39" s="1"/>
  <c r="X28" i="38"/>
  <c r="P23" i="39"/>
  <c r="P29" i="39" s="1"/>
  <c r="P28" i="38"/>
  <c r="T23" i="39"/>
  <c r="T29" i="39" s="1"/>
  <c r="T28" i="38"/>
  <c r="Q28" i="38"/>
  <c r="Q23" i="39"/>
  <c r="Q29" i="39" s="1"/>
  <c r="W28" i="38"/>
  <c r="W23" i="39"/>
  <c r="W29" i="39" s="1"/>
  <c r="N28" i="38"/>
  <c r="N23" i="39"/>
  <c r="N29" i="39" s="1"/>
  <c r="H56" i="38"/>
  <c r="AN28" i="38"/>
  <c r="AN23" i="39"/>
  <c r="AN29" i="39" s="1"/>
  <c r="O28" i="38"/>
  <c r="O23" i="39"/>
  <c r="O29" i="39" s="1"/>
  <c r="S28" i="38"/>
  <c r="S23" i="39"/>
  <c r="S29" i="39" s="1"/>
  <c r="AO23" i="39"/>
  <c r="AO29" i="39" s="1"/>
  <c r="AO28" i="38"/>
  <c r="J23" i="39"/>
  <c r="J29" i="39" s="1"/>
  <c r="H142" i="21"/>
  <c r="H143" i="21"/>
  <c r="J28" i="38"/>
  <c r="AA28" i="38"/>
  <c r="AA23" i="39"/>
  <c r="AA29" i="39" s="1"/>
  <c r="AJ23" i="39"/>
  <c r="AJ29" i="39" s="1"/>
  <c r="AJ28" i="38"/>
  <c r="Z23" i="39"/>
  <c r="Z29" i="39" s="1"/>
  <c r="Z28" i="38"/>
  <c r="A4" i="20"/>
  <c r="H37" i="33"/>
  <c r="AC23" i="39"/>
  <c r="AC29" i="39" s="1"/>
  <c r="AC28" i="38"/>
  <c r="AK28" i="38"/>
  <c r="AK23" i="39"/>
  <c r="AK29" i="39" s="1"/>
  <c r="L28" i="38"/>
  <c r="L23" i="39"/>
  <c r="L29" i="39" s="1"/>
  <c r="AB23" i="39"/>
  <c r="AB29" i="39" s="1"/>
  <c r="AB28" i="38"/>
  <c r="AI28" i="38"/>
  <c r="AI23" i="39"/>
  <c r="AI29" i="39" s="1"/>
  <c r="AG23" i="39"/>
  <c r="AG29" i="39" s="1"/>
  <c r="AG28" i="38"/>
  <c r="AP23" i="39"/>
  <c r="AP29" i="39" s="1"/>
  <c r="AP28" i="38"/>
  <c r="AF23" i="39"/>
  <c r="AF29" i="39" s="1"/>
  <c r="AF28" i="38"/>
  <c r="V23" i="39"/>
  <c r="V29" i="39" s="1"/>
  <c r="V28" i="38"/>
  <c r="H45" i="39" l="1"/>
  <c r="H51" i="39" s="1"/>
  <c r="H37" i="39"/>
  <c r="H53" i="38"/>
  <c r="H59" i="38" s="1"/>
  <c r="H147" i="21"/>
  <c r="A4" i="21" l="1"/>
  <c r="H35" i="33"/>
  <c r="H62" i="38"/>
  <c r="H60" i="38"/>
  <c r="H58" i="39"/>
  <c r="H31" i="24" s="1"/>
  <c r="H53" i="39"/>
  <c r="H62" i="39" s="1"/>
  <c r="H78" i="38" l="1"/>
  <c r="L43" i="22" s="1"/>
  <c r="H77" i="38"/>
  <c r="K43" i="22" s="1"/>
  <c r="H79" i="38"/>
  <c r="M43" i="22" s="1"/>
  <c r="H80" i="38"/>
  <c r="N43" i="22" s="1"/>
  <c r="H76" i="38"/>
  <c r="H39" i="33"/>
  <c r="A4" i="39"/>
  <c r="N78" i="22" l="1"/>
  <c r="N47" i="22"/>
  <c r="N70" i="22" s="1"/>
  <c r="N84" i="22" s="1"/>
  <c r="N130" i="22" s="1"/>
  <c r="M47" i="22"/>
  <c r="M70" i="22" s="1"/>
  <c r="M78" i="22"/>
  <c r="K78" i="22"/>
  <c r="K47" i="22"/>
  <c r="K70" i="22" s="1"/>
  <c r="K84" i="22" s="1"/>
  <c r="K130" i="22" s="1"/>
  <c r="J43" i="22"/>
  <c r="H82" i="38"/>
  <c r="H86" i="38" s="1"/>
  <c r="L78" i="22"/>
  <c r="L47" i="22"/>
  <c r="L70" i="22" s="1"/>
  <c r="L84" i="22" s="1"/>
  <c r="L130" i="22" s="1"/>
  <c r="M84" i="22" l="1"/>
  <c r="M130" i="22" s="1"/>
  <c r="A4" i="38"/>
  <c r="H36" i="33"/>
  <c r="J78" i="22"/>
  <c r="J47" i="22"/>
  <c r="H49" i="22" l="1"/>
  <c r="J70" i="22"/>
  <c r="J84" i="22" s="1"/>
  <c r="J130" i="22" s="1"/>
  <c r="H134" i="22" l="1"/>
  <c r="J146" i="22"/>
  <c r="H18" i="24" s="1"/>
  <c r="M146" i="22" l="1"/>
  <c r="H21" i="24" s="1"/>
  <c r="K146" i="22"/>
  <c r="H19" i="24" s="1"/>
  <c r="N146" i="22"/>
  <c r="L146" i="22"/>
  <c r="H20" i="24" s="1"/>
  <c r="H140" i="22"/>
  <c r="H150" i="22" s="1"/>
  <c r="H37" i="24" l="1"/>
  <c r="H21" i="23" s="1"/>
  <c r="H154" i="22"/>
  <c r="H188" i="22" s="1"/>
  <c r="H38" i="33" s="1"/>
  <c r="H38" i="24"/>
  <c r="H22" i="23" s="1"/>
  <c r="H36" i="24"/>
  <c r="H20" i="23" s="1"/>
  <c r="H39" i="24"/>
  <c r="H23" i="23" s="1"/>
  <c r="H23" i="24"/>
  <c r="H43" i="24" s="1"/>
  <c r="A4" i="22" l="1"/>
  <c r="A4" i="24"/>
  <c r="H41" i="33"/>
  <c r="H42" i="33" s="1"/>
  <c r="A4" i="33" s="1"/>
</calcChain>
</file>

<file path=xl/sharedStrings.xml><?xml version="1.0" encoding="utf-8"?>
<sst xmlns="http://schemas.openxmlformats.org/spreadsheetml/2006/main" count="2906" uniqueCount="764">
  <si>
    <t>PCDM charging model</t>
  </si>
  <si>
    <t>Charging year:</t>
  </si>
  <si>
    <t>DNO name:</t>
  </si>
  <si>
    <t>Data version:</t>
  </si>
  <si>
    <t>DISCLAIMER</t>
  </si>
  <si>
    <t>Key:</t>
  </si>
  <si>
    <t>Format</t>
  </si>
  <si>
    <t>Description</t>
  </si>
  <si>
    <t>Hardcoded input</t>
  </si>
  <si>
    <t>Cell intentionally blank</t>
  </si>
  <si>
    <t>Calculation</t>
  </si>
  <si>
    <t>Notes:</t>
  </si>
  <si>
    <t>Model version</t>
  </si>
  <si>
    <t>Model date:</t>
  </si>
  <si>
    <t>Version log</t>
  </si>
  <si>
    <t>Model date</t>
  </si>
  <si>
    <t>Development stage</t>
  </si>
  <si>
    <t>Author</t>
  </si>
  <si>
    <t>Description of changes</t>
  </si>
  <si>
    <t>Working draft</t>
  </si>
  <si>
    <t>Model checks</t>
  </si>
  <si>
    <t>Issues identified by in-built model checks, by sheet</t>
  </si>
  <si>
    <t>MEAV</t>
  </si>
  <si>
    <t>Expenditure</t>
  </si>
  <si>
    <t>Capitalised</t>
  </si>
  <si>
    <t>Rev allocation</t>
  </si>
  <si>
    <t>CDCM discounts</t>
  </si>
  <si>
    <t>Version log lists</t>
  </si>
  <si>
    <t>Development stages</t>
  </si>
  <si>
    <t>…</t>
  </si>
  <si>
    <t>End of sheet</t>
  </si>
  <si>
    <t>Map</t>
  </si>
  <si>
    <t>Units</t>
  </si>
  <si>
    <t>Constant</t>
  </si>
  <si>
    <t>Legal text reference</t>
  </si>
  <si>
    <t>132kV</t>
  </si>
  <si>
    <t>132kV/EHV</t>
  </si>
  <si>
    <t>EHV</t>
  </si>
  <si>
    <t>EHV/HV</t>
  </si>
  <si>
    <t>132kV/HV</t>
  </si>
  <si>
    <t>HV</t>
  </si>
  <si>
    <t>HV/LV</t>
  </si>
  <si>
    <t>EDCM notional asset value, total</t>
  </si>
  <si>
    <t>LV mains split</t>
  </si>
  <si>
    <t>%</t>
  </si>
  <si>
    <t>HV split</t>
  </si>
  <si>
    <t>MEAV asset count (km if noted), by asset type</t>
  </si>
  <si>
    <t>LV main overhead line km</t>
  </si>
  <si>
    <t>units</t>
  </si>
  <si>
    <t>LV service overhead</t>
  </si>
  <si>
    <t>LV overhead support</t>
  </si>
  <si>
    <t>LV main underground consac km</t>
  </si>
  <si>
    <t>LV main underground plastic km</t>
  </si>
  <si>
    <t>LV main underground paper km</t>
  </si>
  <si>
    <t xml:space="preserve">LV service underground </t>
  </si>
  <si>
    <t>LV pillar indoors</t>
  </si>
  <si>
    <t>LV pillar outdoors</t>
  </si>
  <si>
    <t>LV board wall-mounted</t>
  </si>
  <si>
    <t>LV board underground</t>
  </si>
  <si>
    <t>LV fuse pole-mounted</t>
  </si>
  <si>
    <t>LV fuse tower-mounted</t>
  </si>
  <si>
    <t>6.6/11kV overhead open km</t>
  </si>
  <si>
    <t>6.6/11kV overhead covered km</t>
  </si>
  <si>
    <t>20kV overhead covered km</t>
  </si>
  <si>
    <t>6.6/11kV overhead support</t>
  </si>
  <si>
    <t>20kV overhead support</t>
  </si>
  <si>
    <t>6.6/11kV underground km</t>
  </si>
  <si>
    <t>20kV underground km</t>
  </si>
  <si>
    <t>HV submarine km</t>
  </si>
  <si>
    <t>6.6/11kV breaker pole-mounted</t>
  </si>
  <si>
    <t>6.6/11kV breaker ground-mounted</t>
  </si>
  <si>
    <t>6.6/11kV switch pole-mounted</t>
  </si>
  <si>
    <t>6.6/11kV switch ground-mounted</t>
  </si>
  <si>
    <t>6.6/11kV ring main unit</t>
  </si>
  <si>
    <t>6.6/11kV other switchgear pole-mounted</t>
  </si>
  <si>
    <t>6.6/11kV other switchgear ground-mounted</t>
  </si>
  <si>
    <t>20kV breaker pole-mounted</t>
  </si>
  <si>
    <t>20kV breaker ground-mounted</t>
  </si>
  <si>
    <t>20kV switch pole-mounted</t>
  </si>
  <si>
    <t>20kV switch ground-mounted</t>
  </si>
  <si>
    <t>20kV ring main unit</t>
  </si>
  <si>
    <t>20kV other switchgear pole-mounted</t>
  </si>
  <si>
    <t>20kV other switchgear ground-mounted</t>
  </si>
  <si>
    <t>6.6/11kV transformer pole-mounted</t>
  </si>
  <si>
    <t>6.6/11kV transformer ground-mounted</t>
  </si>
  <si>
    <t>20kV transformer pole-mounted</t>
  </si>
  <si>
    <t>20kV transformer ground-mounted</t>
  </si>
  <si>
    <t>33kV overhead pole line km</t>
  </si>
  <si>
    <t>33kV overhead tower line km</t>
  </si>
  <si>
    <t>66kV overhead pole line km</t>
  </si>
  <si>
    <t>66kV overhead tower line km</t>
  </si>
  <si>
    <t>33kV pole</t>
  </si>
  <si>
    <t>33kV tower</t>
  </si>
  <si>
    <t>66kV pole</t>
  </si>
  <si>
    <t>66kV tower</t>
  </si>
  <si>
    <t>33kV underground non-pressurised km</t>
  </si>
  <si>
    <t>33kV underground oil km</t>
  </si>
  <si>
    <t>33kV underground gas km</t>
  </si>
  <si>
    <t>66kV underground non-pressurised km</t>
  </si>
  <si>
    <t>66kV underground oil km</t>
  </si>
  <si>
    <t>66kV underground gas km</t>
  </si>
  <si>
    <t>EHV submarine km</t>
  </si>
  <si>
    <t>33kV breaker indoors</t>
  </si>
  <si>
    <t>33kV breaker outdoors</t>
  </si>
  <si>
    <t>33kV switch ground-mounted</t>
  </si>
  <si>
    <t>33kV switch pole-mounted</t>
  </si>
  <si>
    <t>33kV ring main unit</t>
  </si>
  <si>
    <t>33kV other switchgear</t>
  </si>
  <si>
    <t>66kV breaker</t>
  </si>
  <si>
    <t>66kV other switchgear</t>
  </si>
  <si>
    <t>33kV transformer pole-mounted</t>
  </si>
  <si>
    <t>33kV transformer ground-mounted</t>
  </si>
  <si>
    <t>33kV auxiliary transformer</t>
  </si>
  <si>
    <t>66kV transformer</t>
  </si>
  <si>
    <t>66kV auxiliary transformer</t>
  </si>
  <si>
    <t>132kV overhead pole conductor km</t>
  </si>
  <si>
    <t xml:space="preserve">132kV overhead tower conductor km </t>
  </si>
  <si>
    <t>132kV pole</t>
  </si>
  <si>
    <t>132kV tower</t>
  </si>
  <si>
    <t>132kV tower fittings</t>
  </si>
  <si>
    <t>132kV underground non-pressurised km</t>
  </si>
  <si>
    <t>132kV underground oil km</t>
  </si>
  <si>
    <t>132kV underground gas km</t>
  </si>
  <si>
    <t>132kV submarine km</t>
  </si>
  <si>
    <t>132kV breaker</t>
  </si>
  <si>
    <t>132kV other switchgear</t>
  </si>
  <si>
    <t>132kV transformer</t>
  </si>
  <si>
    <t>132kV auxiliary transformer</t>
  </si>
  <si>
    <t>132kV/EHV remote terminal unit pole-mounted</t>
  </si>
  <si>
    <t>132kV/EHV remote terminal unit ground-mounted</t>
  </si>
  <si>
    <t>HV remote terminal unit pole-mounted</t>
  </si>
  <si>
    <t>HV remote terminal unit ground-mounted</t>
  </si>
  <si>
    <t>MEAV per unit, by asset type</t>
  </si>
  <si>
    <t>2007/08 RRP expenditure, by cost category</t>
  </si>
  <si>
    <t>Load related new connections &amp; reinforcement (net of contributions)</t>
  </si>
  <si>
    <t>Non-load new &amp; replacement assets (net of contributions)</t>
  </si>
  <si>
    <t>Non-operational capex</t>
  </si>
  <si>
    <t>Faults</t>
  </si>
  <si>
    <t>Inspections, &amp; Maintenance</t>
  </si>
  <si>
    <t>Tree Cutting</t>
  </si>
  <si>
    <t>Network Policy</t>
  </si>
  <si>
    <t>Network Design &amp; Engineering</t>
  </si>
  <si>
    <t>Project Management</t>
  </si>
  <si>
    <t>Engineering Mgt &amp; Clerical Support</t>
  </si>
  <si>
    <t>Control Centre</t>
  </si>
  <si>
    <t>System Mapping - Cartographical</t>
  </si>
  <si>
    <t>Customer Call Centre</t>
  </si>
  <si>
    <t>Stores</t>
  </si>
  <si>
    <t>Vehicles &amp; Transport</t>
  </si>
  <si>
    <t>IT &amp; Telecoms</t>
  </si>
  <si>
    <t>Property Mgt</t>
  </si>
  <si>
    <t>HR &amp; Non-operational Training</t>
  </si>
  <si>
    <t>Health &amp; Safety &amp; Operational Training</t>
  </si>
  <si>
    <t>Finance &amp; Regulation</t>
  </si>
  <si>
    <t>CEO etc</t>
  </si>
  <si>
    <t>Atypical cash costs</t>
  </si>
  <si>
    <t>Pension deficit payments</t>
  </si>
  <si>
    <t>Metering</t>
  </si>
  <si>
    <t>Excluded services &amp; de minimis</t>
  </si>
  <si>
    <t>Relevant distributed generation (less contributions)</t>
  </si>
  <si>
    <t>IFI</t>
  </si>
  <si>
    <t>Disallowed Related Party Margins</t>
  </si>
  <si>
    <t>Statutory Depreciation</t>
  </si>
  <si>
    <t>Network Rates</t>
  </si>
  <si>
    <t>Transmission Exit Charges</t>
  </si>
  <si>
    <t>LV</t>
  </si>
  <si>
    <t>EHV and 132kV</t>
  </si>
  <si>
    <t>Adjusted 2007/08 load related new connections &amp; reinforcement (net of contributions), by network level</t>
  </si>
  <si>
    <t>LV/HV</t>
  </si>
  <si>
    <t>LV services share of LV net capex</t>
  </si>
  <si>
    <t>Price control allowed revenue, by component (2005/06 to 2009/10)</t>
  </si>
  <si>
    <t>Aggregate return allowance</t>
  </si>
  <si>
    <t>Aggregate depreciation allowance</t>
  </si>
  <si>
    <t>Aggregate operating allowance</t>
  </si>
  <si>
    <t>2007/08 total allowed revenue</t>
  </si>
  <si>
    <t>2007/08 net incentive revenue</t>
  </si>
  <si>
    <t>2007/08 units distributed, by network level</t>
  </si>
  <si>
    <t>GWh per year</t>
  </si>
  <si>
    <t>Universal values</t>
  </si>
  <si>
    <t>scalar</t>
  </si>
  <si>
    <t>Option 1</t>
  </si>
  <si>
    <t>selection</t>
  </si>
  <si>
    <t>Option 2</t>
  </si>
  <si>
    <t>Deduct from revenue</t>
  </si>
  <si>
    <t>Option 3</t>
  </si>
  <si>
    <t>Do not allocate</t>
  </si>
  <si>
    <t>MEAV allocation option name</t>
  </si>
  <si>
    <t>Non-load new &amp; replacement assets
(net of contributions)</t>
  </si>
  <si>
    <t>System Mapping Cartographical</t>
  </si>
  <si>
    <t>Pension deficit repair payments by related parties</t>
  </si>
  <si>
    <t>Direct cost indicator options (for data validation)</t>
  </si>
  <si>
    <t>flag</t>
  </si>
  <si>
    <t>Network level allocation options (for data validation)</t>
  </si>
  <si>
    <t>LV services</t>
  </si>
  <si>
    <t>LV mains</t>
  </si>
  <si>
    <t>Option 4</t>
  </si>
  <si>
    <t>Option 5</t>
  </si>
  <si>
    <t>LV mains overhead lines</t>
  </si>
  <si>
    <t>network level</t>
  </si>
  <si>
    <t>LV services overhead lines</t>
  </si>
  <si>
    <t>LV mains underground cable, consac</t>
  </si>
  <si>
    <t>LV mains underground cable, plastic</t>
  </si>
  <si>
    <t>LV mains underground cable, paper</t>
  </si>
  <si>
    <t>LV services underground cable</t>
  </si>
  <si>
    <t>LV pillar, indoors</t>
  </si>
  <si>
    <t>LV pillar, outdoors</t>
  </si>
  <si>
    <t>LV board, wall-mounted</t>
  </si>
  <si>
    <t>LV board, underground</t>
  </si>
  <si>
    <t>LV fuses, pole-mounted</t>
  </si>
  <si>
    <t>LV fuses, tower-mounted</t>
  </si>
  <si>
    <t>6.6/11kV underground cable</t>
  </si>
  <si>
    <t>20kV underground cable</t>
  </si>
  <si>
    <t>HV submarine cable</t>
  </si>
  <si>
    <t>33kV overhead pole line</t>
  </si>
  <si>
    <t>33kV overhead tower line</t>
  </si>
  <si>
    <t>66kV overhead pole line</t>
  </si>
  <si>
    <t>66kV overhead tower line</t>
  </si>
  <si>
    <t>33kV underground cable, non-pressurised</t>
  </si>
  <si>
    <t>33kV underground cable, oil</t>
  </si>
  <si>
    <t>33kV underground cable, gas</t>
  </si>
  <si>
    <t>66kV underground cable, non-pressurised</t>
  </si>
  <si>
    <t>66kV underground cable, oil</t>
  </si>
  <si>
    <t>66kV underground cable, gas</t>
  </si>
  <si>
    <t>EHV submarine cable</t>
  </si>
  <si>
    <t>132kV overhead line pole conductor</t>
  </si>
  <si>
    <t>132kV overhead line tower conductor</t>
  </si>
  <si>
    <t>132kV underground cable, non-pressurised</t>
  </si>
  <si>
    <t>132kV underground cable, oil</t>
  </si>
  <si>
    <t>132kV underground cable, gas</t>
  </si>
  <si>
    <t>HV remote terminal unit, pole-mounted</t>
  </si>
  <si>
    <t>HV remote terminal unit, ground-mounted</t>
  </si>
  <si>
    <t>number of issues</t>
  </si>
  <si>
    <t>Sum of checks</t>
  </si>
  <si>
    <t>Unadjusted MEAV (EHV and 132kV)</t>
  </si>
  <si>
    <t>Notional EHV and 132 kV asset value</t>
  </si>
  <si>
    <t>EHV reduction rate</t>
  </si>
  <si>
    <t>Adjusted MEAV (EHV and 132kV)</t>
  </si>
  <si>
    <t>Adjusted MEAV</t>
  </si>
  <si>
    <t>Total adjusted MEAV</t>
  </si>
  <si>
    <t>Check sum to 100%</t>
  </si>
  <si>
    <t>Services share of LV MEAV</t>
  </si>
  <si>
    <t>Mains share of LV MEAV</t>
  </si>
  <si>
    <t>Checks</t>
  </si>
  <si>
    <t>Expensed proportions</t>
  </si>
  <si>
    <t>Expenditure allocated based on RRP</t>
  </si>
  <si>
    <t>Expenditure allocated to cost category based on RRP, by network level</t>
  </si>
  <si>
    <t>Total expenditure allocated to a network level</t>
  </si>
  <si>
    <t>Expenditure allocated based on MEAV</t>
  </si>
  <si>
    <t>Remaining expenditure for allocation</t>
  </si>
  <si>
    <t>Share of expenditure capitalised</t>
  </si>
  <si>
    <t>LV mains share of LV net capex</t>
  </si>
  <si>
    <t>Capitalised proportions</t>
  </si>
  <si>
    <t>Price control allowed revenue (2005/06 to 2009/10)</t>
  </si>
  <si>
    <t>Opex share of allowed revenue</t>
  </si>
  <si>
    <t>Depreciation and return share of allowed revenue</t>
  </si>
  <si>
    <t xml:space="preserve">Revenue not to share </t>
  </si>
  <si>
    <t>Units flowing</t>
  </si>
  <si>
    <t>"U"</t>
  </si>
  <si>
    <t>GWh</t>
  </si>
  <si>
    <t>Loss adjustment factors, by network level</t>
  </si>
  <si>
    <t>Units flowing, loss adjusted to LV</t>
  </si>
  <si>
    <t>Revenue not to share per unit</t>
  </si>
  <si>
    <t>Sum of all sheet checks</t>
  </si>
  <si>
    <t>Expenditure to be allocated based on MEAV</t>
  </si>
  <si>
    <t>User input</t>
  </si>
  <si>
    <t>Value</t>
  </si>
  <si>
    <t>Expensed proportions, by network level (CDCM)</t>
  </si>
  <si>
    <t>EDCM</t>
  </si>
  <si>
    <t>CDCM</t>
  </si>
  <si>
    <t>Total expenditure allocated, by network level and cost category (EDCM)</t>
  </si>
  <si>
    <t>Total expenditure allocated, by network level and cost category (CDCM)</t>
  </si>
  <si>
    <t>Total expenditure allocated</t>
  </si>
  <si>
    <t>Share of expenditure expensed</t>
  </si>
  <si>
    <t>Total allocated costs not capitalised (EDCM)</t>
  </si>
  <si>
    <t>Expensed proportions, by network level (EDCM)</t>
  </si>
  <si>
    <t>Check costs allocated are equivalent</t>
  </si>
  <si>
    <t>Total MEAV</t>
  </si>
  <si>
    <t>MEAV, by asset type</t>
  </si>
  <si>
    <t>Total EHV and 132kV MEAV</t>
  </si>
  <si>
    <t>LV demand</t>
  </si>
  <si>
    <t>HV generation</t>
  </si>
  <si>
    <t>EHV and 132kV direct proportion</t>
  </si>
  <si>
    <t>LV services (CDCM)</t>
  </si>
  <si>
    <t>LV mains (CDCM)</t>
  </si>
  <si>
    <t>HV/LV (CDCM)</t>
  </si>
  <si>
    <t>HV (CDCM)</t>
  </si>
  <si>
    <t>EHV and 132kV (CDCM)</t>
  </si>
  <si>
    <t>LV services (EDCM)</t>
  </si>
  <si>
    <t>LV mains (EDCM)</t>
  </si>
  <si>
    <t>HV/LV (EDCM)</t>
  </si>
  <si>
    <t>HV (EDCM)</t>
  </si>
  <si>
    <t>EHV and 132kV (EDCM)</t>
  </si>
  <si>
    <t>Direct proportions</t>
  </si>
  <si>
    <t>LV substation demand or LV generation</t>
  </si>
  <si>
    <t>HV demand or LV substation generation</t>
  </si>
  <si>
    <t>EDCM user discounts</t>
  </si>
  <si>
    <t>EDCM boundary 0000</t>
  </si>
  <si>
    <t>EDCM boundary 132kV</t>
  </si>
  <si>
    <t>EDCM boundary 132kV/EHV</t>
  </si>
  <si>
    <t>EDCM boundary EHV</t>
  </si>
  <si>
    <t>EDCM boundary HVplus</t>
  </si>
  <si>
    <t>CDCM user discounts</t>
  </si>
  <si>
    <t>Allocation rules allocation key options (for data validation)</t>
  </si>
  <si>
    <t>Allocation rules allocation key, by cost category</t>
  </si>
  <si>
    <t>Allocation rules percentage capitalised, by cost category</t>
  </si>
  <si>
    <t>EDCM discount cap</t>
  </si>
  <si>
    <t>Cover</t>
  </si>
  <si>
    <t>Version control</t>
  </si>
  <si>
    <t>Model map</t>
  </si>
  <si>
    <t>Fixed inputs</t>
  </si>
  <si>
    <t>DNO inputs</t>
  </si>
  <si>
    <t>Expensed</t>
  </si>
  <si>
    <t>Direct</t>
  </si>
  <si>
    <t>EDCM discounts</t>
  </si>
  <si>
    <t>&gt;</t>
  </si>
  <si>
    <t>LDNO LV: LV user</t>
  </si>
  <si>
    <t>LDNO HV: LV user</t>
  </si>
  <si>
    <t>LDNO HV: LV Sub user</t>
  </si>
  <si>
    <t>LDNO HV: HV user</t>
  </si>
  <si>
    <t>PCDM user discount for CDCM</t>
  </si>
  <si>
    <t>Network length split for EHV</t>
  </si>
  <si>
    <t>S</t>
  </si>
  <si>
    <t>Share of EHV and 132kV MEAV, by network level</t>
  </si>
  <si>
    <t>Allocation percentages</t>
  </si>
  <si>
    <t>EDCM user discount (before cap), by end user type and discount category</t>
  </si>
  <si>
    <t>EDCM user discount, by end user type and discount category</t>
  </si>
  <si>
    <t>Discount category 0000</t>
  </si>
  <si>
    <t>Discount category 132kV</t>
  </si>
  <si>
    <t>Discount category 132kV/EHV</t>
  </si>
  <si>
    <t>Discount category EHV</t>
  </si>
  <si>
    <t>Discount category HVplus</t>
  </si>
  <si>
    <t>Adjusted total expenditure allocation to LV, by network level</t>
  </si>
  <si>
    <t>Total expenditure allocation, by cost category and network level</t>
  </si>
  <si>
    <t>Adjusted total expenditure allocation to LV, by cost category and network level</t>
  </si>
  <si>
    <t>Adjusted direct total expenditure allocation, by network level</t>
  </si>
  <si>
    <t>HV direct proportion</t>
  </si>
  <si>
    <t>LV direct proportion</t>
  </si>
  <si>
    <t>MEAV, by network level</t>
  </si>
  <si>
    <t>Share of total MEAV, by network level</t>
  </si>
  <si>
    <t>Share of LV MEAV, by network level</t>
  </si>
  <si>
    <t>"U" is the allocation percentage for the revenue not to share.</t>
  </si>
  <si>
    <t>EDCM discounts are calculated using the parameters set out above and then capped.</t>
  </si>
  <si>
    <t>Sheet</t>
  </si>
  <si>
    <t>Section</t>
  </si>
  <si>
    <t>2007/08 transmission exit charges</t>
  </si>
  <si>
    <t>Revenue allocation, by network level</t>
  </si>
  <si>
    <t>Revenue per unit</t>
  </si>
  <si>
    <t>Additional DNO revenue</t>
  </si>
  <si>
    <t>Additional DNO revenue share, by network level</t>
  </si>
  <si>
    <t>Allocation (EDCM), by network level</t>
  </si>
  <si>
    <t>Allocation (CDCM), by network level</t>
  </si>
  <si>
    <t>Allocation (EDCM), by network level (re-ordered)</t>
  </si>
  <si>
    <t>EDCM user discount components</t>
  </si>
  <si>
    <t>P, by user type and boundary type</t>
  </si>
  <si>
    <t>option</t>
  </si>
  <si>
    <t>Expenditure allocated based on unadjusted MEAV, by network level</t>
  </si>
  <si>
    <t>Expenditure allocated based on adjusted MEAV, by network level</t>
  </si>
  <si>
    <t>n/a</t>
  </si>
  <si>
    <t>Table "Mapping of assets to network levels"</t>
  </si>
  <si>
    <t>Network level allocation flag, by asset type and network level</t>
  </si>
  <si>
    <t>Table "MEAV EDCM mapping"</t>
  </si>
  <si>
    <t>EHV and 132kV network level allocation flag, by asset type and network level</t>
  </si>
  <si>
    <t>Adjusted MEAV, by network level</t>
  </si>
  <si>
    <t>Share of total adjusted MEAV, by network level</t>
  </si>
  <si>
    <t>This sheet contains calculations to allocate expenditure to different network levels.</t>
  </si>
  <si>
    <t>Some costs are allocated to network levels based on RRP data.</t>
  </si>
  <si>
    <t>2007/08 RRP expenditure, by network level and cost category</t>
  </si>
  <si>
    <t>132kV submarine cable</t>
  </si>
  <si>
    <t>6.6/11kV overhead line, open</t>
  </si>
  <si>
    <t>6.6/11kV overhead line, covered</t>
  </si>
  <si>
    <t>20kV overhead line, open</t>
  </si>
  <si>
    <t>20kV overhead line, covered</t>
  </si>
  <si>
    <t>6.6/11kV circuit breaker pole-mounted</t>
  </si>
  <si>
    <t>6.6/11kV circuit breaker ground-mounted</t>
  </si>
  <si>
    <t>6.6/11kV other switchgear, pole-mounted</t>
  </si>
  <si>
    <t>6.6/11kV other switchgear, ground-mounted</t>
  </si>
  <si>
    <t>20kV circuit breaker, pole-mounted</t>
  </si>
  <si>
    <t>20kV circuit breaker, ground-mounted</t>
  </si>
  <si>
    <t>20kV switch, pole-mounted</t>
  </si>
  <si>
    <t>20kV switch, ground-mounted</t>
  </si>
  <si>
    <t>20kV other switchgear, pole-mounted</t>
  </si>
  <si>
    <t>20kV other switchgear, ground-mounted</t>
  </si>
  <si>
    <t>6.6/11kV transformer, pole-mounted</t>
  </si>
  <si>
    <t>6.6/11kV transformer, ground-mounted</t>
  </si>
  <si>
    <t>20kV transformer, pole-mounted</t>
  </si>
  <si>
    <t>20kV transformer, ground-mounted</t>
  </si>
  <si>
    <t>33kV circuit breaker, indoors</t>
  </si>
  <si>
    <t>33kV circuit breaker, outdoors</t>
  </si>
  <si>
    <t>33kV switch, ground-mounted</t>
  </si>
  <si>
    <t>33kV switch, pole-mounted</t>
  </si>
  <si>
    <t>66kV circuit breaker, indoors and outdoors</t>
  </si>
  <si>
    <t>33kV transformer, pole-mounted</t>
  </si>
  <si>
    <t>33kV transformer, ground mounted</t>
  </si>
  <si>
    <t>132kV circuit breaker, indoors and outdoors</t>
  </si>
  <si>
    <t>132kV/EHV remote terminal unit, pole-mounted</t>
  </si>
  <si>
    <t>132kV/EHV remote terminal unit, ground-mounted</t>
  </si>
  <si>
    <t>MEAV values at the EHV and 132kV level are adjusted as part of the calculation of CDCM user discounts.</t>
  </si>
  <si>
    <t>Net capex, by network level</t>
  </si>
  <si>
    <t>Total net capex</t>
  </si>
  <si>
    <t>Net capex (adjusted), by network level</t>
  </si>
  <si>
    <t>This sheet contains calculations of revenue allocations to each network level.</t>
  </si>
  <si>
    <t>Capitalised proportions, by network level (EDCM)</t>
  </si>
  <si>
    <t>Capitalised proportions, by network level (CDCM)</t>
  </si>
  <si>
    <t>Share of allowed revenue, by network level (EDCM)</t>
  </si>
  <si>
    <t>Share of allowed revenue, by network level (CDCM)</t>
  </si>
  <si>
    <t>Shares of allowed revenue by network level</t>
  </si>
  <si>
    <t>Revenue by network level</t>
  </si>
  <si>
    <t>Expensed and capitalised proportions and used to allocated components of allowed revenue to network levels.</t>
  </si>
  <si>
    <t>Adjusted total revenue to share</t>
  </si>
  <si>
    <t>Adjusted total revenue to share, by network level</t>
  </si>
  <si>
    <t>Allocation, by network level and charging model</t>
  </si>
  <si>
    <t>Revenue to share per unit, by network level and charging model</t>
  </si>
  <si>
    <t>Revenue not to share allocation, by charging model</t>
  </si>
  <si>
    <t>This sheet presents the final outputs of the PCDM.</t>
  </si>
  <si>
    <t>Revenue not to share allocation (EDCM)</t>
  </si>
  <si>
    <t>Mapping of net capex input network levels to PCDM network levels (EDCM)</t>
  </si>
  <si>
    <t>Mapping of net capex input network levels to PCDM network levels (CDCM)</t>
  </si>
  <si>
    <t>Table "Allocation rules"</t>
  </si>
  <si>
    <t>CDCM notional EHV asset values</t>
  </si>
  <si>
    <t>Notional asset values should be imported each year from the latest CDCM model.</t>
  </si>
  <si>
    <t>This notional asset value should be imported each year from the latest EDCM model.</t>
  </si>
  <si>
    <t>Adjusted 2007/08 RRP expenditure, by cost category and network level</t>
  </si>
  <si>
    <t>2007/08 RRP expenditure, by cost category and network level</t>
  </si>
  <si>
    <t>The DNO provides a disaggregation of price control allowed revenue into the following three categories.</t>
  </si>
  <si>
    <t>The DNO provides the value of total price control revenue for 2007/08.</t>
  </si>
  <si>
    <t>2007/08 network losses</t>
  </si>
  <si>
    <t>The DNO provides RRP values for units distributed during 2007/08 for each of the following three network levels.</t>
  </si>
  <si>
    <t>The DNO provides the RRP value of network losses in 2007/08.</t>
  </si>
  <si>
    <t>Net capex (2005/06 to 2014/15), by network level</t>
  </si>
  <si>
    <t>20kV overhead open km</t>
  </si>
  <si>
    <t>Click here to return to model map</t>
  </si>
  <si>
    <t>2019-20 pre-release plus Expert Panel clarifications</t>
  </si>
  <si>
    <t>This section contains universal constants used in this model.</t>
  </si>
  <si>
    <t>Inputs from other charging models</t>
  </si>
  <si>
    <t>Other DNO-specific inputs</t>
  </si>
  <si>
    <t>This section contains inputs provided by the Nominated Calculation Agent each year.</t>
  </si>
  <si>
    <t>This sheet contains inputs specific to each DNO or updated each year.</t>
  </si>
  <si>
    <t>This section contains input values from the DNO's CDCM and EDCM models.</t>
  </si>
  <si>
    <t>£ per unit</t>
  </si>
  <si>
    <t>£ per year</t>
  </si>
  <si>
    <t>£</t>
  </si>
  <si>
    <t>£m</t>
  </si>
  <si>
    <t xml:space="preserve">This sheet contains calculations of values used to allocate the depreciation and return on regulatory asset value </t>
  </si>
  <si>
    <t>elements for price control allowed revenue to each network level.</t>
  </si>
  <si>
    <t>DNO net capex values are mapped to the network levels used to calculate user discounts. Values at the EHV and</t>
  </si>
  <si>
    <t>132kV level are adjusted using the EHV reduction rate for the calculation of CDCM user discounts.</t>
  </si>
  <si>
    <t xml:space="preserve">Allocation percentages are used to determine the share of end user charges reflected in end user tariffs and </t>
  </si>
  <si>
    <t>the share that is discounted.</t>
  </si>
  <si>
    <t xml:space="preserve">EDCM user discounts have up to four main components. Values for generation are equivalent to those for demand </t>
  </si>
  <si>
    <t>one network level above the end user.</t>
  </si>
  <si>
    <t xml:space="preserve">"S" is the sum of the allocation percentages for networks levels between the end user and the GSP. The network </t>
  </si>
  <si>
    <t>level of the end user is included for demand but not for generation.</t>
  </si>
  <si>
    <t xml:space="preserve">"P" is the sum of the allocation percentages for networks levels between the DNO-LDNO boundary and the end </t>
  </si>
  <si>
    <t>user. The network level of the end user is included for demand but not for generation.</t>
  </si>
  <si>
    <t xml:space="preserve">Direct proportions are calculated as the "Direct" share of total expenditure allocated to each network level, after </t>
  </si>
  <si>
    <t>excluding negative values.</t>
  </si>
  <si>
    <t>Revenue allocated to network levels is rescaled using volumes loss-adjusted to LV.</t>
  </si>
  <si>
    <t>revenue to network levels.</t>
  </si>
  <si>
    <t>rate, which varies by cost category.</t>
  </si>
  <si>
    <t>use different MEAV-based allocations.</t>
  </si>
  <si>
    <t xml:space="preserve">This sheet contains calculations used to allocate expenditure based on modern equivalent asset values (MEAV), </t>
  </si>
  <si>
    <t>including an adjustment for EHV and 132kV assets, which is used in the CDCM user discounts.</t>
  </si>
  <si>
    <t xml:space="preserve">A HV split value should be provided by the Nominated Calculation Agent each year. This value should be the </t>
  </si>
  <si>
    <t>same for all DNOs.</t>
  </si>
  <si>
    <t xml:space="preserve">The DNO provides values for the following four network levels based on the 2007/08 RRP and ten-year averages </t>
  </si>
  <si>
    <t>of forecast business plan questionnaire (FBPQ) data.</t>
  </si>
  <si>
    <t xml:space="preserve">The DNO provides ten-year net capex values for the following five network levels, including adjustments </t>
  </si>
  <si>
    <t xml:space="preserve">The DNO provides the ratio of net capital expenditure on total condition based replacement costs for LV mains to </t>
  </si>
  <si>
    <t>the sum of LV mains and LV services.</t>
  </si>
  <si>
    <t xml:space="preserve">The DNO provides the value of additional annual DNO revenue relating to customer contributions, calculated </t>
  </si>
  <si>
    <t>using ten years of FBPQ data.</t>
  </si>
  <si>
    <t>TRUE/FALSE</t>
  </si>
  <si>
    <t>Units flowing, loss adjusted to LV greater than zero</t>
  </si>
  <si>
    <t>£/GWh per year</t>
  </si>
  <si>
    <t>Revenue to share per unit, all network levels, by charging model</t>
  </si>
  <si>
    <t>Adjusted direct total expenditure allocation greater than zero, by network level</t>
  </si>
  <si>
    <t>LV (CDCM)</t>
  </si>
  <si>
    <t>Check allocations greater than zero</t>
  </si>
  <si>
    <t>Text</t>
  </si>
  <si>
    <t>Value from another worksheet</t>
  </si>
  <si>
    <t>Value used on another worksheet</t>
  </si>
  <si>
    <t>Label</t>
  </si>
  <si>
    <t>Annotation</t>
  </si>
  <si>
    <t>Column heading</t>
  </si>
  <si>
    <t/>
  </si>
  <si>
    <t>The following table provides links to all the sheets within this model and the main sections within them.</t>
  </si>
  <si>
    <t>Development stage:</t>
  </si>
  <si>
    <t>One million</t>
  </si>
  <si>
    <t>Total greater than zero</t>
  </si>
  <si>
    <t>Total net capex (adjusted)</t>
  </si>
  <si>
    <t>Input sheet</t>
  </si>
  <si>
    <t>Calculation sheet</t>
  </si>
  <si>
    <t>Output sheet</t>
  </si>
  <si>
    <t>Check total expenditure allocated is greater than zero</t>
  </si>
  <si>
    <t>Check allocation to network levels greater than zero</t>
  </si>
  <si>
    <t>Issue identified in a check</t>
  </si>
  <si>
    <t>Please note that the model treats "Deduct from revenue," "Do not allocate" and blank values as the same.</t>
  </si>
  <si>
    <t>This sheet includes calculations of "Direct proportions." Values for HV and LV are used for CDCM discounts.</t>
  </si>
  <si>
    <t>The value for EHV and 132kV is used for EDCM discounts.</t>
  </si>
  <si>
    <t>Check S values greater than zero</t>
  </si>
  <si>
    <t>The DNO provides expenditure values for the following 33 cost categories using 2007/08 regulatory reporting</t>
  </si>
  <si>
    <t>pack (RRP) data.</t>
  </si>
  <si>
    <t xml:space="preserve">Network level MEAV values are calculated using asset-specific MEAV values, asset counts and a mapping of </t>
  </si>
  <si>
    <t xml:space="preserve">Some costs not allocated to network levels based on RRP data are allocated based on the relative MEAV value of </t>
  </si>
  <si>
    <t>each network level. MEAV values for the CDCM discounts include an adjustment.</t>
  </si>
  <si>
    <t xml:space="preserve">Shares of allowed revenue are applied to 2007/08 allowed revenue after removing elements not allocated to </t>
  </si>
  <si>
    <t>specific levels. Additional revenues are also allocated to network levels based on expensed proportions.</t>
  </si>
  <si>
    <t>Sheet tab colour</t>
  </si>
  <si>
    <t>Level 1 heading</t>
  </si>
  <si>
    <t>Level 2 heading</t>
  </si>
  <si>
    <t>Level 3 and 4 heading</t>
  </si>
  <si>
    <t>Information sheet</t>
  </si>
  <si>
    <t>Model output</t>
  </si>
  <si>
    <t>Output to other models</t>
  </si>
  <si>
    <t>-</t>
  </si>
  <si>
    <t>LV MEAV is greater than zero</t>
  </si>
  <si>
    <t>Total MEAV is greater than zero</t>
  </si>
  <si>
    <t>Total EHV and 132kV MEAV is greater than zero</t>
  </si>
  <si>
    <t>Sum of notional asset values is greater than zero</t>
  </si>
  <si>
    <t>Total adjusted MEAV is greater than zero</t>
  </si>
  <si>
    <t>See User Guide</t>
  </si>
  <si>
    <t>Network levels included in the calculation of "S", by user type and network level</t>
  </si>
  <si>
    <t>P adder, by boundary type</t>
  </si>
  <si>
    <t>"P" is supplemented by an additional term in the case of the 132kV and EHV network levels to discount a share of the</t>
  </si>
  <si>
    <t>boundary level where it is at a circuit level, rather than a transformation level.</t>
  </si>
  <si>
    <t>Check expenditure allocated is equal to the nearest £ per year</t>
  </si>
  <si>
    <t>Check expenditure category is allocated to a single level</t>
  </si>
  <si>
    <t>Check MEAV value equal before and after allocation to levels</t>
  </si>
  <si>
    <t>Total expenditure allocated not capitalised (CDCM)</t>
  </si>
  <si>
    <t>Total expenditure allocated not capitalised is greater than zero</t>
  </si>
  <si>
    <t>Allowed revenue is greater than zero</t>
  </si>
  <si>
    <t>Sum of "U" and losses is greater than zero</t>
  </si>
  <si>
    <t>Sum of revenue to share and not to share per unit is greater than zero</t>
  </si>
  <si>
    <t>S is greater than zero</t>
  </si>
  <si>
    <t>Network length split for 132kV</t>
  </si>
  <si>
    <t>Network level allocations and "U" do not sum to 1</t>
  </si>
  <si>
    <t>MEAV allocation flag</t>
  </si>
  <si>
    <t>A LV mains split value should be provided by the Nominated Calculation Agent each year. This value may vary by DNO.</t>
  </si>
  <si>
    <t>"EHV/HV allocation"</t>
  </si>
  <si>
    <t>"EHV allocation"</t>
  </si>
  <si>
    <t>"132kV allocation"</t>
  </si>
  <si>
    <t>"132kV/EHV allocation"</t>
  </si>
  <si>
    <t>EHV and 132kV units distributed</t>
  </si>
  <si>
    <t>HV units distributed</t>
  </si>
  <si>
    <t>LV units distributed</t>
  </si>
  <si>
    <t>Boundary 0000 discount percentages, by tariff type</t>
  </si>
  <si>
    <t>LV Sub demand or LV generation</t>
  </si>
  <si>
    <t>HV demand or LV Sub generation</t>
  </si>
  <si>
    <t>Boundary 132kV discount percentages, by tariff type</t>
  </si>
  <si>
    <t>Boundary 132kV/EHV discount percentages, by tariff type</t>
  </si>
  <si>
    <t>Boundary EHV discount percentages, by tariff type</t>
  </si>
  <si>
    <t>Boundary HVplus discount percentages, by tariff type</t>
  </si>
  <si>
    <t xml:space="preserve">This sheet contains calculations of "expensed proportions" used to allocate the operating expenditure proportion of DNO </t>
  </si>
  <si>
    <t xml:space="preserve">Expensed proportions are calculated based on the expenditure allocated to each network level and a capitalisation </t>
  </si>
  <si>
    <t>Expensed proportion of total expenditure allocated, by network level (EDCM)</t>
  </si>
  <si>
    <t>Expensed proportion of total expenditure allocated, by network level (CDCM)</t>
  </si>
  <si>
    <t xml:space="preserve">network levels. No allocation option is specified for the first category as its inputs are defined separately. </t>
  </si>
  <si>
    <t>Network length split values, used to share costs between parties at the boundary level, are specified as 100%</t>
  </si>
  <si>
    <t>in the DCUSA text.</t>
  </si>
  <si>
    <t>A cap on EDCM discounts is explicitly specified in the DCUSA text.</t>
  </si>
  <si>
    <t xml:space="preserve">The Allocation rules table in the DCUSA text sets out capitalisation rates by expenditure category to calculate estimates </t>
  </si>
  <si>
    <t>of operating expenditure.</t>
  </si>
  <si>
    <t xml:space="preserve">The DCUSA text specifies flags to identify if an expenditure category is "direct." The resulting "direct proportion" </t>
  </si>
  <si>
    <t>Extended network level allocation options (for data validation)</t>
  </si>
  <si>
    <t>The DCUSA text specifies losses coefficients for the calculation of units flowing.</t>
  </si>
  <si>
    <t>[enter data version name]</t>
  </si>
  <si>
    <t>[enter DNO comments, if any]</t>
  </si>
  <si>
    <t>CEPA-TNEI</t>
  </si>
  <si>
    <t>Paragraph 46</t>
  </si>
  <si>
    <t>Paragraph 26</t>
  </si>
  <si>
    <t>Paragraph 4 (e)</t>
  </si>
  <si>
    <t>Paragraph 7</t>
  </si>
  <si>
    <t>Paragraph 19</t>
  </si>
  <si>
    <t>Paragraph 21</t>
  </si>
  <si>
    <t>Paragraph 39</t>
  </si>
  <si>
    <t>Paragraph 8</t>
  </si>
  <si>
    <t>Paragraph 10</t>
  </si>
  <si>
    <t>Paragraph 11</t>
  </si>
  <si>
    <t>Paragraph 14</t>
  </si>
  <si>
    <t>Paragraph 15</t>
  </si>
  <si>
    <t>Paragraph 20</t>
  </si>
  <si>
    <t>Paragraph 22</t>
  </si>
  <si>
    <t>Paragraph 23</t>
  </si>
  <si>
    <t>Paragraph 27</t>
  </si>
  <si>
    <t>Paragraph 24</t>
  </si>
  <si>
    <t>Paragraph 28</t>
  </si>
  <si>
    <t>Paragraph 29</t>
  </si>
  <si>
    <t>Paragraph 32</t>
  </si>
  <si>
    <t>Paragraph 30</t>
  </si>
  <si>
    <t>Paragraph 31</t>
  </si>
  <si>
    <t>Paragraph 40</t>
  </si>
  <si>
    <t>Paragraph 42</t>
  </si>
  <si>
    <t>Paragraph 43</t>
  </si>
  <si>
    <t>Paragraph 44</t>
  </si>
  <si>
    <t>Paragraphs 6, 9  &amp; "Allocation rules" table</t>
  </si>
  <si>
    <t>Paragraphs 4 (c), 5 (c), 13, 14, 16, 17, 18</t>
  </si>
  <si>
    <t>Paragraphs 3 (a), 5 &amp; 20</t>
  </si>
  <si>
    <t>Paragraphs 4 (c), 5 (b) &amp; 23</t>
  </si>
  <si>
    <t>Paragraphs 4 (a), 5 (a) and 26</t>
  </si>
  <si>
    <t>Paragraphs 33, 34 &amp; 35</t>
  </si>
  <si>
    <t>Paragraphs 36 &amp; 37</t>
  </si>
  <si>
    <t>Paragraphs 4 (f) &amp; 8</t>
  </si>
  <si>
    <t>Paragraphs 4 (d) &amp; 5 (d)</t>
  </si>
  <si>
    <t>Paragraphs 4 (a) &amp; 5 (a)</t>
  </si>
  <si>
    <t>Paragraphs 4 (a), 5 (a) &amp; 6</t>
  </si>
  <si>
    <t>Paragraphs 4 (a), 4 (c), 5 (a), 5 (b) and 9</t>
  </si>
  <si>
    <t>Paragraphs 38 &amp; 39</t>
  </si>
  <si>
    <t>Paragraphs 6 &amp; 7</t>
  </si>
  <si>
    <t>Paragraphs 12 &amp; 21</t>
  </si>
  <si>
    <t>These user discounts are used on the "General inputs" sheet of the EDCM (LRIC) and EDCM (FCP) models.</t>
  </si>
  <si>
    <t>Interim release</t>
  </si>
  <si>
    <t>DCUSA text version</t>
  </si>
  <si>
    <t>DCUSA text schedule</t>
  </si>
  <si>
    <t>Total</t>
  </si>
  <si>
    <t>DCUSA text version:</t>
  </si>
  <si>
    <t>DCUSA text schedule:</t>
  </si>
  <si>
    <t>Input 401-A: Universal values</t>
  </si>
  <si>
    <t>Input 401-E: Allocation rules percentage capitalised</t>
  </si>
  <si>
    <t>Input 401-F: Allocation rules direct cost indicator</t>
  </si>
  <si>
    <t>Input 401-K: Network levels included in the calculation of "S", by user type and network level</t>
  </si>
  <si>
    <t>Input 402-A: LV mains split</t>
  </si>
  <si>
    <t>Input 402-B: HV split</t>
  </si>
  <si>
    <t>Input 402-C: CDCM notional asset values</t>
  </si>
  <si>
    <t>Input 402-D: EDCM notional asset value</t>
  </si>
  <si>
    <t>Input 402-E: MEAV asset count</t>
  </si>
  <si>
    <t>Input 402-F: MEAV per unit</t>
  </si>
  <si>
    <t>Input 402-G: 2007/08 RRP expenditure, by cost category</t>
  </si>
  <si>
    <t>Input 402-H: 2007/08 RRP expenditure, by network level and cost category</t>
  </si>
  <si>
    <t>Input 402-I: Adjusted 2007/08 load related new connections &amp; reinforcement (net of contributions)</t>
  </si>
  <si>
    <t>Input 402-J: Net capex (2005/06 to 2014/15)</t>
  </si>
  <si>
    <t>Input 402-K: LV services share of LV net capex</t>
  </si>
  <si>
    <t>Input 402-M: 2007/08 total allowed revenue</t>
  </si>
  <si>
    <t>Input 402-N: 2007/08 net incentive revenue</t>
  </si>
  <si>
    <t>Input 402-O: Additional DNO revenue</t>
  </si>
  <si>
    <t>Input 402-P: 2007/08 units distributed, by network level</t>
  </si>
  <si>
    <t>Input 402-Q: 2007/08 network losses</t>
  </si>
  <si>
    <t>Output 401-A: PCDM user discount for CDCM</t>
  </si>
  <si>
    <t>Output 401-B: PCDM user discount for EDCM</t>
  </si>
  <si>
    <t>Section 401-A: MEAV by asset type</t>
  </si>
  <si>
    <t>Section 402-C: Expenditure for allocation based on MEAV</t>
  </si>
  <si>
    <t>Section 402-D: MEAV allocation shares</t>
  </si>
  <si>
    <t>Section 402-E: Expenditure allocated based on MEAV</t>
  </si>
  <si>
    <t>Section 403-A: Total expenditure allocated</t>
  </si>
  <si>
    <t>Section 403-B: Share expensed</t>
  </si>
  <si>
    <t>Section 403-C: Value expensed</t>
  </si>
  <si>
    <t>Section 403-D: Expensed proportions</t>
  </si>
  <si>
    <t>Input 401-B: EDCM discount cap</t>
  </si>
  <si>
    <t>Input 401-C: Network length splits for EDCM</t>
  </si>
  <si>
    <t>Input 401-D: Allocation rules allocation key</t>
  </si>
  <si>
    <t>Section 404-B: Capitalised proportions (EDCM)</t>
  </si>
  <si>
    <t>Section 404-C: Capitalised proportions (CDCM)</t>
  </si>
  <si>
    <t>Section 405-A: Breakdown of allowed revenue</t>
  </si>
  <si>
    <t>Section 405-B: Share of allowed revenue by network level (EDCM)</t>
  </si>
  <si>
    <t>Section 405-C: Share of allowed revenue by network level (CDCM)</t>
  </si>
  <si>
    <t>Section 405-D: Revenue to share</t>
  </si>
  <si>
    <t>Section 405-E: Additional DNO revenue shares</t>
  </si>
  <si>
    <t>Section 405-F: Revenue allocation</t>
  </si>
  <si>
    <t>Section 405-G: Revenue allocation</t>
  </si>
  <si>
    <t>Section 405-H: Revenue per unit</t>
  </si>
  <si>
    <t>Section 405-I: Shares of revenue per unit</t>
  </si>
  <si>
    <t>Section 405-J: U</t>
  </si>
  <si>
    <t>Section 405-K: Extended network level allocation (EDCM only)</t>
  </si>
  <si>
    <t>Section 406-A: Removal of negative expenditure</t>
  </si>
  <si>
    <t>Section 406-B: Direct share of positive expenditure</t>
  </si>
  <si>
    <t>Section 407-B: S</t>
  </si>
  <si>
    <t>Section 407-C: P</t>
  </si>
  <si>
    <t>Section 407-D: P adder</t>
  </si>
  <si>
    <t>Section 407-E: U</t>
  </si>
  <si>
    <t>Section 407-F: EDCM user discounts (before cap)</t>
  </si>
  <si>
    <t>Section 407-G: EDCM user discounts</t>
  </si>
  <si>
    <t>Index of sheets and main sections</t>
  </si>
  <si>
    <t>Index of inputs, calculation sections and outputs</t>
  </si>
  <si>
    <t>Section 401-B: Mapping of asset types to network levels</t>
  </si>
  <si>
    <t>Section 407-A: Allocation percentages</t>
  </si>
  <si>
    <t>Inputs from DCUSA text</t>
  </si>
  <si>
    <t>Nominated Calculation Agent inputs</t>
  </si>
  <si>
    <t>DCUSA text outputs</t>
  </si>
  <si>
    <t>This sheet contains links to each sheet of the model and the main sections within them.</t>
  </si>
  <si>
    <t>It also contains links to more granular sections within the sheets for inputs, calculations and outputs.</t>
  </si>
  <si>
    <t>The following table provides links to each input, calculation and output section. Each has a unique identifier for ease of reference.</t>
  </si>
  <si>
    <t>Input 401-G: Mapping of MEAV asset categories to network levels</t>
  </si>
  <si>
    <t xml:space="preserve">This table sets out flags to explicitly show what network levels are assumed to be included in all-the-way tariffs for </t>
  </si>
  <si>
    <t>different users.</t>
  </si>
  <si>
    <t>This sheet contains inputs that are universal or set in the DCUSA text.</t>
  </si>
  <si>
    <t>This section contains input values drawn from the DCUSA text, which do not vary by DNO.</t>
  </si>
  <si>
    <t>specified in the DCUSA text.</t>
  </si>
  <si>
    <t>assets to network levels set out in the DCUSA text.</t>
  </si>
  <si>
    <t>CDCM user discounts are calculated using formulae set out in the DCUSA text.</t>
  </si>
  <si>
    <t>The outputs set out below are used as inputs to the DNO's CDCM and ECDM models in line with the DCUSA text.</t>
  </si>
  <si>
    <t>The Allocation rules table in the DCUSA text currently specifies one of three options to allocate expenditure between</t>
  </si>
  <si>
    <t>is used to split costs where the LDNO boundary is at a circuits level.</t>
  </si>
  <si>
    <t>The DCUSA text provides a mapping of 85 MEAV asset categories to one of five network levels.</t>
  </si>
  <si>
    <t>Mapping of MEAV asset categories to network levels</t>
  </si>
  <si>
    <t>Direct cost indicator, by cost category</t>
  </si>
  <si>
    <t xml:space="preserve">The DCUSA text provides an extended mapping of 85 MEAV asset categories to four EHV network levels for use in </t>
  </si>
  <si>
    <t>the calculation of EDCM discounts.</t>
  </si>
  <si>
    <t>Extended mapping of MEAV asset categories to network levels</t>
  </si>
  <si>
    <t>Input 401-H: Extended mapping of MEAV asset categories to network levels</t>
  </si>
  <si>
    <t>Input 401-I: Units distributed coefficient for the calculation of "U"</t>
  </si>
  <si>
    <t>The DCUSA text specifies coefficients to calculate a variable named "U" as part of the calculation of units flowing.</t>
  </si>
  <si>
    <t>Units distributed coefficient for the calculation of "U", by network level</t>
  </si>
  <si>
    <t>Input 401-J: Losses coefficient for the calculation of adjustment factors for units distributed</t>
  </si>
  <si>
    <t>Losses coefficient for the calculation of adjustment factors for units distributed, by network level</t>
  </si>
  <si>
    <t>This section contains other DNO-specific inputs.</t>
  </si>
  <si>
    <t>are provided as km rather than asset counts.</t>
  </si>
  <si>
    <t xml:space="preserve">The DNO provides expenditure values split by network level for the following 33 cost categories using </t>
  </si>
  <si>
    <t>2007/08 RRP data.</t>
  </si>
  <si>
    <t>Input 402-L: Price control allowed revenue</t>
  </si>
  <si>
    <t>The input reference for the EDCM (LRIC) model is Input 202-G; it is Input 302-G for the EDCM (FCP) model.</t>
  </si>
  <si>
    <t>The output reference for the EDCM (LRIC) model is Output 207-B; it is Output 307-B for the EDCM (FCP) model.</t>
  </si>
  <si>
    <t>The DNO provides per unit modern equivalent asset values (MEAV) for each of the following 85 asset types.</t>
  </si>
  <si>
    <t xml:space="preserve">The DNO provides asset counts for each of the following 85 asset types. Where noted in the label, values </t>
  </si>
  <si>
    <t>Section 401-E: EHV reduction ratio</t>
  </si>
  <si>
    <t>Section 401-F: Adjusted MEAV</t>
  </si>
  <si>
    <t>Section 401-C: MEAV shares, by asset type and network level</t>
  </si>
  <si>
    <t>Section 401-D: MEAV shares from extended mapping, by asset type and network level</t>
  </si>
  <si>
    <t>Section 402-A: Expenditure allocated to cost category based on RRP (without LV split)</t>
  </si>
  <si>
    <t>Section 402-B: Expenditure allocated to cost category based on RRP (with LV split)</t>
  </si>
  <si>
    <t>Expenditure allocated to cost category based on RRP (with LV split), by network level</t>
  </si>
  <si>
    <t xml:space="preserve">Expenditure allocated to network levels based on RRP data and using MEAV are combined. CDCM and EDCM discounts </t>
  </si>
  <si>
    <t>Section 404-A: Net capex (2005/06 to 2014/15)</t>
  </si>
  <si>
    <t>Units flowing through each network level (loss-adjusted to LV) are calculated for the rescaling of revenue allocations.</t>
  </si>
  <si>
    <t>Section 408-C: PCDM user discounts for CDCM</t>
  </si>
  <si>
    <t>Section 408-A: Allocation percentages</t>
  </si>
  <si>
    <t>Section 408-B: Parameters for splitting allocations at circuits levels</t>
  </si>
  <si>
    <t>The DNO provides the value of the net amount earned under price control financial incentive schemes in 2007/08.</t>
  </si>
  <si>
    <t>The CDCM output reference is Output 102-A.</t>
  </si>
  <si>
    <t>These user discounts are used as Input 104-B on the "General inputs" sheet of the CDCM.</t>
  </si>
  <si>
    <t>© All rights reserved by Cambridge Economic Policy Associates Ltd (CEPA) and TNEI Services Ltd (TNEI).</t>
  </si>
  <si>
    <t>Pre-release</t>
  </si>
  <si>
    <t>Schedule 29</t>
  </si>
  <si>
    <t>The calculations on this sheet relate to Schedule 29 paragraphs 7, 8, 38 and 39.</t>
  </si>
  <si>
    <t>The calculations on this sheet relate to Schedule 29 paragraphs 6, 7 and 9 and the "Allocation rules" table.</t>
  </si>
  <si>
    <t>The calculations on this sheet relate to Schedule 29 paragraphs 10 and 11.</t>
  </si>
  <si>
    <t>The calculations on this sheet relate to Schedule 29 paragraphs 14, 15 and 19.</t>
  </si>
  <si>
    <t>The calculations on this sheet relate to Schedule 29 paragraphs 12, 20-23, 26-28, 39 and 46.</t>
  </si>
  <si>
    <t>The calculations on this sheet relate to Schedule 29 paragraphs 29-32.</t>
  </si>
  <si>
    <t>This sheet calculates EDCM user discounts. The calculations on this sheet relate to Schedule 29 paragraph 46.</t>
  </si>
  <si>
    <t>This sheet calculates CDCM user discounts. The calculations on this sheet relate to Schedule 29 paragraphs 40 and 42-44.</t>
  </si>
  <si>
    <t>DCUSA v10.3 (released 28/06/2018)</t>
  </si>
  <si>
    <t>References to DCUSA text updated to comply with version 10.3 (released 28/06/2018).</t>
  </si>
  <si>
    <t>LV Services</t>
  </si>
  <si>
    <t>LV Services allocation option name</t>
  </si>
  <si>
    <t>Non activity costs and reconciling amounts - Other costs</t>
  </si>
  <si>
    <t>Non activity costs and reconciling amounts - Ofgem licence fees</t>
  </si>
  <si>
    <t>LV Services allocation flag</t>
  </si>
  <si>
    <t>Section 402-G: Total expenditure allocated for discounts</t>
  </si>
  <si>
    <t>Section 402-F: Expenditure allocated to LV Services</t>
  </si>
  <si>
    <t>DCUSA v10.3 (released 28/06/2018) + DCP 306</t>
  </si>
  <si>
    <t>Allocation to LV Services</t>
  </si>
  <si>
    <t>Certain categories of expenditure are allocated directly to the LV Services network level.</t>
  </si>
  <si>
    <t>Expenditure to be allocated to LV Services</t>
  </si>
  <si>
    <t>Check for double allocation of expenditure to LV services</t>
  </si>
  <si>
    <t>2020/21</t>
  </si>
  <si>
    <t>Paragraph 6 &amp; Paragraph 11A</t>
  </si>
  <si>
    <t>Release for 2020/21 charge setting</t>
  </si>
  <si>
    <t>Release for charge setting</t>
  </si>
  <si>
    <t>Model number:</t>
  </si>
  <si>
    <t>01 April 2020 DCUSA Charging Methodologies Pre-Release (released 09/10/2018)</t>
  </si>
  <si>
    <t>Model number</t>
  </si>
  <si>
    <t>Updated references to legal text version.</t>
  </si>
  <si>
    <t>Updated for DCP 306.</t>
  </si>
  <si>
    <t>Neither the authors nor Cambridge Economic Policy Associates/TNEI accept or assume any responsibility or duty of care to any third party.</t>
  </si>
  <si>
    <t>WPD SWAE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</si>
</sst>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F800]dddd\,\ mmmm\ dd\,\ yyyy"/>
    <numFmt numFmtId="169" formatCode="#,##0.00;\-#,##0.00;\-"/>
    <numFmt numFmtId="170" formatCode="#,##0;\-#,##0;\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22"/>
      <color rgb="FF275192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i/>
      <sz val="11"/>
      <color theme="3" tint="-0.2499465926084170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5"/>
      <name val="Calibri"/>
      <family val="2"/>
      <scheme val="minor"/>
    </font>
    <font>
      <b/>
      <sz val="11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lightUp">
        <fgColor theme="0" tint="-0.499984740745262"/>
        <bgColor rgb="FFFFFFFF"/>
      </patternFill>
    </fill>
    <fill>
      <patternFill patternType="solid">
        <fgColor rgb="FF4B86CD"/>
        <bgColor indexed="64"/>
      </patternFill>
    </fill>
    <fill>
      <patternFill patternType="solid">
        <fgColor rgb="FF27579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9C9C9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9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999999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rgb="FFFFFFFF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ck">
        <color rgb="FFFFFFF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65">
    <xf numFmtId="0" fontId="0" fillId="0" borderId="0"/>
    <xf numFmtId="0" fontId="4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3" borderId="3" applyNumberFormat="0" applyBorder="0" applyAlignment="0">
      <alignment vertical="center"/>
    </xf>
    <xf numFmtId="49" fontId="8" fillId="4" borderId="0" applyNumberFormat="0" applyBorder="0" applyAlignment="0">
      <alignment horizontal="left" vertical="center" wrapText="1"/>
    </xf>
    <xf numFmtId="168" fontId="1" fillId="0" borderId="0" applyNumberFormat="0" applyFont="0" applyBorder="0" applyAlignment="0"/>
    <xf numFmtId="0" fontId="30" fillId="0" borderId="0" applyNumberFormat="0" applyFill="0" applyBorder="0" applyAlignment="0"/>
    <xf numFmtId="0" fontId="31" fillId="0" borderId="0" applyNumberFormat="0" applyFill="0" applyBorder="0" applyAlignment="0"/>
    <xf numFmtId="168" fontId="6" fillId="0" borderId="0" applyNumberFormat="0" applyBorder="0" applyAlignment="0"/>
    <xf numFmtId="0" fontId="8" fillId="5" borderId="0" applyNumberFormat="0" applyBorder="0" applyAlignment="0"/>
    <xf numFmtId="0" fontId="14" fillId="0" borderId="0" applyNumberFormat="0" applyFill="0" applyBorder="0" applyAlignment="0"/>
    <xf numFmtId="0" fontId="12" fillId="6" borderId="0" applyBorder="0" applyAlignment="0"/>
    <xf numFmtId="0" fontId="1" fillId="2" borderId="3" applyNumberFormat="0" applyBorder="0" applyAlignment="0" applyProtection="0"/>
    <xf numFmtId="0" fontId="1" fillId="46" borderId="0" applyNumberFormat="0" applyBorder="0" applyAlignment="0" applyProtection="0">
      <alignment horizontal="center"/>
    </xf>
    <xf numFmtId="3" fontId="7" fillId="0" borderId="0" applyNumberFormat="0" applyBorder="0" applyAlignment="0">
      <alignment horizontal="right" vertical="top"/>
    </xf>
    <xf numFmtId="0" fontId="1" fillId="0" borderId="0" applyNumberFormat="0" applyFill="0" applyBorder="0" applyAlignment="0">
      <alignment horizontal="left"/>
    </xf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10" borderId="7" applyNumberFormat="0" applyAlignment="0" applyProtection="0"/>
    <xf numFmtId="0" fontId="24" fillId="11" borderId="8" applyNumberFormat="0" applyAlignment="0" applyProtection="0"/>
    <xf numFmtId="0" fontId="25" fillId="11" borderId="7" applyNumberFormat="0" applyAlignment="0" applyProtection="0"/>
    <xf numFmtId="0" fontId="26" fillId="0" borderId="9" applyNumberFormat="0" applyFill="0" applyAlignment="0" applyProtection="0"/>
    <xf numFmtId="0" fontId="8" fillId="12" borderId="10" applyNumberFormat="0" applyAlignment="0" applyProtection="0"/>
    <xf numFmtId="0" fontId="27" fillId="0" borderId="0" applyNumberFormat="0" applyFill="0" applyBorder="0" applyAlignment="0" applyProtection="0"/>
    <xf numFmtId="0" fontId="1" fillId="13" borderId="11" applyNumberFormat="0" applyFont="0" applyAlignment="0" applyProtection="0"/>
    <xf numFmtId="0" fontId="28" fillId="0" borderId="0" applyNumberFormat="0" applyFill="0" applyBorder="0" applyAlignment="0" applyProtection="0"/>
    <xf numFmtId="0" fontId="6" fillId="0" borderId="12" applyNumberFormat="0" applyFill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9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" fillId="0" borderId="0" applyNumberFormat="0" applyFill="0" applyBorder="0" applyAlignment="0"/>
    <xf numFmtId="0" fontId="1" fillId="44" borderId="0" applyNumberFormat="0" applyFont="0" applyBorder="0" applyAlignment="0"/>
    <xf numFmtId="0" fontId="15" fillId="0" borderId="0" applyNumberFormat="0" applyFill="0" applyBorder="0" applyAlignment="0"/>
  </cellStyleXfs>
  <cellXfs count="227">
    <xf numFmtId="0" fontId="0" fillId="0" borderId="0" xfId="0"/>
    <xf numFmtId="0" fontId="0" fillId="0" borderId="0" xfId="0"/>
    <xf numFmtId="0" fontId="8" fillId="5" borderId="0" xfId="10"/>
    <xf numFmtId="0" fontId="8" fillId="4" borderId="0" xfId="5" applyNumberFormat="1" applyAlignment="1"/>
    <xf numFmtId="0" fontId="9" fillId="4" borderId="0" xfId="5" applyNumberFormat="1" applyFont="1" applyAlignment="1"/>
    <xf numFmtId="0" fontId="14" fillId="0" borderId="0" xfId="11"/>
    <xf numFmtId="0" fontId="8" fillId="4" borderId="0" xfId="5" applyNumberFormat="1" applyBorder="1" applyAlignment="1"/>
    <xf numFmtId="0" fontId="4" fillId="0" borderId="0" xfId="62"/>
    <xf numFmtId="0" fontId="4" fillId="38" borderId="13" xfId="62" quotePrefix="1" applyFill="1" applyBorder="1"/>
    <xf numFmtId="0" fontId="4" fillId="38" borderId="0" xfId="62" quotePrefix="1" applyFill="1"/>
    <xf numFmtId="0" fontId="4" fillId="39" borderId="13" xfId="62" quotePrefix="1" applyFill="1" applyBorder="1"/>
    <xf numFmtId="0" fontId="4" fillId="39" borderId="0" xfId="62" quotePrefix="1" applyFill="1"/>
    <xf numFmtId="0" fontId="4" fillId="6" borderId="13" xfId="62" quotePrefix="1" applyFill="1" applyBorder="1"/>
    <xf numFmtId="0" fontId="4" fillId="6" borderId="0" xfId="62" quotePrefix="1" applyFill="1"/>
    <xf numFmtId="0" fontId="4" fillId="40" borderId="13" xfId="62" quotePrefix="1" applyFill="1" applyBorder="1"/>
    <xf numFmtId="0" fontId="8" fillId="4" borderId="15" xfId="5" applyNumberFormat="1" applyBorder="1" applyAlignment="1"/>
    <xf numFmtId="0" fontId="4" fillId="40" borderId="0" xfId="62" quotePrefix="1" applyFill="1"/>
    <xf numFmtId="0" fontId="0" fillId="0" borderId="0" xfId="0"/>
    <xf numFmtId="168" fontId="1" fillId="2" borderId="0" xfId="13" applyNumberFormat="1" applyBorder="1" applyAlignment="1" applyProtection="1">
      <alignment horizontal="left" vertical="top" wrapText="1"/>
      <protection locked="0"/>
    </xf>
    <xf numFmtId="0" fontId="1" fillId="46" borderId="0" xfId="14" applyBorder="1" applyAlignment="1" applyProtection="1">
      <protection locked="0"/>
    </xf>
    <xf numFmtId="0" fontId="1" fillId="2" borderId="0" xfId="13" applyBorder="1" applyProtection="1">
      <protection locked="0"/>
    </xf>
    <xf numFmtId="0" fontId="1" fillId="44" borderId="0" xfId="13" applyFill="1" applyBorder="1" applyProtection="1">
      <protection locked="0"/>
    </xf>
    <xf numFmtId="1" fontId="1" fillId="2" borderId="0" xfId="13" applyNumberFormat="1" applyBorder="1" applyAlignment="1" applyProtection="1">
      <alignment horizontal="left" vertical="top" wrapText="1"/>
      <protection locked="0"/>
    </xf>
    <xf numFmtId="169" fontId="1" fillId="46" borderId="0" xfId="14" applyNumberFormat="1" applyBorder="1" applyAlignment="1" applyProtection="1">
      <alignment horizontal="right"/>
      <protection locked="0"/>
    </xf>
    <xf numFmtId="10" fontId="1" fillId="46" borderId="0" xfId="14" applyNumberFormat="1" applyBorder="1" applyAlignment="1" applyProtection="1">
      <alignment horizontal="right"/>
      <protection locked="0"/>
    </xf>
    <xf numFmtId="169" fontId="1" fillId="46" borderId="19" xfId="14" applyNumberFormat="1" applyBorder="1" applyAlignment="1" applyProtection="1">
      <alignment horizontal="right"/>
      <protection locked="0"/>
    </xf>
    <xf numFmtId="4" fontId="1" fillId="46" borderId="0" xfId="14" applyNumberFormat="1" applyBorder="1" applyAlignment="1" applyProtection="1">
      <alignment horizontal="right"/>
      <protection locked="0"/>
    </xf>
    <xf numFmtId="4" fontId="1" fillId="46" borderId="20" xfId="14" applyNumberFormat="1" applyBorder="1" applyAlignment="1" applyProtection="1">
      <alignment horizontal="right"/>
      <protection locked="0"/>
    </xf>
    <xf numFmtId="10" fontId="1" fillId="46" borderId="19" xfId="14" applyNumberFormat="1" applyBorder="1" applyAlignment="1" applyProtection="1">
      <alignment horizontal="right"/>
      <protection locked="0"/>
    </xf>
    <xf numFmtId="10" fontId="1" fillId="46" borderId="20" xfId="14" applyNumberFormat="1" applyBorder="1" applyAlignment="1" applyProtection="1">
      <alignment horizontal="right"/>
      <protection locked="0"/>
    </xf>
    <xf numFmtId="1" fontId="1" fillId="46" borderId="19" xfId="14" applyNumberFormat="1" applyBorder="1" applyAlignment="1" applyProtection="1">
      <alignment horizontal="right"/>
      <protection locked="0"/>
    </xf>
    <xf numFmtId="1" fontId="1" fillId="46" borderId="20" xfId="14" applyNumberFormat="1" applyBorder="1" applyAlignment="1" applyProtection="1">
      <alignment horizontal="right"/>
      <protection locked="0"/>
    </xf>
    <xf numFmtId="1" fontId="1" fillId="46" borderId="0" xfId="14" applyNumberFormat="1" applyBorder="1" applyAlignment="1" applyProtection="1">
      <alignment horizontal="right"/>
      <protection locked="0"/>
    </xf>
    <xf numFmtId="4" fontId="1" fillId="46" borderId="19" xfId="14" applyNumberFormat="1" applyBorder="1" applyAlignment="1" applyProtection="1">
      <alignment horizontal="right"/>
      <protection locked="0"/>
    </xf>
    <xf numFmtId="1" fontId="1" fillId="46" borderId="2" xfId="14" applyNumberFormat="1" applyBorder="1" applyAlignment="1" applyProtection="1">
      <alignment horizontal="right"/>
      <protection locked="0"/>
    </xf>
    <xf numFmtId="10" fontId="1" fillId="2" borderId="0" xfId="13" applyNumberFormat="1" applyBorder="1" applyAlignment="1" applyProtection="1">
      <alignment horizontal="right"/>
      <protection locked="0"/>
    </xf>
    <xf numFmtId="169" fontId="1" fillId="2" borderId="19" xfId="13" applyNumberFormat="1" applyBorder="1" applyAlignment="1" applyProtection="1">
      <alignment horizontal="right"/>
      <protection locked="0"/>
    </xf>
    <xf numFmtId="169" fontId="1" fillId="2" borderId="0" xfId="13" applyNumberFormat="1" applyBorder="1" applyAlignment="1" applyProtection="1">
      <alignment horizontal="right"/>
      <protection locked="0"/>
    </xf>
    <xf numFmtId="169" fontId="1" fillId="2" borderId="20" xfId="13" applyNumberFormat="1" applyBorder="1" applyAlignment="1" applyProtection="1">
      <alignment horizontal="right"/>
      <protection locked="0"/>
    </xf>
    <xf numFmtId="169" fontId="1" fillId="2" borderId="2" xfId="13" applyNumberFormat="1" applyBorder="1" applyAlignment="1" applyProtection="1">
      <alignment horizontal="right"/>
      <protection locked="0"/>
    </xf>
    <xf numFmtId="10" fontId="1" fillId="46" borderId="2" xfId="14" applyNumberFormat="1" applyBorder="1" applyAlignment="1" applyProtection="1">
      <alignment horizontal="right"/>
      <protection locked="0"/>
    </xf>
    <xf numFmtId="169" fontId="1" fillId="46" borderId="2" xfId="14" applyNumberFormat="1" applyBorder="1" applyAlignment="1" applyProtection="1">
      <alignment horizontal="right"/>
      <protection locked="0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10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horizontal="left" vertical="top"/>
    </xf>
    <xf numFmtId="168" fontId="31" fillId="0" borderId="0" xfId="8" applyNumberFormat="1" applyAlignment="1" applyProtection="1">
      <alignment horizontal="left"/>
    </xf>
    <xf numFmtId="0" fontId="31" fillId="0" borderId="0" xfId="8" applyAlignment="1" applyProtection="1">
      <alignment horizontal="left"/>
    </xf>
    <xf numFmtId="0" fontId="1" fillId="0" borderId="0" xfId="16" applyFill="1" applyAlignment="1" applyProtection="1">
      <alignment vertical="top" wrapText="1"/>
    </xf>
    <xf numFmtId="0" fontId="8" fillId="4" borderId="0" xfId="5" applyNumberFormat="1" applyAlignment="1" applyProtection="1">
      <alignment horizontal="left"/>
    </xf>
    <xf numFmtId="0" fontId="8" fillId="4" borderId="0" xfId="5" applyNumberFormat="1" applyBorder="1" applyAlignment="1" applyProtection="1"/>
    <xf numFmtId="0" fontId="1" fillId="3" borderId="1" xfId="4" applyBorder="1" applyAlignment="1" applyProtection="1"/>
    <xf numFmtId="0" fontId="0" fillId="0" borderId="1" xfId="0" applyBorder="1" applyProtection="1"/>
    <xf numFmtId="0" fontId="0" fillId="0" borderId="0" xfId="0" applyBorder="1" applyProtection="1"/>
    <xf numFmtId="0" fontId="0" fillId="0" borderId="0" xfId="0" applyFill="1" applyBorder="1" applyProtection="1"/>
    <xf numFmtId="0" fontId="7" fillId="0" borderId="0" xfId="15" applyNumberFormat="1" applyBorder="1" applyAlignment="1" applyProtection="1"/>
    <xf numFmtId="0" fontId="31" fillId="0" borderId="0" xfId="8" applyBorder="1" applyProtection="1"/>
    <xf numFmtId="0" fontId="30" fillId="0" borderId="0" xfId="7" applyBorder="1" applyProtection="1"/>
    <xf numFmtId="0" fontId="7" fillId="0" borderId="14" xfId="15" applyNumberFormat="1" applyBorder="1" applyAlignment="1" applyProtection="1"/>
    <xf numFmtId="0" fontId="1" fillId="0" borderId="0" xfId="16" applyBorder="1" applyAlignment="1" applyProtection="1"/>
    <xf numFmtId="0" fontId="14" fillId="0" borderId="0" xfId="11" applyBorder="1" applyProtection="1"/>
    <xf numFmtId="0" fontId="8" fillId="5" borderId="0" xfId="10" applyBorder="1" applyProtection="1"/>
    <xf numFmtId="0" fontId="12" fillId="6" borderId="0" xfId="12" applyBorder="1" applyProtection="1"/>
    <xf numFmtId="0" fontId="6" fillId="0" borderId="0" xfId="9" applyNumberFormat="1" applyBorder="1" applyProtection="1"/>
    <xf numFmtId="0" fontId="0" fillId="41" borderId="0" xfId="0" applyFill="1" applyBorder="1" applyProtection="1"/>
    <xf numFmtId="0" fontId="0" fillId="43" borderId="0" xfId="0" applyFill="1" applyBorder="1" applyProtection="1"/>
    <xf numFmtId="0" fontId="0" fillId="42" borderId="0" xfId="0" applyFill="1" applyBorder="1" applyProtection="1"/>
    <xf numFmtId="0" fontId="0" fillId="45" borderId="2" xfId="0" applyFill="1" applyBorder="1" applyProtection="1"/>
    <xf numFmtId="0" fontId="0" fillId="0" borderId="2" xfId="0" applyBorder="1" applyProtection="1"/>
    <xf numFmtId="0" fontId="0" fillId="0" borderId="2" xfId="0" applyFill="1" applyBorder="1" applyProtection="1"/>
    <xf numFmtId="168" fontId="8" fillId="4" borderId="0" xfId="5" applyNumberFormat="1" applyAlignment="1" applyProtection="1"/>
    <xf numFmtId="168" fontId="9" fillId="4" borderId="0" xfId="5" applyNumberFormat="1" applyFont="1" applyAlignment="1" applyProtection="1"/>
    <xf numFmtId="0" fontId="32" fillId="0" borderId="0" xfId="0" applyNumberFormat="1" applyFont="1" applyBorder="1" applyAlignment="1" applyProtection="1">
      <alignment horizontal="left" indent="1"/>
    </xf>
    <xf numFmtId="0" fontId="0" fillId="0" borderId="0" xfId="0" applyNumberFormat="1" applyBorder="1" applyAlignment="1" applyProtection="1">
      <alignment horizontal="left"/>
    </xf>
    <xf numFmtId="0" fontId="0" fillId="0" borderId="0" xfId="0" applyNumberFormat="1" applyBorder="1" applyAlignment="1" applyProtection="1">
      <alignment horizontal="right"/>
    </xf>
    <xf numFmtId="0" fontId="0" fillId="0" borderId="0" xfId="0" applyFont="1" applyAlignment="1" applyProtection="1">
      <alignment vertical="center"/>
    </xf>
    <xf numFmtId="168" fontId="8" fillId="5" borderId="0" xfId="10" applyNumberFormat="1" applyAlignment="1" applyProtection="1">
      <alignment vertical="center"/>
    </xf>
    <xf numFmtId="168" fontId="8" fillId="5" borderId="0" xfId="10" applyNumberFormat="1" applyAlignment="1" applyProtection="1">
      <alignment vertical="center" wrapText="1"/>
    </xf>
    <xf numFmtId="0" fontId="0" fillId="0" borderId="0" xfId="0" applyFont="1" applyAlignment="1" applyProtection="1">
      <alignment vertical="center" wrapText="1"/>
    </xf>
    <xf numFmtId="168" fontId="30" fillId="0" borderId="0" xfId="7" applyNumberFormat="1" applyBorder="1" applyAlignment="1" applyProtection="1">
      <alignment horizontal="left" vertical="center" wrapText="1"/>
    </xf>
    <xf numFmtId="3" fontId="30" fillId="0" borderId="0" xfId="7" applyNumberFormat="1" applyBorder="1" applyAlignment="1" applyProtection="1">
      <alignment horizontal="left" vertical="center" wrapText="1"/>
    </xf>
    <xf numFmtId="168" fontId="30" fillId="0" borderId="0" xfId="7" applyNumberFormat="1" applyBorder="1" applyAlignment="1" applyProtection="1">
      <alignment horizontal="left" vertical="center"/>
    </xf>
    <xf numFmtId="168" fontId="0" fillId="0" borderId="0" xfId="0" applyNumberFormat="1" applyFont="1" applyAlignment="1" applyProtection="1">
      <alignment vertical="center"/>
    </xf>
    <xf numFmtId="0" fontId="8" fillId="5" borderId="0" xfId="10" applyProtection="1"/>
    <xf numFmtId="168" fontId="8" fillId="4" borderId="0" xfId="5" applyNumberFormat="1" applyAlignment="1" applyProtection="1">
      <alignment vertical="center" wrapText="1"/>
    </xf>
    <xf numFmtId="168" fontId="8" fillId="4" borderId="0" xfId="5" applyNumberFormat="1" applyAlignment="1" applyProtection="1">
      <alignment vertical="center"/>
    </xf>
    <xf numFmtId="168" fontId="6" fillId="0" borderId="0" xfId="9" applyProtection="1"/>
    <xf numFmtId="0" fontId="0" fillId="0" borderId="1" xfId="0" applyFill="1" applyBorder="1" applyProtection="1"/>
    <xf numFmtId="3" fontId="31" fillId="0" borderId="1" xfId="8" applyNumberFormat="1" applyBorder="1" applyProtection="1"/>
    <xf numFmtId="3" fontId="31" fillId="0" borderId="0" xfId="8" applyNumberFormat="1" applyBorder="1" applyProtection="1"/>
    <xf numFmtId="3" fontId="31" fillId="0" borderId="2" xfId="8" applyNumberFormat="1" applyBorder="1" applyProtection="1"/>
    <xf numFmtId="0" fontId="0" fillId="0" borderId="18" xfId="0" applyBorder="1" applyProtection="1"/>
    <xf numFmtId="3" fontId="7" fillId="0" borderId="18" xfId="15" applyNumberFormat="1" applyBorder="1" applyAlignment="1" applyProtection="1"/>
    <xf numFmtId="3" fontId="0" fillId="0" borderId="0" xfId="0" applyNumberFormat="1" applyBorder="1" applyProtection="1"/>
    <xf numFmtId="0" fontId="8" fillId="4" borderId="0" xfId="5" applyNumberFormat="1" applyAlignment="1" applyProtection="1"/>
    <xf numFmtId="0" fontId="9" fillId="4" borderId="0" xfId="5" applyNumberFormat="1" applyFont="1" applyAlignment="1" applyProtection="1"/>
    <xf numFmtId="0" fontId="8" fillId="4" borderId="0" xfId="5" applyNumberFormat="1" applyBorder="1" applyAlignment="1" applyProtection="1">
      <alignment horizontal="left"/>
    </xf>
    <xf numFmtId="0" fontId="8" fillId="4" borderId="0" xfId="5" applyNumberFormat="1" applyBorder="1" applyAlignment="1" applyProtection="1">
      <alignment horizontal="right"/>
    </xf>
    <xf numFmtId="0" fontId="9" fillId="4" borderId="0" xfId="5" applyNumberFormat="1" applyFont="1" applyAlignment="1" applyProtection="1">
      <alignment horizontal="left"/>
    </xf>
    <xf numFmtId="0" fontId="9" fillId="4" borderId="0" xfId="5" applyNumberFormat="1" applyFont="1" applyBorder="1" applyAlignment="1" applyProtection="1">
      <alignment horizontal="left"/>
    </xf>
    <xf numFmtId="0" fontId="9" fillId="4" borderId="0" xfId="5" applyNumberFormat="1" applyFont="1" applyBorder="1" applyAlignment="1" applyProtection="1">
      <alignment horizontal="right"/>
    </xf>
    <xf numFmtId="0" fontId="0" fillId="0" borderId="0" xfId="0" applyNumberFormat="1" applyAlignment="1" applyProtection="1">
      <alignment horizontal="left"/>
    </xf>
    <xf numFmtId="0" fontId="13" fillId="4" borderId="0" xfId="5" applyNumberFormat="1" applyFont="1" applyAlignment="1" applyProtection="1">
      <alignment horizontal="left" vertical="center"/>
    </xf>
    <xf numFmtId="0" fontId="8" fillId="4" borderId="0" xfId="5" applyNumberFormat="1" applyAlignment="1" applyProtection="1">
      <alignment horizontal="left" vertical="center"/>
    </xf>
    <xf numFmtId="0" fontId="8" fillId="4" borderId="0" xfId="5" applyNumberFormat="1" applyAlignment="1" applyProtection="1">
      <alignment horizontal="right" vertical="center" wrapText="1"/>
    </xf>
    <xf numFmtId="0" fontId="0" fillId="0" borderId="0" xfId="0" applyNumberFormat="1" applyAlignment="1" applyProtection="1">
      <alignment horizontal="right" wrapText="1"/>
    </xf>
    <xf numFmtId="0" fontId="8" fillId="4" borderId="0" xfId="5" applyNumberFormat="1" applyAlignment="1" applyProtection="1">
      <alignment horizontal="left" vertical="center" wrapText="1"/>
    </xf>
    <xf numFmtId="0" fontId="8" fillId="5" borderId="0" xfId="10" applyNumberFormat="1" applyAlignment="1" applyProtection="1">
      <alignment horizontal="left"/>
    </xf>
    <xf numFmtId="0" fontId="8" fillId="5" borderId="0" xfId="10" applyNumberFormat="1" applyAlignment="1" applyProtection="1">
      <alignment horizontal="right"/>
    </xf>
    <xf numFmtId="0" fontId="14" fillId="0" borderId="0" xfId="11" applyNumberFormat="1" applyBorder="1" applyAlignment="1" applyProtection="1">
      <alignment horizontal="left"/>
    </xf>
    <xf numFmtId="0" fontId="12" fillId="6" borderId="0" xfId="12" applyNumberFormat="1" applyAlignment="1" applyProtection="1">
      <alignment horizontal="left"/>
    </xf>
    <xf numFmtId="0" fontId="12" fillId="6" borderId="0" xfId="12" applyNumberFormat="1" applyAlignment="1" applyProtection="1">
      <alignment horizontal="right"/>
    </xf>
    <xf numFmtId="0" fontId="6" fillId="0" borderId="0" xfId="9" applyNumberFormat="1" applyBorder="1" applyAlignment="1" applyProtection="1">
      <alignment horizontal="left"/>
    </xf>
    <xf numFmtId="0" fontId="1" fillId="0" borderId="19" xfId="16" applyNumberFormat="1" applyBorder="1" applyAlignment="1" applyProtection="1">
      <alignment horizontal="left"/>
    </xf>
    <xf numFmtId="10" fontId="7" fillId="44" borderId="19" xfId="63" applyNumberFormat="1" applyFon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/>
    </xf>
    <xf numFmtId="10" fontId="7" fillId="44" borderId="0" xfId="63" applyNumberFormat="1" applyFont="1" applyBorder="1" applyAlignment="1" applyProtection="1">
      <alignment horizontal="right"/>
    </xf>
    <xf numFmtId="0" fontId="1" fillId="0" borderId="20" xfId="16" applyNumberFormat="1" applyBorder="1" applyAlignment="1" applyProtection="1">
      <alignment horizontal="left"/>
    </xf>
    <xf numFmtId="10" fontId="7" fillId="44" borderId="20" xfId="63" applyNumberFormat="1" applyFont="1" applyBorder="1" applyAlignment="1" applyProtection="1">
      <alignment horizontal="right"/>
    </xf>
    <xf numFmtId="0" fontId="6" fillId="0" borderId="0" xfId="9" applyNumberFormat="1" applyAlignment="1" applyProtection="1">
      <alignment horizontal="left"/>
    </xf>
    <xf numFmtId="0" fontId="1" fillId="0" borderId="0" xfId="16" applyNumberFormat="1" applyAlignment="1" applyProtection="1">
      <alignment horizontal="left"/>
    </xf>
    <xf numFmtId="0" fontId="0" fillId="0" borderId="0" xfId="0" applyNumberFormat="1" applyFill="1" applyBorder="1" applyAlignment="1" applyProtection="1">
      <alignment horizontal="left"/>
    </xf>
    <xf numFmtId="0" fontId="0" fillId="0" borderId="0" xfId="0" applyNumberFormat="1" applyFill="1" applyAlignment="1" applyProtection="1">
      <alignment horizontal="left"/>
    </xf>
    <xf numFmtId="0" fontId="1" fillId="0" borderId="0" xfId="16" applyNumberFormat="1" applyFill="1" applyBorder="1" applyAlignment="1" applyProtection="1">
      <alignment horizontal="left"/>
    </xf>
    <xf numFmtId="0" fontId="7" fillId="0" borderId="0" xfId="63" applyNumberFormat="1" applyFont="1" applyFill="1" applyBorder="1" applyAlignment="1" applyProtection="1">
      <alignment horizontal="right"/>
    </xf>
    <xf numFmtId="0" fontId="0" fillId="0" borderId="0" xfId="0" applyNumberFormat="1" applyFill="1" applyBorder="1" applyAlignment="1" applyProtection="1">
      <alignment horizontal="right"/>
    </xf>
    <xf numFmtId="0" fontId="0" fillId="0" borderId="0" xfId="0" applyFill="1" applyProtection="1"/>
    <xf numFmtId="0" fontId="0" fillId="0" borderId="0" xfId="0" applyNumberFormat="1" applyProtection="1"/>
    <xf numFmtId="0" fontId="8" fillId="4" borderId="0" xfId="5" applyNumberFormat="1" applyAlignment="1" applyProtection="1">
      <alignment horizontal="right" vertical="center"/>
    </xf>
    <xf numFmtId="0" fontId="0" fillId="0" borderId="0" xfId="0" applyNumberFormat="1" applyAlignment="1" applyProtection="1">
      <alignment horizontal="right"/>
    </xf>
    <xf numFmtId="169" fontId="0" fillId="0" borderId="0" xfId="0" applyNumberFormat="1" applyBorder="1" applyAlignment="1" applyProtection="1">
      <alignment horizontal="right"/>
    </xf>
    <xf numFmtId="10" fontId="1" fillId="0" borderId="0" xfId="16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right"/>
    </xf>
    <xf numFmtId="169" fontId="1" fillId="3" borderId="19" xfId="4" applyNumberFormat="1" applyBorder="1" applyAlignment="1" applyProtection="1">
      <alignment horizontal="right"/>
    </xf>
    <xf numFmtId="4" fontId="0" fillId="0" borderId="0" xfId="0" applyNumberFormat="1" applyBorder="1" applyAlignment="1" applyProtection="1">
      <alignment horizontal="right"/>
    </xf>
    <xf numFmtId="10" fontId="0" fillId="0" borderId="0" xfId="0" applyNumberFormat="1" applyBorder="1" applyAlignment="1" applyProtection="1">
      <alignment horizontal="right"/>
    </xf>
    <xf numFmtId="1" fontId="0" fillId="0" borderId="0" xfId="0" applyNumberFormat="1" applyBorder="1" applyAlignment="1" applyProtection="1">
      <alignment horizontal="right"/>
    </xf>
    <xf numFmtId="4" fontId="1" fillId="3" borderId="20" xfId="4" applyNumberFormat="1" applyBorder="1" applyAlignment="1" applyProtection="1">
      <alignment horizontal="right"/>
    </xf>
    <xf numFmtId="1" fontId="0" fillId="0" borderId="19" xfId="0" applyNumberFormat="1" applyBorder="1" applyAlignment="1" applyProtection="1">
      <alignment horizontal="right"/>
    </xf>
    <xf numFmtId="1" fontId="1" fillId="3" borderId="0" xfId="4" applyNumberFormat="1" applyBorder="1" applyAlignment="1" applyProtection="1">
      <alignment horizontal="right"/>
    </xf>
    <xf numFmtId="1" fontId="0" fillId="0" borderId="20" xfId="0" applyNumberFormat="1" applyBorder="1" applyAlignment="1" applyProtection="1">
      <alignment horizontal="right"/>
    </xf>
    <xf numFmtId="1" fontId="0" fillId="0" borderId="2" xfId="0" applyNumberFormat="1" applyBorder="1" applyAlignment="1" applyProtection="1">
      <alignment horizontal="right"/>
    </xf>
    <xf numFmtId="1" fontId="1" fillId="3" borderId="2" xfId="4" applyNumberFormat="1" applyBorder="1" applyAlignment="1" applyProtection="1">
      <alignment horizontal="right"/>
    </xf>
    <xf numFmtId="169" fontId="1" fillId="0" borderId="0" xfId="16" applyNumberFormat="1" applyBorder="1" applyAlignment="1" applyProtection="1">
      <alignment horizontal="right"/>
    </xf>
    <xf numFmtId="0" fontId="1" fillId="0" borderId="0" xfId="16" quotePrefix="1" applyNumberFormat="1" applyBorder="1" applyAlignment="1" applyProtection="1">
      <alignment horizontal="left"/>
    </xf>
    <xf numFmtId="169" fontId="0" fillId="0" borderId="19" xfId="0" applyNumberFormat="1" applyBorder="1" applyAlignment="1" applyProtection="1">
      <alignment horizontal="right"/>
    </xf>
    <xf numFmtId="169" fontId="0" fillId="0" borderId="20" xfId="0" applyNumberFormat="1" applyBorder="1" applyAlignment="1" applyProtection="1">
      <alignment horizontal="right"/>
    </xf>
    <xf numFmtId="169" fontId="0" fillId="0" borderId="2" xfId="0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 wrapText="1"/>
    </xf>
    <xf numFmtId="10" fontId="0" fillId="0" borderId="19" xfId="0" applyNumberFormat="1" applyBorder="1" applyAlignment="1" applyProtection="1">
      <alignment horizontal="right"/>
    </xf>
    <xf numFmtId="10" fontId="0" fillId="0" borderId="20" xfId="0" applyNumberFormat="1" applyBorder="1" applyAlignment="1" applyProtection="1">
      <alignment horizontal="right"/>
    </xf>
    <xf numFmtId="10" fontId="0" fillId="0" borderId="2" xfId="0" applyNumberFormat="1" applyBorder="1" applyAlignment="1" applyProtection="1">
      <alignment horizontal="right"/>
    </xf>
    <xf numFmtId="169" fontId="31" fillId="0" borderId="0" xfId="8" applyNumberFormat="1" applyBorder="1" applyAlignment="1" applyProtection="1">
      <alignment horizontal="right"/>
    </xf>
    <xf numFmtId="10" fontId="30" fillId="0" borderId="19" xfId="7" applyNumberFormat="1" applyBorder="1" applyAlignment="1" applyProtection="1">
      <alignment horizontal="right"/>
    </xf>
    <xf numFmtId="10" fontId="30" fillId="0" borderId="0" xfId="7" applyNumberFormat="1" applyBorder="1" applyAlignment="1" applyProtection="1">
      <alignment horizontal="right"/>
    </xf>
    <xf numFmtId="10" fontId="30" fillId="0" borderId="20" xfId="7" applyNumberFormat="1" applyBorder="1" applyAlignment="1" applyProtection="1">
      <alignment horizontal="right"/>
    </xf>
    <xf numFmtId="169" fontId="31" fillId="0" borderId="19" xfId="8" applyNumberFormat="1" applyBorder="1" applyAlignment="1" applyProtection="1">
      <alignment horizontal="right"/>
    </xf>
    <xf numFmtId="169" fontId="31" fillId="0" borderId="20" xfId="8" applyNumberFormat="1" applyBorder="1" applyAlignment="1" applyProtection="1">
      <alignment horizontal="right"/>
    </xf>
    <xf numFmtId="169" fontId="0" fillId="0" borderId="18" xfId="0" applyNumberFormat="1" applyBorder="1" applyAlignment="1" applyProtection="1">
      <alignment horizontal="right"/>
    </xf>
    <xf numFmtId="1" fontId="30" fillId="0" borderId="0" xfId="7" applyNumberFormat="1" applyBorder="1" applyAlignment="1" applyProtection="1">
      <alignment horizontal="right"/>
    </xf>
    <xf numFmtId="169" fontId="1" fillId="3" borderId="0" xfId="4" applyNumberFormat="1" applyBorder="1" applyAlignment="1" applyProtection="1">
      <alignment horizontal="right"/>
    </xf>
    <xf numFmtId="169" fontId="1" fillId="3" borderId="2" xfId="4" applyNumberFormat="1" applyBorder="1" applyAlignment="1" applyProtection="1">
      <alignment horizontal="right"/>
    </xf>
    <xf numFmtId="169" fontId="31" fillId="0" borderId="2" xfId="8" applyNumberFormat="1" applyBorder="1" applyAlignment="1" applyProtection="1">
      <alignment horizontal="right"/>
    </xf>
    <xf numFmtId="169" fontId="7" fillId="0" borderId="19" xfId="0" applyNumberFormat="1" applyFont="1" applyBorder="1" applyAlignment="1" applyProtection="1">
      <alignment horizontal="right"/>
    </xf>
    <xf numFmtId="169" fontId="7" fillId="0" borderId="0" xfId="0" applyNumberFormat="1" applyFont="1" applyBorder="1" applyAlignment="1" applyProtection="1">
      <alignment horizontal="right"/>
    </xf>
    <xf numFmtId="169" fontId="7" fillId="0" borderId="2" xfId="0" applyNumberFormat="1" applyFont="1" applyBorder="1" applyAlignment="1" applyProtection="1">
      <alignment horizontal="right"/>
    </xf>
    <xf numFmtId="10" fontId="31" fillId="0" borderId="0" xfId="8" applyNumberFormat="1" applyBorder="1" applyAlignment="1" applyProtection="1">
      <alignment horizontal="right"/>
    </xf>
    <xf numFmtId="169" fontId="0" fillId="0" borderId="0" xfId="0" applyNumberFormat="1" applyAlignment="1" applyProtection="1">
      <alignment horizontal="right"/>
    </xf>
    <xf numFmtId="1" fontId="0" fillId="0" borderId="0" xfId="0" applyNumberFormat="1" applyAlignment="1" applyProtection="1">
      <alignment horizontal="right"/>
    </xf>
    <xf numFmtId="1" fontId="1" fillId="0" borderId="0" xfId="16" applyNumberFormat="1" applyBorder="1" applyAlignment="1" applyProtection="1">
      <alignment horizontal="right"/>
    </xf>
    <xf numFmtId="1" fontId="0" fillId="0" borderId="0" xfId="0" applyNumberFormat="1" applyFont="1" applyBorder="1" applyAlignment="1" applyProtection="1">
      <alignment horizontal="right"/>
    </xf>
    <xf numFmtId="169" fontId="7" fillId="0" borderId="16" xfId="0" applyNumberFormat="1" applyFont="1" applyBorder="1" applyAlignment="1" applyProtection="1">
      <alignment horizontal="right"/>
    </xf>
    <xf numFmtId="10" fontId="31" fillId="0" borderId="19" xfId="8" applyNumberFormat="1" applyBorder="1" applyAlignment="1" applyProtection="1">
      <alignment horizontal="right"/>
    </xf>
    <xf numFmtId="10" fontId="31" fillId="0" borderId="20" xfId="8" applyNumberFormat="1" applyBorder="1" applyAlignment="1" applyProtection="1">
      <alignment horizontal="right"/>
    </xf>
    <xf numFmtId="169" fontId="30" fillId="0" borderId="0" xfId="7" applyNumberFormat="1" applyBorder="1" applyAlignment="1" applyProtection="1">
      <alignment horizontal="right"/>
    </xf>
    <xf numFmtId="169" fontId="30" fillId="0" borderId="2" xfId="7" applyNumberFormat="1" applyBorder="1" applyAlignment="1" applyProtection="1">
      <alignment horizontal="right"/>
    </xf>
    <xf numFmtId="0" fontId="31" fillId="0" borderId="0" xfId="8" applyNumberFormat="1" applyBorder="1" applyAlignment="1" applyProtection="1">
      <alignment horizontal="right"/>
    </xf>
    <xf numFmtId="10" fontId="7" fillId="0" borderId="0" xfId="15" applyNumberFormat="1" applyBorder="1" applyAlignment="1" applyProtection="1">
      <alignment horizontal="right"/>
    </xf>
    <xf numFmtId="10" fontId="1" fillId="0" borderId="19" xfId="16" applyNumberFormat="1" applyBorder="1" applyAlignment="1" applyProtection="1">
      <alignment horizontal="right"/>
    </xf>
    <xf numFmtId="10" fontId="0" fillId="0" borderId="17" xfId="0" applyNumberFormat="1" applyBorder="1" applyAlignment="1" applyProtection="1">
      <alignment horizontal="right"/>
    </xf>
    <xf numFmtId="10" fontId="7" fillId="0" borderId="19" xfId="15" applyNumberFormat="1" applyBorder="1" applyAlignment="1" applyProtection="1">
      <alignment horizontal="right"/>
    </xf>
    <xf numFmtId="10" fontId="1" fillId="3" borderId="19" xfId="4" applyNumberFormat="1" applyBorder="1" applyAlignment="1" applyProtection="1">
      <alignment horizontal="right"/>
    </xf>
    <xf numFmtId="10" fontId="1" fillId="3" borderId="0" xfId="4" applyNumberFormat="1" applyBorder="1" applyAlignment="1" applyProtection="1">
      <alignment horizontal="right"/>
    </xf>
    <xf numFmtId="10" fontId="1" fillId="3" borderId="2" xfId="4" applyNumberFormat="1" applyBorder="1" applyAlignment="1" applyProtection="1">
      <alignment horizontal="right"/>
    </xf>
    <xf numFmtId="169" fontId="7" fillId="0" borderId="0" xfId="15" applyNumberFormat="1" applyBorder="1" applyAlignment="1" applyProtection="1">
      <alignment horizontal="right"/>
    </xf>
    <xf numFmtId="10" fontId="1" fillId="0" borderId="2" xfId="16" applyNumberFormat="1" applyBorder="1" applyAlignment="1" applyProtection="1">
      <alignment horizontal="right"/>
    </xf>
    <xf numFmtId="1" fontId="0" fillId="0" borderId="0" xfId="0" applyNumberFormat="1" applyFont="1" applyBorder="1" applyAlignment="1" applyProtection="1">
      <alignment horizontal="right" wrapText="1"/>
    </xf>
    <xf numFmtId="169" fontId="1" fillId="3" borderId="20" xfId="4" applyNumberFormat="1" applyBorder="1" applyAlignment="1" applyProtection="1">
      <alignment horizontal="right"/>
    </xf>
    <xf numFmtId="169" fontId="1" fillId="0" borderId="19" xfId="16" applyNumberFormat="1" applyBorder="1" applyAlignment="1" applyProtection="1">
      <alignment horizontal="right"/>
    </xf>
    <xf numFmtId="169" fontId="0" fillId="0" borderId="19" xfId="0" applyNumberFormat="1" applyFont="1" applyBorder="1" applyAlignment="1" applyProtection="1">
      <alignment horizontal="right"/>
    </xf>
    <xf numFmtId="169" fontId="0" fillId="0" borderId="0" xfId="0" applyNumberFormat="1" applyFont="1" applyBorder="1" applyAlignment="1" applyProtection="1">
      <alignment horizontal="right"/>
    </xf>
    <xf numFmtId="169" fontId="1" fillId="0" borderId="2" xfId="16" applyNumberFormat="1" applyBorder="1" applyAlignment="1" applyProtection="1">
      <alignment horizontal="right"/>
    </xf>
    <xf numFmtId="10" fontId="30" fillId="0" borderId="2" xfId="7" applyNumberFormat="1" applyBorder="1" applyAlignment="1" applyProtection="1">
      <alignment horizontal="right"/>
    </xf>
    <xf numFmtId="10" fontId="7" fillId="0" borderId="2" xfId="15" applyNumberFormat="1" applyBorder="1" applyAlignment="1" applyProtection="1">
      <alignment horizontal="right"/>
    </xf>
    <xf numFmtId="0" fontId="1" fillId="0" borderId="19" xfId="16" applyNumberFormat="1" applyFill="1" applyBorder="1" applyAlignment="1" applyProtection="1">
      <alignment horizontal="left"/>
    </xf>
    <xf numFmtId="10" fontId="7" fillId="0" borderId="19" xfId="15" applyNumberFormat="1" applyBorder="1" applyAlignment="1" applyProtection="1">
      <alignment horizontal="right" wrapText="1"/>
    </xf>
    <xf numFmtId="10" fontId="1" fillId="0" borderId="0" xfId="16" applyNumberFormat="1" applyFill="1" applyBorder="1" applyAlignment="1" applyProtection="1">
      <alignment horizontal="right"/>
    </xf>
    <xf numFmtId="10" fontId="0" fillId="0" borderId="0" xfId="0" applyNumberFormat="1" applyFill="1" applyBorder="1" applyAlignment="1" applyProtection="1">
      <alignment horizontal="right"/>
    </xf>
    <xf numFmtId="10" fontId="7" fillId="0" borderId="20" xfId="15" applyNumberFormat="1" applyBorder="1" applyAlignment="1" applyProtection="1">
      <alignment horizontal="right"/>
    </xf>
    <xf numFmtId="10" fontId="7" fillId="0" borderId="20" xfId="15" applyNumberFormat="1" applyBorder="1" applyAlignment="1" applyProtection="1">
      <alignment horizontal="right" wrapText="1"/>
    </xf>
    <xf numFmtId="0" fontId="1" fillId="0" borderId="0" xfId="16" applyNumberFormat="1" applyBorder="1" applyAlignment="1" applyProtection="1">
      <alignment horizontal="left" vertical="center"/>
    </xf>
    <xf numFmtId="1" fontId="30" fillId="0" borderId="0" xfId="7" applyNumberFormat="1" applyBorder="1" applyAlignment="1" applyProtection="1">
      <alignment horizontal="right" wrapText="1"/>
    </xf>
    <xf numFmtId="169" fontId="31" fillId="0" borderId="16" xfId="8" applyNumberFormat="1" applyBorder="1" applyAlignment="1" applyProtection="1">
      <alignment horizontal="right"/>
    </xf>
    <xf numFmtId="1" fontId="31" fillId="0" borderId="0" xfId="8" applyNumberFormat="1" applyBorder="1" applyAlignment="1" applyProtection="1">
      <alignment horizontal="right"/>
    </xf>
    <xf numFmtId="10" fontId="30" fillId="0" borderId="18" xfId="7" applyNumberFormat="1" applyBorder="1" applyAlignment="1" applyProtection="1">
      <alignment horizontal="right"/>
    </xf>
    <xf numFmtId="1" fontId="31" fillId="0" borderId="19" xfId="8" applyNumberFormat="1" applyBorder="1" applyAlignment="1" applyProtection="1">
      <alignment horizontal="right"/>
    </xf>
    <xf numFmtId="1" fontId="31" fillId="0" borderId="2" xfId="8" applyNumberFormat="1" applyBorder="1" applyAlignment="1" applyProtection="1">
      <alignment horizontal="right"/>
    </xf>
    <xf numFmtId="10" fontId="1" fillId="3" borderId="20" xfId="4" applyNumberFormat="1" applyBorder="1" applyAlignment="1" applyProtection="1">
      <alignment horizontal="right"/>
    </xf>
    <xf numFmtId="0" fontId="14" fillId="0" borderId="0" xfId="11" applyNumberFormat="1" applyAlignment="1" applyProtection="1">
      <alignment horizontal="left"/>
    </xf>
    <xf numFmtId="10" fontId="30" fillId="0" borderId="16" xfId="7" applyNumberFormat="1" applyBorder="1" applyAlignment="1" applyProtection="1">
      <alignment horizontal="right"/>
    </xf>
    <xf numFmtId="10" fontId="7" fillId="0" borderId="18" xfId="15" applyNumberFormat="1" applyBorder="1" applyAlignment="1" applyProtection="1">
      <alignment horizontal="right"/>
    </xf>
    <xf numFmtId="0" fontId="1" fillId="0" borderId="19" xfId="16" quotePrefix="1" applyNumberFormat="1" applyBorder="1" applyAlignment="1" applyProtection="1">
      <alignment horizontal="left"/>
    </xf>
    <xf numFmtId="10" fontId="7" fillId="44" borderId="19" xfId="63" quotePrefix="1" applyNumberFormat="1" applyFont="1" applyBorder="1" applyAlignment="1" applyProtection="1">
      <alignment horizontal="right"/>
    </xf>
    <xf numFmtId="10" fontId="7" fillId="0" borderId="19" xfId="15" applyNumberFormat="1" applyBorder="1" applyAlignment="1">
      <alignment horizontal="right"/>
    </xf>
    <xf numFmtId="10" fontId="7" fillId="0" borderId="0" xfId="15" applyNumberFormat="1" applyBorder="1" applyAlignment="1">
      <alignment horizontal="right"/>
    </xf>
    <xf numFmtId="0" fontId="0" fillId="0" borderId="0" xfId="0" applyBorder="1"/>
    <xf numFmtId="0" fontId="11" fillId="0" borderId="0" xfId="0" applyFont="1" applyAlignment="1" applyProtection="1">
      <alignment horizontal="left" vertical="top" wrapText="1"/>
    </xf>
    <xf numFmtId="0" fontId="0" fillId="0" borderId="0" xfId="16" applyNumberFormat="1" applyFont="1" applyBorder="1" applyAlignment="1" applyProtection="1">
      <alignment horizontal="left"/>
    </xf>
    <xf numFmtId="0" fontId="0" fillId="0" borderId="20" xfId="16" applyNumberFormat="1" applyFont="1" applyBorder="1" applyAlignment="1" applyProtection="1">
      <alignment horizontal="left"/>
    </xf>
    <xf numFmtId="169" fontId="0" fillId="46" borderId="0" xfId="14" applyNumberFormat="1" applyFont="1" applyBorder="1" applyAlignment="1" applyProtection="1">
      <alignment horizontal="right"/>
      <protection locked="0"/>
    </xf>
    <xf numFmtId="169" fontId="0" fillId="46" borderId="20" xfId="14" applyNumberFormat="1" applyFont="1" applyBorder="1" applyAlignment="1" applyProtection="1">
      <alignment horizontal="right"/>
      <protection locked="0"/>
    </xf>
    <xf numFmtId="0" fontId="0" fillId="0" borderId="0" xfId="16" applyNumberFormat="1" applyFont="1" applyAlignment="1" applyProtection="1">
      <alignment horizontal="left"/>
    </xf>
    <xf numFmtId="169" fontId="30" fillId="0" borderId="18" xfId="7" applyNumberFormat="1" applyBorder="1" applyAlignment="1" applyProtection="1">
      <alignment horizontal="right"/>
    </xf>
    <xf numFmtId="168" fontId="0" fillId="2" borderId="0" xfId="13" applyNumberFormat="1" applyFont="1" applyBorder="1" applyAlignment="1" applyProtection="1">
      <alignment horizontal="left" vertical="top" wrapText="1"/>
      <protection locked="0"/>
    </xf>
    <xf numFmtId="170" fontId="0" fillId="0" borderId="0" xfId="0" applyNumberFormat="1" applyBorder="1" applyAlignment="1" applyProtection="1">
      <alignment horizontal="right"/>
    </xf>
    <xf numFmtId="170" fontId="1" fillId="0" borderId="0" xfId="16" applyNumberFormat="1" applyBorder="1" applyAlignment="1" applyProtection="1">
      <alignment horizontal="right"/>
    </xf>
    <xf numFmtId="0" fontId="0" fillId="2" borderId="0" xfId="13" applyFont="1" applyBorder="1" applyAlignment="1" applyProtection="1">
      <alignment wrapText="1"/>
      <protection locked="0"/>
    </xf>
  </cellXfs>
  <cellStyles count="65">
    <cellStyle name="20% - Accent1" xfId="39" builtinId="30" hidden="1"/>
    <cellStyle name="20% - Accent2" xfId="43" builtinId="34" hidden="1"/>
    <cellStyle name="20% - Accent3" xfId="47" builtinId="38" hidden="1"/>
    <cellStyle name="20% - Accent4" xfId="51" builtinId="42" hidden="1"/>
    <cellStyle name="20% - Accent5" xfId="55" builtinId="46" hidden="1"/>
    <cellStyle name="20% - Accent6" xfId="59" builtinId="50" hidden="1"/>
    <cellStyle name="40% - Accent1" xfId="40" builtinId="31" hidden="1"/>
    <cellStyle name="40% - Accent2" xfId="44" builtinId="35" hidden="1"/>
    <cellStyle name="40% - Accent3" xfId="48" builtinId="39" hidden="1"/>
    <cellStyle name="40% - Accent4" xfId="52" builtinId="43" hidden="1"/>
    <cellStyle name="40% - Accent5" xfId="56" builtinId="47" hidden="1"/>
    <cellStyle name="40% - Accent6" xfId="60" builtinId="51" hidden="1"/>
    <cellStyle name="60% - Accent1" xfId="41" builtinId="32" hidden="1"/>
    <cellStyle name="60% - Accent2" xfId="45" builtinId="36" hidden="1"/>
    <cellStyle name="60% - Accent3" xfId="49" builtinId="40" hidden="1"/>
    <cellStyle name="60% - Accent4" xfId="53" builtinId="44" hidden="1"/>
    <cellStyle name="60% - Accent5" xfId="57" builtinId="48" hidden="1"/>
    <cellStyle name="60% - Accent6" xfId="61" builtinId="52" hidden="1"/>
    <cellStyle name="Accent1" xfId="38" builtinId="29" hidden="1"/>
    <cellStyle name="Accent2" xfId="42" builtinId="33" hidden="1"/>
    <cellStyle name="Accent3" xfId="46" builtinId="37" hidden="1"/>
    <cellStyle name="Accent4" xfId="50" builtinId="41" hidden="1"/>
    <cellStyle name="Accent5" xfId="54" builtinId="45" hidden="1"/>
    <cellStyle name="Accent6" xfId="58" builtinId="49" hidden="1"/>
    <cellStyle name="Annotation_CEPATNEI" xfId="11"/>
    <cellStyle name="Bad" xfId="27" builtinId="27" hidden="1"/>
    <cellStyle name="Blank_CEPATNEI" xfId="4"/>
    <cellStyle name="Calculation" xfId="31" builtinId="22" hidden="1"/>
    <cellStyle name="Calculation_CEPATNEI" xfId="15"/>
    <cellStyle name="Check Cell" xfId="33" builtinId="23" hidden="1"/>
    <cellStyle name="ColumnHeading_CEPATNEI" xfId="5"/>
    <cellStyle name="Comma" xfId="2" builtinId="3" hidden="1"/>
    <cellStyle name="Comma [0]" xfId="18" builtinId="6" hidden="1"/>
    <cellStyle name="Currency" xfId="19" builtinId="4" hidden="1"/>
    <cellStyle name="Currency [0]" xfId="20" builtinId="7" hidden="1"/>
    <cellStyle name="EmptyCell_CEPATNEI" xfId="6"/>
    <cellStyle name="Explanatory Text" xfId="36" builtinId="53" hidden="1"/>
    <cellStyle name="Fixed_CEPATNEI" xfId="14"/>
    <cellStyle name="Followed Hyperlink" xfId="17" builtinId="9" hidden="1"/>
    <cellStyle name="Followed Hyperlink" xfId="64" builtinId="9" customBuiltin="1"/>
    <cellStyle name="Good" xfId="26" builtinId="26" hidden="1"/>
    <cellStyle name="Heading 1" xfId="22" builtinId="16" hidden="1"/>
    <cellStyle name="Heading 2" xfId="23" builtinId="17" hidden="1"/>
    <cellStyle name="Heading 3" xfId="24" builtinId="18" hidden="1"/>
    <cellStyle name="Heading 4" xfId="25" builtinId="19" hidden="1"/>
    <cellStyle name="Hyperlink" xfId="1" builtinId="8" hidden="1" customBuiltin="1"/>
    <cellStyle name="Hyperlink" xfId="62" builtinId="8" customBuiltin="1"/>
    <cellStyle name="Input" xfId="29" builtinId="20" hidden="1"/>
    <cellStyle name="Input_CEPATNEI" xfId="13"/>
    <cellStyle name="Linked Cell" xfId="32" builtinId="24" hidden="1"/>
    <cellStyle name="LinkedTo_CEPATNEI" xfId="7"/>
    <cellStyle name="LinksFrom_CEPATNEI" xfId="8"/>
    <cellStyle name="Neutral" xfId="28" builtinId="28" hidden="1"/>
    <cellStyle name="Normal" xfId="0" builtinId="0" customBuiltin="1"/>
    <cellStyle name="Note" xfId="35" builtinId="10" hidden="1"/>
    <cellStyle name="Output" xfId="30" builtinId="21" hidden="1"/>
    <cellStyle name="Output_CEPATNEI" xfId="63"/>
    <cellStyle name="Percent" xfId="3" builtinId="5" hidden="1" customBuiltin="1"/>
    <cellStyle name="RowHeading_CEPATNEI" xfId="9"/>
    <cellStyle name="SectionHeading_CEPATNEI" xfId="10"/>
    <cellStyle name="SubSection_CEPATNEI" xfId="12"/>
    <cellStyle name="Text_CEPATNEI" xfId="16"/>
    <cellStyle name="Title" xfId="21" builtinId="15" hidden="1"/>
    <cellStyle name="Total" xfId="37" builtinId="25" hidden="1"/>
    <cellStyle name="Warning Text" xfId="34" builtinId="11" hidden="1"/>
  </cellStyles>
  <dxfs count="52"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colors>
    <mruColors>
      <color rgb="FFC9C9C9"/>
      <color rgb="FFFF9999"/>
      <color rgb="FFCCCCFF"/>
      <color rgb="FFFFCC99"/>
      <color rgb="FFFFCCFF"/>
      <color rgb="FF275792"/>
      <color rgb="FFA5A5A5"/>
      <color rgb="FF808080"/>
      <color rgb="FF4B86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Capitalised!A1"/><Relationship Id="rId13" Type="http://schemas.openxmlformats.org/officeDocument/2006/relationships/hyperlink" Target="#'EDCM discounts'!A1"/><Relationship Id="rId3" Type="http://schemas.openxmlformats.org/officeDocument/2006/relationships/hyperlink" Target="#'Model map'!A1"/><Relationship Id="rId7" Type="http://schemas.openxmlformats.org/officeDocument/2006/relationships/hyperlink" Target="#Expenditure!A1"/><Relationship Id="rId12" Type="http://schemas.openxmlformats.org/officeDocument/2006/relationships/hyperlink" Target="#'Output to other models'!A1"/><Relationship Id="rId2" Type="http://schemas.openxmlformats.org/officeDocument/2006/relationships/hyperlink" Target="#'Version Control'!A1"/><Relationship Id="rId1" Type="http://schemas.openxmlformats.org/officeDocument/2006/relationships/hyperlink" Target="#Cover!A1"/><Relationship Id="rId6" Type="http://schemas.openxmlformats.org/officeDocument/2006/relationships/hyperlink" Target="#MEAV!A1"/><Relationship Id="rId11" Type="http://schemas.openxmlformats.org/officeDocument/2006/relationships/hyperlink" Target="#Expensed!A1"/><Relationship Id="rId5" Type="http://schemas.openxmlformats.org/officeDocument/2006/relationships/hyperlink" Target="#'DNO inputs'!A1"/><Relationship Id="rId10" Type="http://schemas.openxmlformats.org/officeDocument/2006/relationships/hyperlink" Target="#'Rev allocation'!A1"/><Relationship Id="rId4" Type="http://schemas.openxmlformats.org/officeDocument/2006/relationships/hyperlink" Target="#'Fixed inputs'!A1"/><Relationship Id="rId9" Type="http://schemas.openxmlformats.org/officeDocument/2006/relationships/hyperlink" Target="#'CDCM discounts'!A1"/><Relationship Id="rId14" Type="http://schemas.openxmlformats.org/officeDocument/2006/relationships/hyperlink" Target="#Direc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8334</xdr:colOff>
      <xdr:row>1</xdr:row>
      <xdr:rowOff>0</xdr:rowOff>
    </xdr:from>
    <xdr:to>
      <xdr:col>1</xdr:col>
      <xdr:colOff>573881</xdr:colOff>
      <xdr:row>3</xdr:row>
      <xdr:rowOff>25713</xdr:rowOff>
    </xdr:to>
    <xdr:pic>
      <xdr:nvPicPr>
        <xdr:cNvPr id="10" name="Picture 9" descr="S:\Administration\Logos\CEPA\CEPA 4 squares only.bmp">
          <a:extLst>
            <a:ext uri="{FF2B5EF4-FFF2-40B4-BE49-F238E27FC236}">
              <a16:creationId xmlns:a16="http://schemas.microsoft.com/office/drawing/2014/main" xmlns="" id="{645B4203-21B3-4FFD-9B81-D356F7A42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22" y="190500"/>
          <a:ext cx="565547" cy="573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</xdr:row>
      <xdr:rowOff>101201</xdr:rowOff>
    </xdr:from>
    <xdr:to>
      <xdr:col>1</xdr:col>
      <xdr:colOff>698897</xdr:colOff>
      <xdr:row>4</xdr:row>
      <xdr:rowOff>97670</xdr:rowOff>
    </xdr:to>
    <xdr:pic>
      <xdr:nvPicPr>
        <xdr:cNvPr id="11" name="Picture 10" descr="Image result for tnei">
          <a:extLst>
            <a:ext uri="{FF2B5EF4-FFF2-40B4-BE49-F238E27FC236}">
              <a16:creationId xmlns:a16="http://schemas.microsoft.com/office/drawing/2014/main" xmlns="" id="{312A5B11-04C4-4363-B872-0366D1395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8" y="839389"/>
          <a:ext cx="698897" cy="258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5</xdr:col>
      <xdr:colOff>5040000</xdr:colOff>
      <xdr:row>11</xdr:row>
      <xdr:rowOff>0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xmlns="" id="{C09B21CE-A54C-45C8-A3BD-2C64C77C5FD5}"/>
            </a:ext>
          </a:extLst>
        </xdr:cNvPr>
        <xdr:cNvSpPr/>
      </xdr:nvSpPr>
      <xdr:spPr>
        <a:xfrm>
          <a:off x="4588933" y="1862667"/>
          <a:ext cx="5040000" cy="931333"/>
        </a:xfrm>
        <a:prstGeom prst="rect">
          <a:avLst/>
        </a:prstGeom>
        <a:solidFill>
          <a:schemeClr val="bg1">
            <a:lumMod val="5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Information </a:t>
          </a:r>
        </a:p>
      </xdr:txBody>
    </xdr:sp>
    <xdr:clientData/>
  </xdr:twoCellAnchor>
  <xdr:twoCellAnchor>
    <xdr:from>
      <xdr:col>5</xdr:col>
      <xdr:colOff>0</xdr:colOff>
      <xdr:row>11</xdr:row>
      <xdr:rowOff>141023</xdr:rowOff>
    </xdr:from>
    <xdr:to>
      <xdr:col>5</xdr:col>
      <xdr:colOff>5040000</xdr:colOff>
      <xdr:row>16</xdr:row>
      <xdr:rowOff>0</xdr:rowOff>
    </xdr:to>
    <xdr:sp macro="" textlink="">
      <xdr:nvSpPr>
        <xdr:cNvPr id="102" name="Rectangle 101">
          <a:extLst>
            <a:ext uri="{FF2B5EF4-FFF2-40B4-BE49-F238E27FC236}">
              <a16:creationId xmlns:a16="http://schemas.microsoft.com/office/drawing/2014/main" xmlns="" id="{8A4DD64F-8B0A-4690-BC1F-8F27FFC7E32D}"/>
            </a:ext>
          </a:extLst>
        </xdr:cNvPr>
        <xdr:cNvSpPr/>
      </xdr:nvSpPr>
      <xdr:spPr>
        <a:xfrm>
          <a:off x="4588933" y="2935023"/>
          <a:ext cx="5040000" cy="790310"/>
        </a:xfrm>
        <a:prstGeom prst="rect">
          <a:avLst/>
        </a:prstGeom>
        <a:solidFill>
          <a:schemeClr val="accent2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Inputs</a:t>
          </a:r>
        </a:p>
      </xdr:txBody>
    </xdr:sp>
    <xdr:clientData/>
  </xdr:twoCellAnchor>
  <xdr:twoCellAnchor>
    <xdr:from>
      <xdr:col>5</xdr:col>
      <xdr:colOff>370821</xdr:colOff>
      <xdr:row>7</xdr:row>
      <xdr:rowOff>181792</xdr:rowOff>
    </xdr:from>
    <xdr:to>
      <xdr:col>5</xdr:col>
      <xdr:colOff>1614427</xdr:colOff>
      <xdr:row>9</xdr:row>
      <xdr:rowOff>168412</xdr:rowOff>
    </xdr:to>
    <xdr:sp macro="" textlink="">
      <xdr:nvSpPr>
        <xdr:cNvPr id="103" name="Rectangle 10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8E4F539F-F8C1-4758-9C55-C24033800582}"/>
            </a:ext>
          </a:extLst>
        </xdr:cNvPr>
        <xdr:cNvSpPr/>
      </xdr:nvSpPr>
      <xdr:spPr>
        <a:xfrm>
          <a:off x="4959754" y="2230725"/>
          <a:ext cx="1243606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Cover</a:t>
          </a:r>
        </a:p>
      </xdr:txBody>
    </xdr:sp>
    <xdr:clientData/>
  </xdr:twoCellAnchor>
  <xdr:twoCellAnchor>
    <xdr:from>
      <xdr:col>5</xdr:col>
      <xdr:colOff>1941147</xdr:colOff>
      <xdr:row>7</xdr:row>
      <xdr:rowOff>181792</xdr:rowOff>
    </xdr:from>
    <xdr:to>
      <xdr:col>5</xdr:col>
      <xdr:colOff>3187135</xdr:colOff>
      <xdr:row>9</xdr:row>
      <xdr:rowOff>168412</xdr:rowOff>
    </xdr:to>
    <xdr:sp macro="" textlink="">
      <xdr:nvSpPr>
        <xdr:cNvPr id="104" name="Rectangle 10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B345CB2F-4DAB-4FC6-84E6-34923ADD1D7F}"/>
            </a:ext>
          </a:extLst>
        </xdr:cNvPr>
        <xdr:cNvSpPr/>
      </xdr:nvSpPr>
      <xdr:spPr>
        <a:xfrm>
          <a:off x="6530080" y="2230725"/>
          <a:ext cx="1245988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Version control</a:t>
          </a:r>
        </a:p>
      </xdr:txBody>
    </xdr:sp>
    <xdr:clientData/>
  </xdr:twoCellAnchor>
  <xdr:twoCellAnchor>
    <xdr:from>
      <xdr:col>5</xdr:col>
      <xdr:colOff>3513855</xdr:colOff>
      <xdr:row>7</xdr:row>
      <xdr:rowOff>181792</xdr:rowOff>
    </xdr:from>
    <xdr:to>
      <xdr:col>5</xdr:col>
      <xdr:colOff>4759047</xdr:colOff>
      <xdr:row>9</xdr:row>
      <xdr:rowOff>168412</xdr:rowOff>
    </xdr:to>
    <xdr:sp macro="" textlink="">
      <xdr:nvSpPr>
        <xdr:cNvPr id="105" name="Rectangle 10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FBFC3E45-BAC7-4FE3-B899-9DE54C17D8F2}"/>
            </a:ext>
          </a:extLst>
        </xdr:cNvPr>
        <xdr:cNvSpPr/>
      </xdr:nvSpPr>
      <xdr:spPr>
        <a:xfrm>
          <a:off x="8102788" y="2230725"/>
          <a:ext cx="1245192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Model map</a:t>
          </a:r>
        </a:p>
      </xdr:txBody>
    </xdr:sp>
    <xdr:clientData/>
  </xdr:twoCellAnchor>
  <xdr:twoCellAnchor>
    <xdr:from>
      <xdr:col>5</xdr:col>
      <xdr:colOff>1146128</xdr:colOff>
      <xdr:row>13</xdr:row>
      <xdr:rowOff>53099</xdr:rowOff>
    </xdr:from>
    <xdr:to>
      <xdr:col>5</xdr:col>
      <xdr:colOff>2442120</xdr:colOff>
      <xdr:row>15</xdr:row>
      <xdr:rowOff>32099</xdr:rowOff>
    </xdr:to>
    <xdr:sp macro="" textlink="">
      <xdr:nvSpPr>
        <xdr:cNvPr id="106" name="Rectangle 10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DC6B708D-81C7-46CC-B9C2-7C14637C1A0A}"/>
            </a:ext>
          </a:extLst>
        </xdr:cNvPr>
        <xdr:cNvSpPr/>
      </xdr:nvSpPr>
      <xdr:spPr>
        <a:xfrm>
          <a:off x="5735061" y="3219632"/>
          <a:ext cx="1295992" cy="35153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Fixed inputs</a:t>
          </a:r>
        </a:p>
      </xdr:txBody>
    </xdr:sp>
    <xdr:clientData/>
  </xdr:twoCellAnchor>
  <xdr:twoCellAnchor>
    <xdr:from>
      <xdr:col>5</xdr:col>
      <xdr:colOff>2768841</xdr:colOff>
      <xdr:row>13</xdr:row>
      <xdr:rowOff>53099</xdr:rowOff>
    </xdr:from>
    <xdr:to>
      <xdr:col>5</xdr:col>
      <xdr:colOff>4014829</xdr:colOff>
      <xdr:row>15</xdr:row>
      <xdr:rowOff>32099</xdr:rowOff>
    </xdr:to>
    <xdr:sp macro="" textlink="">
      <xdr:nvSpPr>
        <xdr:cNvPr id="107" name="Rectangle 10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31EEB44E-86E7-40E5-AAEE-4993D055E8AA}"/>
            </a:ext>
          </a:extLst>
        </xdr:cNvPr>
        <xdr:cNvSpPr/>
      </xdr:nvSpPr>
      <xdr:spPr>
        <a:xfrm>
          <a:off x="7357774" y="3219632"/>
          <a:ext cx="1245988" cy="35153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DNO inputs</a:t>
          </a:r>
        </a:p>
      </xdr:txBody>
    </xdr:sp>
    <xdr:clientData/>
  </xdr:twoCellAnchor>
  <xdr:twoCellAnchor>
    <xdr:from>
      <xdr:col>5</xdr:col>
      <xdr:colOff>0</xdr:colOff>
      <xdr:row>17</xdr:row>
      <xdr:rowOff>11907</xdr:rowOff>
    </xdr:from>
    <xdr:to>
      <xdr:col>5</xdr:col>
      <xdr:colOff>5040000</xdr:colOff>
      <xdr:row>35</xdr:row>
      <xdr:rowOff>0</xdr:rowOff>
    </xdr:to>
    <xdr:sp macro="" textlink="">
      <xdr:nvSpPr>
        <xdr:cNvPr id="108" name="Rectangle 107">
          <a:extLst>
            <a:ext uri="{FF2B5EF4-FFF2-40B4-BE49-F238E27FC236}">
              <a16:creationId xmlns:a16="http://schemas.microsoft.com/office/drawing/2014/main" xmlns="" id="{6FD9FBEB-2C7D-4DE1-B3B2-9B3955B493BF}"/>
            </a:ext>
          </a:extLst>
        </xdr:cNvPr>
        <xdr:cNvSpPr/>
      </xdr:nvSpPr>
      <xdr:spPr>
        <a:xfrm>
          <a:off x="4588933" y="3923507"/>
          <a:ext cx="5040000" cy="3340893"/>
        </a:xfrm>
        <a:prstGeom prst="rect">
          <a:avLst/>
        </a:prstGeom>
        <a:solidFill>
          <a:schemeClr val="accent5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Calculations</a:t>
          </a:r>
        </a:p>
      </xdr:txBody>
    </xdr:sp>
    <xdr:clientData/>
  </xdr:twoCellAnchor>
  <xdr:twoCellAnchor>
    <xdr:from>
      <xdr:col>5</xdr:col>
      <xdr:colOff>228050</xdr:colOff>
      <xdr:row>19</xdr:row>
      <xdr:rowOff>68955</xdr:rowOff>
    </xdr:from>
    <xdr:to>
      <xdr:col>5</xdr:col>
      <xdr:colOff>1308050</xdr:colOff>
      <xdr:row>21</xdr:row>
      <xdr:rowOff>47955</xdr:rowOff>
    </xdr:to>
    <xdr:sp macro="" textlink="">
      <xdr:nvSpPr>
        <xdr:cNvPr id="109" name="Rectangle 10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65C9AA99-F32D-4B16-A881-D69E213F6E09}"/>
            </a:ext>
          </a:extLst>
        </xdr:cNvPr>
        <xdr:cNvSpPr/>
      </xdr:nvSpPr>
      <xdr:spPr>
        <a:xfrm>
          <a:off x="4816983" y="435308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MEAV</a:t>
          </a:r>
        </a:p>
      </xdr:txBody>
    </xdr:sp>
    <xdr:clientData/>
  </xdr:twoCellAnchor>
  <xdr:twoCellAnchor>
    <xdr:from>
      <xdr:col>5</xdr:col>
      <xdr:colOff>2294963</xdr:colOff>
      <xdr:row>19</xdr:row>
      <xdr:rowOff>68955</xdr:rowOff>
    </xdr:from>
    <xdr:to>
      <xdr:col>5</xdr:col>
      <xdr:colOff>3374963</xdr:colOff>
      <xdr:row>21</xdr:row>
      <xdr:rowOff>47955</xdr:rowOff>
    </xdr:to>
    <xdr:sp macro="" textlink="">
      <xdr:nvSpPr>
        <xdr:cNvPr id="110" name="Rectangle 10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25C75B3B-30F0-410E-81D8-529764C1D2DD}"/>
            </a:ext>
          </a:extLst>
        </xdr:cNvPr>
        <xdr:cNvSpPr/>
      </xdr:nvSpPr>
      <xdr:spPr>
        <a:xfrm>
          <a:off x="6883896" y="435308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Expenditure</a:t>
          </a:r>
        </a:p>
      </xdr:txBody>
    </xdr:sp>
    <xdr:clientData/>
  </xdr:twoCellAnchor>
  <xdr:twoCellAnchor>
    <xdr:from>
      <xdr:col>5</xdr:col>
      <xdr:colOff>1022202</xdr:colOff>
      <xdr:row>27</xdr:row>
      <xdr:rowOff>7042</xdr:rowOff>
    </xdr:from>
    <xdr:to>
      <xdr:col>5</xdr:col>
      <xdr:colOff>2102202</xdr:colOff>
      <xdr:row>28</xdr:row>
      <xdr:rowOff>176542</xdr:rowOff>
    </xdr:to>
    <xdr:sp macro="" textlink="">
      <xdr:nvSpPr>
        <xdr:cNvPr id="111" name="Rectangle 1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85C35D7D-615B-4182-8631-FA7F93078976}"/>
            </a:ext>
          </a:extLst>
        </xdr:cNvPr>
        <xdr:cNvSpPr/>
      </xdr:nvSpPr>
      <xdr:spPr>
        <a:xfrm>
          <a:off x="5611135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Capitalised</a:t>
          </a:r>
        </a:p>
      </xdr:txBody>
    </xdr:sp>
    <xdr:clientData/>
  </xdr:twoCellAnchor>
  <xdr:twoCellAnchor>
    <xdr:from>
      <xdr:col>5</xdr:col>
      <xdr:colOff>1308050</xdr:colOff>
      <xdr:row>20</xdr:row>
      <xdr:rowOff>58455</xdr:rowOff>
    </xdr:from>
    <xdr:to>
      <xdr:col>5</xdr:col>
      <xdr:colOff>2294963</xdr:colOff>
      <xdr:row>20</xdr:row>
      <xdr:rowOff>58455</xdr:rowOff>
    </xdr:to>
    <xdr:cxnSp macro="">
      <xdr:nvCxnSpPr>
        <xdr:cNvPr id="112" name="Straight Arrow Connector 111">
          <a:extLst>
            <a:ext uri="{FF2B5EF4-FFF2-40B4-BE49-F238E27FC236}">
              <a16:creationId xmlns:a16="http://schemas.microsoft.com/office/drawing/2014/main" xmlns="" id="{737AF6EE-B5C7-4D11-9F5C-25208F4969A0}"/>
            </a:ext>
          </a:extLst>
        </xdr:cNvPr>
        <xdr:cNvCxnSpPr>
          <a:stCxn id="109" idx="3"/>
          <a:endCxn id="110" idx="1"/>
        </xdr:cNvCxnSpPr>
      </xdr:nvCxnSpPr>
      <xdr:spPr>
        <a:xfrm>
          <a:off x="5896983" y="4528855"/>
          <a:ext cx="986913" cy="0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5040000</xdr:colOff>
      <xdr:row>40</xdr:row>
      <xdr:rowOff>0</xdr:rowOff>
    </xdr:to>
    <xdr:sp macro="" textlink="">
      <xdr:nvSpPr>
        <xdr:cNvPr id="113" name="Rectangle 112">
          <a:extLst>
            <a:ext uri="{FF2B5EF4-FFF2-40B4-BE49-F238E27FC236}">
              <a16:creationId xmlns:a16="http://schemas.microsoft.com/office/drawing/2014/main" xmlns="" id="{701EE38F-7033-4414-B22A-80AF56899704}"/>
            </a:ext>
          </a:extLst>
        </xdr:cNvPr>
        <xdr:cNvSpPr/>
      </xdr:nvSpPr>
      <xdr:spPr>
        <a:xfrm>
          <a:off x="4588933" y="7450667"/>
          <a:ext cx="5040000" cy="745066"/>
        </a:xfrm>
        <a:prstGeom prst="rect">
          <a:avLst/>
        </a:prstGeom>
        <a:solidFill>
          <a:schemeClr val="accent6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Results</a:t>
          </a:r>
        </a:p>
      </xdr:txBody>
    </xdr:sp>
    <xdr:clientData/>
  </xdr:twoCellAnchor>
  <xdr:twoCellAnchor>
    <xdr:from>
      <xdr:col>5</xdr:col>
      <xdr:colOff>3555239</xdr:colOff>
      <xdr:row>31</xdr:row>
      <xdr:rowOff>161725</xdr:rowOff>
    </xdr:from>
    <xdr:to>
      <xdr:col>5</xdr:col>
      <xdr:colOff>4635239</xdr:colOff>
      <xdr:row>33</xdr:row>
      <xdr:rowOff>140725</xdr:rowOff>
    </xdr:to>
    <xdr:sp macro="" textlink="">
      <xdr:nvSpPr>
        <xdr:cNvPr id="115" name="Rectangle 11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2FF66A3D-865C-49D5-A2B1-CBDF916F9709}"/>
            </a:ext>
          </a:extLst>
        </xdr:cNvPr>
        <xdr:cNvSpPr/>
      </xdr:nvSpPr>
      <xdr:spPr>
        <a:xfrm>
          <a:off x="8144172" y="668105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CDCM discounts</a:t>
          </a:r>
        </a:p>
      </xdr:txBody>
    </xdr:sp>
    <xdr:clientData/>
  </xdr:twoCellAnchor>
  <xdr:twoCellAnchor>
    <xdr:from>
      <xdr:col>5</xdr:col>
      <xdr:colOff>3458851</xdr:colOff>
      <xdr:row>33</xdr:row>
      <xdr:rowOff>140725</xdr:rowOff>
    </xdr:from>
    <xdr:to>
      <xdr:col>5</xdr:col>
      <xdr:colOff>4095239</xdr:colOff>
      <xdr:row>37</xdr:row>
      <xdr:rowOff>17307</xdr:rowOff>
    </xdr:to>
    <xdr:cxnSp macro="">
      <xdr:nvCxnSpPr>
        <xdr:cNvPr id="116" name="Straight Arrow Connector 115">
          <a:extLst>
            <a:ext uri="{FF2B5EF4-FFF2-40B4-BE49-F238E27FC236}">
              <a16:creationId xmlns:a16="http://schemas.microsoft.com/office/drawing/2014/main" xmlns="" id="{31211347-6C0A-4137-9492-90687044FA51}"/>
            </a:ext>
          </a:extLst>
        </xdr:cNvPr>
        <xdr:cNvCxnSpPr>
          <a:stCxn id="115" idx="2"/>
          <a:endCxn id="28" idx="0"/>
        </xdr:cNvCxnSpPr>
      </xdr:nvCxnSpPr>
      <xdr:spPr>
        <a:xfrm flipH="1">
          <a:off x="8047784" y="7032592"/>
          <a:ext cx="636388" cy="621648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2294963</xdr:colOff>
      <xdr:row>27</xdr:row>
      <xdr:rowOff>7042</xdr:rowOff>
    </xdr:from>
    <xdr:to>
      <xdr:col>5</xdr:col>
      <xdr:colOff>3374963</xdr:colOff>
      <xdr:row>28</xdr:row>
      <xdr:rowOff>176542</xdr:rowOff>
    </xdr:to>
    <xdr:sp macro="" textlink="">
      <xdr:nvSpPr>
        <xdr:cNvPr id="117" name="Rectangle 11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5E32B3DD-80BD-4D24-A5A5-820800C22415}"/>
            </a:ext>
          </a:extLst>
        </xdr:cNvPr>
        <xdr:cNvSpPr/>
      </xdr:nvSpPr>
      <xdr:spPr>
        <a:xfrm>
          <a:off x="6883896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Rev allocation</a:t>
          </a:r>
        </a:p>
      </xdr:txBody>
    </xdr:sp>
    <xdr:clientData/>
  </xdr:twoCellAnchor>
  <xdr:twoCellAnchor>
    <xdr:from>
      <xdr:col>5</xdr:col>
      <xdr:colOff>2102202</xdr:colOff>
      <xdr:row>27</xdr:row>
      <xdr:rowOff>179422</xdr:rowOff>
    </xdr:from>
    <xdr:to>
      <xdr:col>5</xdr:col>
      <xdr:colOff>2294963</xdr:colOff>
      <xdr:row>27</xdr:row>
      <xdr:rowOff>179422</xdr:rowOff>
    </xdr:to>
    <xdr:cxnSp macro="">
      <xdr:nvCxnSpPr>
        <xdr:cNvPr id="119" name="Straight Arrow Connector 118">
          <a:extLst>
            <a:ext uri="{FF2B5EF4-FFF2-40B4-BE49-F238E27FC236}">
              <a16:creationId xmlns:a16="http://schemas.microsoft.com/office/drawing/2014/main" xmlns="" id="{86E44452-3D83-474E-A208-D1FC464A2AB3}"/>
            </a:ext>
          </a:extLst>
        </xdr:cNvPr>
        <xdr:cNvCxnSpPr>
          <a:stCxn id="111" idx="3"/>
          <a:endCxn id="117" idx="1"/>
        </xdr:cNvCxnSpPr>
      </xdr:nvCxnSpPr>
      <xdr:spPr>
        <a:xfrm>
          <a:off x="6691135" y="5953689"/>
          <a:ext cx="192761" cy="0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4095239</xdr:colOff>
      <xdr:row>31</xdr:row>
      <xdr:rowOff>161725</xdr:rowOff>
    </xdr:to>
    <xdr:cxnSp macro="">
      <xdr:nvCxnSpPr>
        <xdr:cNvPr id="120" name="Straight Arrow Connector 119">
          <a:extLst>
            <a:ext uri="{FF2B5EF4-FFF2-40B4-BE49-F238E27FC236}">
              <a16:creationId xmlns:a16="http://schemas.microsoft.com/office/drawing/2014/main" xmlns="" id="{2CECCC25-537B-47BC-B3C2-707C870AA41A}"/>
            </a:ext>
          </a:extLst>
        </xdr:cNvPr>
        <xdr:cNvCxnSpPr>
          <a:stCxn id="117" idx="2"/>
          <a:endCxn id="115" idx="0"/>
        </xdr:cNvCxnSpPr>
      </xdr:nvCxnSpPr>
      <xdr:spPr>
        <a:xfrm>
          <a:off x="7423896" y="6137075"/>
          <a:ext cx="1260276" cy="543983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2520000</xdr:colOff>
      <xdr:row>16</xdr:row>
      <xdr:rowOff>0</xdr:rowOff>
    </xdr:from>
    <xdr:to>
      <xdr:col>5</xdr:col>
      <xdr:colOff>2520000</xdr:colOff>
      <xdr:row>17</xdr:row>
      <xdr:rowOff>11907</xdr:rowOff>
    </xdr:to>
    <xdr:cxnSp macro="">
      <xdr:nvCxnSpPr>
        <xdr:cNvPr id="123" name="Straight Arrow Connector 122">
          <a:extLst>
            <a:ext uri="{FF2B5EF4-FFF2-40B4-BE49-F238E27FC236}">
              <a16:creationId xmlns:a16="http://schemas.microsoft.com/office/drawing/2014/main" xmlns="" id="{C4A3977C-AB95-4EEA-84DB-3FC6F147F1B0}"/>
            </a:ext>
          </a:extLst>
        </xdr:cNvPr>
        <xdr:cNvCxnSpPr>
          <a:stCxn id="102" idx="2"/>
          <a:endCxn id="108" idx="0"/>
        </xdr:cNvCxnSpPr>
      </xdr:nvCxnSpPr>
      <xdr:spPr>
        <a:xfrm>
          <a:off x="7108933" y="3725333"/>
          <a:ext cx="0" cy="198174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2294963</xdr:colOff>
      <xdr:row>22</xdr:row>
      <xdr:rowOff>133248</xdr:rowOff>
    </xdr:from>
    <xdr:to>
      <xdr:col>5</xdr:col>
      <xdr:colOff>3374963</xdr:colOff>
      <xdr:row>24</xdr:row>
      <xdr:rowOff>112248</xdr:rowOff>
    </xdr:to>
    <xdr:sp macro="" textlink="">
      <xdr:nvSpPr>
        <xdr:cNvPr id="26" name="Rectangle 2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BB4FEB7B-58EF-4AEF-A746-A8D6CA6A18AB}"/>
            </a:ext>
          </a:extLst>
        </xdr:cNvPr>
        <xdr:cNvSpPr/>
      </xdr:nvSpPr>
      <xdr:spPr>
        <a:xfrm>
          <a:off x="6883896" y="4976181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Expensed</a:t>
          </a:r>
        </a:p>
      </xdr:txBody>
    </xdr:sp>
    <xdr:clientData/>
  </xdr:twoCellAnchor>
  <xdr:twoCellAnchor>
    <xdr:from>
      <xdr:col>5</xdr:col>
      <xdr:colOff>2835857</xdr:colOff>
      <xdr:row>37</xdr:row>
      <xdr:rowOff>17307</xdr:rowOff>
    </xdr:from>
    <xdr:to>
      <xdr:col>5</xdr:col>
      <xdr:colOff>4081845</xdr:colOff>
      <xdr:row>38</xdr:row>
      <xdr:rowOff>177282</xdr:rowOff>
    </xdr:to>
    <xdr:sp macro="" textlink="">
      <xdr:nvSpPr>
        <xdr:cNvPr id="28" name="Rectangle 27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3E2719C4-71EB-4679-AEBE-07C19248D1DE}"/>
            </a:ext>
          </a:extLst>
        </xdr:cNvPr>
        <xdr:cNvSpPr/>
      </xdr:nvSpPr>
      <xdr:spPr>
        <a:xfrm>
          <a:off x="7424790" y="7654240"/>
          <a:ext cx="1245988" cy="34624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Output to other models</a:t>
          </a:r>
        </a:p>
      </xdr:txBody>
    </xdr:sp>
    <xdr:clientData/>
  </xdr:twoCellAnchor>
  <xdr:twoCellAnchor>
    <xdr:from>
      <xdr:col>5</xdr:col>
      <xdr:colOff>2294963</xdr:colOff>
      <xdr:row>31</xdr:row>
      <xdr:rowOff>154581</xdr:rowOff>
    </xdr:from>
    <xdr:to>
      <xdr:col>5</xdr:col>
      <xdr:colOff>3374963</xdr:colOff>
      <xdr:row>33</xdr:row>
      <xdr:rowOff>133581</xdr:rowOff>
    </xdr:to>
    <xdr:sp macro="" textlink="">
      <xdr:nvSpPr>
        <xdr:cNvPr id="29" name="Rectangle 28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755F9C12-AE28-4389-82FA-7D1DB39F6EC2}"/>
            </a:ext>
          </a:extLst>
        </xdr:cNvPr>
        <xdr:cNvSpPr/>
      </xdr:nvSpPr>
      <xdr:spPr>
        <a:xfrm>
          <a:off x="6883896" y="6673914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EDCM discounts</a:t>
          </a:r>
        </a:p>
      </xdr:txBody>
    </xdr:sp>
    <xdr:clientData/>
  </xdr:twoCellAnchor>
  <xdr:twoCellAnchor>
    <xdr:from>
      <xdr:col>5</xdr:col>
      <xdr:colOff>2834963</xdr:colOff>
      <xdr:row>33</xdr:row>
      <xdr:rowOff>133581</xdr:rowOff>
    </xdr:from>
    <xdr:to>
      <xdr:col>5</xdr:col>
      <xdr:colOff>3458851</xdr:colOff>
      <xdr:row>37</xdr:row>
      <xdr:rowOff>17307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xmlns="" id="{015B74D6-2590-4E24-9399-AD45901CE1FA}"/>
            </a:ext>
          </a:extLst>
        </xdr:cNvPr>
        <xdr:cNvCxnSpPr>
          <a:stCxn id="29" idx="2"/>
          <a:endCxn id="28" idx="0"/>
        </xdr:cNvCxnSpPr>
      </xdr:nvCxnSpPr>
      <xdr:spPr>
        <a:xfrm>
          <a:off x="7423896" y="7025448"/>
          <a:ext cx="623888" cy="628792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3555239</xdr:colOff>
      <xdr:row>27</xdr:row>
      <xdr:rowOff>7042</xdr:rowOff>
    </xdr:from>
    <xdr:to>
      <xdr:col>5</xdr:col>
      <xdr:colOff>4635239</xdr:colOff>
      <xdr:row>28</xdr:row>
      <xdr:rowOff>176542</xdr:rowOff>
    </xdr:to>
    <xdr:sp macro="" textlink="">
      <xdr:nvSpPr>
        <xdr:cNvPr id="31" name="Rectangle 3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xmlns="" id="{4E024C67-DB9E-4E2C-91FE-395607DB738F}"/>
            </a:ext>
          </a:extLst>
        </xdr:cNvPr>
        <xdr:cNvSpPr/>
      </xdr:nvSpPr>
      <xdr:spPr>
        <a:xfrm>
          <a:off x="8144172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Direct</a:t>
          </a:r>
        </a:p>
      </xdr:txBody>
    </xdr:sp>
    <xdr:clientData/>
  </xdr:twoCellAnchor>
  <xdr:twoCellAnchor>
    <xdr:from>
      <xdr:col>5</xdr:col>
      <xdr:colOff>2834963</xdr:colOff>
      <xdr:row>21</xdr:row>
      <xdr:rowOff>47955</xdr:rowOff>
    </xdr:from>
    <xdr:to>
      <xdr:col>5</xdr:col>
      <xdr:colOff>2834963</xdr:colOff>
      <xdr:row>22</xdr:row>
      <xdr:rowOff>133248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xmlns="" id="{D47285DD-C51F-4420-A4FF-AEA0A22400BC}"/>
            </a:ext>
          </a:extLst>
        </xdr:cNvPr>
        <xdr:cNvCxnSpPr>
          <a:stCxn id="110" idx="2"/>
          <a:endCxn id="26" idx="0"/>
        </xdr:cNvCxnSpPr>
      </xdr:nvCxnSpPr>
      <xdr:spPr>
        <a:xfrm>
          <a:off x="7423896" y="4704622"/>
          <a:ext cx="0" cy="27155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24</xdr:row>
      <xdr:rowOff>112248</xdr:rowOff>
    </xdr:from>
    <xdr:to>
      <xdr:col>5</xdr:col>
      <xdr:colOff>2834963</xdr:colOff>
      <xdr:row>27</xdr:row>
      <xdr:rowOff>7042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xmlns="" id="{A02EA60A-B43F-4A8F-A1DD-842AA1CDB7C1}"/>
            </a:ext>
          </a:extLst>
        </xdr:cNvPr>
        <xdr:cNvCxnSpPr>
          <a:stCxn id="26" idx="2"/>
          <a:endCxn id="117" idx="0"/>
        </xdr:cNvCxnSpPr>
      </xdr:nvCxnSpPr>
      <xdr:spPr>
        <a:xfrm>
          <a:off x="7423896" y="5327715"/>
          <a:ext cx="0" cy="453594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768051</xdr:colOff>
      <xdr:row>21</xdr:row>
      <xdr:rowOff>47954</xdr:rowOff>
    </xdr:from>
    <xdr:to>
      <xdr:col>5</xdr:col>
      <xdr:colOff>1022203</xdr:colOff>
      <xdr:row>27</xdr:row>
      <xdr:rowOff>179421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xmlns="" id="{4EC5B22C-2392-4EF8-A8A7-E6BD0A8DD9AF}"/>
            </a:ext>
          </a:extLst>
        </xdr:cNvPr>
        <xdr:cNvCxnSpPr>
          <a:stCxn id="109" idx="2"/>
          <a:endCxn id="111" idx="1"/>
        </xdr:cNvCxnSpPr>
      </xdr:nvCxnSpPr>
      <xdr:spPr>
        <a:xfrm rot="16200000" flipH="1">
          <a:off x="4859526" y="5202079"/>
          <a:ext cx="1249067" cy="254152"/>
        </a:xfrm>
        <a:prstGeom prst="bentConnector2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3374963</xdr:colOff>
      <xdr:row>20</xdr:row>
      <xdr:rowOff>58455</xdr:rowOff>
    </xdr:from>
    <xdr:to>
      <xdr:col>5</xdr:col>
      <xdr:colOff>4095239</xdr:colOff>
      <xdr:row>27</xdr:row>
      <xdr:rowOff>7042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xmlns="" id="{75D35FDA-080D-4205-BA89-89E67455A432}"/>
            </a:ext>
          </a:extLst>
        </xdr:cNvPr>
        <xdr:cNvCxnSpPr>
          <a:stCxn id="110" idx="3"/>
          <a:endCxn id="31" idx="0"/>
        </xdr:cNvCxnSpPr>
      </xdr:nvCxnSpPr>
      <xdr:spPr>
        <a:xfrm>
          <a:off x="7963896" y="4528855"/>
          <a:ext cx="720276" cy="1252454"/>
        </a:xfrm>
        <a:prstGeom prst="bentConnector2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4095239</xdr:colOff>
      <xdr:row>28</xdr:row>
      <xdr:rowOff>176542</xdr:rowOff>
    </xdr:from>
    <xdr:to>
      <xdr:col>5</xdr:col>
      <xdr:colOff>4095239</xdr:colOff>
      <xdr:row>31</xdr:row>
      <xdr:rowOff>161725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xmlns="" id="{7E2DDD69-B6B9-4BF9-B24F-572EAF3B6DFB}"/>
            </a:ext>
          </a:extLst>
        </xdr:cNvPr>
        <xdr:cNvCxnSpPr>
          <a:stCxn id="31" idx="2"/>
          <a:endCxn id="115" idx="0"/>
        </xdr:cNvCxnSpPr>
      </xdr:nvCxnSpPr>
      <xdr:spPr>
        <a:xfrm>
          <a:off x="8684172" y="6137075"/>
          <a:ext cx="0" cy="543983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2834963</xdr:colOff>
      <xdr:row>31</xdr:row>
      <xdr:rowOff>154581</xdr:rowOff>
    </xdr:to>
    <xdr:cxnSp macro="">
      <xdr:nvCxnSpPr>
        <xdr:cNvPr id="48" name="Straight Arrow Connector 47">
          <a:extLst>
            <a:ext uri="{FF2B5EF4-FFF2-40B4-BE49-F238E27FC236}">
              <a16:creationId xmlns:a16="http://schemas.microsoft.com/office/drawing/2014/main" xmlns="" id="{E1ABC5AF-1DA9-4760-80DC-97348C44AA7A}"/>
            </a:ext>
          </a:extLst>
        </xdr:cNvPr>
        <xdr:cNvCxnSpPr>
          <a:stCxn id="117" idx="2"/>
          <a:endCxn id="29" idx="0"/>
        </xdr:cNvCxnSpPr>
      </xdr:nvCxnSpPr>
      <xdr:spPr>
        <a:xfrm>
          <a:off x="7423896" y="6137075"/>
          <a:ext cx="0" cy="53683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768050</xdr:colOff>
      <xdr:row>21</xdr:row>
      <xdr:rowOff>47955</xdr:rowOff>
    </xdr:from>
    <xdr:to>
      <xdr:col>5</xdr:col>
      <xdr:colOff>2834963</xdr:colOff>
      <xdr:row>27</xdr:row>
      <xdr:rowOff>7042</xdr:rowOff>
    </xdr:to>
    <xdr:cxnSp macro="">
      <xdr:nvCxnSpPr>
        <xdr:cNvPr id="51" name="Straight Arrow Connector 50">
          <a:extLst>
            <a:ext uri="{FF2B5EF4-FFF2-40B4-BE49-F238E27FC236}">
              <a16:creationId xmlns:a16="http://schemas.microsoft.com/office/drawing/2014/main" xmlns="" id="{7BD0EC17-6C20-4D11-9A10-28773EA359C7}"/>
            </a:ext>
          </a:extLst>
        </xdr:cNvPr>
        <xdr:cNvCxnSpPr>
          <a:stCxn id="109" idx="2"/>
          <a:endCxn id="117" idx="0"/>
        </xdr:cNvCxnSpPr>
      </xdr:nvCxnSpPr>
      <xdr:spPr>
        <a:xfrm>
          <a:off x="5356983" y="4704622"/>
          <a:ext cx="2066913" cy="1076687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4095239</xdr:colOff>
      <xdr:row>31</xdr:row>
      <xdr:rowOff>154581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xmlns="" id="{BC630F20-92F3-4AC2-BEDF-8475CA6BBCA4}"/>
            </a:ext>
          </a:extLst>
        </xdr:cNvPr>
        <xdr:cNvCxnSpPr>
          <a:stCxn id="31" idx="2"/>
          <a:endCxn id="29" idx="0"/>
        </xdr:cNvCxnSpPr>
      </xdr:nvCxnSpPr>
      <xdr:spPr>
        <a:xfrm flipH="1">
          <a:off x="7423896" y="6137075"/>
          <a:ext cx="1260276" cy="53683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9C9C9"/>
    <pageSetUpPr fitToPage="1"/>
  </sheetPr>
  <dimension ref="A1:E46"/>
  <sheetViews>
    <sheetView showGridLines="0" showRowColHeaders="0" zoomScale="80" zoomScaleNormal="80" workbookViewId="0">
      <selection activeCell="D40" sqref="D40"/>
    </sheetView>
  </sheetViews>
  <sheetFormatPr defaultColWidth="0" defaultRowHeight="15" customHeight="1" x14ac:dyDescent="0.25"/>
  <cols>
    <col min="1" max="1" width="2.7109375" customWidth="1"/>
    <col min="2" max="2" width="22.7109375" customWidth="1"/>
    <col min="3" max="3" width="2.7109375" customWidth="1"/>
    <col min="4" max="4" width="100.42578125" customWidth="1"/>
    <col min="5" max="5" width="2.7109375" customWidth="1"/>
    <col min="6" max="16384" width="9.140625" hidden="1"/>
  </cols>
  <sheetData>
    <row r="1" spans="1:5" ht="15" customHeight="1" x14ac:dyDescent="0.25">
      <c r="A1" s="42"/>
      <c r="B1" s="43"/>
      <c r="C1" s="42"/>
      <c r="D1" s="42"/>
      <c r="E1" s="42"/>
    </row>
    <row r="2" spans="1:5" ht="28.5" x14ac:dyDescent="0.25">
      <c r="A2" s="42"/>
      <c r="B2" s="43"/>
      <c r="C2" s="42"/>
      <c r="D2" s="44" t="s">
        <v>0</v>
      </c>
      <c r="E2" s="42"/>
    </row>
    <row r="3" spans="1:5" ht="15" customHeight="1" x14ac:dyDescent="0.25">
      <c r="A3" s="42"/>
      <c r="B3" s="43"/>
      <c r="C3" s="42"/>
      <c r="D3" s="42"/>
      <c r="E3" s="42"/>
    </row>
    <row r="4" spans="1:5" ht="21" x14ac:dyDescent="0.25">
      <c r="A4" s="42"/>
      <c r="B4" s="43"/>
      <c r="C4" s="42"/>
      <c r="D4" s="216" t="s">
        <v>755</v>
      </c>
      <c r="E4" s="42"/>
    </row>
    <row r="5" spans="1:5" x14ac:dyDescent="0.25">
      <c r="A5" s="42"/>
      <c r="B5" s="43"/>
      <c r="C5" s="42"/>
      <c r="D5" s="42"/>
      <c r="E5" s="42"/>
    </row>
    <row r="6" spans="1:5" x14ac:dyDescent="0.25">
      <c r="A6" s="42"/>
      <c r="B6" s="45" t="str">
        <f>'Version control'!F7</f>
        <v>Model date:</v>
      </c>
      <c r="C6" s="42"/>
      <c r="D6" s="46">
        <f>'Version control'!H7</f>
        <v>43389</v>
      </c>
      <c r="E6" s="42"/>
    </row>
    <row r="7" spans="1:5" ht="15" customHeight="1" x14ac:dyDescent="0.25">
      <c r="A7" s="42"/>
      <c r="B7" s="43"/>
      <c r="C7" s="42"/>
      <c r="D7" s="42"/>
      <c r="E7" s="42"/>
    </row>
    <row r="8" spans="1:5" ht="15" customHeight="1" x14ac:dyDescent="0.25">
      <c r="A8" s="42"/>
      <c r="B8" s="45" t="str">
        <f>'Version control'!F9</f>
        <v>Development stage:</v>
      </c>
      <c r="C8" s="42"/>
      <c r="D8" s="47" t="str">
        <f>'Version control'!H9</f>
        <v>Release for charge setting</v>
      </c>
      <c r="E8" s="42"/>
    </row>
    <row r="9" spans="1:5" ht="15" customHeight="1" x14ac:dyDescent="0.25">
      <c r="A9" s="42"/>
      <c r="B9" s="43"/>
      <c r="C9" s="42"/>
      <c r="D9" s="42"/>
      <c r="E9" s="42"/>
    </row>
    <row r="10" spans="1:5" ht="15" customHeight="1" x14ac:dyDescent="0.25">
      <c r="A10" s="42"/>
      <c r="B10" s="45" t="str">
        <f>'Version control'!F11</f>
        <v>Model number:</v>
      </c>
      <c r="C10" s="42"/>
      <c r="D10" s="47">
        <f>'Version control'!H11</f>
        <v>3</v>
      </c>
      <c r="E10" s="42"/>
    </row>
    <row r="11" spans="1:5" ht="15" customHeight="1" x14ac:dyDescent="0.25">
      <c r="A11" s="42"/>
      <c r="B11" s="43"/>
      <c r="C11" s="42"/>
      <c r="D11" s="42"/>
      <c r="E11" s="42"/>
    </row>
    <row r="12" spans="1:5" ht="15" customHeight="1" x14ac:dyDescent="0.25">
      <c r="A12" s="42"/>
      <c r="B12" s="45" t="str">
        <f>'Version control'!F13</f>
        <v>DCUSA text version:</v>
      </c>
      <c r="C12" s="42"/>
      <c r="D12" s="47" t="str">
        <f>'Version control'!H13</f>
        <v>01 April 2020 DCUSA Charging Methodologies Pre-Release (released 09/10/2018)</v>
      </c>
      <c r="E12" s="42"/>
    </row>
    <row r="13" spans="1:5" s="1" customFormat="1" ht="15" customHeight="1" x14ac:dyDescent="0.25">
      <c r="A13" s="42"/>
      <c r="B13" s="45"/>
      <c r="C13" s="42"/>
      <c r="D13" s="47"/>
      <c r="E13" s="42"/>
    </row>
    <row r="14" spans="1:5" s="1" customFormat="1" ht="15" customHeight="1" x14ac:dyDescent="0.25">
      <c r="A14" s="42"/>
      <c r="B14" s="45" t="str">
        <f>'Version control'!F15</f>
        <v>DCUSA text schedule:</v>
      </c>
      <c r="C14" s="42"/>
      <c r="D14" s="47" t="str">
        <f>'Version control'!H15</f>
        <v>Schedule 29</v>
      </c>
      <c r="E14" s="42"/>
    </row>
    <row r="15" spans="1:5" ht="15" customHeight="1" x14ac:dyDescent="0.25">
      <c r="A15" s="42"/>
      <c r="B15" s="43"/>
      <c r="C15" s="42"/>
      <c r="D15" s="42"/>
      <c r="E15" s="42"/>
    </row>
    <row r="16" spans="1:5" ht="30" x14ac:dyDescent="0.25">
      <c r="A16" s="42"/>
      <c r="B16" s="45" t="s">
        <v>4</v>
      </c>
      <c r="C16" s="42"/>
      <c r="D16" s="48" t="s">
        <v>762</v>
      </c>
      <c r="E16" s="42"/>
    </row>
    <row r="17" spans="1:5" x14ac:dyDescent="0.25">
      <c r="A17" s="42"/>
      <c r="B17" s="43"/>
      <c r="C17" s="42"/>
      <c r="D17" s="48" t="s">
        <v>728</v>
      </c>
      <c r="E17" s="42"/>
    </row>
    <row r="18" spans="1:5" x14ac:dyDescent="0.25">
      <c r="A18" s="42"/>
      <c r="B18" s="43"/>
      <c r="C18" s="42"/>
      <c r="D18" s="42"/>
      <c r="E18" s="42"/>
    </row>
    <row r="19" spans="1:5" ht="15" customHeight="1" x14ac:dyDescent="0.25">
      <c r="A19" s="42"/>
      <c r="B19" s="45" t="s">
        <v>1</v>
      </c>
      <c r="C19" s="42"/>
      <c r="D19" s="223" t="s">
        <v>753</v>
      </c>
      <c r="E19" s="42"/>
    </row>
    <row r="20" spans="1:5" ht="15" customHeight="1" x14ac:dyDescent="0.25">
      <c r="A20" s="42"/>
      <c r="B20" s="43"/>
      <c r="C20" s="42"/>
      <c r="D20" s="42"/>
      <c r="E20" s="42"/>
    </row>
    <row r="21" spans="1:5" ht="15" customHeight="1" x14ac:dyDescent="0.25">
      <c r="A21" s="42"/>
      <c r="B21" s="45" t="s">
        <v>2</v>
      </c>
      <c r="C21" s="42"/>
      <c r="D21" s="223" t="s">
        <v>763</v>
      </c>
      <c r="E21" s="42"/>
    </row>
    <row r="22" spans="1:5" ht="15" customHeight="1" x14ac:dyDescent="0.25">
      <c r="A22" s="42"/>
      <c r="B22" s="43"/>
      <c r="C22" s="42"/>
      <c r="D22" s="42"/>
      <c r="E22" s="42"/>
    </row>
    <row r="23" spans="1:5" ht="15" customHeight="1" x14ac:dyDescent="0.25">
      <c r="A23" s="42"/>
      <c r="B23" s="45" t="s">
        <v>3</v>
      </c>
      <c r="C23" s="42"/>
      <c r="D23" s="18" t="s">
        <v>565</v>
      </c>
      <c r="E23" s="42"/>
    </row>
    <row r="24" spans="1:5" ht="15" customHeight="1" x14ac:dyDescent="0.25">
      <c r="A24" s="42"/>
      <c r="B24" s="43"/>
      <c r="C24" s="42"/>
      <c r="D24" s="42"/>
      <c r="E24" s="42"/>
    </row>
    <row r="25" spans="1:5" ht="30" customHeight="1" x14ac:dyDescent="0.25">
      <c r="A25" s="42"/>
      <c r="B25" s="45" t="s">
        <v>11</v>
      </c>
      <c r="C25" s="42"/>
      <c r="D25" s="18" t="s">
        <v>566</v>
      </c>
      <c r="E25" s="42"/>
    </row>
    <row r="26" spans="1:5" ht="15" customHeight="1" x14ac:dyDescent="0.25">
      <c r="A26" s="42"/>
      <c r="B26" s="43"/>
      <c r="C26" s="42"/>
      <c r="D26" s="42"/>
      <c r="E26" s="42"/>
    </row>
    <row r="27" spans="1:5" ht="15" customHeight="1" x14ac:dyDescent="0.25">
      <c r="A27" s="42"/>
      <c r="B27" s="45" t="s">
        <v>5</v>
      </c>
      <c r="C27" s="42"/>
      <c r="D27" s="42"/>
      <c r="E27" s="42"/>
    </row>
    <row r="28" spans="1:5" ht="15" customHeight="1" x14ac:dyDescent="0.25">
      <c r="A28" s="42"/>
      <c r="B28" s="49" t="s">
        <v>6</v>
      </c>
      <c r="C28" s="50"/>
      <c r="D28" s="50" t="s">
        <v>7</v>
      </c>
      <c r="E28" s="42"/>
    </row>
    <row r="29" spans="1:5" x14ac:dyDescent="0.25">
      <c r="A29" s="42"/>
      <c r="B29" s="51"/>
      <c r="C29" s="52"/>
      <c r="D29" s="52" t="s">
        <v>9</v>
      </c>
      <c r="E29" s="42"/>
    </row>
    <row r="30" spans="1:5" x14ac:dyDescent="0.25">
      <c r="A30" s="42"/>
      <c r="B30" s="19" t="s">
        <v>265</v>
      </c>
      <c r="C30" s="53"/>
      <c r="D30" s="53" t="s">
        <v>8</v>
      </c>
      <c r="E30" s="42"/>
    </row>
    <row r="31" spans="1:5" x14ac:dyDescent="0.25">
      <c r="A31" s="42"/>
      <c r="B31" s="20" t="s">
        <v>265</v>
      </c>
      <c r="C31" s="53"/>
      <c r="D31" s="53" t="s">
        <v>264</v>
      </c>
      <c r="E31" s="42"/>
    </row>
    <row r="32" spans="1:5" x14ac:dyDescent="0.25">
      <c r="A32" s="42"/>
      <c r="B32" s="21" t="s">
        <v>265</v>
      </c>
      <c r="C32" s="53"/>
      <c r="D32" s="54" t="s">
        <v>512</v>
      </c>
      <c r="E32" s="42"/>
    </row>
    <row r="33" spans="1:5" x14ac:dyDescent="0.25">
      <c r="A33" s="42"/>
      <c r="B33" s="55" t="s">
        <v>265</v>
      </c>
      <c r="C33" s="53"/>
      <c r="D33" s="53" t="s">
        <v>10</v>
      </c>
      <c r="E33" s="42"/>
    </row>
    <row r="34" spans="1:5" x14ac:dyDescent="0.25">
      <c r="A34" s="42"/>
      <c r="B34" s="56" t="s">
        <v>265</v>
      </c>
      <c r="C34" s="53"/>
      <c r="D34" s="53" t="s">
        <v>479</v>
      </c>
      <c r="E34" s="42"/>
    </row>
    <row r="35" spans="1:5" x14ac:dyDescent="0.25">
      <c r="A35" s="42"/>
      <c r="B35" s="57" t="s">
        <v>265</v>
      </c>
      <c r="C35" s="53"/>
      <c r="D35" s="53" t="s">
        <v>480</v>
      </c>
      <c r="E35" s="42"/>
    </row>
    <row r="36" spans="1:5" x14ac:dyDescent="0.25">
      <c r="A36" s="42"/>
      <c r="B36" s="58" t="s">
        <v>265</v>
      </c>
      <c r="C36" s="53"/>
      <c r="D36" s="54" t="s">
        <v>495</v>
      </c>
      <c r="E36" s="42"/>
    </row>
    <row r="37" spans="1:5" x14ac:dyDescent="0.25">
      <c r="A37" s="42"/>
      <c r="B37" s="59" t="s">
        <v>478</v>
      </c>
      <c r="C37" s="53"/>
      <c r="D37" s="54" t="s">
        <v>481</v>
      </c>
      <c r="E37" s="42"/>
    </row>
    <row r="38" spans="1:5" ht="15" customHeight="1" x14ac:dyDescent="0.25">
      <c r="A38" s="42"/>
      <c r="B38" s="60" t="s">
        <v>478</v>
      </c>
      <c r="C38" s="53"/>
      <c r="D38" s="53" t="s">
        <v>482</v>
      </c>
      <c r="E38" s="42"/>
    </row>
    <row r="39" spans="1:5" ht="15" customHeight="1" x14ac:dyDescent="0.25">
      <c r="A39" s="42"/>
      <c r="B39" s="50" t="s">
        <v>478</v>
      </c>
      <c r="C39" s="53"/>
      <c r="D39" s="53" t="s">
        <v>483</v>
      </c>
      <c r="E39" s="42"/>
    </row>
    <row r="40" spans="1:5" ht="15" customHeight="1" x14ac:dyDescent="0.25">
      <c r="A40" s="42"/>
      <c r="B40" s="61" t="s">
        <v>478</v>
      </c>
      <c r="C40" s="53"/>
      <c r="D40" s="53" t="s">
        <v>508</v>
      </c>
      <c r="E40" s="42"/>
    </row>
    <row r="41" spans="1:5" ht="15" customHeight="1" x14ac:dyDescent="0.25">
      <c r="A41" s="42"/>
      <c r="B41" s="62" t="s">
        <v>478</v>
      </c>
      <c r="C41" s="53"/>
      <c r="D41" s="53" t="s">
        <v>509</v>
      </c>
      <c r="E41" s="42"/>
    </row>
    <row r="42" spans="1:5" ht="15" customHeight="1" x14ac:dyDescent="0.25">
      <c r="A42" s="42"/>
      <c r="B42" s="63" t="s">
        <v>478</v>
      </c>
      <c r="C42" s="53"/>
      <c r="D42" s="53" t="s">
        <v>510</v>
      </c>
      <c r="E42" s="42"/>
    </row>
    <row r="43" spans="1:5" ht="15" customHeight="1" x14ac:dyDescent="0.25">
      <c r="A43" s="42"/>
      <c r="B43" s="64" t="s">
        <v>507</v>
      </c>
      <c r="C43" s="53"/>
      <c r="D43" s="53" t="s">
        <v>511</v>
      </c>
      <c r="E43" s="42"/>
    </row>
    <row r="44" spans="1:5" ht="15" customHeight="1" x14ac:dyDescent="0.25">
      <c r="A44" s="42"/>
      <c r="B44" s="65" t="s">
        <v>507</v>
      </c>
      <c r="C44" s="53"/>
      <c r="D44" s="54" t="s">
        <v>490</v>
      </c>
      <c r="E44" s="42"/>
    </row>
    <row r="45" spans="1:5" ht="15" customHeight="1" x14ac:dyDescent="0.25">
      <c r="A45" s="42"/>
      <c r="B45" s="66" t="s">
        <v>507</v>
      </c>
      <c r="C45" s="53"/>
      <c r="D45" s="54" t="s">
        <v>491</v>
      </c>
      <c r="E45" s="42"/>
    </row>
    <row r="46" spans="1:5" ht="15" customHeight="1" x14ac:dyDescent="0.25">
      <c r="A46" s="42"/>
      <c r="B46" s="67" t="s">
        <v>507</v>
      </c>
      <c r="C46" s="68"/>
      <c r="D46" s="69" t="s">
        <v>492</v>
      </c>
      <c r="E46" s="42"/>
    </row>
  </sheetData>
  <sheetProtection sheet="1" objects="1" formatCells="0" formatColumns="0" formatRows="0" sort="0" autoFilter="0"/>
  <pageMargins left="0.23622047244094491" right="0.23622047244094491" top="0.74803149606299213" bottom="0.74803149606299213" header="0.31496062992125984" footer="0.31496062992125984"/>
  <pageSetup paperSize="9" scale="77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4" tint="0.59999389629810485"/>
  </sheetPr>
  <dimension ref="A1:Q69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4" width="20.7109375" customWidth="1"/>
    <col min="15" max="15" width="2.7109375" customWidth="1"/>
    <col min="16" max="16" width="40.7109375" customWidth="1"/>
    <col min="17" max="17" width="2.7109375" customWidth="1"/>
    <col min="18" max="16384" width="9.140625" hidden="1"/>
  </cols>
  <sheetData>
    <row r="1" spans="1:17" x14ac:dyDescent="0.25">
      <c r="A1" s="96" t="str">
        <f ca="1">MID(CELL("filename",A1),FIND("]",CELL("filename",A1))+1,255)</f>
        <v>Capitalised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6"/>
      <c r="Q1" s="94"/>
    </row>
    <row r="2" spans="1:17" x14ac:dyDescent="0.25">
      <c r="A2" s="96" t="str">
        <f>Cover!D21&amp;" - "&amp;Cover!D23</f>
        <v>WPD SWAE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6"/>
      <c r="Q2" s="94"/>
    </row>
    <row r="3" spans="1:17" x14ac:dyDescent="0.25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99"/>
      <c r="Q3" s="95"/>
    </row>
    <row r="4" spans="1:17" s="1" customFormat="1" x14ac:dyDescent="0.25">
      <c r="A4" s="72" t="str">
        <f>H67 &amp; IF(H67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</row>
    <row r="5" spans="1:17" x14ac:dyDescent="0.25">
      <c r="A5" s="101"/>
      <c r="B5" s="102" t="s">
        <v>430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193</v>
      </c>
      <c r="K5" s="104" t="s">
        <v>194</v>
      </c>
      <c r="L5" s="104" t="s">
        <v>41</v>
      </c>
      <c r="M5" s="104" t="s">
        <v>40</v>
      </c>
      <c r="N5" s="104" t="s">
        <v>166</v>
      </c>
      <c r="O5" s="129"/>
      <c r="P5" s="103" t="s">
        <v>34</v>
      </c>
      <c r="Q5" s="42"/>
    </row>
    <row r="6" spans="1:17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3"/>
      <c r="Q6" s="42"/>
    </row>
    <row r="7" spans="1:17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7"/>
      <c r="Q7" s="42"/>
    </row>
    <row r="8" spans="1:17" x14ac:dyDescent="0.25">
      <c r="A8" s="73"/>
      <c r="B8" s="73"/>
      <c r="C8" s="109"/>
      <c r="D8" s="109"/>
      <c r="E8" s="109"/>
      <c r="F8" s="73"/>
      <c r="G8" s="73"/>
      <c r="H8" s="74"/>
      <c r="I8" s="74"/>
      <c r="J8" s="74"/>
      <c r="K8" s="74"/>
      <c r="L8" s="74"/>
      <c r="M8" s="74"/>
      <c r="N8" s="74"/>
      <c r="O8" s="74"/>
      <c r="P8" s="73"/>
      <c r="Q8" s="42"/>
    </row>
    <row r="9" spans="1:17" x14ac:dyDescent="0.25">
      <c r="A9" s="73"/>
      <c r="B9" s="73"/>
      <c r="C9" s="109" t="s">
        <v>442</v>
      </c>
      <c r="D9" s="109"/>
      <c r="E9" s="109"/>
      <c r="F9" s="73"/>
      <c r="G9" s="73"/>
      <c r="H9" s="74"/>
      <c r="I9" s="74"/>
      <c r="J9" s="74"/>
      <c r="K9" s="74"/>
      <c r="L9" s="74"/>
      <c r="M9" s="74"/>
      <c r="N9" s="74"/>
      <c r="O9" s="74"/>
      <c r="P9" s="73"/>
      <c r="Q9" s="42"/>
    </row>
    <row r="10" spans="1:17" x14ac:dyDescent="0.25">
      <c r="A10" s="73"/>
      <c r="B10" s="73"/>
      <c r="C10" s="109" t="s">
        <v>443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3"/>
      <c r="Q10" s="42"/>
    </row>
    <row r="11" spans="1:17" x14ac:dyDescent="0.25">
      <c r="A11" s="73"/>
      <c r="B11" s="73"/>
      <c r="C11" s="109" t="s">
        <v>734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3"/>
      <c r="Q11" s="74"/>
    </row>
    <row r="12" spans="1:17" x14ac:dyDescent="0.25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3"/>
      <c r="Q12" s="42"/>
    </row>
    <row r="13" spans="1:17" x14ac:dyDescent="0.25">
      <c r="A13" s="73"/>
      <c r="B13" s="107" t="s">
        <v>251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7"/>
      <c r="Q13" s="42"/>
    </row>
    <row r="14" spans="1:17" x14ac:dyDescent="0.25">
      <c r="A14" s="73"/>
      <c r="B14" s="73"/>
      <c r="C14" s="109"/>
      <c r="D14" s="109"/>
      <c r="E14" s="109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3"/>
      <c r="Q14" s="42"/>
    </row>
    <row r="15" spans="1:17" x14ac:dyDescent="0.25">
      <c r="A15" s="73"/>
      <c r="B15" s="73"/>
      <c r="C15" s="109" t="s">
        <v>444</v>
      </c>
      <c r="D15" s="109"/>
      <c r="E15" s="109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3"/>
      <c r="Q15" s="42"/>
    </row>
    <row r="16" spans="1:17" x14ac:dyDescent="0.25">
      <c r="A16" s="73"/>
      <c r="B16" s="73"/>
      <c r="C16" s="109" t="s">
        <v>445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3"/>
      <c r="Q16" s="42"/>
    </row>
    <row r="17" spans="1:17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3"/>
      <c r="Q17" s="42"/>
    </row>
    <row r="18" spans="1:17" x14ac:dyDescent="0.25">
      <c r="A18" s="73"/>
      <c r="B18" s="101"/>
      <c r="C18" s="110" t="s">
        <v>720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0"/>
      <c r="Q18" s="42"/>
    </row>
    <row r="19" spans="1:17" x14ac:dyDescent="0.25">
      <c r="A19" s="73"/>
      <c r="B19" s="73"/>
      <c r="C19" s="109"/>
      <c r="D19" s="109"/>
      <c r="E19" s="109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3"/>
      <c r="Q19" s="42"/>
    </row>
    <row r="20" spans="1:17" x14ac:dyDescent="0.25">
      <c r="A20" s="73"/>
      <c r="B20" s="73"/>
      <c r="C20" s="73"/>
      <c r="D20" s="109"/>
      <c r="E20" s="112" t="str">
        <f>'DNO inputs'!E336</f>
        <v>Net capex (2005/06 to 2014/15), by network level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3"/>
      <c r="Q20" s="42"/>
    </row>
    <row r="21" spans="1:17" x14ac:dyDescent="0.25">
      <c r="A21" s="73"/>
      <c r="B21" s="73"/>
      <c r="C21" s="73"/>
      <c r="D21" s="73"/>
      <c r="E21" s="73"/>
      <c r="F21" s="113" t="str">
        <f>'DNO inputs'!F337</f>
        <v>LV</v>
      </c>
      <c r="G21" s="113" t="str">
        <f>'DNO inputs'!G337</f>
        <v>£</v>
      </c>
      <c r="H21" s="156">
        <f>'DNO inputs'!H337</f>
        <v>49299918.108546756</v>
      </c>
      <c r="I21" s="130"/>
      <c r="J21" s="130"/>
      <c r="K21" s="130"/>
      <c r="L21" s="130"/>
      <c r="M21" s="130"/>
      <c r="N21" s="130"/>
      <c r="O21" s="74"/>
      <c r="P21" s="73"/>
      <c r="Q21" s="42"/>
    </row>
    <row r="22" spans="1:17" x14ac:dyDescent="0.25">
      <c r="A22" s="73"/>
      <c r="B22" s="73"/>
      <c r="C22" s="73"/>
      <c r="D22" s="73"/>
      <c r="E22" s="73"/>
      <c r="F22" s="115" t="str">
        <f>'DNO inputs'!F338</f>
        <v>LV/HV</v>
      </c>
      <c r="G22" s="115" t="str">
        <f>'DNO inputs'!G338</f>
        <v>£</v>
      </c>
      <c r="H22" s="152">
        <f>'DNO inputs'!H338</f>
        <v>23067824.613711819</v>
      </c>
      <c r="I22" s="130"/>
      <c r="J22" s="130"/>
      <c r="K22" s="130"/>
      <c r="L22" s="130"/>
      <c r="M22" s="130"/>
      <c r="N22" s="130"/>
      <c r="O22" s="74"/>
      <c r="P22" s="73"/>
      <c r="Q22" s="42"/>
    </row>
    <row r="23" spans="1:17" x14ac:dyDescent="0.25">
      <c r="A23" s="73"/>
      <c r="B23" s="73"/>
      <c r="C23" s="73"/>
      <c r="D23" s="73"/>
      <c r="E23" s="73"/>
      <c r="F23" s="115" t="str">
        <f>'DNO inputs'!F339</f>
        <v>HV</v>
      </c>
      <c r="G23" s="115" t="str">
        <f>'DNO inputs'!G339</f>
        <v>£</v>
      </c>
      <c r="H23" s="152">
        <f>'DNO inputs'!H339</f>
        <v>93064880.701504499</v>
      </c>
      <c r="I23" s="130"/>
      <c r="J23" s="130"/>
      <c r="K23" s="130"/>
      <c r="L23" s="130"/>
      <c r="M23" s="130"/>
      <c r="N23" s="130"/>
      <c r="O23" s="74"/>
      <c r="P23" s="73"/>
      <c r="Q23" s="42"/>
    </row>
    <row r="24" spans="1:17" x14ac:dyDescent="0.25">
      <c r="A24" s="73"/>
      <c r="B24" s="73"/>
      <c r="C24" s="73"/>
      <c r="D24" s="73"/>
      <c r="E24" s="73"/>
      <c r="F24" s="115" t="str">
        <f>'DNO inputs'!F340</f>
        <v>EHV</v>
      </c>
      <c r="G24" s="115" t="str">
        <f>'DNO inputs'!G340</f>
        <v>£</v>
      </c>
      <c r="H24" s="152">
        <f>'DNO inputs'!H340</f>
        <v>58049577.21807123</v>
      </c>
      <c r="I24" s="130"/>
      <c r="J24" s="130"/>
      <c r="K24" s="130"/>
      <c r="L24" s="130"/>
      <c r="M24" s="130"/>
      <c r="N24" s="130"/>
      <c r="O24" s="74"/>
      <c r="P24" s="73"/>
      <c r="Q24" s="42"/>
    </row>
    <row r="25" spans="1:17" x14ac:dyDescent="0.25">
      <c r="A25" s="73"/>
      <c r="B25" s="73"/>
      <c r="C25" s="73"/>
      <c r="D25" s="73"/>
      <c r="E25" s="73"/>
      <c r="F25" s="117" t="str">
        <f>'DNO inputs'!F341</f>
        <v>132kV</v>
      </c>
      <c r="G25" s="117" t="str">
        <f>'DNO inputs'!G341</f>
        <v>£</v>
      </c>
      <c r="H25" s="157">
        <f>'DNO inputs'!H341</f>
        <v>42157608.691195436</v>
      </c>
      <c r="I25" s="130"/>
      <c r="J25" s="130"/>
      <c r="K25" s="130"/>
      <c r="L25" s="130"/>
      <c r="M25" s="130"/>
      <c r="N25" s="130"/>
      <c r="O25" s="74"/>
      <c r="P25" s="73"/>
      <c r="Q25" s="42"/>
    </row>
    <row r="26" spans="1:17" x14ac:dyDescent="0.25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3"/>
      <c r="Q26" s="42"/>
    </row>
    <row r="27" spans="1:17" x14ac:dyDescent="0.25">
      <c r="A27" s="73"/>
      <c r="B27" s="101"/>
      <c r="C27" s="110" t="s">
        <v>649</v>
      </c>
      <c r="D27" s="110"/>
      <c r="E27" s="110"/>
      <c r="F27" s="110"/>
      <c r="G27" s="110"/>
      <c r="H27" s="111"/>
      <c r="I27" s="111"/>
      <c r="J27" s="111"/>
      <c r="K27" s="111"/>
      <c r="L27" s="111"/>
      <c r="M27" s="111"/>
      <c r="N27" s="111"/>
      <c r="O27" s="111"/>
      <c r="P27" s="110"/>
      <c r="Q27" s="42"/>
    </row>
    <row r="28" spans="1:17" x14ac:dyDescent="0.25">
      <c r="A28" s="73"/>
      <c r="B28" s="73"/>
      <c r="C28" s="109"/>
      <c r="D28" s="109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3"/>
      <c r="Q28" s="42"/>
    </row>
    <row r="29" spans="1:17" x14ac:dyDescent="0.25">
      <c r="A29" s="73"/>
      <c r="B29" s="73"/>
      <c r="C29" s="73"/>
      <c r="D29" s="109"/>
      <c r="E29" s="115" t="str">
        <f>'DNO inputs'!E348</f>
        <v>LV services share of LV net capex</v>
      </c>
      <c r="F29" s="73"/>
      <c r="G29" s="115" t="str">
        <f>'DNO inputs'!G348</f>
        <v>%</v>
      </c>
      <c r="H29" s="166">
        <f>'DNO inputs'!H348</f>
        <v>0.41074973886567012</v>
      </c>
      <c r="I29" s="135"/>
      <c r="J29" s="135"/>
      <c r="K29" s="135"/>
      <c r="L29" s="135"/>
      <c r="M29" s="135"/>
      <c r="N29" s="135"/>
      <c r="O29" s="74"/>
      <c r="P29" s="73"/>
      <c r="Q29" s="42"/>
    </row>
    <row r="30" spans="1:17" x14ac:dyDescent="0.25">
      <c r="A30" s="73"/>
      <c r="B30" s="73"/>
      <c r="C30" s="73"/>
      <c r="D30" s="109"/>
      <c r="E30" s="109"/>
      <c r="F30" s="73"/>
      <c r="G30" s="115"/>
      <c r="H30" s="176"/>
      <c r="I30" s="74"/>
      <c r="J30" s="74"/>
      <c r="K30" s="74"/>
      <c r="L30" s="74"/>
      <c r="M30" s="74"/>
      <c r="N30" s="74"/>
      <c r="O30" s="74"/>
      <c r="P30" s="73"/>
      <c r="Q30" s="42"/>
    </row>
    <row r="31" spans="1:17" x14ac:dyDescent="0.25">
      <c r="A31" s="115"/>
      <c r="B31" s="73"/>
      <c r="C31" s="73"/>
      <c r="D31" s="73"/>
      <c r="E31" s="115" t="s">
        <v>250</v>
      </c>
      <c r="F31" s="73"/>
      <c r="G31" s="115" t="s">
        <v>44</v>
      </c>
      <c r="H31" s="177">
        <f>1 - H29</f>
        <v>0.58925026113432988</v>
      </c>
      <c r="I31" s="131" t="s">
        <v>314</v>
      </c>
      <c r="J31" s="135"/>
      <c r="K31" s="135"/>
      <c r="L31" s="135"/>
      <c r="M31" s="135"/>
      <c r="N31" s="135"/>
      <c r="O31" s="74"/>
      <c r="P31" s="115" t="s">
        <v>572</v>
      </c>
      <c r="Q31" s="42"/>
    </row>
    <row r="32" spans="1:17" x14ac:dyDescent="0.25">
      <c r="A32" s="73"/>
      <c r="B32" s="73"/>
      <c r="C32" s="73"/>
      <c r="D32" s="73"/>
      <c r="E32" s="109"/>
      <c r="F32" s="73"/>
      <c r="G32" s="73"/>
      <c r="H32" s="74"/>
      <c r="I32" s="74"/>
      <c r="J32" s="74"/>
      <c r="K32" s="74"/>
      <c r="L32" s="74"/>
      <c r="M32" s="74"/>
      <c r="N32" s="74"/>
      <c r="O32" s="74"/>
      <c r="P32" s="73"/>
      <c r="Q32" s="42"/>
    </row>
    <row r="33" spans="1:17" x14ac:dyDescent="0.25">
      <c r="A33" s="73"/>
      <c r="B33" s="73"/>
      <c r="C33" s="73"/>
      <c r="D33" s="73"/>
      <c r="E33" s="112" t="s">
        <v>415</v>
      </c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3"/>
      <c r="Q33" s="42"/>
    </row>
    <row r="34" spans="1:17" x14ac:dyDescent="0.25">
      <c r="A34" s="115"/>
      <c r="B34" s="73"/>
      <c r="C34" s="73"/>
      <c r="D34" s="73"/>
      <c r="E34" s="73"/>
      <c r="F34" s="113" t="s">
        <v>165</v>
      </c>
      <c r="G34" s="113" t="s">
        <v>44</v>
      </c>
      <c r="H34" s="149"/>
      <c r="I34" s="178" t="s">
        <v>314</v>
      </c>
      <c r="J34" s="179">
        <f>H$29</f>
        <v>0.41074973886567012</v>
      </c>
      <c r="K34" s="180">
        <f>H$31</f>
        <v>0.58925026113432988</v>
      </c>
      <c r="L34" s="181"/>
      <c r="M34" s="181"/>
      <c r="N34" s="181"/>
      <c r="O34" s="74"/>
      <c r="P34" s="115" t="s">
        <v>572</v>
      </c>
      <c r="Q34" s="42"/>
    </row>
    <row r="35" spans="1:17" x14ac:dyDescent="0.25">
      <c r="A35" s="73"/>
      <c r="B35" s="73"/>
      <c r="C35" s="73"/>
      <c r="D35" s="73"/>
      <c r="E35" s="73"/>
      <c r="F35" s="115" t="s">
        <v>168</v>
      </c>
      <c r="G35" s="115" t="s">
        <v>44</v>
      </c>
      <c r="H35" s="135"/>
      <c r="I35" s="135"/>
      <c r="J35" s="182"/>
      <c r="K35" s="182"/>
      <c r="L35" s="24">
        <v>1</v>
      </c>
      <c r="M35" s="182"/>
      <c r="N35" s="182"/>
      <c r="O35" s="74"/>
      <c r="P35" s="73"/>
      <c r="Q35" s="42"/>
    </row>
    <row r="36" spans="1:17" x14ac:dyDescent="0.25">
      <c r="A36" s="73"/>
      <c r="B36" s="73"/>
      <c r="C36" s="73"/>
      <c r="D36" s="73"/>
      <c r="E36" s="73"/>
      <c r="F36" s="115" t="s">
        <v>40</v>
      </c>
      <c r="G36" s="115" t="s">
        <v>44</v>
      </c>
      <c r="H36" s="135"/>
      <c r="I36" s="135"/>
      <c r="J36" s="182"/>
      <c r="K36" s="182"/>
      <c r="L36" s="182"/>
      <c r="M36" s="24">
        <v>1</v>
      </c>
      <c r="N36" s="182"/>
      <c r="O36" s="74"/>
      <c r="P36" s="73"/>
      <c r="Q36" s="42"/>
    </row>
    <row r="37" spans="1:17" x14ac:dyDescent="0.25">
      <c r="A37" s="73"/>
      <c r="B37" s="73"/>
      <c r="C37" s="73"/>
      <c r="D37" s="73"/>
      <c r="E37" s="73"/>
      <c r="F37" s="115" t="s">
        <v>37</v>
      </c>
      <c r="G37" s="115" t="s">
        <v>44</v>
      </c>
      <c r="H37" s="135"/>
      <c r="I37" s="135"/>
      <c r="J37" s="182"/>
      <c r="K37" s="182"/>
      <c r="L37" s="182"/>
      <c r="M37" s="182"/>
      <c r="N37" s="24">
        <v>1</v>
      </c>
      <c r="O37" s="74"/>
      <c r="P37" s="73"/>
      <c r="Q37" s="42"/>
    </row>
    <row r="38" spans="1:17" x14ac:dyDescent="0.25">
      <c r="A38" s="73"/>
      <c r="B38" s="73"/>
      <c r="C38" s="73"/>
      <c r="D38" s="73"/>
      <c r="E38" s="73"/>
      <c r="F38" s="117" t="s">
        <v>35</v>
      </c>
      <c r="G38" s="117" t="s">
        <v>44</v>
      </c>
      <c r="H38" s="150"/>
      <c r="I38" s="151"/>
      <c r="J38" s="183"/>
      <c r="K38" s="183"/>
      <c r="L38" s="183"/>
      <c r="M38" s="183"/>
      <c r="N38" s="40">
        <v>1</v>
      </c>
      <c r="O38" s="74"/>
      <c r="P38" s="73"/>
      <c r="Q38" s="42"/>
    </row>
    <row r="39" spans="1:17" x14ac:dyDescent="0.25">
      <c r="A39" s="73"/>
      <c r="B39" s="73"/>
      <c r="C39" s="73"/>
      <c r="D39" s="73"/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3"/>
      <c r="Q39" s="42"/>
    </row>
    <row r="40" spans="1:17" x14ac:dyDescent="0.25">
      <c r="A40" s="115"/>
      <c r="B40" s="73"/>
      <c r="C40" s="73"/>
      <c r="D40" s="73"/>
      <c r="E40" s="115" t="s">
        <v>397</v>
      </c>
      <c r="F40" s="73"/>
      <c r="G40" s="115" t="str">
        <f>G$21</f>
        <v>£</v>
      </c>
      <c r="H40" s="130"/>
      <c r="I40" s="143" t="s">
        <v>314</v>
      </c>
      <c r="J40" s="130">
        <f>SUMPRODUCT($H21:$H25, J34:J38)</f>
        <v>20249928.489184503</v>
      </c>
      <c r="K40" s="130">
        <f>SUMPRODUCT($H21:$H25, K34:K38)</f>
        <v>29049989.619362254</v>
      </c>
      <c r="L40" s="130">
        <f>SUMPRODUCT($H21:$H25, L34:L38)</f>
        <v>23067824.613711819</v>
      </c>
      <c r="M40" s="130">
        <f>SUMPRODUCT($H21:$H25, M34:M38)</f>
        <v>93064880.701504499</v>
      </c>
      <c r="N40" s="130">
        <f>SUMPRODUCT($H21:$H25, N34:N38)</f>
        <v>100207185.90926667</v>
      </c>
      <c r="O40" s="74"/>
      <c r="P40" s="115" t="s">
        <v>578</v>
      </c>
      <c r="Q40" s="42"/>
    </row>
    <row r="41" spans="1:17" x14ac:dyDescent="0.25">
      <c r="A41" s="115"/>
      <c r="B41" s="73"/>
      <c r="C41" s="73"/>
      <c r="D41" s="73"/>
      <c r="E41" s="115" t="s">
        <v>398</v>
      </c>
      <c r="F41" s="73"/>
      <c r="G41" s="115" t="str">
        <f>G$21</f>
        <v>£</v>
      </c>
      <c r="H41" s="130">
        <f>SUM(J40:N40)</f>
        <v>265639809.33302975</v>
      </c>
      <c r="I41" s="143" t="s">
        <v>314</v>
      </c>
      <c r="J41" s="130"/>
      <c r="K41" s="130"/>
      <c r="L41" s="130"/>
      <c r="M41" s="130"/>
      <c r="N41" s="130"/>
      <c r="O41" s="74"/>
      <c r="P41" s="115" t="s">
        <v>578</v>
      </c>
      <c r="Q41" s="42"/>
    </row>
    <row r="42" spans="1:17" x14ac:dyDescent="0.25">
      <c r="A42" s="73"/>
      <c r="B42" s="73"/>
      <c r="C42" s="73"/>
      <c r="D42" s="73"/>
      <c r="E42" s="115" t="s">
        <v>488</v>
      </c>
      <c r="F42" s="73"/>
      <c r="G42" s="115" t="s">
        <v>471</v>
      </c>
      <c r="H42" s="184" t="b">
        <f>H41 &gt; 0</f>
        <v>1</v>
      </c>
      <c r="I42" s="130"/>
      <c r="J42" s="130"/>
      <c r="K42" s="130"/>
      <c r="L42" s="130"/>
      <c r="M42" s="130"/>
      <c r="N42" s="130"/>
      <c r="O42" s="74"/>
      <c r="P42" s="73"/>
      <c r="Q42" s="42"/>
    </row>
    <row r="43" spans="1:17" x14ac:dyDescent="0.25">
      <c r="A43" s="73"/>
      <c r="B43" s="73"/>
      <c r="C43" s="73"/>
      <c r="D43" s="73"/>
      <c r="E43" s="109"/>
      <c r="F43" s="73"/>
      <c r="G43" s="73"/>
      <c r="H43" s="74"/>
      <c r="I43" s="74"/>
      <c r="J43" s="74"/>
      <c r="K43" s="74"/>
      <c r="L43" s="74"/>
      <c r="M43" s="74"/>
      <c r="N43" s="74"/>
      <c r="O43" s="74"/>
      <c r="P43" s="73"/>
      <c r="Q43" s="42"/>
    </row>
    <row r="44" spans="1:17" x14ac:dyDescent="0.25">
      <c r="A44" s="115"/>
      <c r="B44" s="73"/>
      <c r="C44" s="73"/>
      <c r="D44" s="73"/>
      <c r="E44" s="115" t="s">
        <v>401</v>
      </c>
      <c r="F44" s="73"/>
      <c r="G44" s="115" t="s">
        <v>44</v>
      </c>
      <c r="H44" s="135"/>
      <c r="I44" s="131" t="s">
        <v>314</v>
      </c>
      <c r="J44" s="154">
        <f>IF($H42, J40 / $H41, 0)</f>
        <v>7.623077482259967E-2</v>
      </c>
      <c r="K44" s="154">
        <f>IF($H42, K40 / $H41, 0)</f>
        <v>0.10935856975767738</v>
      </c>
      <c r="L44" s="154">
        <f>IF($H42, L40 / $H41, 0)</f>
        <v>8.6838733515246347E-2</v>
      </c>
      <c r="M44" s="154">
        <f>IF($H42, M40 / $H41, 0)</f>
        <v>0.35034237125516854</v>
      </c>
      <c r="N44" s="154">
        <f>IF($H42, N40 / $H41, 0)</f>
        <v>0.37722955064930802</v>
      </c>
      <c r="O44" s="74"/>
      <c r="P44" s="115" t="s">
        <v>578</v>
      </c>
      <c r="Q44" s="42"/>
    </row>
    <row r="45" spans="1:17" x14ac:dyDescent="0.25">
      <c r="A45" s="73"/>
      <c r="B45" s="73"/>
      <c r="C45" s="73"/>
      <c r="D45" s="73"/>
      <c r="E45" s="115" t="s">
        <v>239</v>
      </c>
      <c r="F45" s="73"/>
      <c r="G45" s="115" t="s">
        <v>231</v>
      </c>
      <c r="H45" s="170">
        <f>IF(SUM(J44:N44)= 1, 0, 1)</f>
        <v>0</v>
      </c>
      <c r="I45" s="136"/>
      <c r="J45" s="136"/>
      <c r="K45" s="136"/>
      <c r="L45" s="136"/>
      <c r="M45" s="136"/>
      <c r="N45" s="136"/>
      <c r="O45" s="74"/>
      <c r="P45" s="73"/>
      <c r="Q45" s="42"/>
    </row>
    <row r="46" spans="1:17" x14ac:dyDescent="0.25">
      <c r="A46" s="73"/>
      <c r="B46" s="73"/>
      <c r="C46" s="73"/>
      <c r="D46" s="73"/>
      <c r="E46" s="109"/>
      <c r="F46" s="73"/>
      <c r="G46" s="73"/>
      <c r="H46" s="74"/>
      <c r="I46" s="74"/>
      <c r="J46" s="74"/>
      <c r="K46" s="74"/>
      <c r="L46" s="74"/>
      <c r="M46" s="74"/>
      <c r="N46" s="74"/>
      <c r="O46" s="74"/>
      <c r="P46" s="73"/>
      <c r="Q46" s="42"/>
    </row>
    <row r="47" spans="1:17" x14ac:dyDescent="0.25">
      <c r="A47" s="73"/>
      <c r="B47" s="101"/>
      <c r="C47" s="110" t="s">
        <v>650</v>
      </c>
      <c r="D47" s="110"/>
      <c r="E47" s="110"/>
      <c r="F47" s="110"/>
      <c r="G47" s="110"/>
      <c r="H47" s="111"/>
      <c r="I47" s="111"/>
      <c r="J47" s="111"/>
      <c r="K47" s="111"/>
      <c r="L47" s="111"/>
      <c r="M47" s="111"/>
      <c r="N47" s="111"/>
      <c r="O47" s="111"/>
      <c r="P47" s="110"/>
      <c r="Q47" s="42"/>
    </row>
    <row r="48" spans="1:17" x14ac:dyDescent="0.25">
      <c r="A48" s="73"/>
      <c r="B48" s="73"/>
      <c r="C48" s="109"/>
      <c r="D48" s="109"/>
      <c r="E48" s="109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3"/>
      <c r="Q48" s="42"/>
    </row>
    <row r="49" spans="1:17" x14ac:dyDescent="0.25">
      <c r="A49" s="73"/>
      <c r="B49" s="73"/>
      <c r="C49" s="73"/>
      <c r="D49" s="109"/>
      <c r="E49" s="115" t="str">
        <f>MEAV!E118</f>
        <v>EHV reduction rate</v>
      </c>
      <c r="F49" s="73"/>
      <c r="G49" s="115" t="str">
        <f>MEAV!G118</f>
        <v>%</v>
      </c>
      <c r="H49" s="166">
        <f>MEAV!H118</f>
        <v>0.78909071502541339</v>
      </c>
      <c r="I49" s="135"/>
      <c r="J49" s="135"/>
      <c r="K49" s="135"/>
      <c r="L49" s="135"/>
      <c r="M49" s="135"/>
      <c r="N49" s="135"/>
      <c r="O49" s="74"/>
      <c r="P49" s="73"/>
      <c r="Q49" s="42"/>
    </row>
    <row r="50" spans="1:17" x14ac:dyDescent="0.25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3"/>
      <c r="Q50" s="42"/>
    </row>
    <row r="51" spans="1:17" x14ac:dyDescent="0.25">
      <c r="A51" s="73"/>
      <c r="B51" s="73"/>
      <c r="C51" s="73"/>
      <c r="D51" s="73"/>
      <c r="E51" s="112" t="s">
        <v>416</v>
      </c>
      <c r="F51" s="73"/>
      <c r="G51" s="73"/>
      <c r="H51" s="74"/>
      <c r="I51" s="74"/>
      <c r="J51" s="74"/>
      <c r="K51" s="74"/>
      <c r="L51" s="74"/>
      <c r="M51" s="74"/>
      <c r="N51" s="74"/>
      <c r="O51" s="74"/>
      <c r="P51" s="73"/>
      <c r="Q51" s="42"/>
    </row>
    <row r="52" spans="1:17" x14ac:dyDescent="0.25">
      <c r="A52" s="115"/>
      <c r="B52" s="73"/>
      <c r="C52" s="73"/>
      <c r="D52" s="73"/>
      <c r="E52" s="73"/>
      <c r="F52" s="113" t="s">
        <v>165</v>
      </c>
      <c r="G52" s="113" t="s">
        <v>44</v>
      </c>
      <c r="H52" s="149"/>
      <c r="I52" s="178" t="s">
        <v>314</v>
      </c>
      <c r="J52" s="213">
        <f>J34</f>
        <v>0.41074973886567012</v>
      </c>
      <c r="K52" s="213">
        <f>K34</f>
        <v>0.58925026113432988</v>
      </c>
      <c r="L52" s="181"/>
      <c r="M52" s="181"/>
      <c r="N52" s="181"/>
      <c r="O52" s="74"/>
      <c r="P52" s="115" t="s">
        <v>572</v>
      </c>
      <c r="Q52" s="42"/>
    </row>
    <row r="53" spans="1:17" x14ac:dyDescent="0.25">
      <c r="A53" s="73"/>
      <c r="B53" s="73"/>
      <c r="C53" s="73"/>
      <c r="D53" s="73"/>
      <c r="E53" s="73"/>
      <c r="F53" s="115" t="s">
        <v>168</v>
      </c>
      <c r="G53" s="115" t="s">
        <v>44</v>
      </c>
      <c r="H53" s="135"/>
      <c r="I53" s="135"/>
      <c r="J53" s="182"/>
      <c r="K53" s="182"/>
      <c r="L53" s="214">
        <f>L35</f>
        <v>1</v>
      </c>
      <c r="M53" s="182"/>
      <c r="N53" s="182"/>
      <c r="O53" s="74"/>
      <c r="P53" s="73"/>
      <c r="Q53" s="42"/>
    </row>
    <row r="54" spans="1:17" x14ac:dyDescent="0.25">
      <c r="A54" s="73"/>
      <c r="B54" s="73"/>
      <c r="C54" s="73"/>
      <c r="D54" s="73"/>
      <c r="E54" s="73"/>
      <c r="F54" s="115" t="s">
        <v>40</v>
      </c>
      <c r="G54" s="115" t="s">
        <v>44</v>
      </c>
      <c r="H54" s="135"/>
      <c r="I54" s="135"/>
      <c r="J54" s="182"/>
      <c r="K54" s="182"/>
      <c r="L54" s="182"/>
      <c r="M54" s="214">
        <f>M36</f>
        <v>1</v>
      </c>
      <c r="N54" s="182"/>
      <c r="O54" s="74"/>
      <c r="P54" s="73"/>
      <c r="Q54" s="42"/>
    </row>
    <row r="55" spans="1:17" x14ac:dyDescent="0.25">
      <c r="A55" s="115"/>
      <c r="B55" s="73"/>
      <c r="C55" s="73"/>
      <c r="D55" s="73"/>
      <c r="E55" s="73"/>
      <c r="F55" s="115" t="s">
        <v>37</v>
      </c>
      <c r="G55" s="115" t="s">
        <v>44</v>
      </c>
      <c r="H55" s="135"/>
      <c r="I55" s="131" t="s">
        <v>314</v>
      </c>
      <c r="J55" s="182"/>
      <c r="K55" s="182"/>
      <c r="L55" s="182"/>
      <c r="M55" s="182"/>
      <c r="N55" s="135">
        <f>H$49</f>
        <v>0.78909071502541339</v>
      </c>
      <c r="O55" s="74"/>
      <c r="P55" s="115" t="s">
        <v>579</v>
      </c>
      <c r="Q55" s="42"/>
    </row>
    <row r="56" spans="1:17" x14ac:dyDescent="0.25">
      <c r="A56" s="115"/>
      <c r="B56" s="73"/>
      <c r="C56" s="73"/>
      <c r="D56" s="73"/>
      <c r="E56" s="73"/>
      <c r="F56" s="117" t="s">
        <v>35</v>
      </c>
      <c r="G56" s="117" t="s">
        <v>44</v>
      </c>
      <c r="H56" s="150"/>
      <c r="I56" s="185" t="s">
        <v>314</v>
      </c>
      <c r="J56" s="207"/>
      <c r="K56" s="207"/>
      <c r="L56" s="207"/>
      <c r="M56" s="207"/>
      <c r="N56" s="150">
        <f>H$49</f>
        <v>0.78909071502541339</v>
      </c>
      <c r="O56" s="74"/>
      <c r="P56" s="115" t="s">
        <v>579</v>
      </c>
      <c r="Q56" s="42"/>
    </row>
    <row r="57" spans="1:17" x14ac:dyDescent="0.25">
      <c r="A57" s="73"/>
      <c r="B57" s="73"/>
      <c r="C57" s="73"/>
      <c r="D57" s="73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3"/>
      <c r="Q57" s="42"/>
    </row>
    <row r="58" spans="1:17" x14ac:dyDescent="0.25">
      <c r="A58" s="115"/>
      <c r="B58" s="73"/>
      <c r="C58" s="73"/>
      <c r="D58" s="73"/>
      <c r="E58" s="115" t="s">
        <v>399</v>
      </c>
      <c r="F58" s="73"/>
      <c r="G58" s="115" t="str">
        <f>G$21</f>
        <v>£</v>
      </c>
      <c r="H58" s="130"/>
      <c r="I58" s="143" t="s">
        <v>314</v>
      </c>
      <c r="J58" s="130">
        <f>SUMPRODUCT($H21:$H25, J52:J56)</f>
        <v>20249928.489184503</v>
      </c>
      <c r="K58" s="130">
        <f>SUMPRODUCT($H21:$H25, K52:K56)</f>
        <v>29049989.619362254</v>
      </c>
      <c r="L58" s="130">
        <f>SUMPRODUCT($H21:$H25, L52:L56)</f>
        <v>23067824.613711819</v>
      </c>
      <c r="M58" s="130">
        <f>SUMPRODUCT($H21:$H25, M52:M56)</f>
        <v>93064880.701504499</v>
      </c>
      <c r="N58" s="130">
        <f>SUMPRODUCT($H21:$H25, N52:N56)</f>
        <v>79072559.979827762</v>
      </c>
      <c r="O58" s="74"/>
      <c r="P58" s="115" t="s">
        <v>578</v>
      </c>
      <c r="Q58" s="42"/>
    </row>
    <row r="59" spans="1:17" x14ac:dyDescent="0.25">
      <c r="A59" s="115"/>
      <c r="B59" s="73"/>
      <c r="C59" s="73"/>
      <c r="D59" s="73"/>
      <c r="E59" s="115" t="s">
        <v>489</v>
      </c>
      <c r="F59" s="73"/>
      <c r="G59" s="115" t="str">
        <f>G$21</f>
        <v>£</v>
      </c>
      <c r="H59" s="130">
        <f>SUM(J58:N58)</f>
        <v>244505183.40359083</v>
      </c>
      <c r="I59" s="143" t="s">
        <v>314</v>
      </c>
      <c r="J59" s="130"/>
      <c r="K59" s="130"/>
      <c r="L59" s="130"/>
      <c r="M59" s="130"/>
      <c r="N59" s="130"/>
      <c r="O59" s="74"/>
      <c r="P59" s="115" t="s">
        <v>578</v>
      </c>
      <c r="Q59" s="42"/>
    </row>
    <row r="60" spans="1:17" x14ac:dyDescent="0.25">
      <c r="A60" s="73"/>
      <c r="B60" s="73"/>
      <c r="C60" s="73"/>
      <c r="D60" s="73"/>
      <c r="E60" s="115" t="s">
        <v>488</v>
      </c>
      <c r="F60" s="73"/>
      <c r="G60" s="115" t="s">
        <v>471</v>
      </c>
      <c r="H60" s="184" t="b">
        <f>H59 &gt; 0</f>
        <v>1</v>
      </c>
      <c r="I60" s="130"/>
      <c r="J60" s="130"/>
      <c r="K60" s="130"/>
      <c r="L60" s="130"/>
      <c r="M60" s="130"/>
      <c r="N60" s="130"/>
      <c r="O60" s="74"/>
      <c r="P60" s="73"/>
      <c r="Q60" s="42"/>
    </row>
    <row r="61" spans="1:17" x14ac:dyDescent="0.25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3"/>
      <c r="Q61" s="42"/>
    </row>
    <row r="62" spans="1:17" x14ac:dyDescent="0.25">
      <c r="A62" s="115"/>
      <c r="B62" s="73"/>
      <c r="C62" s="73"/>
      <c r="D62" s="73"/>
      <c r="E62" s="115" t="s">
        <v>402</v>
      </c>
      <c r="F62" s="73"/>
      <c r="G62" s="115" t="s">
        <v>44</v>
      </c>
      <c r="H62" s="135"/>
      <c r="I62" s="131" t="s">
        <v>314</v>
      </c>
      <c r="J62" s="154">
        <f>IF($H60, J58 / $H59, 0)</f>
        <v>8.2820037625783563E-2</v>
      </c>
      <c r="K62" s="154">
        <f>IF($H60, K58 / $H59, 0)</f>
        <v>0.1188113446716223</v>
      </c>
      <c r="L62" s="154">
        <f>IF($H60, L58 / $H59, 0)</f>
        <v>9.4344930821507661E-2</v>
      </c>
      <c r="M62" s="154">
        <f>IF($H60, M58 / $H59, 0)</f>
        <v>0.38062538963800852</v>
      </c>
      <c r="N62" s="154">
        <f>IF($H60, N58 / $H59, 0)</f>
        <v>0.32339829724307795</v>
      </c>
      <c r="O62" s="74"/>
      <c r="P62" s="115" t="s">
        <v>578</v>
      </c>
      <c r="Q62" s="42"/>
    </row>
    <row r="63" spans="1:17" x14ac:dyDescent="0.25">
      <c r="A63" s="73"/>
      <c r="B63" s="73"/>
      <c r="C63" s="73"/>
      <c r="D63" s="73"/>
      <c r="E63" s="115" t="s">
        <v>239</v>
      </c>
      <c r="F63" s="73"/>
      <c r="G63" s="115" t="s">
        <v>231</v>
      </c>
      <c r="H63" s="170">
        <f>IF(SUM(J62:N62)= 1, 0, 1)</f>
        <v>0</v>
      </c>
      <c r="I63" s="136"/>
      <c r="J63" s="136"/>
      <c r="K63" s="136"/>
      <c r="L63" s="136"/>
      <c r="M63" s="136"/>
      <c r="N63" s="136"/>
      <c r="O63" s="74"/>
      <c r="P63" s="73"/>
      <c r="Q63" s="42"/>
    </row>
    <row r="64" spans="1:17" x14ac:dyDescent="0.25">
      <c r="A64" s="73"/>
      <c r="B64" s="73"/>
      <c r="C64" s="73"/>
      <c r="D64" s="73"/>
      <c r="E64" s="109"/>
      <c r="F64" s="73"/>
      <c r="G64" s="73"/>
      <c r="H64" s="74"/>
      <c r="I64" s="74"/>
      <c r="J64" s="74"/>
      <c r="K64" s="74"/>
      <c r="L64" s="74"/>
      <c r="M64" s="74"/>
      <c r="N64" s="74"/>
      <c r="O64" s="74"/>
      <c r="P64" s="73"/>
      <c r="Q64" s="42"/>
    </row>
    <row r="65" spans="1:17" x14ac:dyDescent="0.25">
      <c r="A65" s="73"/>
      <c r="B65" s="107" t="s">
        <v>242</v>
      </c>
      <c r="C65" s="107"/>
      <c r="D65" s="107"/>
      <c r="E65" s="107"/>
      <c r="F65" s="107"/>
      <c r="G65" s="107"/>
      <c r="H65" s="108"/>
      <c r="I65" s="108"/>
      <c r="J65" s="108"/>
      <c r="K65" s="108"/>
      <c r="L65" s="108"/>
      <c r="M65" s="108"/>
      <c r="N65" s="108"/>
      <c r="O65" s="108"/>
      <c r="P65" s="107"/>
      <c r="Q65" s="42"/>
    </row>
    <row r="66" spans="1:17" x14ac:dyDescent="0.25">
      <c r="A66" s="73"/>
      <c r="B66" s="73"/>
      <c r="C66" s="109"/>
      <c r="D66" s="109"/>
      <c r="E66" s="109"/>
      <c r="F66" s="73"/>
      <c r="G66" s="73"/>
      <c r="H66" s="74"/>
      <c r="I66" s="74"/>
      <c r="J66" s="74"/>
      <c r="K66" s="74"/>
      <c r="L66" s="74"/>
      <c r="M66" s="74"/>
      <c r="N66" s="74"/>
      <c r="O66" s="74"/>
      <c r="P66" s="73"/>
      <c r="Q66" s="42"/>
    </row>
    <row r="67" spans="1:17" x14ac:dyDescent="0.25">
      <c r="A67" s="73"/>
      <c r="B67" s="73"/>
      <c r="C67" s="109"/>
      <c r="D67" s="109"/>
      <c r="E67" s="115" t="s">
        <v>232</v>
      </c>
      <c r="F67" s="73"/>
      <c r="G67" s="115" t="s">
        <v>231</v>
      </c>
      <c r="H67" s="159">
        <f>H45 + H63</f>
        <v>0</v>
      </c>
      <c r="I67" s="136"/>
      <c r="J67" s="136"/>
      <c r="K67" s="136"/>
      <c r="L67" s="136"/>
      <c r="M67" s="136"/>
      <c r="N67" s="136"/>
      <c r="O67" s="74"/>
      <c r="P67" s="73"/>
      <c r="Q67" s="42"/>
    </row>
    <row r="68" spans="1:17" x14ac:dyDescent="0.25">
      <c r="A68" s="73"/>
      <c r="B68" s="73"/>
      <c r="C68" s="73"/>
      <c r="D68" s="73"/>
      <c r="E68" s="109"/>
      <c r="F68" s="73"/>
      <c r="G68" s="73"/>
      <c r="H68" s="74"/>
      <c r="I68" s="74"/>
      <c r="J68" s="74"/>
      <c r="K68" s="74"/>
      <c r="L68" s="74"/>
      <c r="M68" s="74"/>
      <c r="N68" s="74"/>
      <c r="O68" s="74"/>
      <c r="P68" s="73"/>
      <c r="Q68" s="42"/>
    </row>
    <row r="69" spans="1:17" x14ac:dyDescent="0.25">
      <c r="A69" s="73"/>
      <c r="B69" s="107" t="s">
        <v>30</v>
      </c>
      <c r="C69" s="107"/>
      <c r="D69" s="107"/>
      <c r="E69" s="107"/>
      <c r="F69" s="107"/>
      <c r="G69" s="107"/>
      <c r="H69" s="108"/>
      <c r="I69" s="108"/>
      <c r="J69" s="108"/>
      <c r="K69" s="108"/>
      <c r="L69" s="108"/>
      <c r="M69" s="108"/>
      <c r="N69" s="108"/>
      <c r="O69" s="108"/>
      <c r="P69" s="107"/>
      <c r="Q69" s="42"/>
    </row>
  </sheetData>
  <sheetProtection sheet="1" objects="1" formatCells="0" formatColumns="0" formatRows="0" sort="0" autoFilter="0"/>
  <conditionalFormatting sqref="H45">
    <cfRule type="cellIs" dxfId="18" priority="2" stopIfTrue="1" operator="greaterThan">
      <formula>0</formula>
    </cfRule>
  </conditionalFormatting>
  <conditionalFormatting sqref="H63">
    <cfRule type="cellIs" dxfId="17" priority="3" stopIfTrue="1" operator="greaterThan">
      <formula>0</formula>
    </cfRule>
  </conditionalFormatting>
  <conditionalFormatting sqref="H67">
    <cfRule type="cellIs" dxfId="16" priority="4" stopIfTrue="1" operator="greaterThan">
      <formula>0</formula>
    </cfRule>
  </conditionalFormatting>
  <conditionalFormatting sqref="A4:XFD4">
    <cfRule type="expression" dxfId="15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4" tint="0.59999389629810485"/>
  </sheetPr>
  <dimension ref="A1:Q190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142" sqref="A142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4" width="20.7109375" customWidth="1"/>
    <col min="15" max="15" width="2.7109375" customWidth="1"/>
    <col min="16" max="16" width="40.7109375" customWidth="1"/>
    <col min="17" max="17" width="2.7109375" customWidth="1"/>
    <col min="18" max="16384" width="9.140625" hidden="1"/>
  </cols>
  <sheetData>
    <row r="1" spans="1:17" x14ac:dyDescent="0.25">
      <c r="A1" s="96" t="str">
        <f ca="1">MID(CELL("filename",A1),FIND("]",CELL("filename",A1))+1,255)</f>
        <v>Rev allocation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6"/>
      <c r="Q1" s="94"/>
    </row>
    <row r="2" spans="1:17" x14ac:dyDescent="0.25">
      <c r="A2" s="96" t="str">
        <f>Cover!D21&amp;" - "&amp;Cover!D23</f>
        <v>WPD SWAE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6"/>
      <c r="Q2" s="94"/>
    </row>
    <row r="3" spans="1:17" x14ac:dyDescent="0.25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99"/>
      <c r="Q3" s="95"/>
    </row>
    <row r="4" spans="1:17" s="1" customFormat="1" x14ac:dyDescent="0.25">
      <c r="A4" s="72" t="str">
        <f>H188 &amp; IF(H188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</row>
    <row r="5" spans="1:17" x14ac:dyDescent="0.25">
      <c r="A5" s="101"/>
      <c r="B5" s="102" t="s">
        <v>430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193</v>
      </c>
      <c r="K5" s="104" t="s">
        <v>194</v>
      </c>
      <c r="L5" s="104" t="s">
        <v>41</v>
      </c>
      <c r="M5" s="104" t="s">
        <v>40</v>
      </c>
      <c r="N5" s="104" t="s">
        <v>166</v>
      </c>
      <c r="O5" s="129"/>
      <c r="P5" s="103" t="s">
        <v>34</v>
      </c>
      <c r="Q5" s="42"/>
    </row>
    <row r="6" spans="1:17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3"/>
      <c r="Q6" s="42"/>
    </row>
    <row r="7" spans="1:17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7"/>
      <c r="Q7" s="42"/>
    </row>
    <row r="8" spans="1:17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3"/>
      <c r="Q8" s="42"/>
    </row>
    <row r="9" spans="1:17" x14ac:dyDescent="0.25">
      <c r="A9" s="73"/>
      <c r="B9" s="73"/>
      <c r="C9" s="109" t="s">
        <v>400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3"/>
      <c r="Q9" s="42"/>
    </row>
    <row r="10" spans="1:17" x14ac:dyDescent="0.25">
      <c r="A10" s="73"/>
      <c r="B10" s="73"/>
      <c r="C10" s="109" t="s">
        <v>735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3"/>
      <c r="Q10" s="74"/>
    </row>
    <row r="11" spans="1:17" x14ac:dyDescent="0.25">
      <c r="A11" s="73"/>
      <c r="B11" s="73"/>
      <c r="C11" s="109"/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3"/>
      <c r="Q11" s="42"/>
    </row>
    <row r="12" spans="1:17" x14ac:dyDescent="0.25">
      <c r="A12" s="73"/>
      <c r="B12" s="107" t="s">
        <v>405</v>
      </c>
      <c r="C12" s="107"/>
      <c r="D12" s="107"/>
      <c r="E12" s="107"/>
      <c r="F12" s="107"/>
      <c r="G12" s="107"/>
      <c r="H12" s="108"/>
      <c r="I12" s="108"/>
      <c r="J12" s="108"/>
      <c r="K12" s="108"/>
      <c r="L12" s="108"/>
      <c r="M12" s="108"/>
      <c r="N12" s="108"/>
      <c r="O12" s="108"/>
      <c r="P12" s="107"/>
      <c r="Q12" s="42"/>
    </row>
    <row r="13" spans="1:17" x14ac:dyDescent="0.25">
      <c r="A13" s="73"/>
      <c r="B13" s="73"/>
      <c r="C13" s="73"/>
      <c r="D13" s="73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4"/>
      <c r="P13" s="73"/>
      <c r="Q13" s="42"/>
    </row>
    <row r="14" spans="1:17" x14ac:dyDescent="0.25">
      <c r="A14" s="73"/>
      <c r="B14" s="73"/>
      <c r="C14" s="109" t="s">
        <v>407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3"/>
      <c r="Q14" s="42"/>
    </row>
    <row r="15" spans="1:17" x14ac:dyDescent="0.25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3"/>
      <c r="Q15" s="42"/>
    </row>
    <row r="16" spans="1:17" x14ac:dyDescent="0.25">
      <c r="A16" s="73"/>
      <c r="B16" s="101"/>
      <c r="C16" s="110" t="s">
        <v>651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1"/>
      <c r="P16" s="110"/>
      <c r="Q16" s="42"/>
    </row>
    <row r="17" spans="1:17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3"/>
      <c r="Q17" s="42"/>
    </row>
    <row r="18" spans="1:17" x14ac:dyDescent="0.25">
      <c r="A18" s="73"/>
      <c r="B18" s="73"/>
      <c r="C18" s="73"/>
      <c r="D18" s="109"/>
      <c r="E18" s="112" t="str">
        <f>'DNO inputs'!E354</f>
        <v>Price control allowed revenue, by component (2005/06 to 2009/10)</v>
      </c>
      <c r="F18" s="73"/>
      <c r="G18" s="73"/>
      <c r="H18" s="74"/>
      <c r="I18" s="74"/>
      <c r="J18" s="74"/>
      <c r="K18" s="74"/>
      <c r="L18" s="74"/>
      <c r="M18" s="74"/>
      <c r="N18" s="74"/>
      <c r="O18" s="74"/>
      <c r="P18" s="73"/>
      <c r="Q18" s="42"/>
    </row>
    <row r="19" spans="1:17" x14ac:dyDescent="0.25">
      <c r="A19" s="73"/>
      <c r="B19" s="73"/>
      <c r="C19" s="73"/>
      <c r="D19" s="73"/>
      <c r="E19" s="73"/>
      <c r="F19" s="113" t="str">
        <f>'DNO inputs'!F355</f>
        <v>Aggregate return allowance</v>
      </c>
      <c r="G19" s="113" t="str">
        <f>'DNO inputs'!G355</f>
        <v>£</v>
      </c>
      <c r="H19" s="156">
        <f>'DNO inputs'!H355</f>
        <v>216578688.76116019</v>
      </c>
      <c r="I19" s="130"/>
      <c r="J19" s="130"/>
      <c r="K19" s="130"/>
      <c r="L19" s="130"/>
      <c r="M19" s="130"/>
      <c r="N19" s="130"/>
      <c r="O19" s="74"/>
      <c r="P19" s="73"/>
      <c r="Q19" s="42"/>
    </row>
    <row r="20" spans="1:17" x14ac:dyDescent="0.25">
      <c r="A20" s="73"/>
      <c r="B20" s="73"/>
      <c r="C20" s="73"/>
      <c r="D20" s="73"/>
      <c r="E20" s="73"/>
      <c r="F20" s="115" t="str">
        <f>'DNO inputs'!F356</f>
        <v>Aggregate depreciation allowance</v>
      </c>
      <c r="G20" s="115" t="str">
        <f>'DNO inputs'!G356</f>
        <v>£</v>
      </c>
      <c r="H20" s="152">
        <f>'DNO inputs'!H356</f>
        <v>253200000</v>
      </c>
      <c r="I20" s="130"/>
      <c r="J20" s="130"/>
      <c r="K20" s="130"/>
      <c r="L20" s="130"/>
      <c r="M20" s="130"/>
      <c r="N20" s="130"/>
      <c r="O20" s="74"/>
      <c r="P20" s="73"/>
      <c r="Q20" s="42"/>
    </row>
    <row r="21" spans="1:17" x14ac:dyDescent="0.25">
      <c r="A21" s="73"/>
      <c r="B21" s="73"/>
      <c r="C21" s="73"/>
      <c r="D21" s="73"/>
      <c r="E21" s="73"/>
      <c r="F21" s="117" t="str">
        <f>'DNO inputs'!F357</f>
        <v>Aggregate operating allowance</v>
      </c>
      <c r="G21" s="117" t="str">
        <f>'DNO inputs'!G357</f>
        <v>£</v>
      </c>
      <c r="H21" s="157">
        <f>'DNO inputs'!H357</f>
        <v>251473000</v>
      </c>
      <c r="I21" s="130"/>
      <c r="J21" s="130"/>
      <c r="K21" s="130"/>
      <c r="L21" s="130"/>
      <c r="M21" s="130"/>
      <c r="N21" s="130"/>
      <c r="O21" s="74"/>
      <c r="P21" s="73"/>
      <c r="Q21" s="42"/>
    </row>
    <row r="22" spans="1:17" x14ac:dyDescent="0.25">
      <c r="A22" s="73"/>
      <c r="B22" s="73"/>
      <c r="C22" s="73"/>
      <c r="D22" s="73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4"/>
      <c r="P22" s="73"/>
      <c r="Q22" s="42"/>
    </row>
    <row r="23" spans="1:17" x14ac:dyDescent="0.25">
      <c r="A23" s="115"/>
      <c r="B23" s="73"/>
      <c r="C23" s="73"/>
      <c r="D23" s="73"/>
      <c r="E23" s="115" t="s">
        <v>252</v>
      </c>
      <c r="F23" s="73"/>
      <c r="G23" s="115" t="str">
        <f>G$19</f>
        <v>£</v>
      </c>
      <c r="H23" s="130">
        <f>SUM(H19:H21)</f>
        <v>721251688.76116014</v>
      </c>
      <c r="I23" s="143" t="s">
        <v>314</v>
      </c>
      <c r="J23" s="130"/>
      <c r="K23" s="130"/>
      <c r="L23" s="130"/>
      <c r="M23" s="130"/>
      <c r="N23" s="130"/>
      <c r="O23" s="74"/>
      <c r="P23" s="115" t="s">
        <v>580</v>
      </c>
      <c r="Q23" s="42"/>
    </row>
    <row r="24" spans="1:17" x14ac:dyDescent="0.25">
      <c r="A24" s="73"/>
      <c r="B24" s="73"/>
      <c r="C24" s="73"/>
      <c r="D24" s="73"/>
      <c r="E24" s="109"/>
      <c r="F24" s="73"/>
      <c r="G24" s="73"/>
      <c r="H24" s="74"/>
      <c r="I24" s="74"/>
      <c r="J24" s="74"/>
      <c r="K24" s="74"/>
      <c r="L24" s="74"/>
      <c r="M24" s="74"/>
      <c r="N24" s="74"/>
      <c r="O24" s="74"/>
      <c r="P24" s="73"/>
      <c r="Q24" s="42"/>
    </row>
    <row r="25" spans="1:17" x14ac:dyDescent="0.25">
      <c r="A25" s="73"/>
      <c r="B25" s="73"/>
      <c r="C25" s="73"/>
      <c r="D25" s="73"/>
      <c r="E25" s="115" t="s">
        <v>530</v>
      </c>
      <c r="F25" s="73"/>
      <c r="G25" s="115" t="s">
        <v>471</v>
      </c>
      <c r="H25" s="130" t="b">
        <f>H23 &gt; 0</f>
        <v>1</v>
      </c>
      <c r="I25" s="130"/>
      <c r="J25" s="130"/>
      <c r="K25" s="130"/>
      <c r="L25" s="130"/>
      <c r="M25" s="130"/>
      <c r="N25" s="130"/>
      <c r="O25" s="74"/>
      <c r="P25" s="73"/>
      <c r="Q25" s="42"/>
    </row>
    <row r="26" spans="1:17" x14ac:dyDescent="0.25">
      <c r="A26" s="73"/>
      <c r="B26" s="73"/>
      <c r="C26" s="73"/>
      <c r="D26" s="73"/>
      <c r="E26" s="109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3"/>
      <c r="Q26" s="42"/>
    </row>
    <row r="27" spans="1:17" x14ac:dyDescent="0.25">
      <c r="A27" s="115"/>
      <c r="B27" s="73"/>
      <c r="C27" s="73"/>
      <c r="D27" s="73"/>
      <c r="E27" s="115" t="s">
        <v>253</v>
      </c>
      <c r="F27" s="73"/>
      <c r="G27" s="115" t="s">
        <v>44</v>
      </c>
      <c r="H27" s="135">
        <f>IF(H$25, H21 / H23, 0)</f>
        <v>0.34866192193176876</v>
      </c>
      <c r="I27" s="131" t="s">
        <v>314</v>
      </c>
      <c r="J27" s="135"/>
      <c r="K27" s="135"/>
      <c r="L27" s="135"/>
      <c r="M27" s="135"/>
      <c r="N27" s="135"/>
      <c r="O27" s="74"/>
      <c r="P27" s="115" t="s">
        <v>580</v>
      </c>
      <c r="Q27" s="42"/>
    </row>
    <row r="28" spans="1:17" x14ac:dyDescent="0.25">
      <c r="A28" s="73"/>
      <c r="B28" s="73"/>
      <c r="C28" s="73"/>
      <c r="D28" s="73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3"/>
      <c r="Q28" s="42"/>
    </row>
    <row r="29" spans="1:17" x14ac:dyDescent="0.25">
      <c r="A29" s="115"/>
      <c r="B29" s="73"/>
      <c r="C29" s="73"/>
      <c r="D29" s="73"/>
      <c r="E29" s="115" t="s">
        <v>254</v>
      </c>
      <c r="F29" s="73"/>
      <c r="G29" s="115" t="s">
        <v>44</v>
      </c>
      <c r="H29" s="135">
        <f>IF(H25, (H19 + H20) / H23, 0)</f>
        <v>0.6513380780682313</v>
      </c>
      <c r="I29" s="131" t="s">
        <v>314</v>
      </c>
      <c r="J29" s="135"/>
      <c r="K29" s="135"/>
      <c r="L29" s="135"/>
      <c r="M29" s="135"/>
      <c r="N29" s="135"/>
      <c r="O29" s="74"/>
      <c r="P29" s="115" t="s">
        <v>580</v>
      </c>
      <c r="Q29" s="42"/>
    </row>
    <row r="30" spans="1:17" x14ac:dyDescent="0.25">
      <c r="A30" s="73"/>
      <c r="B30" s="73"/>
      <c r="C30" s="73"/>
      <c r="D30" s="73"/>
      <c r="E30" s="109"/>
      <c r="F30" s="73"/>
      <c r="G30" s="73"/>
      <c r="H30" s="74"/>
      <c r="I30" s="74"/>
      <c r="J30" s="74"/>
      <c r="K30" s="74"/>
      <c r="L30" s="74"/>
      <c r="M30" s="74"/>
      <c r="N30" s="74"/>
      <c r="O30" s="74"/>
      <c r="P30" s="73"/>
      <c r="Q30" s="42"/>
    </row>
    <row r="31" spans="1:17" x14ac:dyDescent="0.25">
      <c r="A31" s="73"/>
      <c r="B31" s="101"/>
      <c r="C31" s="110" t="s">
        <v>652</v>
      </c>
      <c r="D31" s="110"/>
      <c r="E31" s="110"/>
      <c r="F31" s="110"/>
      <c r="G31" s="110"/>
      <c r="H31" s="111"/>
      <c r="I31" s="111"/>
      <c r="J31" s="111"/>
      <c r="K31" s="111"/>
      <c r="L31" s="111"/>
      <c r="M31" s="111"/>
      <c r="N31" s="111"/>
      <c r="O31" s="111"/>
      <c r="P31" s="110"/>
      <c r="Q31" s="42"/>
    </row>
    <row r="32" spans="1:17" x14ac:dyDescent="0.25">
      <c r="A32" s="73"/>
      <c r="B32" s="73"/>
      <c r="C32" s="109"/>
      <c r="D32" s="109"/>
      <c r="E32" s="73"/>
      <c r="F32" s="73"/>
      <c r="G32" s="73"/>
      <c r="H32" s="74"/>
      <c r="I32" s="74"/>
      <c r="J32" s="74"/>
      <c r="K32" s="74"/>
      <c r="L32" s="74"/>
      <c r="M32" s="74"/>
      <c r="N32" s="74"/>
      <c r="O32" s="74"/>
      <c r="P32" s="73"/>
      <c r="Q32" s="42"/>
    </row>
    <row r="33" spans="1:17" x14ac:dyDescent="0.25">
      <c r="A33" s="73"/>
      <c r="B33" s="73"/>
      <c r="C33" s="73"/>
      <c r="D33" s="109"/>
      <c r="E33" s="115" t="str">
        <f>Expensed!E66</f>
        <v>Expensed proportions, by network level (EDCM)</v>
      </c>
      <c r="F33" s="73"/>
      <c r="G33" s="115" t="str">
        <f>Expensed!G67</f>
        <v>%</v>
      </c>
      <c r="H33" s="135"/>
      <c r="I33" s="135"/>
      <c r="J33" s="166">
        <f>Expensed!H67</f>
        <v>0.16729952157355102</v>
      </c>
      <c r="K33" s="166">
        <f>Expensed!H68</f>
        <v>0.25638013789485786</v>
      </c>
      <c r="L33" s="166">
        <f>Expensed!H69</f>
        <v>8.2164098383413667E-2</v>
      </c>
      <c r="M33" s="166">
        <f>Expensed!H70</f>
        <v>0.28441844917086168</v>
      </c>
      <c r="N33" s="166">
        <f>Expensed!H71</f>
        <v>0.20973779297731585</v>
      </c>
      <c r="O33" s="74"/>
      <c r="P33" s="73"/>
      <c r="Q33" s="53"/>
    </row>
    <row r="34" spans="1:17" x14ac:dyDescent="0.25">
      <c r="A34" s="73"/>
      <c r="B34" s="73"/>
      <c r="C34" s="73"/>
      <c r="D34" s="73"/>
      <c r="E34" s="109"/>
      <c r="F34" s="73"/>
      <c r="G34" s="73"/>
      <c r="H34" s="74"/>
      <c r="I34" s="74"/>
      <c r="J34" s="74"/>
      <c r="K34" s="74"/>
      <c r="L34" s="74"/>
      <c r="M34" s="74"/>
      <c r="N34" s="74"/>
      <c r="O34" s="74"/>
      <c r="P34" s="73"/>
      <c r="Q34" s="53"/>
    </row>
    <row r="35" spans="1:17" x14ac:dyDescent="0.25">
      <c r="A35" s="73"/>
      <c r="B35" s="73"/>
      <c r="C35" s="73"/>
      <c r="D35" s="73"/>
      <c r="E35" s="115" t="str">
        <f>Capitalised!E44</f>
        <v>Capitalised proportions, by network level (EDCM)</v>
      </c>
      <c r="F35" s="73"/>
      <c r="G35" s="115" t="str">
        <f>Capitalised!G44</f>
        <v>%</v>
      </c>
      <c r="H35" s="135"/>
      <c r="I35" s="135"/>
      <c r="J35" s="166">
        <f>Capitalised!J44</f>
        <v>7.623077482259967E-2</v>
      </c>
      <c r="K35" s="166">
        <f>Capitalised!K44</f>
        <v>0.10935856975767738</v>
      </c>
      <c r="L35" s="166">
        <f>Capitalised!L44</f>
        <v>8.6838733515246347E-2</v>
      </c>
      <c r="M35" s="166">
        <f>Capitalised!M44</f>
        <v>0.35034237125516854</v>
      </c>
      <c r="N35" s="166">
        <f>Capitalised!N44</f>
        <v>0.37722955064930802</v>
      </c>
      <c r="O35" s="74"/>
      <c r="P35" s="73"/>
      <c r="Q35" s="42"/>
    </row>
    <row r="36" spans="1:17" x14ac:dyDescent="0.25">
      <c r="A36" s="73"/>
      <c r="B36" s="73"/>
      <c r="C36" s="73"/>
      <c r="D36" s="73"/>
      <c r="E36" s="109"/>
      <c r="F36" s="73"/>
      <c r="G36" s="73"/>
      <c r="H36" s="74"/>
      <c r="I36" s="74"/>
      <c r="J36" s="74"/>
      <c r="K36" s="74"/>
      <c r="L36" s="74"/>
      <c r="M36" s="74"/>
      <c r="N36" s="74"/>
      <c r="O36" s="74"/>
      <c r="P36" s="73"/>
      <c r="Q36" s="42"/>
    </row>
    <row r="37" spans="1:17" x14ac:dyDescent="0.25">
      <c r="A37" s="115"/>
      <c r="B37" s="73"/>
      <c r="C37" s="73"/>
      <c r="D37" s="73"/>
      <c r="E37" s="115" t="s">
        <v>403</v>
      </c>
      <c r="F37" s="73"/>
      <c r="G37" s="115" t="s">
        <v>44</v>
      </c>
      <c r="H37" s="135"/>
      <c r="I37" s="131" t="s">
        <v>314</v>
      </c>
      <c r="J37" s="135">
        <f>($H$27 * J33) + ($H$29 * J35)</f>
        <v>0.10798297909270389</v>
      </c>
      <c r="K37" s="135">
        <f>($H$27 * K33) + ($H$29 * K35)</f>
        <v>0.16061939226980923</v>
      </c>
      <c r="L37" s="135">
        <f>($H$27 * L33) + ($H$29 * L35)</f>
        <v>8.5208866245851805E-2</v>
      </c>
      <c r="M37" s="135">
        <f>($H$27 * M33) + ($H$29 * M35)</f>
        <v>0.32735720987997396</v>
      </c>
      <c r="N37" s="135">
        <f>($H$27 * N33) + ($H$29 * N35)</f>
        <v>0.31883155251166118</v>
      </c>
      <c r="O37" s="74"/>
      <c r="P37" s="115" t="s">
        <v>580</v>
      </c>
      <c r="Q37" s="42"/>
    </row>
    <row r="38" spans="1:17" x14ac:dyDescent="0.25">
      <c r="A38" s="73"/>
      <c r="B38" s="73"/>
      <c r="C38" s="73"/>
      <c r="D38" s="73"/>
      <c r="E38" s="109"/>
      <c r="F38" s="73"/>
      <c r="G38" s="73"/>
      <c r="H38" s="74"/>
      <c r="I38" s="74"/>
      <c r="J38" s="74"/>
      <c r="K38" s="74"/>
      <c r="L38" s="74"/>
      <c r="M38" s="74"/>
      <c r="N38" s="74"/>
      <c r="O38" s="74"/>
      <c r="P38" s="73"/>
      <c r="Q38" s="42"/>
    </row>
    <row r="39" spans="1:17" x14ac:dyDescent="0.25">
      <c r="A39" s="73"/>
      <c r="B39" s="73"/>
      <c r="C39" s="73"/>
      <c r="D39" s="73"/>
      <c r="E39" s="115" t="s">
        <v>239</v>
      </c>
      <c r="F39" s="73"/>
      <c r="G39" s="115" t="s">
        <v>231</v>
      </c>
      <c r="H39" s="186">
        <f>IF(SUM(J37:N37)= 1, 0, 1)</f>
        <v>0</v>
      </c>
      <c r="I39" s="136"/>
      <c r="J39" s="136"/>
      <c r="K39" s="136"/>
      <c r="L39" s="136"/>
      <c r="M39" s="136"/>
      <c r="N39" s="136"/>
      <c r="O39" s="74"/>
      <c r="P39" s="73"/>
      <c r="Q39" s="42"/>
    </row>
    <row r="40" spans="1:17" x14ac:dyDescent="0.25">
      <c r="A40" s="73"/>
      <c r="B40" s="73"/>
      <c r="C40" s="73"/>
      <c r="D40" s="73"/>
      <c r="E40" s="109"/>
      <c r="F40" s="73"/>
      <c r="G40" s="73"/>
      <c r="H40" s="74"/>
      <c r="I40" s="74"/>
      <c r="J40" s="74"/>
      <c r="K40" s="74"/>
      <c r="L40" s="74"/>
      <c r="M40" s="74"/>
      <c r="N40" s="74"/>
      <c r="O40" s="74"/>
      <c r="P40" s="73"/>
      <c r="Q40" s="42"/>
    </row>
    <row r="41" spans="1:17" x14ac:dyDescent="0.25">
      <c r="A41" s="73"/>
      <c r="B41" s="101"/>
      <c r="C41" s="110" t="s">
        <v>653</v>
      </c>
      <c r="D41" s="110"/>
      <c r="E41" s="110"/>
      <c r="F41" s="110"/>
      <c r="G41" s="110"/>
      <c r="H41" s="111"/>
      <c r="I41" s="111"/>
      <c r="J41" s="111"/>
      <c r="K41" s="111"/>
      <c r="L41" s="111"/>
      <c r="M41" s="111"/>
      <c r="N41" s="111"/>
      <c r="O41" s="111"/>
      <c r="P41" s="110"/>
      <c r="Q41" s="42"/>
    </row>
    <row r="42" spans="1:17" x14ac:dyDescent="0.25">
      <c r="A42" s="73"/>
      <c r="B42" s="73"/>
      <c r="C42" s="109"/>
      <c r="D42" s="109"/>
      <c r="E42" s="73"/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3"/>
      <c r="Q42" s="42"/>
    </row>
    <row r="43" spans="1:17" x14ac:dyDescent="0.25">
      <c r="A43" s="73"/>
      <c r="B43" s="73"/>
      <c r="C43" s="73"/>
      <c r="D43" s="109"/>
      <c r="E43" s="115" t="str">
        <f>Expensed!E75</f>
        <v>Expensed proportions, by network level (CDCM)</v>
      </c>
      <c r="F43" s="73"/>
      <c r="G43" s="115" t="str">
        <f>Expensed!G76</f>
        <v>%</v>
      </c>
      <c r="H43" s="135"/>
      <c r="I43" s="135"/>
      <c r="J43" s="166">
        <f>Expensed!H76</f>
        <v>0.17167717387131662</v>
      </c>
      <c r="K43" s="166">
        <f>Expensed!H77</f>
        <v>0.26379962335919815</v>
      </c>
      <c r="L43" s="166">
        <f>Expensed!H78</f>
        <v>8.4019553086698742E-2</v>
      </c>
      <c r="M43" s="166">
        <f>Expensed!H79</f>
        <v>0.29199969326119196</v>
      </c>
      <c r="N43" s="166">
        <f>Expensed!H80</f>
        <v>0.18850395642159459</v>
      </c>
      <c r="O43" s="74"/>
      <c r="P43" s="73"/>
      <c r="Q43" s="42"/>
    </row>
    <row r="44" spans="1:17" x14ac:dyDescent="0.25">
      <c r="A44" s="73"/>
      <c r="B44" s="73"/>
      <c r="C44" s="73"/>
      <c r="D44" s="73"/>
      <c r="E44" s="109"/>
      <c r="F44" s="73"/>
      <c r="G44" s="73"/>
      <c r="H44" s="74"/>
      <c r="I44" s="74"/>
      <c r="J44" s="74"/>
      <c r="K44" s="74"/>
      <c r="L44" s="74"/>
      <c r="M44" s="74"/>
      <c r="N44" s="74"/>
      <c r="O44" s="74"/>
      <c r="P44" s="73"/>
      <c r="Q44" s="42"/>
    </row>
    <row r="45" spans="1:17" x14ac:dyDescent="0.25">
      <c r="A45" s="73"/>
      <c r="B45" s="73"/>
      <c r="C45" s="73"/>
      <c r="D45" s="73"/>
      <c r="E45" s="115" t="str">
        <f>Capitalised!E62</f>
        <v>Capitalised proportions, by network level (CDCM)</v>
      </c>
      <c r="F45" s="73"/>
      <c r="G45" s="115" t="str">
        <f>Capitalised!G62</f>
        <v>%</v>
      </c>
      <c r="H45" s="135"/>
      <c r="I45" s="135"/>
      <c r="J45" s="166">
        <f>Capitalised!J62</f>
        <v>8.2820037625783563E-2</v>
      </c>
      <c r="K45" s="166">
        <f>Capitalised!K62</f>
        <v>0.1188113446716223</v>
      </c>
      <c r="L45" s="166">
        <f>Capitalised!L62</f>
        <v>9.4344930821507661E-2</v>
      </c>
      <c r="M45" s="166">
        <f>Capitalised!M62</f>
        <v>0.38062538963800852</v>
      </c>
      <c r="N45" s="166">
        <f>Capitalised!N62</f>
        <v>0.32339829724307795</v>
      </c>
      <c r="O45" s="74"/>
      <c r="P45" s="73"/>
      <c r="Q45" s="42"/>
    </row>
    <row r="46" spans="1:17" x14ac:dyDescent="0.25">
      <c r="A46" s="73"/>
      <c r="B46" s="73"/>
      <c r="C46" s="73"/>
      <c r="D46" s="73"/>
      <c r="E46" s="109"/>
      <c r="F46" s="73"/>
      <c r="G46" s="73"/>
      <c r="H46" s="74"/>
      <c r="I46" s="74"/>
      <c r="J46" s="74"/>
      <c r="K46" s="74"/>
      <c r="L46" s="74"/>
      <c r="M46" s="74"/>
      <c r="N46" s="74"/>
      <c r="O46" s="74"/>
      <c r="P46" s="73"/>
      <c r="Q46" s="42"/>
    </row>
    <row r="47" spans="1:17" x14ac:dyDescent="0.25">
      <c r="A47" s="115"/>
      <c r="B47" s="73"/>
      <c r="C47" s="73"/>
      <c r="D47" s="73"/>
      <c r="E47" s="115" t="s">
        <v>404</v>
      </c>
      <c r="F47" s="73"/>
      <c r="G47" s="115" t="s">
        <v>44</v>
      </c>
      <c r="H47" s="135"/>
      <c r="I47" s="131" t="s">
        <v>314</v>
      </c>
      <c r="J47" s="135">
        <f>($H$27 * J43) + ($H$29 * J45)</f>
        <v>0.11380113752650416</v>
      </c>
      <c r="K47" s="135">
        <f>($H$27 * K43) + ($H$29 * K45)</f>
        <v>0.16936323657641139</v>
      </c>
      <c r="L47" s="135">
        <f>($H$27 * L43) + ($H$29 * L45)</f>
        <v>9.0744864775817696E-2</v>
      </c>
      <c r="M47" s="135">
        <f>($H$27 * M43) + ($H$29 * M45)</f>
        <v>0.34972498400672625</v>
      </c>
      <c r="N47" s="135">
        <f>($H$27 * N43) + ($H$29 * N45)</f>
        <v>0.27636577711454052</v>
      </c>
      <c r="O47" s="74"/>
      <c r="P47" s="115" t="s">
        <v>580</v>
      </c>
      <c r="Q47" s="42"/>
    </row>
    <row r="48" spans="1:17" x14ac:dyDescent="0.25">
      <c r="A48" s="73"/>
      <c r="B48" s="73"/>
      <c r="C48" s="73"/>
      <c r="D48" s="73"/>
      <c r="E48" s="109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3"/>
      <c r="Q48" s="42"/>
    </row>
    <row r="49" spans="1:17" x14ac:dyDescent="0.25">
      <c r="A49" s="73"/>
      <c r="B49" s="73"/>
      <c r="C49" s="73"/>
      <c r="D49" s="73"/>
      <c r="E49" s="115" t="s">
        <v>239</v>
      </c>
      <c r="F49" s="73"/>
      <c r="G49" s="115" t="s">
        <v>231</v>
      </c>
      <c r="H49" s="186">
        <f>IF(SUM(J47:N47)= 1, 0, 1)</f>
        <v>0</v>
      </c>
      <c r="I49" s="136"/>
      <c r="J49" s="136"/>
      <c r="K49" s="136"/>
      <c r="L49" s="136"/>
      <c r="M49" s="136"/>
      <c r="N49" s="136"/>
      <c r="O49" s="74"/>
      <c r="P49" s="73"/>
      <c r="Q49" s="42"/>
    </row>
    <row r="50" spans="1:17" x14ac:dyDescent="0.25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3"/>
      <c r="Q50" s="42"/>
    </row>
    <row r="51" spans="1:17" x14ac:dyDescent="0.25">
      <c r="A51" s="73"/>
      <c r="B51" s="107" t="s">
        <v>406</v>
      </c>
      <c r="C51" s="107"/>
      <c r="D51" s="107"/>
      <c r="E51" s="107"/>
      <c r="F51" s="107"/>
      <c r="G51" s="107"/>
      <c r="H51" s="108"/>
      <c r="I51" s="108"/>
      <c r="J51" s="108"/>
      <c r="K51" s="108"/>
      <c r="L51" s="108"/>
      <c r="M51" s="108"/>
      <c r="N51" s="108"/>
      <c r="O51" s="108"/>
      <c r="P51" s="107"/>
      <c r="Q51" s="42"/>
    </row>
    <row r="52" spans="1:17" x14ac:dyDescent="0.25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3"/>
      <c r="Q52" s="42"/>
    </row>
    <row r="53" spans="1:17" x14ac:dyDescent="0.25">
      <c r="A53" s="73"/>
      <c r="B53" s="73"/>
      <c r="C53" s="109" t="s">
        <v>505</v>
      </c>
      <c r="D53" s="109"/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4"/>
      <c r="P53" s="73"/>
      <c r="Q53" s="42"/>
    </row>
    <row r="54" spans="1:17" x14ac:dyDescent="0.25">
      <c r="A54" s="73"/>
      <c r="B54" s="73"/>
      <c r="C54" s="109" t="s">
        <v>506</v>
      </c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3"/>
      <c r="Q54" s="42"/>
    </row>
    <row r="55" spans="1:17" x14ac:dyDescent="0.25">
      <c r="A55" s="73"/>
      <c r="B55" s="73"/>
      <c r="C55" s="109"/>
      <c r="D55" s="109"/>
      <c r="E55" s="73"/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3"/>
      <c r="Q55" s="42"/>
    </row>
    <row r="56" spans="1:17" x14ac:dyDescent="0.25">
      <c r="A56" s="73"/>
      <c r="B56" s="101"/>
      <c r="C56" s="110" t="s">
        <v>654</v>
      </c>
      <c r="D56" s="110"/>
      <c r="E56" s="110"/>
      <c r="F56" s="110"/>
      <c r="G56" s="110"/>
      <c r="H56" s="111"/>
      <c r="I56" s="111"/>
      <c r="J56" s="111"/>
      <c r="K56" s="111"/>
      <c r="L56" s="111"/>
      <c r="M56" s="111"/>
      <c r="N56" s="111"/>
      <c r="O56" s="111"/>
      <c r="P56" s="110"/>
      <c r="Q56" s="42"/>
    </row>
    <row r="57" spans="1:17" x14ac:dyDescent="0.25">
      <c r="A57" s="73"/>
      <c r="B57" s="73"/>
      <c r="C57" s="109"/>
      <c r="D57" s="109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3"/>
      <c r="Q57" s="42"/>
    </row>
    <row r="58" spans="1:17" x14ac:dyDescent="0.25">
      <c r="A58" s="73"/>
      <c r="B58" s="73"/>
      <c r="C58" s="73"/>
      <c r="D58" s="109"/>
      <c r="E58" s="115" t="str">
        <f>'DNO inputs'!E363</f>
        <v>2007/08 total allowed revenue</v>
      </c>
      <c r="F58" s="73"/>
      <c r="G58" s="115" t="str">
        <f>'DNO inputs'!G363</f>
        <v>£ per year</v>
      </c>
      <c r="H58" s="152">
        <f>'DNO inputs'!H363</f>
        <v>174333196.00000003</v>
      </c>
      <c r="I58" s="130"/>
      <c r="J58" s="130"/>
      <c r="K58" s="130"/>
      <c r="L58" s="130"/>
      <c r="M58" s="130"/>
      <c r="N58" s="130"/>
      <c r="O58" s="74"/>
      <c r="P58" s="73"/>
      <c r="Q58" s="42"/>
    </row>
    <row r="59" spans="1:17" x14ac:dyDescent="0.25">
      <c r="A59" s="73"/>
      <c r="B59" s="73"/>
      <c r="C59" s="73"/>
      <c r="D59" s="73"/>
      <c r="E59" s="109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3"/>
      <c r="Q59" s="42"/>
    </row>
    <row r="60" spans="1:17" x14ac:dyDescent="0.25">
      <c r="A60" s="73"/>
      <c r="B60" s="73"/>
      <c r="C60" s="73"/>
      <c r="D60" s="73"/>
      <c r="E60" s="115" t="str">
        <f>'DNO inputs'!E369</f>
        <v>2007/08 net incentive revenue</v>
      </c>
      <c r="F60" s="73"/>
      <c r="G60" s="115" t="str">
        <f>'DNO inputs'!G369</f>
        <v>£ per year</v>
      </c>
      <c r="H60" s="152">
        <f>'DNO inputs'!H369</f>
        <v>2502889</v>
      </c>
      <c r="I60" s="130"/>
      <c r="J60" s="130"/>
      <c r="K60" s="130"/>
      <c r="L60" s="130"/>
      <c r="M60" s="130"/>
      <c r="N60" s="130"/>
      <c r="O60" s="74"/>
      <c r="P60" s="73"/>
      <c r="Q60" s="42"/>
    </row>
    <row r="61" spans="1:17" x14ac:dyDescent="0.25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3"/>
      <c r="Q61" s="42"/>
    </row>
    <row r="62" spans="1:17" x14ac:dyDescent="0.25">
      <c r="A62" s="73"/>
      <c r="B62" s="73"/>
      <c r="C62" s="73"/>
      <c r="D62" s="73"/>
      <c r="E62" s="115" t="s">
        <v>344</v>
      </c>
      <c r="F62" s="73"/>
      <c r="G62" s="115" t="s">
        <v>439</v>
      </c>
      <c r="H62" s="152">
        <f>'DNO inputs'!H274</f>
        <v>4200000</v>
      </c>
      <c r="I62" s="130"/>
      <c r="J62" s="130"/>
      <c r="K62" s="130"/>
      <c r="L62" s="130"/>
      <c r="M62" s="130"/>
      <c r="N62" s="130"/>
      <c r="O62" s="74"/>
      <c r="P62" s="73"/>
      <c r="Q62" s="42"/>
    </row>
    <row r="63" spans="1:17" x14ac:dyDescent="0.25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3"/>
      <c r="Q63" s="42"/>
    </row>
    <row r="64" spans="1:17" x14ac:dyDescent="0.25">
      <c r="A64" s="115"/>
      <c r="B64" s="73"/>
      <c r="C64" s="73"/>
      <c r="D64" s="73"/>
      <c r="E64" s="115" t="s">
        <v>255</v>
      </c>
      <c r="F64" s="73"/>
      <c r="G64" s="115" t="s">
        <v>439</v>
      </c>
      <c r="H64" s="130">
        <f>H60 + H62</f>
        <v>6702889</v>
      </c>
      <c r="I64" s="143" t="s">
        <v>314</v>
      </c>
      <c r="J64" s="130"/>
      <c r="K64" s="130"/>
      <c r="L64" s="130"/>
      <c r="M64" s="130"/>
      <c r="N64" s="130"/>
      <c r="O64" s="74"/>
      <c r="P64" s="115" t="s">
        <v>608</v>
      </c>
      <c r="Q64" s="42"/>
    </row>
    <row r="65" spans="1:17" x14ac:dyDescent="0.25">
      <c r="A65" s="73"/>
      <c r="B65" s="73"/>
      <c r="C65" s="73"/>
      <c r="D65" s="73"/>
      <c r="E65" s="109"/>
      <c r="F65" s="73"/>
      <c r="G65" s="73"/>
      <c r="H65" s="74"/>
      <c r="I65" s="74"/>
      <c r="J65" s="74"/>
      <c r="K65" s="74"/>
      <c r="L65" s="74"/>
      <c r="M65" s="74"/>
      <c r="N65" s="74"/>
      <c r="O65" s="74"/>
      <c r="P65" s="73"/>
      <c r="Q65" s="42"/>
    </row>
    <row r="66" spans="1:17" x14ac:dyDescent="0.25">
      <c r="A66" s="115"/>
      <c r="B66" s="73"/>
      <c r="C66" s="73"/>
      <c r="D66" s="73"/>
      <c r="E66" s="115" t="s">
        <v>408</v>
      </c>
      <c r="F66" s="73"/>
      <c r="G66" s="115" t="s">
        <v>439</v>
      </c>
      <c r="H66" s="130">
        <f>H58 - H64</f>
        <v>167630307.00000003</v>
      </c>
      <c r="I66" s="143" t="s">
        <v>314</v>
      </c>
      <c r="J66" s="130"/>
      <c r="K66" s="130"/>
      <c r="L66" s="130"/>
      <c r="M66" s="130"/>
      <c r="N66" s="130"/>
      <c r="O66" s="74"/>
      <c r="P66" s="115" t="s">
        <v>573</v>
      </c>
      <c r="Q66" s="42"/>
    </row>
    <row r="67" spans="1:17" x14ac:dyDescent="0.25">
      <c r="A67" s="73"/>
      <c r="B67" s="73"/>
      <c r="C67" s="73"/>
      <c r="D67" s="73"/>
      <c r="E67" s="109"/>
      <c r="F67" s="73"/>
      <c r="G67" s="73"/>
      <c r="H67" s="74"/>
      <c r="I67" s="74"/>
      <c r="J67" s="74"/>
      <c r="K67" s="74"/>
      <c r="L67" s="74"/>
      <c r="M67" s="74"/>
      <c r="N67" s="74"/>
      <c r="O67" s="74"/>
      <c r="P67" s="73"/>
      <c r="Q67" s="42"/>
    </row>
    <row r="68" spans="1:17" x14ac:dyDescent="0.25">
      <c r="A68" s="115"/>
      <c r="B68" s="73"/>
      <c r="C68" s="73"/>
      <c r="D68" s="73"/>
      <c r="E68" s="112" t="s">
        <v>409</v>
      </c>
      <c r="F68" s="73"/>
      <c r="G68" s="73"/>
      <c r="H68" s="74"/>
      <c r="I68" s="132" t="s">
        <v>314</v>
      </c>
      <c r="J68" s="74"/>
      <c r="K68" s="74"/>
      <c r="L68" s="74"/>
      <c r="M68" s="74"/>
      <c r="N68" s="74"/>
      <c r="O68" s="74"/>
      <c r="P68" s="115" t="s">
        <v>581</v>
      </c>
      <c r="Q68" s="42"/>
    </row>
    <row r="69" spans="1:17" x14ac:dyDescent="0.25">
      <c r="A69" s="73"/>
      <c r="B69" s="73"/>
      <c r="C69" s="73"/>
      <c r="D69" s="73"/>
      <c r="E69" s="73"/>
      <c r="F69" s="113" t="s">
        <v>267</v>
      </c>
      <c r="G69" s="113" t="s">
        <v>439</v>
      </c>
      <c r="H69" s="145"/>
      <c r="I69" s="145"/>
      <c r="J69" s="158">
        <f>$H66 * J37</f>
        <v>18101219.936084539</v>
      </c>
      <c r="K69" s="158">
        <f>$H66 * K37</f>
        <v>26924678.036341552</v>
      </c>
      <c r="L69" s="158">
        <f>$H66 * L37</f>
        <v>14283588.407914078</v>
      </c>
      <c r="M69" s="158">
        <f>$H66 * M37</f>
        <v>54874989.590843476</v>
      </c>
      <c r="N69" s="158">
        <f>$H66 * N37</f>
        <v>53445831.028816395</v>
      </c>
      <c r="O69" s="74"/>
      <c r="P69" s="73"/>
      <c r="Q69" s="42"/>
    </row>
    <row r="70" spans="1:17" x14ac:dyDescent="0.25">
      <c r="A70" s="73"/>
      <c r="B70" s="73"/>
      <c r="C70" s="73"/>
      <c r="D70" s="73"/>
      <c r="E70" s="73"/>
      <c r="F70" s="117" t="s">
        <v>268</v>
      </c>
      <c r="G70" s="117" t="s">
        <v>439</v>
      </c>
      <c r="H70" s="146"/>
      <c r="I70" s="147"/>
      <c r="J70" s="147">
        <f>$H66 * J47</f>
        <v>19076519.620517116</v>
      </c>
      <c r="K70" s="147">
        <f>$H66 * K47</f>
        <v>28390411.341817476</v>
      </c>
      <c r="L70" s="147">
        <f>$H66 * L47</f>
        <v>15211589.541043809</v>
      </c>
      <c r="M70" s="147">
        <f>$H66 * M47</f>
        <v>58624506.434617624</v>
      </c>
      <c r="N70" s="147">
        <f>$H66 * N47</f>
        <v>46327280.062004007</v>
      </c>
      <c r="O70" s="74"/>
      <c r="P70" s="73"/>
      <c r="Q70" s="42"/>
    </row>
    <row r="71" spans="1:17" x14ac:dyDescent="0.25">
      <c r="A71" s="73"/>
      <c r="B71" s="73"/>
      <c r="C71" s="73"/>
      <c r="D71" s="73"/>
      <c r="E71" s="73"/>
      <c r="F71" s="73"/>
      <c r="G71" s="73"/>
      <c r="H71" s="74"/>
      <c r="I71" s="74"/>
      <c r="J71" s="74"/>
      <c r="K71" s="74"/>
      <c r="L71" s="74"/>
      <c r="M71" s="74"/>
      <c r="N71" s="74"/>
      <c r="O71" s="74"/>
      <c r="P71" s="73"/>
      <c r="Q71" s="42"/>
    </row>
    <row r="72" spans="1:17" x14ac:dyDescent="0.25">
      <c r="A72" s="73"/>
      <c r="B72" s="101"/>
      <c r="C72" s="110" t="s">
        <v>655</v>
      </c>
      <c r="D72" s="110"/>
      <c r="E72" s="110"/>
      <c r="F72" s="110"/>
      <c r="G72" s="110"/>
      <c r="H72" s="111"/>
      <c r="I72" s="111"/>
      <c r="J72" s="111"/>
      <c r="K72" s="111"/>
      <c r="L72" s="111"/>
      <c r="M72" s="111"/>
      <c r="N72" s="111"/>
      <c r="O72" s="111"/>
      <c r="P72" s="110"/>
      <c r="Q72" s="42"/>
    </row>
    <row r="73" spans="1:17" x14ac:dyDescent="0.25">
      <c r="A73" s="73"/>
      <c r="B73" s="73"/>
      <c r="C73" s="109"/>
      <c r="D73" s="109"/>
      <c r="E73" s="73"/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3"/>
      <c r="Q73" s="42"/>
    </row>
    <row r="74" spans="1:17" x14ac:dyDescent="0.25">
      <c r="A74" s="73"/>
      <c r="B74" s="73"/>
      <c r="C74" s="73"/>
      <c r="D74" s="109"/>
      <c r="E74" s="115" t="str">
        <f>'DNO inputs'!E376</f>
        <v>Additional DNO revenue</v>
      </c>
      <c r="F74" s="73"/>
      <c r="G74" s="115" t="str">
        <f>'DNO inputs'!G376</f>
        <v>£ per year</v>
      </c>
      <c r="H74" s="152">
        <f>'DNO inputs'!H376</f>
        <v>4350000</v>
      </c>
      <c r="I74" s="130"/>
      <c r="J74" s="130"/>
      <c r="K74" s="130"/>
      <c r="L74" s="130"/>
      <c r="M74" s="130"/>
      <c r="N74" s="130"/>
      <c r="O74" s="74"/>
      <c r="P74" s="73"/>
      <c r="Q74" s="42"/>
    </row>
    <row r="75" spans="1:17" x14ac:dyDescent="0.25">
      <c r="A75" s="73"/>
      <c r="B75" s="73"/>
      <c r="C75" s="73"/>
      <c r="D75" s="73"/>
      <c r="E75" s="109"/>
      <c r="F75" s="73"/>
      <c r="G75" s="73"/>
      <c r="H75" s="74"/>
      <c r="I75" s="74"/>
      <c r="J75" s="74"/>
      <c r="K75" s="74"/>
      <c r="L75" s="74"/>
      <c r="M75" s="74"/>
      <c r="N75" s="74"/>
      <c r="O75" s="74"/>
      <c r="P75" s="73"/>
      <c r="Q75" s="42"/>
    </row>
    <row r="76" spans="1:17" x14ac:dyDescent="0.25">
      <c r="A76" s="115"/>
      <c r="B76" s="73"/>
      <c r="C76" s="73"/>
      <c r="D76" s="73"/>
      <c r="E76" s="112" t="s">
        <v>348</v>
      </c>
      <c r="F76" s="73"/>
      <c r="G76" s="73"/>
      <c r="H76" s="74"/>
      <c r="I76" s="132" t="s">
        <v>314</v>
      </c>
      <c r="J76" s="74"/>
      <c r="K76" s="74"/>
      <c r="L76" s="74"/>
      <c r="M76" s="74"/>
      <c r="N76" s="74"/>
      <c r="O76" s="74"/>
      <c r="P76" s="115" t="s">
        <v>582</v>
      </c>
      <c r="Q76" s="42"/>
    </row>
    <row r="77" spans="1:17" x14ac:dyDescent="0.25">
      <c r="A77" s="73"/>
      <c r="B77" s="73"/>
      <c r="C77" s="73"/>
      <c r="D77" s="73"/>
      <c r="E77" s="73"/>
      <c r="F77" s="113" t="s">
        <v>267</v>
      </c>
      <c r="G77" s="113" t="s">
        <v>439</v>
      </c>
      <c r="H77" s="145"/>
      <c r="I77" s="145"/>
      <c r="J77" s="158">
        <f>$H74 * J33</f>
        <v>727752.91884494689</v>
      </c>
      <c r="K77" s="158">
        <f>$H74 * K33</f>
        <v>1115253.5998426317</v>
      </c>
      <c r="L77" s="158">
        <f>$H74 * L33</f>
        <v>357413.82796784944</v>
      </c>
      <c r="M77" s="158">
        <f>$H74 * M33</f>
        <v>1237220.2538932483</v>
      </c>
      <c r="N77" s="158">
        <f>$H74 * N33</f>
        <v>912359.3994513239</v>
      </c>
      <c r="O77" s="74"/>
      <c r="P77" s="73"/>
      <c r="Q77" s="42"/>
    </row>
    <row r="78" spans="1:17" x14ac:dyDescent="0.25">
      <c r="A78" s="73"/>
      <c r="B78" s="73"/>
      <c r="C78" s="73"/>
      <c r="D78" s="73"/>
      <c r="E78" s="73"/>
      <c r="F78" s="117" t="s">
        <v>268</v>
      </c>
      <c r="G78" s="117" t="s">
        <v>439</v>
      </c>
      <c r="H78" s="146"/>
      <c r="I78" s="147"/>
      <c r="J78" s="147">
        <f>$H74 * J43</f>
        <v>746795.70634022728</v>
      </c>
      <c r="K78" s="147">
        <f>$H74 * K43</f>
        <v>1147528.361612512</v>
      </c>
      <c r="L78" s="147">
        <f>$H74 * L43</f>
        <v>365485.05592713953</v>
      </c>
      <c r="M78" s="147">
        <f>$H74 * M43</f>
        <v>1270198.665686185</v>
      </c>
      <c r="N78" s="147">
        <f>$H74 * N43</f>
        <v>819992.21043393645</v>
      </c>
      <c r="O78" s="74"/>
      <c r="P78" s="73"/>
      <c r="Q78" s="42"/>
    </row>
    <row r="79" spans="1:17" x14ac:dyDescent="0.25">
      <c r="A79" s="73"/>
      <c r="B79" s="73"/>
      <c r="C79" s="73"/>
      <c r="D79" s="73"/>
      <c r="E79" s="73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3"/>
      <c r="Q79" s="42"/>
    </row>
    <row r="80" spans="1:17" x14ac:dyDescent="0.25">
      <c r="A80" s="73"/>
      <c r="B80" s="101"/>
      <c r="C80" s="110" t="s">
        <v>656</v>
      </c>
      <c r="D80" s="110"/>
      <c r="E80" s="110"/>
      <c r="F80" s="110"/>
      <c r="G80" s="110"/>
      <c r="H80" s="111"/>
      <c r="I80" s="111"/>
      <c r="J80" s="111"/>
      <c r="K80" s="111"/>
      <c r="L80" s="111"/>
      <c r="M80" s="111"/>
      <c r="N80" s="111"/>
      <c r="O80" s="111"/>
      <c r="P80" s="110"/>
      <c r="Q80" s="42"/>
    </row>
    <row r="81" spans="1:17" x14ac:dyDescent="0.25">
      <c r="A81" s="73"/>
      <c r="B81" s="73"/>
      <c r="C81" s="109"/>
      <c r="D81" s="109"/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4"/>
      <c r="P81" s="73"/>
      <c r="Q81" s="42"/>
    </row>
    <row r="82" spans="1:17" x14ac:dyDescent="0.25">
      <c r="A82" s="115"/>
      <c r="B82" s="73"/>
      <c r="C82" s="73"/>
      <c r="D82" s="109"/>
      <c r="E82" s="112" t="s">
        <v>345</v>
      </c>
      <c r="F82" s="73"/>
      <c r="G82" s="73"/>
      <c r="H82" s="74"/>
      <c r="I82" s="132" t="s">
        <v>314</v>
      </c>
      <c r="J82" s="74"/>
      <c r="K82" s="74"/>
      <c r="L82" s="74"/>
      <c r="M82" s="74"/>
      <c r="N82" s="74"/>
      <c r="O82" s="74"/>
      <c r="P82" s="115" t="s">
        <v>582</v>
      </c>
      <c r="Q82" s="42"/>
    </row>
    <row r="83" spans="1:17" x14ac:dyDescent="0.25">
      <c r="A83" s="73"/>
      <c r="B83" s="73"/>
      <c r="C83" s="73"/>
      <c r="D83" s="73"/>
      <c r="E83" s="73"/>
      <c r="F83" s="113" t="s">
        <v>267</v>
      </c>
      <c r="G83" s="113" t="s">
        <v>439</v>
      </c>
      <c r="H83" s="145"/>
      <c r="I83" s="145"/>
      <c r="J83" s="145">
        <f t="shared" ref="J83:N84" si="0">J69 + J77</f>
        <v>18828972.854929484</v>
      </c>
      <c r="K83" s="145">
        <f t="shared" si="0"/>
        <v>28039931.636184182</v>
      </c>
      <c r="L83" s="145">
        <f t="shared" si="0"/>
        <v>14641002.235881926</v>
      </c>
      <c r="M83" s="145">
        <f t="shared" si="0"/>
        <v>56112209.844736725</v>
      </c>
      <c r="N83" s="145">
        <f t="shared" si="0"/>
        <v>54358190.428267717</v>
      </c>
      <c r="O83" s="74"/>
      <c r="P83" s="73"/>
      <c r="Q83" s="42"/>
    </row>
    <row r="84" spans="1:17" x14ac:dyDescent="0.25">
      <c r="A84" s="73"/>
      <c r="B84" s="73"/>
      <c r="C84" s="73"/>
      <c r="D84" s="73"/>
      <c r="E84" s="73"/>
      <c r="F84" s="117" t="s">
        <v>268</v>
      </c>
      <c r="G84" s="117" t="s">
        <v>439</v>
      </c>
      <c r="H84" s="146"/>
      <c r="I84" s="147"/>
      <c r="J84" s="147">
        <f t="shared" si="0"/>
        <v>19823315.326857343</v>
      </c>
      <c r="K84" s="147">
        <f t="shared" si="0"/>
        <v>29537939.70342999</v>
      </c>
      <c r="L84" s="147">
        <f t="shared" si="0"/>
        <v>15577074.596970947</v>
      </c>
      <c r="M84" s="147">
        <f t="shared" si="0"/>
        <v>59894705.100303806</v>
      </c>
      <c r="N84" s="147">
        <f t="shared" si="0"/>
        <v>47147272.272437945</v>
      </c>
      <c r="O84" s="74"/>
      <c r="P84" s="73"/>
      <c r="Q84" s="42"/>
    </row>
    <row r="85" spans="1:17" x14ac:dyDescent="0.25">
      <c r="A85" s="73"/>
      <c r="B85" s="73"/>
      <c r="C85" s="73"/>
      <c r="D85" s="73"/>
      <c r="E85" s="73"/>
      <c r="F85" s="73"/>
      <c r="G85" s="73"/>
      <c r="H85" s="74"/>
      <c r="I85" s="74"/>
      <c r="J85" s="74"/>
      <c r="K85" s="74"/>
      <c r="L85" s="74"/>
      <c r="M85" s="74"/>
      <c r="N85" s="74"/>
      <c r="O85" s="74"/>
      <c r="P85" s="73"/>
      <c r="Q85" s="42"/>
    </row>
    <row r="86" spans="1:17" x14ac:dyDescent="0.25">
      <c r="A86" s="73"/>
      <c r="B86" s="107" t="s">
        <v>256</v>
      </c>
      <c r="C86" s="107"/>
      <c r="D86" s="107"/>
      <c r="E86" s="107"/>
      <c r="F86" s="107"/>
      <c r="G86" s="107"/>
      <c r="H86" s="108"/>
      <c r="I86" s="108"/>
      <c r="J86" s="108"/>
      <c r="K86" s="108"/>
      <c r="L86" s="108"/>
      <c r="M86" s="108"/>
      <c r="N86" s="108"/>
      <c r="O86" s="108"/>
      <c r="P86" s="107"/>
      <c r="Q86" s="42"/>
    </row>
    <row r="87" spans="1:17" x14ac:dyDescent="0.25">
      <c r="A87" s="73"/>
      <c r="B87" s="73"/>
      <c r="C87" s="73"/>
      <c r="D87" s="73"/>
      <c r="E87" s="73"/>
      <c r="F87" s="73"/>
      <c r="G87" s="73"/>
      <c r="H87" s="74"/>
      <c r="I87" s="74"/>
      <c r="J87" s="74"/>
      <c r="K87" s="74"/>
      <c r="L87" s="74"/>
      <c r="M87" s="74"/>
      <c r="N87" s="74"/>
      <c r="O87" s="74"/>
      <c r="P87" s="73"/>
      <c r="Q87" s="42"/>
    </row>
    <row r="88" spans="1:17" x14ac:dyDescent="0.25">
      <c r="A88" s="73"/>
      <c r="B88" s="73"/>
      <c r="C88" s="109" t="s">
        <v>721</v>
      </c>
      <c r="D88" s="109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3"/>
      <c r="Q88" s="42"/>
    </row>
    <row r="89" spans="1:17" x14ac:dyDescent="0.25">
      <c r="A89" s="73"/>
      <c r="B89" s="73"/>
      <c r="C89" s="109"/>
      <c r="D89" s="109"/>
      <c r="E89" s="73"/>
      <c r="F89" s="73"/>
      <c r="G89" s="73"/>
      <c r="H89" s="74"/>
      <c r="I89" s="74"/>
      <c r="J89" s="74"/>
      <c r="K89" s="74"/>
      <c r="L89" s="74"/>
      <c r="M89" s="74"/>
      <c r="N89" s="74"/>
      <c r="O89" s="74"/>
      <c r="P89" s="73"/>
      <c r="Q89" s="42"/>
    </row>
    <row r="90" spans="1:17" s="1" customFormat="1" x14ac:dyDescent="0.25">
      <c r="A90" s="73"/>
      <c r="B90" s="101"/>
      <c r="C90" s="110" t="s">
        <v>657</v>
      </c>
      <c r="D90" s="110"/>
      <c r="E90" s="110"/>
      <c r="F90" s="110"/>
      <c r="G90" s="110"/>
      <c r="H90" s="111"/>
      <c r="I90" s="111"/>
      <c r="J90" s="111"/>
      <c r="K90" s="111"/>
      <c r="L90" s="111"/>
      <c r="M90" s="111"/>
      <c r="N90" s="111"/>
      <c r="O90" s="111"/>
      <c r="P90" s="110"/>
      <c r="Q90" s="42"/>
    </row>
    <row r="91" spans="1:17" s="1" customFormat="1" x14ac:dyDescent="0.25">
      <c r="A91" s="73"/>
      <c r="B91" s="73"/>
      <c r="C91" s="109"/>
      <c r="D91" s="109"/>
      <c r="E91" s="73"/>
      <c r="F91" s="73"/>
      <c r="G91" s="73"/>
      <c r="H91" s="74"/>
      <c r="I91" s="74"/>
      <c r="J91" s="74"/>
      <c r="K91" s="74"/>
      <c r="L91" s="74"/>
      <c r="M91" s="74"/>
      <c r="N91" s="74"/>
      <c r="O91" s="74"/>
      <c r="P91" s="73"/>
      <c r="Q91" s="42"/>
    </row>
    <row r="92" spans="1:17" x14ac:dyDescent="0.25">
      <c r="A92" s="73"/>
      <c r="B92" s="73"/>
      <c r="C92" s="73"/>
      <c r="D92" s="73"/>
      <c r="E92" s="112" t="str">
        <f>'DNO inputs'!E382</f>
        <v>2007/08 units distributed, by network level</v>
      </c>
      <c r="F92" s="73"/>
      <c r="G92" s="73"/>
      <c r="H92" s="74"/>
      <c r="I92" s="74"/>
      <c r="J92" s="74"/>
      <c r="K92" s="74"/>
      <c r="L92" s="74"/>
      <c r="M92" s="74"/>
      <c r="N92" s="74"/>
      <c r="O92" s="74"/>
      <c r="P92" s="73"/>
      <c r="Q92" s="42"/>
    </row>
    <row r="93" spans="1:17" x14ac:dyDescent="0.25">
      <c r="A93" s="73"/>
      <c r="B93" s="73"/>
      <c r="C93" s="73"/>
      <c r="D93" s="73"/>
      <c r="E93" s="73"/>
      <c r="F93" s="113" t="str">
        <f>'DNO inputs'!F383</f>
        <v>EHV and 132kV</v>
      </c>
      <c r="G93" s="113" t="str">
        <f>'DNO inputs'!G383</f>
        <v>GWh per year</v>
      </c>
      <c r="H93" s="156">
        <f>'DNO inputs'!H383</f>
        <v>2954.8379382999997</v>
      </c>
      <c r="I93" s="130"/>
      <c r="J93" s="130"/>
      <c r="K93" s="130"/>
      <c r="L93" s="130"/>
      <c r="M93" s="130"/>
      <c r="N93" s="130"/>
      <c r="O93" s="74"/>
      <c r="P93" s="73"/>
      <c r="Q93" s="42"/>
    </row>
    <row r="94" spans="1:17" x14ac:dyDescent="0.25">
      <c r="A94" s="73"/>
      <c r="B94" s="73"/>
      <c r="C94" s="73"/>
      <c r="D94" s="73"/>
      <c r="E94" s="73"/>
      <c r="F94" s="115" t="str">
        <f>'DNO inputs'!F384</f>
        <v>HV</v>
      </c>
      <c r="G94" s="115" t="str">
        <f>'DNO inputs'!G384</f>
        <v>GWh per year</v>
      </c>
      <c r="H94" s="152">
        <f>'DNO inputs'!H384</f>
        <v>2482.1083529999996</v>
      </c>
      <c r="I94" s="130"/>
      <c r="J94" s="130"/>
      <c r="K94" s="130"/>
      <c r="L94" s="130"/>
      <c r="M94" s="130"/>
      <c r="N94" s="130"/>
      <c r="O94" s="74"/>
      <c r="P94" s="73"/>
      <c r="Q94" s="42"/>
    </row>
    <row r="95" spans="1:17" x14ac:dyDescent="0.25">
      <c r="A95" s="73"/>
      <c r="B95" s="73"/>
      <c r="C95" s="73"/>
      <c r="D95" s="73"/>
      <c r="E95" s="73"/>
      <c r="F95" s="117" t="str">
        <f>'DNO inputs'!F385</f>
        <v>LV</v>
      </c>
      <c r="G95" s="117" t="str">
        <f>'DNO inputs'!G385</f>
        <v>GWh per year</v>
      </c>
      <c r="H95" s="157">
        <f>'DNO inputs'!H385</f>
        <v>7216.2041944999992</v>
      </c>
      <c r="I95" s="130"/>
      <c r="J95" s="130"/>
      <c r="K95" s="130"/>
      <c r="L95" s="130"/>
      <c r="M95" s="130"/>
      <c r="N95" s="130"/>
      <c r="O95" s="74"/>
      <c r="P95" s="73"/>
      <c r="Q95" s="42"/>
    </row>
    <row r="96" spans="1:17" x14ac:dyDescent="0.25">
      <c r="A96" s="73"/>
      <c r="B96" s="73"/>
      <c r="C96" s="73"/>
      <c r="D96" s="73"/>
      <c r="E96" s="73"/>
      <c r="F96" s="73"/>
      <c r="G96" s="73"/>
      <c r="H96" s="74"/>
      <c r="I96" s="74"/>
      <c r="J96" s="74"/>
      <c r="K96" s="74"/>
      <c r="L96" s="74"/>
      <c r="M96" s="74"/>
      <c r="N96" s="74"/>
      <c r="O96" s="74"/>
      <c r="P96" s="73"/>
      <c r="Q96" s="42"/>
    </row>
    <row r="97" spans="1:17" x14ac:dyDescent="0.25">
      <c r="A97" s="73"/>
      <c r="B97" s="73"/>
      <c r="C97" s="73"/>
      <c r="D97" s="73"/>
      <c r="E97" s="112" t="str">
        <f>'Fixed inputs'!E376</f>
        <v>Units distributed coefficient for the calculation of "U", by network level</v>
      </c>
      <c r="F97" s="73"/>
      <c r="G97" s="73"/>
      <c r="H97" s="74"/>
      <c r="I97" s="74"/>
      <c r="J97" s="74"/>
      <c r="K97" s="74"/>
      <c r="L97" s="74"/>
      <c r="M97" s="74"/>
      <c r="N97" s="74"/>
      <c r="O97" s="74"/>
      <c r="P97" s="73"/>
      <c r="Q97" s="42"/>
    </row>
    <row r="98" spans="1:17" x14ac:dyDescent="0.25">
      <c r="A98" s="73"/>
      <c r="B98" s="73"/>
      <c r="C98" s="73"/>
      <c r="D98" s="73"/>
      <c r="E98" s="73"/>
      <c r="F98" s="113" t="str">
        <f>'Fixed inputs'!F377</f>
        <v>EHV and 132kV</v>
      </c>
      <c r="G98" s="113" t="str">
        <f>'Fixed inputs'!G377</f>
        <v>scalar</v>
      </c>
      <c r="H98" s="156">
        <f>'Fixed inputs'!H377</f>
        <v>0.25</v>
      </c>
      <c r="I98" s="130"/>
      <c r="J98" s="130"/>
      <c r="K98" s="130"/>
      <c r="L98" s="130"/>
      <c r="M98" s="130"/>
      <c r="N98" s="130"/>
      <c r="O98" s="74"/>
      <c r="P98" s="73"/>
      <c r="Q98" s="42"/>
    </row>
    <row r="99" spans="1:17" x14ac:dyDescent="0.25">
      <c r="A99" s="73"/>
      <c r="B99" s="73"/>
      <c r="C99" s="73"/>
      <c r="D99" s="73"/>
      <c r="E99" s="73"/>
      <c r="F99" s="115" t="str">
        <f>'Fixed inputs'!F378</f>
        <v>HV</v>
      </c>
      <c r="G99" s="115" t="str">
        <f>'Fixed inputs'!G378</f>
        <v>scalar</v>
      </c>
      <c r="H99" s="152">
        <f>'Fixed inputs'!H378</f>
        <v>0.5</v>
      </c>
      <c r="I99" s="130"/>
      <c r="J99" s="130"/>
      <c r="K99" s="130"/>
      <c r="L99" s="130"/>
      <c r="M99" s="130"/>
      <c r="N99" s="130"/>
      <c r="O99" s="74"/>
      <c r="P99" s="73"/>
      <c r="Q99" s="42"/>
    </row>
    <row r="100" spans="1:17" x14ac:dyDescent="0.25">
      <c r="A100" s="73"/>
      <c r="B100" s="73"/>
      <c r="C100" s="73"/>
      <c r="D100" s="73"/>
      <c r="E100" s="73"/>
      <c r="F100" s="117" t="str">
        <f>'Fixed inputs'!F379</f>
        <v>LV</v>
      </c>
      <c r="G100" s="117" t="str">
        <f>'Fixed inputs'!G379</f>
        <v>scalar</v>
      </c>
      <c r="H100" s="157">
        <f>'Fixed inputs'!H379</f>
        <v>1</v>
      </c>
      <c r="I100" s="130"/>
      <c r="J100" s="130"/>
      <c r="K100" s="130"/>
      <c r="L100" s="130"/>
      <c r="M100" s="130"/>
      <c r="N100" s="130"/>
      <c r="O100" s="74"/>
      <c r="P100" s="73"/>
      <c r="Q100" s="42"/>
    </row>
    <row r="101" spans="1:17" x14ac:dyDescent="0.25">
      <c r="A101" s="73"/>
      <c r="B101" s="73"/>
      <c r="C101" s="73"/>
      <c r="D101" s="73"/>
      <c r="E101" s="73"/>
      <c r="F101" s="73"/>
      <c r="G101" s="73"/>
      <c r="H101" s="74"/>
      <c r="I101" s="74"/>
      <c r="J101" s="74"/>
      <c r="K101" s="74"/>
      <c r="L101" s="74"/>
      <c r="M101" s="74"/>
      <c r="N101" s="74"/>
      <c r="O101" s="74"/>
      <c r="P101" s="73"/>
      <c r="Q101" s="42"/>
    </row>
    <row r="102" spans="1:17" x14ac:dyDescent="0.25">
      <c r="A102" s="115"/>
      <c r="B102" s="73"/>
      <c r="C102" s="73"/>
      <c r="D102" s="73"/>
      <c r="E102" s="115" t="s">
        <v>257</v>
      </c>
      <c r="F102" s="73"/>
      <c r="G102" s="115" t="s">
        <v>258</v>
      </c>
      <c r="H102" s="130">
        <f>SUMPRODUCT(H98:H100, H93:H95)</f>
        <v>9195.9678555749997</v>
      </c>
      <c r="I102" s="143" t="s">
        <v>314</v>
      </c>
      <c r="J102" s="130"/>
      <c r="K102" s="130"/>
      <c r="L102" s="130"/>
      <c r="M102" s="130"/>
      <c r="N102" s="130"/>
      <c r="O102" s="74"/>
      <c r="P102" s="115" t="s">
        <v>569</v>
      </c>
      <c r="Q102" s="42"/>
    </row>
    <row r="103" spans="1:17" x14ac:dyDescent="0.25">
      <c r="A103" s="73"/>
      <c r="B103" s="73"/>
      <c r="C103" s="73"/>
      <c r="D103" s="73"/>
      <c r="E103" s="109"/>
      <c r="F103" s="73"/>
      <c r="G103" s="73"/>
      <c r="H103" s="74"/>
      <c r="I103" s="74"/>
      <c r="J103" s="74"/>
      <c r="K103" s="74"/>
      <c r="L103" s="74"/>
      <c r="M103" s="74"/>
      <c r="N103" s="74"/>
      <c r="O103" s="74"/>
      <c r="P103" s="73"/>
      <c r="Q103" s="42"/>
    </row>
    <row r="104" spans="1:17" x14ac:dyDescent="0.25">
      <c r="A104" s="73"/>
      <c r="B104" s="73"/>
      <c r="C104" s="73"/>
      <c r="D104" s="73"/>
      <c r="E104" s="115" t="str">
        <f>'DNO inputs'!E391</f>
        <v>2007/08 network losses</v>
      </c>
      <c r="F104" s="73"/>
      <c r="G104" s="115" t="str">
        <f>'DNO inputs'!G391</f>
        <v>GWh per year</v>
      </c>
      <c r="H104" s="152">
        <f>'DNO inputs'!H391</f>
        <v>675.23700000000008</v>
      </c>
      <c r="I104" s="130"/>
      <c r="J104" s="130"/>
      <c r="K104" s="130"/>
      <c r="L104" s="130"/>
      <c r="M104" s="130"/>
      <c r="N104" s="130"/>
      <c r="O104" s="74"/>
      <c r="P104" s="73"/>
      <c r="Q104" s="42"/>
    </row>
    <row r="105" spans="1:17" x14ac:dyDescent="0.25">
      <c r="A105" s="73"/>
      <c r="B105" s="73"/>
      <c r="C105" s="73"/>
      <c r="D105" s="73"/>
      <c r="E105" s="109"/>
      <c r="F105" s="73"/>
      <c r="G105" s="73"/>
      <c r="H105" s="74"/>
      <c r="I105" s="74"/>
      <c r="J105" s="74"/>
      <c r="K105" s="74"/>
      <c r="L105" s="74"/>
      <c r="M105" s="74"/>
      <c r="N105" s="74"/>
      <c r="O105" s="74"/>
      <c r="P105" s="73"/>
      <c r="Q105" s="42"/>
    </row>
    <row r="106" spans="1:17" x14ac:dyDescent="0.25">
      <c r="A106" s="73"/>
      <c r="B106" s="73"/>
      <c r="C106" s="73"/>
      <c r="D106" s="73"/>
      <c r="E106" s="115" t="s">
        <v>531</v>
      </c>
      <c r="F106" s="73"/>
      <c r="G106" s="115" t="s">
        <v>471</v>
      </c>
      <c r="H106" s="130" t="b">
        <f>H102 + H104 &gt; 0</f>
        <v>1</v>
      </c>
      <c r="I106" s="130"/>
      <c r="J106" s="130"/>
      <c r="K106" s="130"/>
      <c r="L106" s="130"/>
      <c r="M106" s="130"/>
      <c r="N106" s="130"/>
      <c r="O106" s="74"/>
      <c r="P106" s="73"/>
      <c r="Q106" s="42"/>
    </row>
    <row r="107" spans="1:17" x14ac:dyDescent="0.25">
      <c r="A107" s="73"/>
      <c r="B107" s="73"/>
      <c r="C107" s="73"/>
      <c r="D107" s="73"/>
      <c r="E107" s="109"/>
      <c r="F107" s="73"/>
      <c r="G107" s="73"/>
      <c r="H107" s="74"/>
      <c r="I107" s="74"/>
      <c r="J107" s="74"/>
      <c r="K107" s="74"/>
      <c r="L107" s="74"/>
      <c r="M107" s="74"/>
      <c r="N107" s="74"/>
      <c r="O107" s="74"/>
      <c r="P107" s="73"/>
      <c r="Q107" s="42"/>
    </row>
    <row r="108" spans="1:17" x14ac:dyDescent="0.25">
      <c r="A108" s="73"/>
      <c r="B108" s="73"/>
      <c r="C108" s="73"/>
      <c r="D108" s="73"/>
      <c r="E108" s="112" t="str">
        <f>'Fixed inputs'!E385</f>
        <v>Losses coefficient for the calculation of adjustment factors for units distributed, by network level</v>
      </c>
      <c r="F108" s="73"/>
      <c r="G108" s="73"/>
      <c r="H108" s="74"/>
      <c r="I108" s="74"/>
      <c r="J108" s="74"/>
      <c r="K108" s="74"/>
      <c r="L108" s="74"/>
      <c r="M108" s="74"/>
      <c r="N108" s="74"/>
      <c r="O108" s="74"/>
      <c r="P108" s="73"/>
      <c r="Q108" s="42"/>
    </row>
    <row r="109" spans="1:17" x14ac:dyDescent="0.25">
      <c r="A109" s="73"/>
      <c r="B109" s="73"/>
      <c r="C109" s="73"/>
      <c r="D109" s="73"/>
      <c r="E109" s="73"/>
      <c r="F109" s="113" t="str">
        <f>'Fixed inputs'!F386</f>
        <v>EHV and 132kV</v>
      </c>
      <c r="G109" s="113" t="str">
        <f>'Fixed inputs'!G386</f>
        <v>scalar</v>
      </c>
      <c r="H109" s="156">
        <f>'Fixed inputs'!H386</f>
        <v>0.25</v>
      </c>
      <c r="I109" s="130"/>
      <c r="J109" s="130"/>
      <c r="K109" s="130"/>
      <c r="L109" s="130"/>
      <c r="M109" s="130"/>
      <c r="N109" s="130"/>
      <c r="O109" s="74"/>
      <c r="P109" s="73"/>
      <c r="Q109" s="42"/>
    </row>
    <row r="110" spans="1:17" x14ac:dyDescent="0.25">
      <c r="A110" s="73"/>
      <c r="B110" s="73"/>
      <c r="C110" s="73"/>
      <c r="D110" s="73"/>
      <c r="E110" s="73"/>
      <c r="F110" s="115" t="str">
        <f>'Fixed inputs'!F387</f>
        <v>HV</v>
      </c>
      <c r="G110" s="115" t="str">
        <f>'Fixed inputs'!G387</f>
        <v>scalar</v>
      </c>
      <c r="H110" s="152">
        <f>'Fixed inputs'!H387</f>
        <v>0.5</v>
      </c>
      <c r="I110" s="130"/>
      <c r="J110" s="130"/>
      <c r="K110" s="130"/>
      <c r="L110" s="130"/>
      <c r="M110" s="130"/>
      <c r="N110" s="130"/>
      <c r="O110" s="74"/>
      <c r="P110" s="73"/>
      <c r="Q110" s="42"/>
    </row>
    <row r="111" spans="1:17" x14ac:dyDescent="0.25">
      <c r="A111" s="73"/>
      <c r="B111" s="73"/>
      <c r="C111" s="73"/>
      <c r="D111" s="73"/>
      <c r="E111" s="73"/>
      <c r="F111" s="117" t="str">
        <f>'Fixed inputs'!F388</f>
        <v>LV</v>
      </c>
      <c r="G111" s="117" t="str">
        <f>'Fixed inputs'!G388</f>
        <v>scalar</v>
      </c>
      <c r="H111" s="187"/>
      <c r="I111" s="130"/>
      <c r="J111" s="130"/>
      <c r="K111" s="130"/>
      <c r="L111" s="130"/>
      <c r="M111" s="130"/>
      <c r="N111" s="130"/>
      <c r="O111" s="74"/>
      <c r="P111" s="73"/>
      <c r="Q111" s="42"/>
    </row>
    <row r="112" spans="1:17" x14ac:dyDescent="0.25">
      <c r="A112" s="73"/>
      <c r="B112" s="73"/>
      <c r="C112" s="73"/>
      <c r="D112" s="73"/>
      <c r="E112" s="73"/>
      <c r="F112" s="73"/>
      <c r="G112" s="73"/>
      <c r="H112" s="74"/>
      <c r="I112" s="74"/>
      <c r="J112" s="74"/>
      <c r="K112" s="74"/>
      <c r="L112" s="74"/>
      <c r="M112" s="74"/>
      <c r="N112" s="74"/>
      <c r="O112" s="74"/>
      <c r="P112" s="73"/>
      <c r="Q112" s="42"/>
    </row>
    <row r="113" spans="1:17" x14ac:dyDescent="0.25">
      <c r="A113" s="73"/>
      <c r="B113" s="73"/>
      <c r="C113" s="73"/>
      <c r="D113" s="73"/>
      <c r="E113" s="112" t="s">
        <v>259</v>
      </c>
      <c r="F113" s="73"/>
      <c r="G113" s="73"/>
      <c r="H113" s="74"/>
      <c r="I113" s="74"/>
      <c r="J113" s="74"/>
      <c r="K113" s="74"/>
      <c r="L113" s="74"/>
      <c r="M113" s="74"/>
      <c r="N113" s="74"/>
      <c r="O113" s="74"/>
      <c r="P113" s="73"/>
      <c r="Q113" s="42"/>
    </row>
    <row r="114" spans="1:17" x14ac:dyDescent="0.25">
      <c r="A114" s="115"/>
      <c r="B114" s="73"/>
      <c r="C114" s="73"/>
      <c r="D114" s="73"/>
      <c r="E114" s="73"/>
      <c r="F114" s="113" t="s">
        <v>542</v>
      </c>
      <c r="G114" s="113" t="s">
        <v>179</v>
      </c>
      <c r="H114" s="145"/>
      <c r="I114" s="188" t="s">
        <v>314</v>
      </c>
      <c r="J114" s="133"/>
      <c r="K114" s="133"/>
      <c r="L114" s="133"/>
      <c r="M114" s="133"/>
      <c r="N114" s="189">
        <f>IF($H$106, ($H$102 + $H109 * $H$104) / ($H$102 + $H$104), N$116)</f>
        <v>0.94869646031973665</v>
      </c>
      <c r="O114" s="74"/>
      <c r="P114" s="115" t="s">
        <v>569</v>
      </c>
      <c r="Q114" s="42"/>
    </row>
    <row r="115" spans="1:17" x14ac:dyDescent="0.25">
      <c r="A115" s="115"/>
      <c r="B115" s="73"/>
      <c r="C115" s="73"/>
      <c r="D115" s="73"/>
      <c r="E115" s="73"/>
      <c r="F115" s="115" t="s">
        <v>543</v>
      </c>
      <c r="G115" s="115" t="s">
        <v>179</v>
      </c>
      <c r="H115" s="130"/>
      <c r="I115" s="143" t="s">
        <v>314</v>
      </c>
      <c r="J115" s="160"/>
      <c r="K115" s="160"/>
      <c r="L115" s="160"/>
      <c r="M115" s="190">
        <f>IF($H$106, ($H$102 + $H110 * $H$104) / ($H$102 + $H$104), M$116)</f>
        <v>0.96579764021315773</v>
      </c>
      <c r="N115" s="190">
        <f>IF($H$106, ($H$102 + $H110 * $H$104) / ($H$102 + $H$104), N$116)</f>
        <v>0.96579764021315773</v>
      </c>
      <c r="O115" s="74"/>
      <c r="P115" s="115" t="s">
        <v>569</v>
      </c>
      <c r="Q115" s="42"/>
    </row>
    <row r="116" spans="1:17" x14ac:dyDescent="0.25">
      <c r="A116" s="115"/>
      <c r="B116" s="73"/>
      <c r="C116" s="73"/>
      <c r="D116" s="73"/>
      <c r="E116" s="73"/>
      <c r="F116" s="117" t="s">
        <v>544</v>
      </c>
      <c r="G116" s="117" t="s">
        <v>179</v>
      </c>
      <c r="H116" s="146"/>
      <c r="I116" s="191" t="s">
        <v>314</v>
      </c>
      <c r="J116" s="41">
        <v>1</v>
      </c>
      <c r="K116" s="41">
        <v>1</v>
      </c>
      <c r="L116" s="41">
        <v>1</v>
      </c>
      <c r="M116" s="41">
        <v>1</v>
      </c>
      <c r="N116" s="41">
        <v>1</v>
      </c>
      <c r="O116" s="74"/>
      <c r="P116" s="115" t="s">
        <v>569</v>
      </c>
      <c r="Q116" s="42"/>
    </row>
    <row r="117" spans="1:17" x14ac:dyDescent="0.25">
      <c r="A117" s="73"/>
      <c r="B117" s="73"/>
      <c r="C117" s="73"/>
      <c r="D117" s="73"/>
      <c r="E117" s="73"/>
      <c r="F117" s="73"/>
      <c r="G117" s="73"/>
      <c r="H117" s="74"/>
      <c r="I117" s="74"/>
      <c r="J117" s="74"/>
      <c r="K117" s="74"/>
      <c r="L117" s="74"/>
      <c r="M117" s="74"/>
      <c r="N117" s="74"/>
      <c r="O117" s="74"/>
      <c r="P117" s="73"/>
      <c r="Q117" s="42"/>
    </row>
    <row r="118" spans="1:17" x14ac:dyDescent="0.25">
      <c r="A118" s="115"/>
      <c r="B118" s="73"/>
      <c r="C118" s="73"/>
      <c r="D118" s="73"/>
      <c r="E118" s="115" t="s">
        <v>260</v>
      </c>
      <c r="F118" s="73"/>
      <c r="G118" s="115" t="str">
        <f>'DNO inputs'!G391</f>
        <v>GWh per year</v>
      </c>
      <c r="H118" s="130"/>
      <c r="I118" s="143" t="s">
        <v>314</v>
      </c>
      <c r="J118" s="130">
        <f>SUMPRODUCT($H93:$H95, J114:J116)</f>
        <v>7216.2041944999992</v>
      </c>
      <c r="K118" s="130">
        <f>SUMPRODUCT($H93:$H95, K114:K116)</f>
        <v>7216.2041944999992</v>
      </c>
      <c r="L118" s="130">
        <f>SUMPRODUCT($H93:$H95, L114:L116)</f>
        <v>7216.2041944999992</v>
      </c>
      <c r="M118" s="130">
        <f>SUMPRODUCT($H93:$H95, M114:M116)</f>
        <v>9613.418584580766</v>
      </c>
      <c r="N118" s="130">
        <f>SUMPRODUCT($H93:$H95, N114:N116)</f>
        <v>12416.662877464445</v>
      </c>
      <c r="O118" s="74"/>
      <c r="P118" s="115" t="s">
        <v>583</v>
      </c>
      <c r="Q118" s="42"/>
    </row>
    <row r="119" spans="1:17" x14ac:dyDescent="0.25">
      <c r="A119" s="73"/>
      <c r="B119" s="73"/>
      <c r="C119" s="73"/>
      <c r="D119" s="73"/>
      <c r="E119" s="109"/>
      <c r="F119" s="73"/>
      <c r="G119" s="73"/>
      <c r="H119" s="74"/>
      <c r="I119" s="74"/>
      <c r="J119" s="74"/>
      <c r="K119" s="74"/>
      <c r="L119" s="74"/>
      <c r="M119" s="74"/>
      <c r="N119" s="74"/>
      <c r="O119" s="74"/>
      <c r="P119" s="73"/>
      <c r="Q119" s="42"/>
    </row>
    <row r="120" spans="1:17" x14ac:dyDescent="0.25">
      <c r="A120" s="73"/>
      <c r="B120" s="73"/>
      <c r="C120" s="73"/>
      <c r="D120" s="73"/>
      <c r="E120" s="115" t="s">
        <v>472</v>
      </c>
      <c r="F120" s="73"/>
      <c r="G120" s="115" t="s">
        <v>471</v>
      </c>
      <c r="H120" s="130"/>
      <c r="I120" s="130"/>
      <c r="J120" s="130" t="b">
        <f>J118 &gt; 0</f>
        <v>1</v>
      </c>
      <c r="K120" s="130" t="b">
        <f>K118 &gt; 0</f>
        <v>1</v>
      </c>
      <c r="L120" s="130" t="b">
        <f>L118 &gt; 0</f>
        <v>1</v>
      </c>
      <c r="M120" s="130" t="b">
        <f>M118 &gt; 0</f>
        <v>1</v>
      </c>
      <c r="N120" s="130" t="b">
        <f>N118 &gt; 0</f>
        <v>1</v>
      </c>
      <c r="O120" s="74"/>
      <c r="P120" s="73"/>
      <c r="Q120" s="42"/>
    </row>
    <row r="121" spans="1:17" x14ac:dyDescent="0.25">
      <c r="A121" s="73"/>
      <c r="B121" s="73"/>
      <c r="C121" s="73"/>
      <c r="D121" s="73"/>
      <c r="E121" s="109"/>
      <c r="F121" s="73"/>
      <c r="G121" s="73"/>
      <c r="H121" s="74"/>
      <c r="I121" s="74"/>
      <c r="J121" s="74"/>
      <c r="K121" s="74"/>
      <c r="L121" s="74"/>
      <c r="M121" s="74"/>
      <c r="N121" s="74"/>
      <c r="O121" s="74"/>
      <c r="P121" s="73"/>
      <c r="Q121" s="42"/>
    </row>
    <row r="122" spans="1:17" x14ac:dyDescent="0.25">
      <c r="A122" s="73"/>
      <c r="B122" s="107" t="s">
        <v>346</v>
      </c>
      <c r="C122" s="107"/>
      <c r="D122" s="107"/>
      <c r="E122" s="107"/>
      <c r="F122" s="107"/>
      <c r="G122" s="107"/>
      <c r="H122" s="108"/>
      <c r="I122" s="108"/>
      <c r="J122" s="108"/>
      <c r="K122" s="108"/>
      <c r="L122" s="108"/>
      <c r="M122" s="108"/>
      <c r="N122" s="108"/>
      <c r="O122" s="108"/>
      <c r="P122" s="107"/>
      <c r="Q122" s="42"/>
    </row>
    <row r="123" spans="1:17" x14ac:dyDescent="0.25">
      <c r="A123" s="73"/>
      <c r="B123" s="73"/>
      <c r="C123" s="73"/>
      <c r="D123" s="73"/>
      <c r="E123" s="73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3"/>
      <c r="Q123" s="42"/>
    </row>
    <row r="124" spans="1:17" x14ac:dyDescent="0.25">
      <c r="A124" s="73"/>
      <c r="B124" s="73"/>
      <c r="C124" s="109" t="s">
        <v>456</v>
      </c>
      <c r="D124" s="109"/>
      <c r="E124" s="73"/>
      <c r="F124" s="73"/>
      <c r="G124" s="73"/>
      <c r="H124" s="74"/>
      <c r="I124" s="74"/>
      <c r="J124" s="74"/>
      <c r="K124" s="74"/>
      <c r="L124" s="74"/>
      <c r="M124" s="74"/>
      <c r="N124" s="74"/>
      <c r="O124" s="74"/>
      <c r="P124" s="73"/>
      <c r="Q124" s="42"/>
    </row>
    <row r="125" spans="1:17" x14ac:dyDescent="0.25">
      <c r="A125" s="73"/>
      <c r="B125" s="73"/>
      <c r="C125" s="109"/>
      <c r="D125" s="109"/>
      <c r="E125" s="73"/>
      <c r="F125" s="73"/>
      <c r="G125" s="73"/>
      <c r="H125" s="74"/>
      <c r="I125" s="74"/>
      <c r="J125" s="74"/>
      <c r="K125" s="74"/>
      <c r="L125" s="74"/>
      <c r="M125" s="74"/>
      <c r="N125" s="74"/>
      <c r="O125" s="74"/>
      <c r="P125" s="73"/>
      <c r="Q125" s="42"/>
    </row>
    <row r="126" spans="1:17" x14ac:dyDescent="0.25">
      <c r="A126" s="73"/>
      <c r="B126" s="101"/>
      <c r="C126" s="110" t="s">
        <v>658</v>
      </c>
      <c r="D126" s="110"/>
      <c r="E126" s="110"/>
      <c r="F126" s="110"/>
      <c r="G126" s="110"/>
      <c r="H126" s="111"/>
      <c r="I126" s="111"/>
      <c r="J126" s="111"/>
      <c r="K126" s="111"/>
      <c r="L126" s="111"/>
      <c r="M126" s="111"/>
      <c r="N126" s="111"/>
      <c r="O126" s="111"/>
      <c r="P126" s="110"/>
      <c r="Q126" s="42"/>
    </row>
    <row r="127" spans="1:17" x14ac:dyDescent="0.25">
      <c r="A127" s="73"/>
      <c r="B127" s="73"/>
      <c r="C127" s="109"/>
      <c r="D127" s="109"/>
      <c r="E127" s="73"/>
      <c r="F127" s="73"/>
      <c r="G127" s="73"/>
      <c r="H127" s="74"/>
      <c r="I127" s="74"/>
      <c r="J127" s="74"/>
      <c r="K127" s="74"/>
      <c r="L127" s="74"/>
      <c r="M127" s="74"/>
      <c r="N127" s="74"/>
      <c r="O127" s="74"/>
      <c r="P127" s="73"/>
      <c r="Q127" s="42"/>
    </row>
    <row r="128" spans="1:17" x14ac:dyDescent="0.25">
      <c r="A128" s="115"/>
      <c r="B128" s="73"/>
      <c r="C128" s="73"/>
      <c r="D128" s="109"/>
      <c r="E128" s="112" t="s">
        <v>411</v>
      </c>
      <c r="F128" s="73"/>
      <c r="G128" s="73"/>
      <c r="H128" s="74"/>
      <c r="I128" s="132" t="s">
        <v>314</v>
      </c>
      <c r="J128" s="74"/>
      <c r="K128" s="74"/>
      <c r="L128" s="74"/>
      <c r="M128" s="74"/>
      <c r="N128" s="74"/>
      <c r="O128" s="74"/>
      <c r="P128" s="115" t="s">
        <v>584</v>
      </c>
      <c r="Q128" s="42"/>
    </row>
    <row r="129" spans="1:17" x14ac:dyDescent="0.25">
      <c r="A129" s="73"/>
      <c r="B129" s="73"/>
      <c r="C129" s="73"/>
      <c r="D129" s="73"/>
      <c r="E129" s="73"/>
      <c r="F129" s="113" t="s">
        <v>267</v>
      </c>
      <c r="G129" s="113" t="s">
        <v>473</v>
      </c>
      <c r="H129" s="145"/>
      <c r="I129" s="145"/>
      <c r="J129" s="145">
        <f t="shared" ref="J129:N130" si="1">IF(J$120, J83 / J$118, 0)</f>
        <v>2609.2627574591684</v>
      </c>
      <c r="K129" s="145">
        <f t="shared" si="1"/>
        <v>3885.6898835478464</v>
      </c>
      <c r="L129" s="145">
        <f t="shared" si="1"/>
        <v>2028.9063115814977</v>
      </c>
      <c r="M129" s="145">
        <f t="shared" si="1"/>
        <v>5836.8632709634312</v>
      </c>
      <c r="N129" s="145">
        <f t="shared" si="1"/>
        <v>4377.8421758494242</v>
      </c>
      <c r="O129" s="74"/>
      <c r="P129" s="73"/>
      <c r="Q129" s="42"/>
    </row>
    <row r="130" spans="1:17" x14ac:dyDescent="0.25">
      <c r="A130" s="73"/>
      <c r="B130" s="73"/>
      <c r="C130" s="73"/>
      <c r="D130" s="73"/>
      <c r="E130" s="73"/>
      <c r="F130" s="117" t="s">
        <v>268</v>
      </c>
      <c r="G130" s="117" t="s">
        <v>473</v>
      </c>
      <c r="H130" s="146"/>
      <c r="I130" s="147"/>
      <c r="J130" s="147">
        <f t="shared" si="1"/>
        <v>2747.0557640214993</v>
      </c>
      <c r="K130" s="147">
        <f t="shared" si="1"/>
        <v>4093.2793622917475</v>
      </c>
      <c r="L130" s="147">
        <f t="shared" si="1"/>
        <v>2158.6244204180616</v>
      </c>
      <c r="M130" s="147">
        <f t="shared" si="1"/>
        <v>6230.3232271993875</v>
      </c>
      <c r="N130" s="147">
        <f t="shared" si="1"/>
        <v>3797.096912247463</v>
      </c>
      <c r="O130" s="74"/>
      <c r="P130" s="73"/>
      <c r="Q130" s="42"/>
    </row>
    <row r="131" spans="1:17" x14ac:dyDescent="0.25">
      <c r="A131" s="73"/>
      <c r="B131" s="73"/>
      <c r="C131" s="73"/>
      <c r="D131" s="73"/>
      <c r="E131" s="73"/>
      <c r="F131" s="73"/>
      <c r="G131" s="73"/>
      <c r="H131" s="74"/>
      <c r="I131" s="74"/>
      <c r="J131" s="74"/>
      <c r="K131" s="74"/>
      <c r="L131" s="74"/>
      <c r="M131" s="74"/>
      <c r="N131" s="74"/>
      <c r="O131" s="74"/>
      <c r="P131" s="73"/>
      <c r="Q131" s="42"/>
    </row>
    <row r="132" spans="1:17" x14ac:dyDescent="0.25">
      <c r="A132" s="115"/>
      <c r="B132" s="73"/>
      <c r="C132" s="73"/>
      <c r="D132" s="73"/>
      <c r="E132" s="112" t="s">
        <v>474</v>
      </c>
      <c r="F132" s="73"/>
      <c r="G132" s="73"/>
      <c r="H132" s="74"/>
      <c r="I132" s="132" t="s">
        <v>314</v>
      </c>
      <c r="J132" s="74"/>
      <c r="K132" s="74"/>
      <c r="L132" s="74"/>
      <c r="M132" s="74"/>
      <c r="N132" s="74"/>
      <c r="O132" s="74"/>
      <c r="P132" s="115" t="s">
        <v>585</v>
      </c>
      <c r="Q132" s="42"/>
    </row>
    <row r="133" spans="1:17" x14ac:dyDescent="0.25">
      <c r="A133" s="73"/>
      <c r="B133" s="73"/>
      <c r="C133" s="73"/>
      <c r="D133" s="73"/>
      <c r="E133" s="73"/>
      <c r="F133" s="113" t="s">
        <v>267</v>
      </c>
      <c r="G133" s="113" t="s">
        <v>473</v>
      </c>
      <c r="H133" s="145">
        <f>SUM(J129:N129)</f>
        <v>18738.564399401366</v>
      </c>
      <c r="I133" s="130"/>
      <c r="J133" s="130"/>
      <c r="K133" s="130"/>
      <c r="L133" s="130"/>
      <c r="M133" s="130"/>
      <c r="N133" s="130"/>
      <c r="O133" s="74"/>
      <c r="P133" s="73"/>
      <c r="Q133" s="42"/>
    </row>
    <row r="134" spans="1:17" x14ac:dyDescent="0.25">
      <c r="A134" s="73"/>
      <c r="B134" s="73"/>
      <c r="C134" s="73"/>
      <c r="D134" s="73"/>
      <c r="E134" s="73"/>
      <c r="F134" s="117" t="s">
        <v>268</v>
      </c>
      <c r="G134" s="117" t="s">
        <v>473</v>
      </c>
      <c r="H134" s="146">
        <f>SUM(J130:N130)</f>
        <v>19026.379686178159</v>
      </c>
      <c r="I134" s="130"/>
      <c r="J134" s="130"/>
      <c r="K134" s="130"/>
      <c r="L134" s="130"/>
      <c r="M134" s="130"/>
      <c r="N134" s="130"/>
      <c r="O134" s="74"/>
      <c r="P134" s="73"/>
      <c r="Q134" s="42"/>
    </row>
    <row r="135" spans="1:17" x14ac:dyDescent="0.25">
      <c r="A135" s="73"/>
      <c r="B135" s="73"/>
      <c r="C135" s="73"/>
      <c r="D135" s="73"/>
      <c r="E135" s="73"/>
      <c r="F135" s="73"/>
      <c r="G135" s="73"/>
      <c r="H135" s="74"/>
      <c r="I135" s="74"/>
      <c r="J135" s="74"/>
      <c r="K135" s="74"/>
      <c r="L135" s="74"/>
      <c r="M135" s="74"/>
      <c r="N135" s="74"/>
      <c r="O135" s="74"/>
      <c r="P135" s="73"/>
      <c r="Q135" s="42"/>
    </row>
    <row r="136" spans="1:17" x14ac:dyDescent="0.25">
      <c r="A136" s="115"/>
      <c r="B136" s="73"/>
      <c r="C136" s="73"/>
      <c r="D136" s="73"/>
      <c r="E136" s="115" t="s">
        <v>261</v>
      </c>
      <c r="F136" s="215"/>
      <c r="G136" s="115" t="s">
        <v>473</v>
      </c>
      <c r="H136" s="130">
        <f>IF(N120, H64 / N118, 0)</f>
        <v>539.83015131749869</v>
      </c>
      <c r="I136" s="143" t="s">
        <v>314</v>
      </c>
      <c r="J136" s="130"/>
      <c r="K136" s="130"/>
      <c r="L136" s="130"/>
      <c r="M136" s="130"/>
      <c r="N136" s="130"/>
      <c r="O136" s="74"/>
      <c r="P136" s="115" t="s">
        <v>584</v>
      </c>
      <c r="Q136" s="42"/>
    </row>
    <row r="137" spans="1:17" x14ac:dyDescent="0.25">
      <c r="A137" s="73"/>
      <c r="B137" s="73"/>
      <c r="C137" s="73"/>
      <c r="D137" s="73"/>
      <c r="E137" s="73"/>
      <c r="F137" s="73"/>
      <c r="G137" s="73"/>
      <c r="H137" s="74"/>
      <c r="I137" s="74"/>
      <c r="J137" s="74"/>
      <c r="K137" s="74"/>
      <c r="L137" s="74"/>
      <c r="M137" s="74"/>
      <c r="N137" s="74"/>
      <c r="O137" s="74"/>
      <c r="P137" s="73"/>
      <c r="Q137" s="42"/>
    </row>
    <row r="138" spans="1:17" x14ac:dyDescent="0.25">
      <c r="A138" s="73"/>
      <c r="B138" s="73"/>
      <c r="C138" s="73"/>
      <c r="D138" s="73"/>
      <c r="E138" s="112" t="s">
        <v>532</v>
      </c>
      <c r="F138" s="73"/>
      <c r="G138" s="73"/>
      <c r="H138" s="74"/>
      <c r="I138" s="74"/>
      <c r="J138" s="74"/>
      <c r="K138" s="74"/>
      <c r="L138" s="74"/>
      <c r="M138" s="74"/>
      <c r="N138" s="74"/>
      <c r="O138" s="74"/>
      <c r="P138" s="73"/>
      <c r="Q138" s="42"/>
    </row>
    <row r="139" spans="1:17" x14ac:dyDescent="0.25">
      <c r="A139" s="73"/>
      <c r="B139" s="73"/>
      <c r="C139" s="73"/>
      <c r="D139" s="73"/>
      <c r="E139" s="73"/>
      <c r="F139" s="113" t="s">
        <v>267</v>
      </c>
      <c r="G139" s="113" t="s">
        <v>471</v>
      </c>
      <c r="H139" s="145" t="b">
        <f>H133 + H$136 &gt; 0</f>
        <v>1</v>
      </c>
      <c r="I139" s="130"/>
      <c r="J139" s="130"/>
      <c r="K139" s="130"/>
      <c r="L139" s="130"/>
      <c r="M139" s="130"/>
      <c r="N139" s="130"/>
      <c r="O139" s="74"/>
      <c r="P139" s="73"/>
      <c r="Q139" s="42"/>
    </row>
    <row r="140" spans="1:17" x14ac:dyDescent="0.25">
      <c r="A140" s="73"/>
      <c r="B140" s="73"/>
      <c r="C140" s="73"/>
      <c r="D140" s="73"/>
      <c r="E140" s="73"/>
      <c r="F140" s="117" t="s">
        <v>268</v>
      </c>
      <c r="G140" s="117" t="s">
        <v>471</v>
      </c>
      <c r="H140" s="146" t="b">
        <f>H134 + H$136 &gt; 0</f>
        <v>1</v>
      </c>
      <c r="I140" s="130"/>
      <c r="J140" s="130"/>
      <c r="K140" s="130"/>
      <c r="L140" s="130"/>
      <c r="M140" s="130"/>
      <c r="N140" s="130"/>
      <c r="O140" s="74"/>
      <c r="P140" s="73"/>
      <c r="Q140" s="42"/>
    </row>
    <row r="141" spans="1:17" x14ac:dyDescent="0.25">
      <c r="A141" s="73"/>
      <c r="B141" s="73"/>
      <c r="C141" s="73"/>
      <c r="D141" s="73"/>
      <c r="E141" s="73"/>
      <c r="F141" s="73"/>
      <c r="G141" s="73"/>
      <c r="H141" s="74"/>
      <c r="I141" s="74"/>
      <c r="J141" s="74"/>
      <c r="K141" s="74"/>
      <c r="L141" s="74"/>
      <c r="M141" s="74"/>
      <c r="N141" s="74"/>
      <c r="O141" s="74"/>
      <c r="P141" s="73"/>
      <c r="Q141" s="42"/>
    </row>
    <row r="142" spans="1:17" x14ac:dyDescent="0.25">
      <c r="A142" s="73"/>
      <c r="B142" s="101"/>
      <c r="C142" s="110" t="s">
        <v>659</v>
      </c>
      <c r="D142" s="110"/>
      <c r="E142" s="110"/>
      <c r="F142" s="110"/>
      <c r="G142" s="110"/>
      <c r="H142" s="111"/>
      <c r="I142" s="111"/>
      <c r="J142" s="111"/>
      <c r="K142" s="111"/>
      <c r="L142" s="111"/>
      <c r="M142" s="111"/>
      <c r="N142" s="111"/>
      <c r="O142" s="111"/>
      <c r="P142" s="110"/>
      <c r="Q142" s="42"/>
    </row>
    <row r="143" spans="1:17" x14ac:dyDescent="0.25">
      <c r="A143" s="73"/>
      <c r="B143" s="73"/>
      <c r="C143" s="109"/>
      <c r="D143" s="109"/>
      <c r="E143" s="73"/>
      <c r="F143" s="73"/>
      <c r="G143" s="73"/>
      <c r="H143" s="74"/>
      <c r="I143" s="74"/>
      <c r="J143" s="74"/>
      <c r="K143" s="74"/>
      <c r="L143" s="74"/>
      <c r="M143" s="74"/>
      <c r="N143" s="74"/>
      <c r="O143" s="74"/>
      <c r="P143" s="73"/>
      <c r="Q143" s="42"/>
    </row>
    <row r="144" spans="1:17" x14ac:dyDescent="0.25">
      <c r="A144" s="115"/>
      <c r="B144" s="73"/>
      <c r="C144" s="73"/>
      <c r="D144" s="109"/>
      <c r="E144" s="112" t="s">
        <v>410</v>
      </c>
      <c r="F144" s="73"/>
      <c r="G144" s="73"/>
      <c r="H144" s="74"/>
      <c r="I144" s="132" t="s">
        <v>314</v>
      </c>
      <c r="J144" s="74"/>
      <c r="K144" s="74"/>
      <c r="L144" s="74"/>
      <c r="M144" s="74"/>
      <c r="N144" s="74"/>
      <c r="O144" s="74"/>
      <c r="P144" s="115" t="s">
        <v>585</v>
      </c>
      <c r="Q144" s="42"/>
    </row>
    <row r="145" spans="1:17" x14ac:dyDescent="0.25">
      <c r="A145" s="73"/>
      <c r="B145" s="73"/>
      <c r="C145" s="73"/>
      <c r="D145" s="73"/>
      <c r="E145" s="73"/>
      <c r="F145" s="113" t="s">
        <v>267</v>
      </c>
      <c r="G145" s="113" t="s">
        <v>44</v>
      </c>
      <c r="H145" s="149"/>
      <c r="I145" s="149"/>
      <c r="J145" s="180">
        <f t="shared" ref="J145:N146" si="2">IF(J$120, J129 / ($H133 + $H$136), 0)</f>
        <v>0.13534647558926904</v>
      </c>
      <c r="K145" s="180">
        <f t="shared" si="2"/>
        <v>0.20155671538546005</v>
      </c>
      <c r="L145" s="180">
        <f t="shared" si="2"/>
        <v>0.10524249341633286</v>
      </c>
      <c r="M145" s="180">
        <f t="shared" si="2"/>
        <v>0.30276708237334954</v>
      </c>
      <c r="N145" s="180">
        <f t="shared" si="2"/>
        <v>0.2270854123423976</v>
      </c>
      <c r="O145" s="74"/>
      <c r="P145" s="73"/>
      <c r="Q145" s="42"/>
    </row>
    <row r="146" spans="1:17" x14ac:dyDescent="0.25">
      <c r="A146" s="73"/>
      <c r="B146" s="73"/>
      <c r="C146" s="73"/>
      <c r="D146" s="73"/>
      <c r="E146" s="73"/>
      <c r="F146" s="117" t="s">
        <v>268</v>
      </c>
      <c r="G146" s="117" t="s">
        <v>44</v>
      </c>
      <c r="H146" s="150"/>
      <c r="I146" s="151"/>
      <c r="J146" s="192">
        <f t="shared" si="2"/>
        <v>0.14039795069340336</v>
      </c>
      <c r="K146" s="192">
        <f t="shared" si="2"/>
        <v>0.20920144454587222</v>
      </c>
      <c r="L146" s="192">
        <f t="shared" si="2"/>
        <v>0.11032409640631509</v>
      </c>
      <c r="M146" s="192">
        <f t="shared" si="2"/>
        <v>0.31842259072883511</v>
      </c>
      <c r="N146" s="193">
        <f t="shared" si="2"/>
        <v>0.19406399827987664</v>
      </c>
      <c r="O146" s="74"/>
      <c r="P146" s="73"/>
      <c r="Q146" s="42"/>
    </row>
    <row r="147" spans="1:17" x14ac:dyDescent="0.25">
      <c r="A147" s="73"/>
      <c r="B147" s="73"/>
      <c r="C147" s="73"/>
      <c r="D147" s="73"/>
      <c r="E147" s="73"/>
      <c r="F147" s="73"/>
      <c r="G147" s="73"/>
      <c r="H147" s="74"/>
      <c r="I147" s="74"/>
      <c r="J147" s="74"/>
      <c r="K147" s="74"/>
      <c r="L147" s="74"/>
      <c r="M147" s="74"/>
      <c r="N147" s="74"/>
      <c r="O147" s="74"/>
      <c r="P147" s="73"/>
      <c r="Q147" s="42"/>
    </row>
    <row r="148" spans="1:17" x14ac:dyDescent="0.25">
      <c r="A148" s="73"/>
      <c r="B148" s="73"/>
      <c r="C148" s="73"/>
      <c r="D148" s="73"/>
      <c r="E148" s="112" t="s">
        <v>412</v>
      </c>
      <c r="F148" s="73"/>
      <c r="G148" s="73"/>
      <c r="H148" s="74"/>
      <c r="I148" s="74"/>
      <c r="J148" s="74"/>
      <c r="K148" s="74"/>
      <c r="L148" s="74"/>
      <c r="M148" s="74"/>
      <c r="N148" s="74"/>
      <c r="O148" s="74"/>
      <c r="P148" s="73"/>
      <c r="Q148" s="42"/>
    </row>
    <row r="149" spans="1:17" x14ac:dyDescent="0.25">
      <c r="A149" s="73"/>
      <c r="B149" s="121"/>
      <c r="C149" s="121"/>
      <c r="D149" s="121"/>
      <c r="E149" s="121"/>
      <c r="F149" s="194" t="s">
        <v>267</v>
      </c>
      <c r="G149" s="194" t="s">
        <v>44</v>
      </c>
      <c r="H149" s="195">
        <f>IF(H139, H$136 / (H133 + H$136), 0)</f>
        <v>2.800182089319098E-2</v>
      </c>
      <c r="I149" s="196" t="s">
        <v>314</v>
      </c>
      <c r="J149" s="197"/>
      <c r="K149" s="197"/>
      <c r="L149" s="197"/>
      <c r="M149" s="197"/>
      <c r="N149" s="197"/>
      <c r="O149" s="125"/>
      <c r="P149" s="123" t="s">
        <v>568</v>
      </c>
      <c r="Q149" s="126"/>
    </row>
    <row r="150" spans="1:17" x14ac:dyDescent="0.25">
      <c r="A150" s="73"/>
      <c r="B150" s="73"/>
      <c r="C150" s="73"/>
      <c r="D150" s="73"/>
      <c r="E150" s="73"/>
      <c r="F150" s="117" t="s">
        <v>268</v>
      </c>
      <c r="G150" s="117" t="s">
        <v>44</v>
      </c>
      <c r="H150" s="198">
        <f>IF(H140, H$136 / (H134 + H$136), 0)</f>
        <v>2.7589919345697524E-2</v>
      </c>
      <c r="I150" s="135"/>
      <c r="J150" s="135"/>
      <c r="K150" s="135"/>
      <c r="L150" s="135"/>
      <c r="M150" s="135"/>
      <c r="N150" s="135"/>
      <c r="O150" s="74"/>
      <c r="P150" s="73"/>
      <c r="Q150" s="42"/>
    </row>
    <row r="151" spans="1:17" x14ac:dyDescent="0.25">
      <c r="A151" s="73"/>
      <c r="B151" s="73"/>
      <c r="C151" s="73"/>
      <c r="D151" s="73"/>
      <c r="E151" s="73"/>
      <c r="F151" s="73"/>
      <c r="G151" s="73"/>
      <c r="H151" s="74"/>
      <c r="I151" s="74"/>
      <c r="J151" s="74"/>
      <c r="K151" s="74"/>
      <c r="L151" s="74"/>
      <c r="M151" s="74"/>
      <c r="N151" s="74"/>
      <c r="O151" s="74"/>
      <c r="P151" s="73"/>
      <c r="Q151" s="42"/>
    </row>
    <row r="152" spans="1:17" x14ac:dyDescent="0.25">
      <c r="A152" s="73"/>
      <c r="B152" s="73"/>
      <c r="C152" s="73"/>
      <c r="D152" s="73"/>
      <c r="E152" s="112" t="s">
        <v>239</v>
      </c>
      <c r="F152" s="73"/>
      <c r="G152" s="73"/>
      <c r="H152" s="74"/>
      <c r="I152" s="74"/>
      <c r="J152" s="74"/>
      <c r="K152" s="74"/>
      <c r="L152" s="74"/>
      <c r="M152" s="74"/>
      <c r="N152" s="74"/>
      <c r="O152" s="74"/>
      <c r="P152" s="73"/>
      <c r="Q152" s="42"/>
    </row>
    <row r="153" spans="1:17" x14ac:dyDescent="0.25">
      <c r="A153" s="73"/>
      <c r="B153" s="73"/>
      <c r="C153" s="73"/>
      <c r="D153" s="73"/>
      <c r="E153" s="115"/>
      <c r="F153" s="113" t="s">
        <v>267</v>
      </c>
      <c r="G153" s="113" t="s">
        <v>44</v>
      </c>
      <c r="H153" s="195">
        <f>IF(H149 + SUM(J145:N145) = 1, 0, 1)</f>
        <v>0</v>
      </c>
      <c r="I153" s="135"/>
      <c r="J153" s="135"/>
      <c r="K153" s="135"/>
      <c r="L153" s="135"/>
      <c r="M153" s="135"/>
      <c r="N153" s="135"/>
      <c r="O153" s="74"/>
      <c r="P153" s="73"/>
      <c r="Q153" s="42"/>
    </row>
    <row r="154" spans="1:17" x14ac:dyDescent="0.25">
      <c r="A154" s="73"/>
      <c r="B154" s="73"/>
      <c r="C154" s="73"/>
      <c r="D154" s="73"/>
      <c r="E154" s="115"/>
      <c r="F154" s="117" t="s">
        <v>268</v>
      </c>
      <c r="G154" s="117" t="s">
        <v>44</v>
      </c>
      <c r="H154" s="199">
        <f>IF(H150 + SUM(J146:N146) = 1, 0, 1)</f>
        <v>0</v>
      </c>
      <c r="I154" s="135"/>
      <c r="J154" s="135"/>
      <c r="K154" s="135"/>
      <c r="L154" s="135"/>
      <c r="M154" s="135"/>
      <c r="N154" s="135"/>
      <c r="O154" s="74"/>
      <c r="P154" s="73"/>
      <c r="Q154" s="42"/>
    </row>
    <row r="155" spans="1:17" x14ac:dyDescent="0.25">
      <c r="A155" s="73"/>
      <c r="B155" s="73"/>
      <c r="C155" s="73"/>
      <c r="D155" s="73"/>
      <c r="E155" s="109"/>
      <c r="F155" s="73"/>
      <c r="G155" s="73"/>
      <c r="H155" s="74"/>
      <c r="I155" s="74"/>
      <c r="J155" s="74"/>
      <c r="K155" s="74"/>
      <c r="L155" s="74"/>
      <c r="M155" s="74"/>
      <c r="N155" s="74"/>
      <c r="O155" s="74"/>
      <c r="P155" s="73"/>
      <c r="Q155" s="42"/>
    </row>
    <row r="156" spans="1:17" x14ac:dyDescent="0.25">
      <c r="A156" s="73"/>
      <c r="B156" s="101"/>
      <c r="C156" s="110" t="s">
        <v>660</v>
      </c>
      <c r="D156" s="110"/>
      <c r="E156" s="110"/>
      <c r="F156" s="110"/>
      <c r="G156" s="110"/>
      <c r="H156" s="111"/>
      <c r="I156" s="111"/>
      <c r="J156" s="111"/>
      <c r="K156" s="111"/>
      <c r="L156" s="111"/>
      <c r="M156" s="111"/>
      <c r="N156" s="111"/>
      <c r="O156" s="111"/>
      <c r="P156" s="110"/>
      <c r="Q156" s="42"/>
    </row>
    <row r="157" spans="1:17" x14ac:dyDescent="0.25">
      <c r="A157" s="73"/>
      <c r="B157" s="73"/>
      <c r="C157" s="109"/>
      <c r="D157" s="109"/>
      <c r="E157" s="109"/>
      <c r="F157" s="73"/>
      <c r="G157" s="73"/>
      <c r="H157" s="74"/>
      <c r="I157" s="74"/>
      <c r="J157" s="74"/>
      <c r="K157" s="74"/>
      <c r="L157" s="74"/>
      <c r="M157" s="74"/>
      <c r="N157" s="74"/>
      <c r="O157" s="74"/>
      <c r="P157" s="73"/>
      <c r="Q157" s="42"/>
    </row>
    <row r="158" spans="1:17" x14ac:dyDescent="0.25">
      <c r="A158" s="73"/>
      <c r="B158" s="73"/>
      <c r="C158" s="73"/>
      <c r="D158" s="73"/>
      <c r="E158" s="115" t="s">
        <v>257</v>
      </c>
      <c r="F158" s="200"/>
      <c r="G158" s="115" t="s">
        <v>44</v>
      </c>
      <c r="H158" s="154">
        <f>H149</f>
        <v>2.800182089319098E-2</v>
      </c>
      <c r="I158" s="196" t="s">
        <v>314</v>
      </c>
      <c r="J158" s="197"/>
      <c r="K158" s="197"/>
      <c r="L158" s="197"/>
      <c r="M158" s="197"/>
      <c r="N158" s="197"/>
      <c r="O158" s="125"/>
      <c r="P158" s="123" t="s">
        <v>568</v>
      </c>
      <c r="Q158" s="42"/>
    </row>
    <row r="159" spans="1:17" x14ac:dyDescent="0.25">
      <c r="A159" s="73"/>
      <c r="B159" s="73"/>
      <c r="C159" s="73"/>
      <c r="D159" s="73"/>
      <c r="E159" s="109"/>
      <c r="F159" s="73"/>
      <c r="G159" s="73"/>
      <c r="H159" s="74"/>
      <c r="I159" s="74"/>
      <c r="J159" s="74"/>
      <c r="K159" s="74"/>
      <c r="L159" s="74"/>
      <c r="M159" s="74"/>
      <c r="N159" s="74"/>
      <c r="O159" s="74"/>
      <c r="P159" s="73"/>
      <c r="Q159" s="42"/>
    </row>
    <row r="160" spans="1:17" x14ac:dyDescent="0.25">
      <c r="A160" s="73"/>
      <c r="B160" s="101"/>
      <c r="C160" s="110" t="s">
        <v>661</v>
      </c>
      <c r="D160" s="110"/>
      <c r="E160" s="110"/>
      <c r="F160" s="110"/>
      <c r="G160" s="110"/>
      <c r="H160" s="111"/>
      <c r="I160" s="111"/>
      <c r="J160" s="111"/>
      <c r="K160" s="111"/>
      <c r="L160" s="111"/>
      <c r="M160" s="111"/>
      <c r="N160" s="111"/>
      <c r="O160" s="111"/>
      <c r="P160" s="110"/>
      <c r="Q160" s="42"/>
    </row>
    <row r="161" spans="1:17" x14ac:dyDescent="0.25">
      <c r="A161" s="73"/>
      <c r="B161" s="73"/>
      <c r="C161" s="109"/>
      <c r="D161" s="109"/>
      <c r="E161" s="73"/>
      <c r="F161" s="73"/>
      <c r="G161" s="73"/>
      <c r="H161" s="74"/>
      <c r="I161" s="74"/>
      <c r="J161" s="74"/>
      <c r="K161" s="74"/>
      <c r="L161" s="74"/>
      <c r="M161" s="74"/>
      <c r="N161" s="74"/>
      <c r="O161" s="74"/>
      <c r="P161" s="73"/>
      <c r="Q161" s="42"/>
    </row>
    <row r="162" spans="1:17" x14ac:dyDescent="0.25">
      <c r="A162" s="73"/>
      <c r="B162" s="73"/>
      <c r="C162" s="73"/>
      <c r="D162" s="109"/>
      <c r="E162" s="112" t="str">
        <f>MEAV!E89</f>
        <v>Share of EHV and 132kV MEAV, by network level</v>
      </c>
      <c r="F162" s="73"/>
      <c r="G162" s="73"/>
      <c r="H162" s="74"/>
      <c r="I162" s="74"/>
      <c r="J162" s="74"/>
      <c r="K162" s="74"/>
      <c r="L162" s="74"/>
      <c r="M162" s="74"/>
      <c r="N162" s="74"/>
      <c r="O162" s="74"/>
      <c r="P162" s="73"/>
      <c r="Q162" s="42"/>
    </row>
    <row r="163" spans="1:17" x14ac:dyDescent="0.25">
      <c r="A163" s="73"/>
      <c r="B163" s="73"/>
      <c r="C163" s="73"/>
      <c r="D163" s="73"/>
      <c r="E163" s="73"/>
      <c r="F163" s="113" t="str">
        <f>MEAV!F90</f>
        <v>EHV/HV</v>
      </c>
      <c r="G163" s="113" t="str">
        <f>MEAV!G90</f>
        <v>%</v>
      </c>
      <c r="H163" s="172">
        <f>MEAV!H90</f>
        <v>0.16339302049234417</v>
      </c>
      <c r="I163" s="135"/>
      <c r="J163" s="135"/>
      <c r="K163" s="135"/>
      <c r="L163" s="135"/>
      <c r="M163" s="135"/>
      <c r="N163" s="135"/>
      <c r="O163" s="74"/>
      <c r="P163" s="73"/>
      <c r="Q163" s="42"/>
    </row>
    <row r="164" spans="1:17" x14ac:dyDescent="0.25">
      <c r="A164" s="73"/>
      <c r="B164" s="73"/>
      <c r="C164" s="73"/>
      <c r="D164" s="73"/>
      <c r="E164" s="73"/>
      <c r="F164" s="115" t="str">
        <f>MEAV!F91</f>
        <v>EHV</v>
      </c>
      <c r="G164" s="115" t="str">
        <f>MEAV!G91</f>
        <v>%</v>
      </c>
      <c r="H164" s="166">
        <f>MEAV!H91</f>
        <v>0.20928960411408049</v>
      </c>
      <c r="I164" s="135"/>
      <c r="J164" s="135"/>
      <c r="K164" s="135"/>
      <c r="L164" s="135"/>
      <c r="M164" s="135"/>
      <c r="N164" s="135"/>
      <c r="O164" s="74"/>
      <c r="P164" s="73"/>
      <c r="Q164" s="42"/>
    </row>
    <row r="165" spans="1:17" x14ac:dyDescent="0.25">
      <c r="A165" s="73"/>
      <c r="B165" s="73"/>
      <c r="C165" s="73"/>
      <c r="D165" s="73"/>
      <c r="E165" s="73"/>
      <c r="F165" s="115" t="str">
        <f>MEAV!F92</f>
        <v>132kV/EHV</v>
      </c>
      <c r="G165" s="115" t="str">
        <f>MEAV!G92</f>
        <v>%</v>
      </c>
      <c r="H165" s="166">
        <f>MEAV!H92</f>
        <v>0.19316170247257078</v>
      </c>
      <c r="I165" s="135"/>
      <c r="J165" s="135"/>
      <c r="K165" s="135"/>
      <c r="L165" s="135"/>
      <c r="M165" s="135"/>
      <c r="N165" s="135"/>
      <c r="O165" s="74"/>
      <c r="P165" s="73"/>
      <c r="Q165" s="42"/>
    </row>
    <row r="166" spans="1:17" x14ac:dyDescent="0.25">
      <c r="A166" s="73"/>
      <c r="B166" s="73"/>
      <c r="C166" s="73"/>
      <c r="D166" s="73"/>
      <c r="E166" s="73"/>
      <c r="F166" s="117" t="str">
        <f>MEAV!F93</f>
        <v>132kV</v>
      </c>
      <c r="G166" s="117" t="str">
        <f>MEAV!G93</f>
        <v>%</v>
      </c>
      <c r="H166" s="173">
        <f>MEAV!H93</f>
        <v>0.43415567292100449</v>
      </c>
      <c r="I166" s="135"/>
      <c r="J166" s="135"/>
      <c r="K166" s="135"/>
      <c r="L166" s="135"/>
      <c r="M166" s="135"/>
      <c r="N166" s="135"/>
      <c r="O166" s="74"/>
      <c r="P166" s="73"/>
      <c r="Q166" s="42"/>
    </row>
    <row r="167" spans="1:17" x14ac:dyDescent="0.25">
      <c r="A167" s="73"/>
      <c r="B167" s="73"/>
      <c r="C167" s="73"/>
      <c r="D167" s="73"/>
      <c r="E167" s="73"/>
      <c r="F167" s="73"/>
      <c r="G167" s="73"/>
      <c r="H167" s="74"/>
      <c r="I167" s="74"/>
      <c r="J167" s="74"/>
      <c r="K167" s="74"/>
      <c r="L167" s="74"/>
      <c r="M167" s="74"/>
      <c r="N167" s="74"/>
      <c r="O167" s="74"/>
      <c r="P167" s="73"/>
      <c r="Q167" s="42"/>
    </row>
    <row r="168" spans="1:17" x14ac:dyDescent="0.25">
      <c r="A168" s="73"/>
      <c r="B168" s="73"/>
      <c r="C168" s="73"/>
      <c r="D168" s="73"/>
      <c r="E168" s="112" t="s">
        <v>349</v>
      </c>
      <c r="F168" s="73"/>
      <c r="G168" s="73"/>
      <c r="H168" s="74"/>
      <c r="I168" s="74"/>
      <c r="J168" s="74"/>
      <c r="K168" s="74"/>
      <c r="L168" s="74"/>
      <c r="M168" s="74"/>
      <c r="N168" s="74"/>
      <c r="O168" s="74"/>
      <c r="P168" s="73"/>
      <c r="Q168" s="42"/>
    </row>
    <row r="169" spans="1:17" x14ac:dyDescent="0.25">
      <c r="A169" s="73"/>
      <c r="B169" s="73"/>
      <c r="C169" s="73"/>
      <c r="D169" s="73"/>
      <c r="E169" s="73"/>
      <c r="F169" s="113" t="s">
        <v>165</v>
      </c>
      <c r="G169" s="113" t="s">
        <v>44</v>
      </c>
      <c r="H169" s="180">
        <f>J145 + K145</f>
        <v>0.33690319097472909</v>
      </c>
      <c r="I169" s="135"/>
      <c r="J169" s="135"/>
      <c r="K169" s="135"/>
      <c r="L169" s="135"/>
      <c r="M169" s="135"/>
      <c r="N169" s="135"/>
      <c r="O169" s="74"/>
      <c r="P169" s="73"/>
      <c r="Q169" s="42"/>
    </row>
    <row r="170" spans="1:17" x14ac:dyDescent="0.25">
      <c r="A170" s="73"/>
      <c r="B170" s="73"/>
      <c r="C170" s="73"/>
      <c r="D170" s="73"/>
      <c r="E170" s="73"/>
      <c r="F170" s="115" t="s">
        <v>41</v>
      </c>
      <c r="G170" s="115" t="s">
        <v>44</v>
      </c>
      <c r="H170" s="210">
        <f>L145</f>
        <v>0.10524249341633286</v>
      </c>
      <c r="I170" s="135"/>
      <c r="J170" s="135"/>
      <c r="K170" s="135"/>
      <c r="L170" s="135"/>
      <c r="M170" s="135"/>
      <c r="N170" s="135"/>
      <c r="O170" s="74"/>
      <c r="P170" s="73"/>
      <c r="Q170" s="42"/>
    </row>
    <row r="171" spans="1:17" x14ac:dyDescent="0.25">
      <c r="A171" s="73"/>
      <c r="B171" s="73"/>
      <c r="C171" s="73"/>
      <c r="D171" s="73"/>
      <c r="E171" s="73"/>
      <c r="F171" s="115" t="s">
        <v>40</v>
      </c>
      <c r="G171" s="115" t="s">
        <v>44</v>
      </c>
      <c r="H171" s="193">
        <f>M145</f>
        <v>0.30276708237334954</v>
      </c>
      <c r="I171" s="135"/>
      <c r="J171" s="135"/>
      <c r="K171" s="135"/>
      <c r="L171" s="135"/>
      <c r="M171" s="135"/>
      <c r="N171" s="135"/>
      <c r="O171" s="74"/>
      <c r="P171" s="73"/>
      <c r="Q171" s="42"/>
    </row>
    <row r="172" spans="1:17" x14ac:dyDescent="0.25">
      <c r="A172" s="115"/>
      <c r="B172" s="73"/>
      <c r="C172" s="73"/>
      <c r="D172" s="73"/>
      <c r="E172" s="73"/>
      <c r="F172" s="115" t="s">
        <v>38</v>
      </c>
      <c r="G172" s="115" t="s">
        <v>44</v>
      </c>
      <c r="H172" s="177">
        <f>N$145 * H163</f>
        <v>3.7104171432373795E-2</v>
      </c>
      <c r="I172" s="131" t="s">
        <v>314</v>
      </c>
      <c r="J172" s="135"/>
      <c r="K172" s="135"/>
      <c r="L172" s="135"/>
      <c r="M172" s="135"/>
      <c r="N172" s="135"/>
      <c r="O172" s="74"/>
      <c r="P172" s="115" t="s">
        <v>574</v>
      </c>
      <c r="Q172" s="42"/>
    </row>
    <row r="173" spans="1:17" x14ac:dyDescent="0.25">
      <c r="A173" s="115"/>
      <c r="B173" s="73"/>
      <c r="C173" s="73"/>
      <c r="D173" s="73"/>
      <c r="E173" s="73"/>
      <c r="F173" s="115" t="s">
        <v>37</v>
      </c>
      <c r="G173" s="115" t="s">
        <v>44</v>
      </c>
      <c r="H173" s="177">
        <f>N$145 * H164</f>
        <v>4.7526616049223119E-2</v>
      </c>
      <c r="I173" s="131" t="s">
        <v>314</v>
      </c>
      <c r="J173" s="135"/>
      <c r="K173" s="135"/>
      <c r="L173" s="135"/>
      <c r="M173" s="135"/>
      <c r="N173" s="135"/>
      <c r="O173" s="74"/>
      <c r="P173" s="115" t="s">
        <v>574</v>
      </c>
      <c r="Q173" s="42"/>
    </row>
    <row r="174" spans="1:17" x14ac:dyDescent="0.25">
      <c r="A174" s="115"/>
      <c r="B174" s="73"/>
      <c r="C174" s="73"/>
      <c r="D174" s="73"/>
      <c r="E174" s="73"/>
      <c r="F174" s="115" t="s">
        <v>36</v>
      </c>
      <c r="G174" s="115" t="s">
        <v>44</v>
      </c>
      <c r="H174" s="177">
        <f>N$145 * H165</f>
        <v>4.3864204854743259E-2</v>
      </c>
      <c r="I174" s="131" t="s">
        <v>314</v>
      </c>
      <c r="J174" s="135"/>
      <c r="K174" s="135"/>
      <c r="L174" s="135"/>
      <c r="M174" s="135"/>
      <c r="N174" s="135"/>
      <c r="O174" s="74"/>
      <c r="P174" s="115" t="s">
        <v>574</v>
      </c>
      <c r="Q174" s="42"/>
    </row>
    <row r="175" spans="1:17" x14ac:dyDescent="0.25">
      <c r="A175" s="115"/>
      <c r="B175" s="73"/>
      <c r="C175" s="73"/>
      <c r="D175" s="73"/>
      <c r="E175" s="73"/>
      <c r="F175" s="117" t="s">
        <v>35</v>
      </c>
      <c r="G175" s="117" t="s">
        <v>44</v>
      </c>
      <c r="H175" s="198">
        <f>N$145 * H166</f>
        <v>9.8590420006057403E-2</v>
      </c>
      <c r="I175" s="131" t="s">
        <v>314</v>
      </c>
      <c r="J175" s="135"/>
      <c r="K175" s="135"/>
      <c r="L175" s="135"/>
      <c r="M175" s="135"/>
      <c r="N175" s="135"/>
      <c r="O175" s="74"/>
      <c r="P175" s="115" t="s">
        <v>574</v>
      </c>
      <c r="Q175" s="42"/>
    </row>
    <row r="176" spans="1:17" x14ac:dyDescent="0.25">
      <c r="A176" s="73"/>
      <c r="B176" s="73"/>
      <c r="C176" s="73"/>
      <c r="D176" s="73"/>
      <c r="E176" s="73"/>
      <c r="F176" s="73"/>
      <c r="G176" s="73"/>
      <c r="H176" s="74"/>
      <c r="I176" s="74"/>
      <c r="J176" s="74"/>
      <c r="K176" s="74"/>
      <c r="L176" s="74"/>
      <c r="M176" s="74"/>
      <c r="N176" s="74"/>
      <c r="O176" s="74"/>
      <c r="P176" s="73"/>
      <c r="Q176" s="42"/>
    </row>
    <row r="177" spans="1:17" x14ac:dyDescent="0.25">
      <c r="A177" s="73"/>
      <c r="B177" s="73"/>
      <c r="C177" s="73"/>
      <c r="D177" s="73"/>
      <c r="E177" s="112" t="s">
        <v>351</v>
      </c>
      <c r="F177" s="73"/>
      <c r="G177" s="73"/>
      <c r="H177" s="74"/>
      <c r="I177" s="74"/>
      <c r="J177" s="74"/>
      <c r="K177" s="74"/>
      <c r="L177" s="74"/>
      <c r="M177" s="74"/>
      <c r="N177" s="74"/>
      <c r="O177" s="74"/>
      <c r="P177" s="73"/>
      <c r="Q177" s="42"/>
    </row>
    <row r="178" spans="1:17" x14ac:dyDescent="0.25">
      <c r="A178" s="73"/>
      <c r="B178" s="73"/>
      <c r="C178" s="73"/>
      <c r="D178" s="73"/>
      <c r="E178" s="73"/>
      <c r="F178" s="113" t="s">
        <v>35</v>
      </c>
      <c r="G178" s="113" t="s">
        <v>44</v>
      </c>
      <c r="H178" s="153">
        <f>INDEX(H$169:H$175, MATCH(F178, F$169:F$175, 0), 0)</f>
        <v>9.8590420006057403E-2</v>
      </c>
      <c r="I178" s="135"/>
      <c r="J178" s="135"/>
      <c r="K178" s="135"/>
      <c r="L178" s="135"/>
      <c r="M178" s="135"/>
      <c r="N178" s="135"/>
      <c r="O178" s="74"/>
      <c r="P178" s="73"/>
      <c r="Q178" s="42"/>
    </row>
    <row r="179" spans="1:17" x14ac:dyDescent="0.25">
      <c r="A179" s="73"/>
      <c r="B179" s="73"/>
      <c r="C179" s="73"/>
      <c r="D179" s="73"/>
      <c r="E179" s="73"/>
      <c r="F179" s="115" t="s">
        <v>36</v>
      </c>
      <c r="G179" s="115" t="s">
        <v>44</v>
      </c>
      <c r="H179" s="154">
        <f t="shared" ref="H179:H184" si="3">INDEX(H$169:H$175, MATCH(F179, F$169:F$175, 0), 0)</f>
        <v>4.3864204854743259E-2</v>
      </c>
      <c r="I179" s="135"/>
      <c r="J179" s="135"/>
      <c r="K179" s="135"/>
      <c r="L179" s="135"/>
      <c r="M179" s="135"/>
      <c r="N179" s="135"/>
      <c r="O179" s="74"/>
      <c r="P179" s="73"/>
      <c r="Q179" s="42"/>
    </row>
    <row r="180" spans="1:17" x14ac:dyDescent="0.25">
      <c r="A180" s="73"/>
      <c r="B180" s="73"/>
      <c r="C180" s="73"/>
      <c r="D180" s="73"/>
      <c r="E180" s="73"/>
      <c r="F180" s="115" t="s">
        <v>37</v>
      </c>
      <c r="G180" s="115" t="s">
        <v>44</v>
      </c>
      <c r="H180" s="154">
        <f t="shared" si="3"/>
        <v>4.7526616049223119E-2</v>
      </c>
      <c r="I180" s="135"/>
      <c r="J180" s="135"/>
      <c r="K180" s="135"/>
      <c r="L180" s="135"/>
      <c r="M180" s="135"/>
      <c r="N180" s="135"/>
      <c r="O180" s="74"/>
      <c r="P180" s="73"/>
      <c r="Q180" s="42"/>
    </row>
    <row r="181" spans="1:17" x14ac:dyDescent="0.25">
      <c r="A181" s="73"/>
      <c r="B181" s="73"/>
      <c r="C181" s="73"/>
      <c r="D181" s="73"/>
      <c r="E181" s="73"/>
      <c r="F181" s="115" t="s">
        <v>38</v>
      </c>
      <c r="G181" s="115" t="s">
        <v>44</v>
      </c>
      <c r="H181" s="154">
        <f t="shared" si="3"/>
        <v>3.7104171432373795E-2</v>
      </c>
      <c r="I181" s="135"/>
      <c r="J181" s="135"/>
      <c r="K181" s="135"/>
      <c r="L181" s="135"/>
      <c r="M181" s="135"/>
      <c r="N181" s="135"/>
      <c r="O181" s="74"/>
      <c r="P181" s="73"/>
      <c r="Q181" s="42"/>
    </row>
    <row r="182" spans="1:17" x14ac:dyDescent="0.25">
      <c r="A182" s="73"/>
      <c r="B182" s="73"/>
      <c r="C182" s="73"/>
      <c r="D182" s="73"/>
      <c r="E182" s="73"/>
      <c r="F182" s="115" t="s">
        <v>40</v>
      </c>
      <c r="G182" s="115" t="s">
        <v>44</v>
      </c>
      <c r="H182" s="154">
        <f t="shared" si="3"/>
        <v>0.30276708237334954</v>
      </c>
      <c r="I182" s="135"/>
      <c r="J182" s="135"/>
      <c r="K182" s="135"/>
      <c r="L182" s="135"/>
      <c r="M182" s="135"/>
      <c r="N182" s="135"/>
      <c r="O182" s="74"/>
      <c r="P182" s="73"/>
      <c r="Q182" s="42"/>
    </row>
    <row r="183" spans="1:17" x14ac:dyDescent="0.25">
      <c r="A183" s="73"/>
      <c r="B183" s="73"/>
      <c r="C183" s="73"/>
      <c r="D183" s="73"/>
      <c r="E183" s="73"/>
      <c r="F183" s="115" t="s">
        <v>41</v>
      </c>
      <c r="G183" s="115" t="s">
        <v>44</v>
      </c>
      <c r="H183" s="154">
        <f t="shared" si="3"/>
        <v>0.10524249341633286</v>
      </c>
      <c r="I183" s="135"/>
      <c r="J183" s="135"/>
      <c r="K183" s="135"/>
      <c r="L183" s="135"/>
      <c r="M183" s="135"/>
      <c r="N183" s="135"/>
      <c r="O183" s="74"/>
      <c r="P183" s="73"/>
      <c r="Q183" s="42"/>
    </row>
    <row r="184" spans="1:17" x14ac:dyDescent="0.25">
      <c r="A184" s="73"/>
      <c r="B184" s="73"/>
      <c r="C184" s="73"/>
      <c r="D184" s="73"/>
      <c r="E184" s="73"/>
      <c r="F184" s="117" t="s">
        <v>165</v>
      </c>
      <c r="G184" s="117" t="s">
        <v>44</v>
      </c>
      <c r="H184" s="155">
        <f t="shared" si="3"/>
        <v>0.33690319097472909</v>
      </c>
      <c r="I184" s="135"/>
      <c r="J184" s="135"/>
      <c r="K184" s="135"/>
      <c r="L184" s="135"/>
      <c r="M184" s="135"/>
      <c r="N184" s="135"/>
      <c r="O184" s="74"/>
      <c r="P184" s="73"/>
      <c r="Q184" s="42"/>
    </row>
    <row r="185" spans="1:17" x14ac:dyDescent="0.25">
      <c r="A185" s="73"/>
      <c r="B185" s="73"/>
      <c r="C185" s="73"/>
      <c r="D185" s="73"/>
      <c r="E185" s="73"/>
      <c r="F185" s="73"/>
      <c r="G185" s="73"/>
      <c r="H185" s="74"/>
      <c r="I185" s="74"/>
      <c r="J185" s="74"/>
      <c r="K185" s="74"/>
      <c r="L185" s="74"/>
      <c r="M185" s="74"/>
      <c r="N185" s="74"/>
      <c r="O185" s="74"/>
      <c r="P185" s="73"/>
      <c r="Q185" s="42"/>
    </row>
    <row r="186" spans="1:17" x14ac:dyDescent="0.25">
      <c r="A186" s="73"/>
      <c r="B186" s="107" t="s">
        <v>242</v>
      </c>
      <c r="C186" s="107"/>
      <c r="D186" s="107"/>
      <c r="E186" s="107"/>
      <c r="F186" s="107"/>
      <c r="G186" s="107"/>
      <c r="H186" s="108"/>
      <c r="I186" s="108"/>
      <c r="J186" s="108"/>
      <c r="K186" s="108"/>
      <c r="L186" s="108"/>
      <c r="M186" s="108"/>
      <c r="N186" s="108"/>
      <c r="O186" s="108"/>
      <c r="P186" s="107"/>
      <c r="Q186" s="42"/>
    </row>
    <row r="187" spans="1:17" x14ac:dyDescent="0.25">
      <c r="A187" s="73"/>
      <c r="B187" s="73"/>
      <c r="C187" s="73"/>
      <c r="D187" s="73"/>
      <c r="E187" s="73"/>
      <c r="F187" s="73"/>
      <c r="G187" s="73"/>
      <c r="H187" s="74"/>
      <c r="I187" s="74"/>
      <c r="J187" s="74"/>
      <c r="K187" s="74"/>
      <c r="L187" s="74"/>
      <c r="M187" s="74"/>
      <c r="N187" s="74"/>
      <c r="O187" s="74"/>
      <c r="P187" s="73"/>
      <c r="Q187" s="42"/>
    </row>
    <row r="188" spans="1:17" x14ac:dyDescent="0.25">
      <c r="A188" s="73"/>
      <c r="B188" s="73"/>
      <c r="C188" s="109"/>
      <c r="D188" s="109"/>
      <c r="E188" s="115" t="s">
        <v>262</v>
      </c>
      <c r="F188" s="73"/>
      <c r="G188" s="115" t="s">
        <v>231</v>
      </c>
      <c r="H188" s="201">
        <f>H39 + H49 + H153 + H154</f>
        <v>0</v>
      </c>
      <c r="I188" s="136"/>
      <c r="J188" s="136"/>
      <c r="K188" s="136"/>
      <c r="L188" s="136"/>
      <c r="M188" s="136"/>
      <c r="N188" s="136"/>
      <c r="O188" s="74"/>
      <c r="P188" s="73"/>
      <c r="Q188" s="42"/>
    </row>
    <row r="189" spans="1:17" x14ac:dyDescent="0.25">
      <c r="A189" s="73"/>
      <c r="B189" s="73"/>
      <c r="C189" s="73"/>
      <c r="D189" s="73"/>
      <c r="E189" s="109"/>
      <c r="F189" s="73"/>
      <c r="G189" s="73"/>
      <c r="H189" s="74"/>
      <c r="I189" s="74"/>
      <c r="J189" s="74"/>
      <c r="K189" s="74"/>
      <c r="L189" s="74"/>
      <c r="M189" s="74"/>
      <c r="N189" s="74"/>
      <c r="O189" s="74"/>
      <c r="P189" s="73"/>
      <c r="Q189" s="42"/>
    </row>
    <row r="190" spans="1:17" x14ac:dyDescent="0.25">
      <c r="A190" s="73"/>
      <c r="B190" s="107" t="s">
        <v>30</v>
      </c>
      <c r="C190" s="107"/>
      <c r="D190" s="107"/>
      <c r="E190" s="107"/>
      <c r="F190" s="107"/>
      <c r="G190" s="107"/>
      <c r="H190" s="108"/>
      <c r="I190" s="108"/>
      <c r="J190" s="108"/>
      <c r="K190" s="108"/>
      <c r="L190" s="108"/>
      <c r="M190" s="108"/>
      <c r="N190" s="108"/>
      <c r="O190" s="108"/>
      <c r="P190" s="107"/>
      <c r="Q190" s="42"/>
    </row>
  </sheetData>
  <sheetProtection sheet="1" objects="1" formatCells="0" formatColumns="0" formatRows="0" sort="0" autoFilter="0"/>
  <conditionalFormatting sqref="H39">
    <cfRule type="cellIs" dxfId="14" priority="2" stopIfTrue="1" operator="greaterThan">
      <formula>0</formula>
    </cfRule>
  </conditionalFormatting>
  <conditionalFormatting sqref="H49">
    <cfRule type="cellIs" dxfId="13" priority="3" stopIfTrue="1" operator="greaterThan">
      <formula>0</formula>
    </cfRule>
  </conditionalFormatting>
  <conditionalFormatting sqref="H188">
    <cfRule type="cellIs" dxfId="12" priority="4" stopIfTrue="1" operator="greaterThan">
      <formula>0</formula>
    </cfRule>
  </conditionalFormatting>
  <conditionalFormatting sqref="A4:XFD4">
    <cfRule type="expression" dxfId="11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4" tint="0.59999389629810485"/>
  </sheetPr>
  <dimension ref="A1:AT64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41" width="20.7109375" customWidth="1"/>
    <col min="42" max="42" width="20.7109375" style="17" customWidth="1"/>
    <col min="43" max="43" width="20.7109375" customWidth="1"/>
    <col min="44" max="44" width="2.7109375" customWidth="1"/>
    <col min="45" max="45" width="40.7109375" customWidth="1"/>
    <col min="46" max="46" width="2.7109375" customWidth="1"/>
    <col min="47" max="16384" width="9.140625" hidden="1"/>
  </cols>
  <sheetData>
    <row r="1" spans="1:46" x14ac:dyDescent="0.25">
      <c r="A1" s="96" t="str">
        <f ca="1">MID(CELL("filename",A1),FIND("]",CELL("filename",A1))+1,255)</f>
        <v>Direct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 x14ac:dyDescent="0.25">
      <c r="A2" s="96" t="str">
        <f>Cover!D21&amp;" - "&amp;Cover!D23</f>
        <v>WPD SWAE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 x14ac:dyDescent="0.25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 x14ac:dyDescent="0.25">
      <c r="A4" s="72" t="str">
        <f>H62 &amp; IF(H62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60" x14ac:dyDescent="0.25">
      <c r="A5" s="101"/>
      <c r="B5" s="102" t="s">
        <v>430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187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744</v>
      </c>
      <c r="AQ5" s="104" t="s">
        <v>743</v>
      </c>
      <c r="AR5" s="129"/>
      <c r="AS5" s="103" t="s">
        <v>34</v>
      </c>
      <c r="AT5" s="42"/>
    </row>
    <row r="6" spans="1:4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 x14ac:dyDescent="0.25">
      <c r="A9" s="73"/>
      <c r="B9" s="73"/>
      <c r="C9" s="109" t="s">
        <v>497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 x14ac:dyDescent="0.25">
      <c r="A10" s="73"/>
      <c r="B10" s="73"/>
      <c r="C10" s="109" t="s">
        <v>498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42"/>
    </row>
    <row r="11" spans="1:46" x14ac:dyDescent="0.25">
      <c r="A11" s="73"/>
      <c r="B11" s="73"/>
      <c r="C11" s="109" t="s">
        <v>736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74"/>
    </row>
    <row r="12" spans="1:46" x14ac:dyDescent="0.25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3"/>
      <c r="AT12" s="42"/>
    </row>
    <row r="13" spans="1:46" x14ac:dyDescent="0.25">
      <c r="A13" s="73"/>
      <c r="B13" s="107" t="s">
        <v>292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7"/>
      <c r="AT13" s="42"/>
    </row>
    <row r="14" spans="1:46" x14ac:dyDescent="0.25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 x14ac:dyDescent="0.25">
      <c r="A15" s="73"/>
      <c r="B15" s="73"/>
      <c r="C15" s="109" t="s">
        <v>454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x14ac:dyDescent="0.25">
      <c r="A16" s="73"/>
      <c r="B16" s="73"/>
      <c r="C16" s="109" t="s">
        <v>455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3"/>
      <c r="AT16" s="42"/>
    </row>
    <row r="17" spans="1:46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 x14ac:dyDescent="0.25">
      <c r="A18" s="73"/>
      <c r="B18" s="101"/>
      <c r="C18" s="110" t="s">
        <v>662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0"/>
      <c r="AT18" s="42"/>
    </row>
    <row r="19" spans="1:46" x14ac:dyDescent="0.25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3"/>
      <c r="AT19" s="42"/>
    </row>
    <row r="20" spans="1:46" x14ac:dyDescent="0.25">
      <c r="A20" s="73"/>
      <c r="B20" s="73"/>
      <c r="C20" s="73"/>
      <c r="D20" s="109"/>
      <c r="E20" s="112" t="s">
        <v>332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3"/>
      <c r="AT20" s="42"/>
    </row>
    <row r="21" spans="1:46" x14ac:dyDescent="0.25">
      <c r="A21" s="73"/>
      <c r="B21" s="73"/>
      <c r="C21" s="73"/>
      <c r="D21" s="73"/>
      <c r="E21" s="73"/>
      <c r="F21" s="113" t="str">
        <f>Expenditure!F133</f>
        <v>EHV and 132kV (EDCM)</v>
      </c>
      <c r="G21" s="113" t="str">
        <f>Expenditure!G133</f>
        <v>£ per year</v>
      </c>
      <c r="H21" s="145"/>
      <c r="I21" s="145"/>
      <c r="J21" s="156">
        <f>Expenditure!J133</f>
        <v>2655000.0000000005</v>
      </c>
      <c r="K21" s="156">
        <f>Expenditure!K133</f>
        <v>8522063.3824810516</v>
      </c>
      <c r="L21" s="156">
        <f>Expenditure!L133</f>
        <v>661901.47443158436</v>
      </c>
      <c r="M21" s="156">
        <f>Expenditure!M133</f>
        <v>666190.14744315902</v>
      </c>
      <c r="N21" s="156">
        <f>Expenditure!N133</f>
        <v>2366190.147443159</v>
      </c>
      <c r="O21" s="156">
        <f>Expenditure!O133</f>
        <v>616899.89689543017</v>
      </c>
      <c r="P21" s="156">
        <f>Expenditure!P133</f>
        <v>132380.29488631687</v>
      </c>
      <c r="Q21" s="156">
        <f>Expenditure!Q133</f>
        <v>772218.38683684845</v>
      </c>
      <c r="R21" s="156">
        <f>Expenditure!R133</f>
        <v>639838.09195053158</v>
      </c>
      <c r="S21" s="156">
        <f>Expenditure!S133</f>
        <v>1588563.5386358025</v>
      </c>
      <c r="T21" s="156">
        <f>Expenditure!T133</f>
        <v>419204.26714000345</v>
      </c>
      <c r="U21" s="156">
        <f>Expenditure!U133</f>
        <v>220633.82481052811</v>
      </c>
      <c r="V21" s="156">
        <f>Expenditure!V133</f>
        <v>154443.67736736967</v>
      </c>
      <c r="W21" s="156">
        <f>Expenditure!W133</f>
        <v>198570.44232947531</v>
      </c>
      <c r="X21" s="156">
        <f>Expenditure!X133</f>
        <v>595711.32698842592</v>
      </c>
      <c r="Y21" s="156">
        <f>Expenditure!Y133</f>
        <v>0</v>
      </c>
      <c r="Z21" s="156">
        <f>Expenditure!Z133</f>
        <v>0</v>
      </c>
      <c r="AA21" s="156">
        <f>Expenditure!AA133</f>
        <v>198570.44232947531</v>
      </c>
      <c r="AB21" s="156">
        <f>Expenditure!AB133</f>
        <v>242697.20729158094</v>
      </c>
      <c r="AC21" s="156">
        <f>Expenditure!AC133</f>
        <v>1279676.1839010632</v>
      </c>
      <c r="AD21" s="156">
        <f>Expenditure!AD133</f>
        <v>397140.88465895061</v>
      </c>
      <c r="AE21" s="156">
        <f>Expenditure!AE133</f>
        <v>0</v>
      </c>
      <c r="AF21" s="156">
        <f>Expenditure!AF133</f>
        <v>0</v>
      </c>
      <c r="AG21" s="156">
        <f>Expenditure!AG133</f>
        <v>0</v>
      </c>
      <c r="AH21" s="156">
        <f>Expenditure!AH133</f>
        <v>0</v>
      </c>
      <c r="AI21" s="156">
        <f>Expenditure!AI133</f>
        <v>0</v>
      </c>
      <c r="AJ21" s="156">
        <f>Expenditure!AJ133</f>
        <v>0</v>
      </c>
      <c r="AK21" s="156">
        <f>Expenditure!AK133</f>
        <v>0</v>
      </c>
      <c r="AL21" s="156">
        <f>Expenditure!AL133</f>
        <v>0</v>
      </c>
      <c r="AM21" s="156">
        <f>Expenditure!AM133</f>
        <v>0</v>
      </c>
      <c r="AN21" s="156">
        <f>Expenditure!AN133</f>
        <v>0</v>
      </c>
      <c r="AO21" s="156">
        <f>Expenditure!AO133</f>
        <v>0</v>
      </c>
      <c r="AP21" s="156">
        <f>Expenditure!AP133</f>
        <v>0</v>
      </c>
      <c r="AQ21" s="156">
        <f>Expenditure!AQ133</f>
        <v>0</v>
      </c>
      <c r="AR21" s="74"/>
      <c r="AS21" s="73"/>
      <c r="AT21" s="42"/>
    </row>
    <row r="22" spans="1:46" x14ac:dyDescent="0.25">
      <c r="A22" s="73"/>
      <c r="B22" s="73"/>
      <c r="C22" s="73"/>
      <c r="D22" s="73"/>
      <c r="E22" s="73"/>
      <c r="F22" s="115" t="str">
        <f>Expenditure!F139</f>
        <v>HV (CDCM)</v>
      </c>
      <c r="G22" s="115" t="str">
        <f>Expenditure!G139</f>
        <v>£ per year</v>
      </c>
      <c r="H22" s="130"/>
      <c r="I22" s="130"/>
      <c r="J22" s="202">
        <f>Expenditure!J139</f>
        <v>1020000</v>
      </c>
      <c r="K22" s="202">
        <f>Expenditure!K139</f>
        <v>14329184.229061279</v>
      </c>
      <c r="L22" s="202">
        <f>Expenditure!L139</f>
        <v>875526.87183845544</v>
      </c>
      <c r="M22" s="202">
        <f>Expenditure!M139</f>
        <v>2387552.6871838463</v>
      </c>
      <c r="N22" s="202">
        <f>Expenditure!N139</f>
        <v>687552.68718384556</v>
      </c>
      <c r="O22" s="202">
        <f>Expenditure!O139</f>
        <v>2346036.0945742349</v>
      </c>
      <c r="P22" s="202">
        <f>Expenditure!P139</f>
        <v>175105.37436769108</v>
      </c>
      <c r="Q22" s="202">
        <f>Expenditure!Q139</f>
        <v>1021448.0171448647</v>
      </c>
      <c r="R22" s="202">
        <f>Expenditure!R139</f>
        <v>846342.64277717355</v>
      </c>
      <c r="S22" s="202">
        <f>Expenditure!S139</f>
        <v>2101264.4924122929</v>
      </c>
      <c r="T22" s="202">
        <f>Expenditure!T139</f>
        <v>554500.35216435511</v>
      </c>
      <c r="U22" s="202">
        <f>Expenditure!U139</f>
        <v>291842.29061281844</v>
      </c>
      <c r="V22" s="202">
        <f>Expenditure!V139</f>
        <v>204289.60342897291</v>
      </c>
      <c r="W22" s="202">
        <f>Expenditure!W139</f>
        <v>262658.06155153661</v>
      </c>
      <c r="X22" s="202">
        <f>Expenditure!X139</f>
        <v>787974.18465460988</v>
      </c>
      <c r="Y22" s="202">
        <f>Expenditure!Y139</f>
        <v>0</v>
      </c>
      <c r="Z22" s="202">
        <f>Expenditure!Z139</f>
        <v>0</v>
      </c>
      <c r="AA22" s="202">
        <f>Expenditure!AA139</f>
        <v>262658.06155153661</v>
      </c>
      <c r="AB22" s="202">
        <f>Expenditure!AB139</f>
        <v>321026.51967410033</v>
      </c>
      <c r="AC22" s="202">
        <f>Expenditure!AC139</f>
        <v>1692685.2855543471</v>
      </c>
      <c r="AD22" s="202">
        <f>Expenditure!AD139</f>
        <v>525316.12310307322</v>
      </c>
      <c r="AE22" s="202">
        <f>Expenditure!AE139</f>
        <v>0</v>
      </c>
      <c r="AF22" s="202">
        <f>Expenditure!AF139</f>
        <v>0</v>
      </c>
      <c r="AG22" s="202">
        <f>Expenditure!AG139</f>
        <v>0</v>
      </c>
      <c r="AH22" s="202">
        <f>Expenditure!AH139</f>
        <v>0</v>
      </c>
      <c r="AI22" s="202">
        <f>Expenditure!AI139</f>
        <v>0</v>
      </c>
      <c r="AJ22" s="202">
        <f>Expenditure!AJ139</f>
        <v>0</v>
      </c>
      <c r="AK22" s="202">
        <f>Expenditure!AK139</f>
        <v>0</v>
      </c>
      <c r="AL22" s="202">
        <f>Expenditure!AL139</f>
        <v>0</v>
      </c>
      <c r="AM22" s="202">
        <f>Expenditure!AM139</f>
        <v>0</v>
      </c>
      <c r="AN22" s="202">
        <f>Expenditure!AN139</f>
        <v>0</v>
      </c>
      <c r="AO22" s="202">
        <f>Expenditure!AO139</f>
        <v>0</v>
      </c>
      <c r="AP22" s="202">
        <f>Expenditure!AP139</f>
        <v>0</v>
      </c>
      <c r="AQ22" s="202">
        <f>Expenditure!AQ139</f>
        <v>0</v>
      </c>
      <c r="AR22" s="74"/>
      <c r="AS22" s="73"/>
      <c r="AT22" s="42"/>
    </row>
    <row r="23" spans="1:46" x14ac:dyDescent="0.25">
      <c r="A23" s="73"/>
      <c r="B23" s="73"/>
      <c r="C23" s="73"/>
      <c r="D23" s="73"/>
      <c r="E23" s="73"/>
      <c r="F23" s="115" t="str">
        <f>Expenditure!F136</f>
        <v>LV services (CDCM)</v>
      </c>
      <c r="G23" s="115" t="str">
        <f>Expenditure!G136</f>
        <v>£ per year</v>
      </c>
      <c r="H23" s="130"/>
      <c r="I23" s="130"/>
      <c r="J23" s="152">
        <f>Expenditure!J136</f>
        <v>0</v>
      </c>
      <c r="K23" s="152">
        <f>Expenditure!K136</f>
        <v>1946454.8655546254</v>
      </c>
      <c r="L23" s="152">
        <f>Expenditure!L136</f>
        <v>505557.15877131367</v>
      </c>
      <c r="M23" s="152">
        <f>Expenditure!M136</f>
        <v>1868835.4284319433</v>
      </c>
      <c r="N23" s="152">
        <f>Expenditure!N136</f>
        <v>310309.96052781882</v>
      </c>
      <c r="O23" s="152">
        <f>Expenditure!O136</f>
        <v>422662.00273330067</v>
      </c>
      <c r="P23" s="152">
        <f>Expenditure!P136</f>
        <v>101111.43175426274</v>
      </c>
      <c r="Q23" s="152">
        <f>Expenditure!Q136</f>
        <v>589816.68523319927</v>
      </c>
      <c r="R23" s="152">
        <f>Expenditure!R136</f>
        <v>488705.25347893656</v>
      </c>
      <c r="S23" s="152">
        <f>Expenditure!S136</f>
        <v>1213337.1810511528</v>
      </c>
      <c r="T23" s="152">
        <f>Expenditure!T136</f>
        <v>320186.20055516536</v>
      </c>
      <c r="U23" s="152">
        <f>Expenditure!U136</f>
        <v>168519.05292377123</v>
      </c>
      <c r="V23" s="152">
        <f>Expenditure!V136</f>
        <v>117963.33704663986</v>
      </c>
      <c r="W23" s="152">
        <f>Expenditure!W136</f>
        <v>151667.14763139409</v>
      </c>
      <c r="X23" s="152">
        <f>Expenditure!X136</f>
        <v>455001.44289418234</v>
      </c>
      <c r="Y23" s="152">
        <f>Expenditure!Y136</f>
        <v>0</v>
      </c>
      <c r="Z23" s="152">
        <f>Expenditure!Z136</f>
        <v>0</v>
      </c>
      <c r="AA23" s="152">
        <f>Expenditure!AA136</f>
        <v>151667.14763139409</v>
      </c>
      <c r="AB23" s="152">
        <f>Expenditure!AB136</f>
        <v>185370.95821614834</v>
      </c>
      <c r="AC23" s="152">
        <f>Expenditure!AC136</f>
        <v>977410.50695787312</v>
      </c>
      <c r="AD23" s="152">
        <f>Expenditure!AD136</f>
        <v>303334.29526278819</v>
      </c>
      <c r="AE23" s="152">
        <f>Expenditure!AE136</f>
        <v>0</v>
      </c>
      <c r="AF23" s="152">
        <f>Expenditure!AF136</f>
        <v>0</v>
      </c>
      <c r="AG23" s="152">
        <f>Expenditure!AG136</f>
        <v>0</v>
      </c>
      <c r="AH23" s="152">
        <f>Expenditure!AH136</f>
        <v>0</v>
      </c>
      <c r="AI23" s="152">
        <f>Expenditure!AI136</f>
        <v>0</v>
      </c>
      <c r="AJ23" s="152">
        <f>Expenditure!AJ136</f>
        <v>0</v>
      </c>
      <c r="AK23" s="152">
        <f>Expenditure!AK136</f>
        <v>0</v>
      </c>
      <c r="AL23" s="152">
        <f>Expenditure!AL136</f>
        <v>0</v>
      </c>
      <c r="AM23" s="152">
        <f>Expenditure!AM136</f>
        <v>0</v>
      </c>
      <c r="AN23" s="152">
        <f>Expenditure!AN136</f>
        <v>0</v>
      </c>
      <c r="AO23" s="152">
        <f>Expenditure!AO136</f>
        <v>0</v>
      </c>
      <c r="AP23" s="152">
        <f>Expenditure!AP136</f>
        <v>500000</v>
      </c>
      <c r="AQ23" s="152">
        <f>Expenditure!AQ136</f>
        <v>0</v>
      </c>
      <c r="AR23" s="74"/>
      <c r="AS23" s="73"/>
      <c r="AT23" s="42"/>
    </row>
    <row r="24" spans="1:46" x14ac:dyDescent="0.25">
      <c r="A24" s="73"/>
      <c r="B24" s="73"/>
      <c r="C24" s="73"/>
      <c r="D24" s="73"/>
      <c r="E24" s="73"/>
      <c r="F24" s="117" t="str">
        <f>Expenditure!F137</f>
        <v>LV mains (CDCM)</v>
      </c>
      <c r="G24" s="117" t="str">
        <f>Expenditure!G137</f>
        <v>£ per year</v>
      </c>
      <c r="H24" s="146"/>
      <c r="I24" s="147"/>
      <c r="J24" s="162">
        <f>Expenditure!J137</f>
        <v>609999.99999999942</v>
      </c>
      <c r="K24" s="162">
        <f>Expenditure!K137</f>
        <v>3298958.5740622198</v>
      </c>
      <c r="L24" s="162">
        <f>Expenditure!L137</f>
        <v>856846.02973412978</v>
      </c>
      <c r="M24" s="162">
        <f>Expenditure!M137</f>
        <v>3167404.8904186012</v>
      </c>
      <c r="N24" s="162">
        <f>Expenditure!N137</f>
        <v>525930.35832272563</v>
      </c>
      <c r="O24" s="162">
        <f>Expenditure!O137</f>
        <v>716350.7680153813</v>
      </c>
      <c r="P24" s="162">
        <f>Expenditure!P137</f>
        <v>171369.20594682597</v>
      </c>
      <c r="Q24" s="162">
        <f>Expenditure!Q137</f>
        <v>999653.70135648479</v>
      </c>
      <c r="R24" s="162">
        <f>Expenditure!R137</f>
        <v>828284.49540965888</v>
      </c>
      <c r="S24" s="162">
        <f>Expenditure!S137</f>
        <v>2056430.4713619116</v>
      </c>
      <c r="T24" s="162">
        <f>Expenditure!T137</f>
        <v>542669.15216494887</v>
      </c>
      <c r="U24" s="162">
        <f>Expenditure!U137</f>
        <v>285615.34324470995</v>
      </c>
      <c r="V24" s="162">
        <f>Expenditure!V137</f>
        <v>199930.74027129696</v>
      </c>
      <c r="W24" s="162">
        <f>Expenditure!W137</f>
        <v>257053.80892023895</v>
      </c>
      <c r="X24" s="162">
        <f>Expenditure!X137</f>
        <v>771161.42676071683</v>
      </c>
      <c r="Y24" s="162">
        <f>Expenditure!Y137</f>
        <v>0</v>
      </c>
      <c r="Z24" s="162">
        <f>Expenditure!Z137</f>
        <v>0</v>
      </c>
      <c r="AA24" s="162">
        <f>Expenditure!AA137</f>
        <v>257053.80892023895</v>
      </c>
      <c r="AB24" s="162">
        <f>Expenditure!AB137</f>
        <v>314176.87756918091</v>
      </c>
      <c r="AC24" s="162">
        <f>Expenditure!AC137</f>
        <v>1656568.9908193178</v>
      </c>
      <c r="AD24" s="162">
        <f>Expenditure!AD137</f>
        <v>514107.61784047791</v>
      </c>
      <c r="AE24" s="162">
        <f>Expenditure!AE137</f>
        <v>0</v>
      </c>
      <c r="AF24" s="162">
        <f>Expenditure!AF137</f>
        <v>0</v>
      </c>
      <c r="AG24" s="162">
        <f>Expenditure!AG137</f>
        <v>0</v>
      </c>
      <c r="AH24" s="162">
        <f>Expenditure!AH137</f>
        <v>0</v>
      </c>
      <c r="AI24" s="162">
        <f>Expenditure!AI137</f>
        <v>0</v>
      </c>
      <c r="AJ24" s="162">
        <f>Expenditure!AJ137</f>
        <v>0</v>
      </c>
      <c r="AK24" s="162">
        <f>Expenditure!AK137</f>
        <v>0</v>
      </c>
      <c r="AL24" s="162">
        <f>Expenditure!AL137</f>
        <v>0</v>
      </c>
      <c r="AM24" s="162">
        <f>Expenditure!AM137</f>
        <v>0</v>
      </c>
      <c r="AN24" s="162">
        <f>Expenditure!AN137</f>
        <v>0</v>
      </c>
      <c r="AO24" s="162">
        <f>Expenditure!AO137</f>
        <v>0</v>
      </c>
      <c r="AP24" s="162">
        <f>Expenditure!AP137</f>
        <v>0</v>
      </c>
      <c r="AQ24" s="162">
        <f>Expenditure!AQ137</f>
        <v>0</v>
      </c>
      <c r="AR24" s="74"/>
      <c r="AS24" s="73"/>
      <c r="AT24" s="42"/>
    </row>
    <row r="25" spans="1:46" x14ac:dyDescent="0.25">
      <c r="A25" s="73"/>
      <c r="B25" s="73"/>
      <c r="C25" s="73"/>
      <c r="D25" s="73"/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3"/>
      <c r="AT25" s="42"/>
    </row>
    <row r="26" spans="1:46" x14ac:dyDescent="0.25">
      <c r="A26" s="115"/>
      <c r="B26" s="73"/>
      <c r="C26" s="73"/>
      <c r="D26" s="73"/>
      <c r="E26" s="112" t="s">
        <v>333</v>
      </c>
      <c r="F26" s="73"/>
      <c r="G26" s="73"/>
      <c r="H26" s="74"/>
      <c r="I26" s="132" t="s">
        <v>314</v>
      </c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115" t="s">
        <v>586</v>
      </c>
      <c r="AT26" s="42"/>
    </row>
    <row r="27" spans="1:46" x14ac:dyDescent="0.25">
      <c r="A27" s="73"/>
      <c r="B27" s="73"/>
      <c r="C27" s="73"/>
      <c r="D27" s="73"/>
      <c r="E27" s="73"/>
      <c r="F27" s="113" t="s">
        <v>291</v>
      </c>
      <c r="G27" s="113" t="s">
        <v>439</v>
      </c>
      <c r="H27" s="145"/>
      <c r="I27" s="145"/>
      <c r="J27" s="145">
        <f t="shared" ref="J27:AQ27" si="0">MAX(J21, 0)</f>
        <v>2655000.0000000005</v>
      </c>
      <c r="K27" s="145">
        <f t="shared" si="0"/>
        <v>8522063.3824810516</v>
      </c>
      <c r="L27" s="145">
        <f t="shared" si="0"/>
        <v>661901.47443158436</v>
      </c>
      <c r="M27" s="145">
        <f t="shared" si="0"/>
        <v>666190.14744315902</v>
      </c>
      <c r="N27" s="145">
        <f t="shared" si="0"/>
        <v>2366190.147443159</v>
      </c>
      <c r="O27" s="145">
        <f t="shared" si="0"/>
        <v>616899.89689543017</v>
      </c>
      <c r="P27" s="145">
        <f t="shared" si="0"/>
        <v>132380.29488631687</v>
      </c>
      <c r="Q27" s="145">
        <f t="shared" si="0"/>
        <v>772218.38683684845</v>
      </c>
      <c r="R27" s="145">
        <f t="shared" si="0"/>
        <v>639838.09195053158</v>
      </c>
      <c r="S27" s="145">
        <f t="shared" si="0"/>
        <v>1588563.5386358025</v>
      </c>
      <c r="T27" s="145">
        <f t="shared" si="0"/>
        <v>419204.26714000345</v>
      </c>
      <c r="U27" s="145">
        <f t="shared" si="0"/>
        <v>220633.82481052811</v>
      </c>
      <c r="V27" s="145">
        <f t="shared" si="0"/>
        <v>154443.67736736967</v>
      </c>
      <c r="W27" s="145">
        <f t="shared" si="0"/>
        <v>198570.44232947531</v>
      </c>
      <c r="X27" s="145">
        <f t="shared" si="0"/>
        <v>595711.32698842592</v>
      </c>
      <c r="Y27" s="145">
        <f t="shared" si="0"/>
        <v>0</v>
      </c>
      <c r="Z27" s="145">
        <f t="shared" si="0"/>
        <v>0</v>
      </c>
      <c r="AA27" s="145">
        <f t="shared" si="0"/>
        <v>198570.44232947531</v>
      </c>
      <c r="AB27" s="145">
        <f t="shared" si="0"/>
        <v>242697.20729158094</v>
      </c>
      <c r="AC27" s="145">
        <f t="shared" si="0"/>
        <v>1279676.1839010632</v>
      </c>
      <c r="AD27" s="145">
        <f t="shared" si="0"/>
        <v>397140.88465895061</v>
      </c>
      <c r="AE27" s="145">
        <f t="shared" si="0"/>
        <v>0</v>
      </c>
      <c r="AF27" s="145">
        <f t="shared" si="0"/>
        <v>0</v>
      </c>
      <c r="AG27" s="145">
        <f t="shared" si="0"/>
        <v>0</v>
      </c>
      <c r="AH27" s="145">
        <f t="shared" si="0"/>
        <v>0</v>
      </c>
      <c r="AI27" s="145">
        <f t="shared" si="0"/>
        <v>0</v>
      </c>
      <c r="AJ27" s="145">
        <f t="shared" si="0"/>
        <v>0</v>
      </c>
      <c r="AK27" s="145">
        <f t="shared" si="0"/>
        <v>0</v>
      </c>
      <c r="AL27" s="145">
        <f t="shared" si="0"/>
        <v>0</v>
      </c>
      <c r="AM27" s="145">
        <f t="shared" si="0"/>
        <v>0</v>
      </c>
      <c r="AN27" s="145">
        <f t="shared" si="0"/>
        <v>0</v>
      </c>
      <c r="AO27" s="145">
        <f t="shared" si="0"/>
        <v>0</v>
      </c>
      <c r="AP27" s="145">
        <f t="shared" ref="AP27" si="1">MAX(AP21, 0)</f>
        <v>0</v>
      </c>
      <c r="AQ27" s="145">
        <f t="shared" si="0"/>
        <v>0</v>
      </c>
      <c r="AR27" s="74"/>
      <c r="AS27" s="73"/>
      <c r="AT27" s="42"/>
    </row>
    <row r="28" spans="1:46" x14ac:dyDescent="0.25">
      <c r="A28" s="73"/>
      <c r="B28" s="73"/>
      <c r="C28" s="73"/>
      <c r="D28" s="73"/>
      <c r="E28" s="73"/>
      <c r="F28" s="115" t="s">
        <v>285</v>
      </c>
      <c r="G28" s="115" t="s">
        <v>439</v>
      </c>
      <c r="H28" s="130"/>
      <c r="I28" s="130"/>
      <c r="J28" s="130">
        <f t="shared" ref="J28:AQ28" si="2">MAX(J22, 0)</f>
        <v>1020000</v>
      </c>
      <c r="K28" s="130">
        <f t="shared" si="2"/>
        <v>14329184.229061279</v>
      </c>
      <c r="L28" s="130">
        <f t="shared" si="2"/>
        <v>875526.87183845544</v>
      </c>
      <c r="M28" s="130">
        <f t="shared" si="2"/>
        <v>2387552.6871838463</v>
      </c>
      <c r="N28" s="130">
        <f t="shared" si="2"/>
        <v>687552.68718384556</v>
      </c>
      <c r="O28" s="130">
        <f t="shared" si="2"/>
        <v>2346036.0945742349</v>
      </c>
      <c r="P28" s="130">
        <f t="shared" si="2"/>
        <v>175105.37436769108</v>
      </c>
      <c r="Q28" s="130">
        <f t="shared" si="2"/>
        <v>1021448.0171448647</v>
      </c>
      <c r="R28" s="130">
        <f t="shared" si="2"/>
        <v>846342.64277717355</v>
      </c>
      <c r="S28" s="130">
        <f t="shared" si="2"/>
        <v>2101264.4924122929</v>
      </c>
      <c r="T28" s="130">
        <f t="shared" si="2"/>
        <v>554500.35216435511</v>
      </c>
      <c r="U28" s="130">
        <f t="shared" si="2"/>
        <v>291842.29061281844</v>
      </c>
      <c r="V28" s="130">
        <f t="shared" si="2"/>
        <v>204289.60342897291</v>
      </c>
      <c r="W28" s="130">
        <f t="shared" si="2"/>
        <v>262658.06155153661</v>
      </c>
      <c r="X28" s="130">
        <f t="shared" si="2"/>
        <v>787974.18465460988</v>
      </c>
      <c r="Y28" s="130">
        <f t="shared" si="2"/>
        <v>0</v>
      </c>
      <c r="Z28" s="130">
        <f t="shared" si="2"/>
        <v>0</v>
      </c>
      <c r="AA28" s="130">
        <f t="shared" si="2"/>
        <v>262658.06155153661</v>
      </c>
      <c r="AB28" s="130">
        <f t="shared" si="2"/>
        <v>321026.51967410033</v>
      </c>
      <c r="AC28" s="130">
        <f t="shared" si="2"/>
        <v>1692685.2855543471</v>
      </c>
      <c r="AD28" s="130">
        <f t="shared" si="2"/>
        <v>525316.12310307322</v>
      </c>
      <c r="AE28" s="130">
        <f t="shared" si="2"/>
        <v>0</v>
      </c>
      <c r="AF28" s="130">
        <f t="shared" si="2"/>
        <v>0</v>
      </c>
      <c r="AG28" s="130">
        <f t="shared" si="2"/>
        <v>0</v>
      </c>
      <c r="AH28" s="130">
        <f t="shared" si="2"/>
        <v>0</v>
      </c>
      <c r="AI28" s="130">
        <f t="shared" si="2"/>
        <v>0</v>
      </c>
      <c r="AJ28" s="130">
        <f t="shared" si="2"/>
        <v>0</v>
      </c>
      <c r="AK28" s="130">
        <f t="shared" si="2"/>
        <v>0</v>
      </c>
      <c r="AL28" s="130">
        <f t="shared" si="2"/>
        <v>0</v>
      </c>
      <c r="AM28" s="130">
        <f t="shared" si="2"/>
        <v>0</v>
      </c>
      <c r="AN28" s="130">
        <f t="shared" si="2"/>
        <v>0</v>
      </c>
      <c r="AO28" s="130">
        <f t="shared" si="2"/>
        <v>0</v>
      </c>
      <c r="AP28" s="130">
        <f t="shared" ref="AP28" si="3">MAX(AP22, 0)</f>
        <v>0</v>
      </c>
      <c r="AQ28" s="130">
        <f t="shared" si="2"/>
        <v>0</v>
      </c>
      <c r="AR28" s="74"/>
      <c r="AS28" s="73"/>
      <c r="AT28" s="42"/>
    </row>
    <row r="29" spans="1:46" x14ac:dyDescent="0.25">
      <c r="A29" s="73"/>
      <c r="B29" s="73"/>
      <c r="C29" s="73"/>
      <c r="D29" s="73"/>
      <c r="E29" s="73"/>
      <c r="F29" s="115" t="s">
        <v>282</v>
      </c>
      <c r="G29" s="115" t="s">
        <v>439</v>
      </c>
      <c r="H29" s="130"/>
      <c r="I29" s="130"/>
      <c r="J29" s="130">
        <f t="shared" ref="J29:AQ29" si="4">MAX(J23, 0)</f>
        <v>0</v>
      </c>
      <c r="K29" s="130">
        <f t="shared" si="4"/>
        <v>1946454.8655546254</v>
      </c>
      <c r="L29" s="130">
        <f t="shared" si="4"/>
        <v>505557.15877131367</v>
      </c>
      <c r="M29" s="130">
        <f t="shared" si="4"/>
        <v>1868835.4284319433</v>
      </c>
      <c r="N29" s="130">
        <f t="shared" si="4"/>
        <v>310309.96052781882</v>
      </c>
      <c r="O29" s="130">
        <f t="shared" si="4"/>
        <v>422662.00273330067</v>
      </c>
      <c r="P29" s="130">
        <f t="shared" si="4"/>
        <v>101111.43175426274</v>
      </c>
      <c r="Q29" s="130">
        <f t="shared" si="4"/>
        <v>589816.68523319927</v>
      </c>
      <c r="R29" s="130">
        <f t="shared" si="4"/>
        <v>488705.25347893656</v>
      </c>
      <c r="S29" s="130">
        <f t="shared" si="4"/>
        <v>1213337.1810511528</v>
      </c>
      <c r="T29" s="130">
        <f t="shared" si="4"/>
        <v>320186.20055516536</v>
      </c>
      <c r="U29" s="130">
        <f t="shared" si="4"/>
        <v>168519.05292377123</v>
      </c>
      <c r="V29" s="130">
        <f t="shared" si="4"/>
        <v>117963.33704663986</v>
      </c>
      <c r="W29" s="130">
        <f t="shared" si="4"/>
        <v>151667.14763139409</v>
      </c>
      <c r="X29" s="130">
        <f t="shared" si="4"/>
        <v>455001.44289418234</v>
      </c>
      <c r="Y29" s="130">
        <f t="shared" si="4"/>
        <v>0</v>
      </c>
      <c r="Z29" s="130">
        <f t="shared" si="4"/>
        <v>0</v>
      </c>
      <c r="AA29" s="130">
        <f t="shared" si="4"/>
        <v>151667.14763139409</v>
      </c>
      <c r="AB29" s="130">
        <f t="shared" si="4"/>
        <v>185370.95821614834</v>
      </c>
      <c r="AC29" s="130">
        <f t="shared" si="4"/>
        <v>977410.50695787312</v>
      </c>
      <c r="AD29" s="130">
        <f t="shared" si="4"/>
        <v>303334.29526278819</v>
      </c>
      <c r="AE29" s="130">
        <f t="shared" si="4"/>
        <v>0</v>
      </c>
      <c r="AF29" s="130">
        <f t="shared" si="4"/>
        <v>0</v>
      </c>
      <c r="AG29" s="130">
        <f t="shared" si="4"/>
        <v>0</v>
      </c>
      <c r="AH29" s="130">
        <f t="shared" si="4"/>
        <v>0</v>
      </c>
      <c r="AI29" s="130">
        <f t="shared" si="4"/>
        <v>0</v>
      </c>
      <c r="AJ29" s="130">
        <f t="shared" si="4"/>
        <v>0</v>
      </c>
      <c r="AK29" s="130">
        <f t="shared" si="4"/>
        <v>0</v>
      </c>
      <c r="AL29" s="130">
        <f t="shared" si="4"/>
        <v>0</v>
      </c>
      <c r="AM29" s="130">
        <f t="shared" si="4"/>
        <v>0</v>
      </c>
      <c r="AN29" s="130">
        <f t="shared" si="4"/>
        <v>0</v>
      </c>
      <c r="AO29" s="130">
        <f t="shared" si="4"/>
        <v>0</v>
      </c>
      <c r="AP29" s="130">
        <f t="shared" ref="AP29" si="5">MAX(AP23, 0)</f>
        <v>500000</v>
      </c>
      <c r="AQ29" s="130">
        <f t="shared" si="4"/>
        <v>0</v>
      </c>
      <c r="AR29" s="74"/>
      <c r="AS29" s="73"/>
      <c r="AT29" s="42"/>
    </row>
    <row r="30" spans="1:46" x14ac:dyDescent="0.25">
      <c r="A30" s="73"/>
      <c r="B30" s="73"/>
      <c r="C30" s="73"/>
      <c r="D30" s="73"/>
      <c r="E30" s="73"/>
      <c r="F30" s="117" t="s">
        <v>283</v>
      </c>
      <c r="G30" s="117" t="s">
        <v>439</v>
      </c>
      <c r="H30" s="146"/>
      <c r="I30" s="147"/>
      <c r="J30" s="147">
        <f t="shared" ref="J30:AQ30" si="6">MAX(J24, 0)</f>
        <v>609999.99999999942</v>
      </c>
      <c r="K30" s="147">
        <f t="shared" si="6"/>
        <v>3298958.5740622198</v>
      </c>
      <c r="L30" s="147">
        <f t="shared" si="6"/>
        <v>856846.02973412978</v>
      </c>
      <c r="M30" s="147">
        <f t="shared" si="6"/>
        <v>3167404.8904186012</v>
      </c>
      <c r="N30" s="147">
        <f t="shared" si="6"/>
        <v>525930.35832272563</v>
      </c>
      <c r="O30" s="147">
        <f t="shared" si="6"/>
        <v>716350.7680153813</v>
      </c>
      <c r="P30" s="147">
        <f t="shared" si="6"/>
        <v>171369.20594682597</v>
      </c>
      <c r="Q30" s="147">
        <f t="shared" si="6"/>
        <v>999653.70135648479</v>
      </c>
      <c r="R30" s="147">
        <f t="shared" si="6"/>
        <v>828284.49540965888</v>
      </c>
      <c r="S30" s="147">
        <f t="shared" si="6"/>
        <v>2056430.4713619116</v>
      </c>
      <c r="T30" s="147">
        <f t="shared" si="6"/>
        <v>542669.15216494887</v>
      </c>
      <c r="U30" s="147">
        <f t="shared" si="6"/>
        <v>285615.34324470995</v>
      </c>
      <c r="V30" s="147">
        <f t="shared" si="6"/>
        <v>199930.74027129696</v>
      </c>
      <c r="W30" s="147">
        <f t="shared" si="6"/>
        <v>257053.80892023895</v>
      </c>
      <c r="X30" s="147">
        <f t="shared" si="6"/>
        <v>771161.42676071683</v>
      </c>
      <c r="Y30" s="147">
        <f t="shared" si="6"/>
        <v>0</v>
      </c>
      <c r="Z30" s="147">
        <f t="shared" si="6"/>
        <v>0</v>
      </c>
      <c r="AA30" s="147">
        <f t="shared" si="6"/>
        <v>257053.80892023895</v>
      </c>
      <c r="AB30" s="147">
        <f t="shared" si="6"/>
        <v>314176.87756918091</v>
      </c>
      <c r="AC30" s="147">
        <f t="shared" si="6"/>
        <v>1656568.9908193178</v>
      </c>
      <c r="AD30" s="147">
        <f t="shared" si="6"/>
        <v>514107.61784047791</v>
      </c>
      <c r="AE30" s="147">
        <f t="shared" si="6"/>
        <v>0</v>
      </c>
      <c r="AF30" s="147">
        <f t="shared" si="6"/>
        <v>0</v>
      </c>
      <c r="AG30" s="147">
        <f t="shared" si="6"/>
        <v>0</v>
      </c>
      <c r="AH30" s="147">
        <f t="shared" si="6"/>
        <v>0</v>
      </c>
      <c r="AI30" s="147">
        <f t="shared" si="6"/>
        <v>0</v>
      </c>
      <c r="AJ30" s="147">
        <f t="shared" si="6"/>
        <v>0</v>
      </c>
      <c r="AK30" s="147">
        <f t="shared" si="6"/>
        <v>0</v>
      </c>
      <c r="AL30" s="147">
        <f t="shared" si="6"/>
        <v>0</v>
      </c>
      <c r="AM30" s="147">
        <f t="shared" si="6"/>
        <v>0</v>
      </c>
      <c r="AN30" s="147">
        <f t="shared" si="6"/>
        <v>0</v>
      </c>
      <c r="AO30" s="147">
        <f t="shared" si="6"/>
        <v>0</v>
      </c>
      <c r="AP30" s="147">
        <f t="shared" ref="AP30" si="7">MAX(AP24, 0)</f>
        <v>0</v>
      </c>
      <c r="AQ30" s="147">
        <f t="shared" si="6"/>
        <v>0</v>
      </c>
      <c r="AR30" s="74"/>
      <c r="AS30" s="73"/>
      <c r="AT30" s="42"/>
    </row>
    <row r="31" spans="1:46" x14ac:dyDescent="0.25">
      <c r="A31" s="73"/>
      <c r="B31" s="73"/>
      <c r="C31" s="73"/>
      <c r="D31" s="73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3"/>
      <c r="AT31" s="42"/>
    </row>
    <row r="32" spans="1:46" x14ac:dyDescent="0.25">
      <c r="A32" s="73"/>
      <c r="B32" s="101"/>
      <c r="C32" s="110" t="s">
        <v>663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0"/>
      <c r="AT32" s="42"/>
    </row>
    <row r="33" spans="1:46" x14ac:dyDescent="0.25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3"/>
      <c r="AT33" s="42"/>
    </row>
    <row r="34" spans="1:46" x14ac:dyDescent="0.25">
      <c r="A34" s="73"/>
      <c r="B34" s="73"/>
      <c r="C34" s="73"/>
      <c r="D34" s="109"/>
      <c r="E34" s="112" t="s">
        <v>331</v>
      </c>
      <c r="F34" s="73"/>
      <c r="G34" s="73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3"/>
      <c r="AT34" s="42"/>
    </row>
    <row r="35" spans="1:46" x14ac:dyDescent="0.25">
      <c r="A35" s="115"/>
      <c r="B35" s="73"/>
      <c r="C35" s="73"/>
      <c r="D35" s="73"/>
      <c r="E35" s="73"/>
      <c r="F35" s="113" t="s">
        <v>291</v>
      </c>
      <c r="G35" s="113" t="s">
        <v>439</v>
      </c>
      <c r="H35" s="145">
        <f>SUM(J27:AQ27)</f>
        <v>22327893.617820755</v>
      </c>
      <c r="I35" s="143" t="s">
        <v>314</v>
      </c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74"/>
      <c r="AS35" s="115" t="s">
        <v>587</v>
      </c>
      <c r="AT35" s="42"/>
    </row>
    <row r="36" spans="1:46" x14ac:dyDescent="0.25">
      <c r="A36" s="115"/>
      <c r="B36" s="73"/>
      <c r="C36" s="73"/>
      <c r="D36" s="73"/>
      <c r="E36" s="73"/>
      <c r="F36" s="115" t="s">
        <v>285</v>
      </c>
      <c r="G36" s="115" t="s">
        <v>439</v>
      </c>
      <c r="H36" s="130">
        <f>SUM(J28:AQ28)</f>
        <v>30692963.578839038</v>
      </c>
      <c r="I36" s="143" t="s">
        <v>314</v>
      </c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74"/>
      <c r="AS36" s="115" t="s">
        <v>588</v>
      </c>
      <c r="AT36" s="42"/>
    </row>
    <row r="37" spans="1:46" x14ac:dyDescent="0.25">
      <c r="A37" s="115"/>
      <c r="B37" s="73"/>
      <c r="C37" s="73"/>
      <c r="D37" s="73"/>
      <c r="E37" s="73"/>
      <c r="F37" s="115" t="s">
        <v>282</v>
      </c>
      <c r="G37" s="115" t="s">
        <v>439</v>
      </c>
      <c r="H37" s="130">
        <f>SUM(J29:AQ29)</f>
        <v>10777910.056655908</v>
      </c>
      <c r="I37" s="143" t="s">
        <v>314</v>
      </c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74"/>
      <c r="AS37" s="115" t="s">
        <v>589</v>
      </c>
      <c r="AT37" s="42"/>
    </row>
    <row r="38" spans="1:46" x14ac:dyDescent="0.25">
      <c r="A38" s="115"/>
      <c r="B38" s="73"/>
      <c r="C38" s="73"/>
      <c r="D38" s="73"/>
      <c r="E38" s="73"/>
      <c r="F38" s="117" t="s">
        <v>283</v>
      </c>
      <c r="G38" s="117" t="s">
        <v>439</v>
      </c>
      <c r="H38" s="146">
        <f>SUM(J30:AQ30)</f>
        <v>18029566.261139058</v>
      </c>
      <c r="I38" s="143" t="s">
        <v>314</v>
      </c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74"/>
      <c r="AS38" s="115" t="s">
        <v>589</v>
      </c>
      <c r="AT38" s="42"/>
    </row>
    <row r="39" spans="1:46" x14ac:dyDescent="0.25">
      <c r="A39" s="73"/>
      <c r="B39" s="73"/>
      <c r="C39" s="73"/>
      <c r="D39" s="73"/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 x14ac:dyDescent="0.25">
      <c r="A40" s="73"/>
      <c r="B40" s="73"/>
      <c r="C40" s="73"/>
      <c r="D40" s="73"/>
      <c r="E40" s="115" t="str">
        <f>'Fixed inputs'!E$139</f>
        <v>Direct cost indicator, by cost category</v>
      </c>
      <c r="F40" s="73"/>
      <c r="G40" s="115" t="str">
        <f>'Fixed inputs'!G$140</f>
        <v>flag</v>
      </c>
      <c r="H40" s="136"/>
      <c r="I40" s="136"/>
      <c r="J40" s="203">
        <f>'Fixed inputs'!H140</f>
        <v>1</v>
      </c>
      <c r="K40" s="203">
        <f>'Fixed inputs'!H141</f>
        <v>1</v>
      </c>
      <c r="L40" s="203">
        <f>'Fixed inputs'!H142</f>
        <v>1</v>
      </c>
      <c r="M40" s="203">
        <f>'Fixed inputs'!H143</f>
        <v>1</v>
      </c>
      <c r="N40" s="203">
        <f>'Fixed inputs'!H144</f>
        <v>1</v>
      </c>
      <c r="O40" s="203">
        <f>'Fixed inputs'!H145</f>
        <v>1</v>
      </c>
      <c r="P40" s="203">
        <f>'Fixed inputs'!H146</f>
        <v>0</v>
      </c>
      <c r="Q40" s="203">
        <f>'Fixed inputs'!H147</f>
        <v>0</v>
      </c>
      <c r="R40" s="203">
        <f>'Fixed inputs'!H148</f>
        <v>0</v>
      </c>
      <c r="S40" s="203">
        <f>'Fixed inputs'!H149</f>
        <v>0</v>
      </c>
      <c r="T40" s="203">
        <f>'Fixed inputs'!H150</f>
        <v>0</v>
      </c>
      <c r="U40" s="203">
        <f>'Fixed inputs'!H151</f>
        <v>0</v>
      </c>
      <c r="V40" s="203">
        <f>'Fixed inputs'!H152</f>
        <v>0</v>
      </c>
      <c r="W40" s="203">
        <f>'Fixed inputs'!H153</f>
        <v>0</v>
      </c>
      <c r="X40" s="203">
        <f>'Fixed inputs'!H154</f>
        <v>0</v>
      </c>
      <c r="Y40" s="203">
        <f>'Fixed inputs'!H155</f>
        <v>0</v>
      </c>
      <c r="Z40" s="203">
        <f>'Fixed inputs'!H156</f>
        <v>0</v>
      </c>
      <c r="AA40" s="203">
        <f>'Fixed inputs'!H157</f>
        <v>0</v>
      </c>
      <c r="AB40" s="203">
        <f>'Fixed inputs'!H158</f>
        <v>0</v>
      </c>
      <c r="AC40" s="203">
        <f>'Fixed inputs'!H159</f>
        <v>0</v>
      </c>
      <c r="AD40" s="203">
        <f>'Fixed inputs'!H160</f>
        <v>0</v>
      </c>
      <c r="AE40" s="203">
        <f>'Fixed inputs'!H161</f>
        <v>1</v>
      </c>
      <c r="AF40" s="203">
        <f>'Fixed inputs'!H162</f>
        <v>1</v>
      </c>
      <c r="AG40" s="203">
        <f>'Fixed inputs'!H163</f>
        <v>1</v>
      </c>
      <c r="AH40" s="203">
        <f>'Fixed inputs'!H164</f>
        <v>1</v>
      </c>
      <c r="AI40" s="203">
        <f>'Fixed inputs'!H165</f>
        <v>1</v>
      </c>
      <c r="AJ40" s="203">
        <f>'Fixed inputs'!H166</f>
        <v>1</v>
      </c>
      <c r="AK40" s="203">
        <f>'Fixed inputs'!H167</f>
        <v>1</v>
      </c>
      <c r="AL40" s="203">
        <f>'Fixed inputs'!H168</f>
        <v>1</v>
      </c>
      <c r="AM40" s="203">
        <f>'Fixed inputs'!H169</f>
        <v>1</v>
      </c>
      <c r="AN40" s="203">
        <f>'Fixed inputs'!H170</f>
        <v>1</v>
      </c>
      <c r="AO40" s="203">
        <f>'Fixed inputs'!H171</f>
        <v>1</v>
      </c>
      <c r="AP40" s="203">
        <f>'Fixed inputs'!H172</f>
        <v>0</v>
      </c>
      <c r="AQ40" s="203">
        <f>'Fixed inputs'!H173</f>
        <v>1</v>
      </c>
      <c r="AR40" s="74"/>
      <c r="AS40" s="73"/>
      <c r="AT40" s="42"/>
    </row>
    <row r="41" spans="1:46" x14ac:dyDescent="0.25">
      <c r="A41" s="73"/>
      <c r="B41" s="73"/>
      <c r="C41" s="73"/>
      <c r="D41" s="73"/>
      <c r="E41" s="109"/>
      <c r="F41" s="73"/>
      <c r="G41" s="73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3"/>
      <c r="AT41" s="42"/>
    </row>
    <row r="42" spans="1:46" x14ac:dyDescent="0.25">
      <c r="A42" s="73"/>
      <c r="B42" s="73"/>
      <c r="C42" s="73"/>
      <c r="D42" s="73"/>
      <c r="E42" s="112" t="s">
        <v>334</v>
      </c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3"/>
      <c r="AT42" s="42"/>
    </row>
    <row r="43" spans="1:46" x14ac:dyDescent="0.25">
      <c r="A43" s="115"/>
      <c r="B43" s="73"/>
      <c r="C43" s="73"/>
      <c r="D43" s="73"/>
      <c r="E43" s="73"/>
      <c r="F43" s="113" t="s">
        <v>291</v>
      </c>
      <c r="G43" s="113" t="s">
        <v>439</v>
      </c>
      <c r="H43" s="145">
        <f>SUMPRODUCT(J27:AQ27, J$40:AQ$40)</f>
        <v>15488245.048694383</v>
      </c>
      <c r="I43" s="143" t="s">
        <v>314</v>
      </c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74"/>
      <c r="AS43" s="115" t="s">
        <v>587</v>
      </c>
      <c r="AT43" s="42"/>
    </row>
    <row r="44" spans="1:46" x14ac:dyDescent="0.25">
      <c r="A44" s="115"/>
      <c r="B44" s="73"/>
      <c r="C44" s="73"/>
      <c r="D44" s="73"/>
      <c r="E44" s="73"/>
      <c r="F44" s="115" t="s">
        <v>285</v>
      </c>
      <c r="G44" s="115" t="s">
        <v>439</v>
      </c>
      <c r="H44" s="130">
        <f>SUMPRODUCT(J28:AQ28, J$40:AQ$40)</f>
        <v>21645852.569841664</v>
      </c>
      <c r="I44" s="143" t="s">
        <v>314</v>
      </c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74"/>
      <c r="AS44" s="115" t="s">
        <v>588</v>
      </c>
      <c r="AT44" s="42"/>
    </row>
    <row r="45" spans="1:46" x14ac:dyDescent="0.25">
      <c r="A45" s="115"/>
      <c r="B45" s="73"/>
      <c r="C45" s="73"/>
      <c r="D45" s="73"/>
      <c r="E45" s="73"/>
      <c r="F45" s="115" t="s">
        <v>282</v>
      </c>
      <c r="G45" s="115" t="s">
        <v>439</v>
      </c>
      <c r="H45" s="130">
        <f>SUMPRODUCT(J29:AQ29, J$40:AQ$40)</f>
        <v>5053819.416019001</v>
      </c>
      <c r="I45" s="143" t="s">
        <v>314</v>
      </c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74"/>
      <c r="AS45" s="115" t="s">
        <v>589</v>
      </c>
      <c r="AT45" s="42"/>
    </row>
    <row r="46" spans="1:46" x14ac:dyDescent="0.25">
      <c r="A46" s="115"/>
      <c r="B46" s="73"/>
      <c r="C46" s="73"/>
      <c r="D46" s="73"/>
      <c r="E46" s="73"/>
      <c r="F46" s="117" t="s">
        <v>283</v>
      </c>
      <c r="G46" s="117" t="s">
        <v>439</v>
      </c>
      <c r="H46" s="146">
        <f>SUMPRODUCT(J30:AQ30, J$40:AQ$40)</f>
        <v>9175490.6205530576</v>
      </c>
      <c r="I46" s="143" t="s">
        <v>314</v>
      </c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74"/>
      <c r="AS46" s="115" t="s">
        <v>589</v>
      </c>
      <c r="AT46" s="42"/>
    </row>
    <row r="47" spans="1:46" x14ac:dyDescent="0.25">
      <c r="A47" s="73"/>
      <c r="B47" s="73"/>
      <c r="C47" s="73"/>
      <c r="D47" s="73"/>
      <c r="E47" s="73"/>
      <c r="F47" s="73"/>
      <c r="G47" s="73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3"/>
      <c r="AT47" s="42"/>
    </row>
    <row r="48" spans="1:46" x14ac:dyDescent="0.25">
      <c r="A48" s="73"/>
      <c r="B48" s="73"/>
      <c r="C48" s="73"/>
      <c r="D48" s="73"/>
      <c r="E48" s="112" t="s">
        <v>475</v>
      </c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3"/>
      <c r="AT48" s="42"/>
    </row>
    <row r="49" spans="1:46" x14ac:dyDescent="0.25">
      <c r="A49" s="73"/>
      <c r="B49" s="73"/>
      <c r="C49" s="73"/>
      <c r="D49" s="73"/>
      <c r="E49" s="73"/>
      <c r="F49" s="113" t="s">
        <v>291</v>
      </c>
      <c r="G49" s="113" t="s">
        <v>471</v>
      </c>
      <c r="H49" s="145" t="b">
        <f>H43 &gt; 0</f>
        <v>1</v>
      </c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74"/>
      <c r="AS49" s="73"/>
      <c r="AT49" s="42"/>
    </row>
    <row r="50" spans="1:46" x14ac:dyDescent="0.25">
      <c r="A50" s="73"/>
      <c r="B50" s="73"/>
      <c r="C50" s="73"/>
      <c r="D50" s="73"/>
      <c r="E50" s="73"/>
      <c r="F50" s="115" t="s">
        <v>285</v>
      </c>
      <c r="G50" s="115" t="s">
        <v>471</v>
      </c>
      <c r="H50" s="130" t="b">
        <f>H44 &gt; 0</f>
        <v>1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74"/>
      <c r="AS50" s="73"/>
      <c r="AT50" s="42"/>
    </row>
    <row r="51" spans="1:46" x14ac:dyDescent="0.25">
      <c r="A51" s="73"/>
      <c r="B51" s="73"/>
      <c r="C51" s="73"/>
      <c r="D51" s="73"/>
      <c r="E51" s="73"/>
      <c r="F51" s="117" t="s">
        <v>476</v>
      </c>
      <c r="G51" s="117" t="s">
        <v>471</v>
      </c>
      <c r="H51" s="158" t="b">
        <f>H45 + H46 &gt; 0</f>
        <v>1</v>
      </c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74"/>
      <c r="AS51" s="73"/>
      <c r="AT51" s="42"/>
    </row>
    <row r="52" spans="1:46" x14ac:dyDescent="0.25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3"/>
      <c r="AT52" s="42"/>
    </row>
    <row r="53" spans="1:46" x14ac:dyDescent="0.25">
      <c r="A53" s="73"/>
      <c r="B53" s="73"/>
      <c r="C53" s="73"/>
      <c r="D53" s="73"/>
      <c r="E53" s="115" t="s">
        <v>477</v>
      </c>
      <c r="F53" s="73"/>
      <c r="G53" s="115" t="s">
        <v>231</v>
      </c>
      <c r="H53" s="136">
        <f>COUNTIF(H49:H51, "=FALSE")</f>
        <v>0</v>
      </c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74"/>
      <c r="AS53" s="73"/>
      <c r="AT53" s="42"/>
    </row>
    <row r="54" spans="1:46" x14ac:dyDescent="0.25">
      <c r="A54" s="73"/>
      <c r="B54" s="73"/>
      <c r="C54" s="73"/>
      <c r="D54" s="73"/>
      <c r="E54" s="109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3"/>
      <c r="AT54" s="42"/>
    </row>
    <row r="55" spans="1:46" x14ac:dyDescent="0.25">
      <c r="A55" s="73"/>
      <c r="B55" s="73"/>
      <c r="C55" s="73"/>
      <c r="D55" s="73"/>
      <c r="E55" s="112" t="s">
        <v>292</v>
      </c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3"/>
      <c r="AT55" s="42"/>
    </row>
    <row r="56" spans="1:46" x14ac:dyDescent="0.25">
      <c r="A56" s="115"/>
      <c r="B56" s="73"/>
      <c r="C56" s="73"/>
      <c r="D56" s="73"/>
      <c r="E56" s="73"/>
      <c r="F56" s="113" t="s">
        <v>281</v>
      </c>
      <c r="G56" s="113" t="s">
        <v>44</v>
      </c>
      <c r="H56" s="153">
        <f>IF(H49, H43 / H35, 0)</f>
        <v>0.69367246699583951</v>
      </c>
      <c r="I56" s="131" t="s">
        <v>314</v>
      </c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5"/>
      <c r="AK56" s="135"/>
      <c r="AL56" s="135"/>
      <c r="AM56" s="135"/>
      <c r="AN56" s="135"/>
      <c r="AO56" s="135"/>
      <c r="AP56" s="135"/>
      <c r="AQ56" s="135"/>
      <c r="AR56" s="74"/>
      <c r="AS56" s="115" t="s">
        <v>587</v>
      </c>
      <c r="AT56" s="42"/>
    </row>
    <row r="57" spans="1:46" x14ac:dyDescent="0.25">
      <c r="A57" s="115"/>
      <c r="B57" s="73"/>
      <c r="C57" s="73"/>
      <c r="D57" s="73"/>
      <c r="E57" s="73"/>
      <c r="F57" s="115" t="s">
        <v>335</v>
      </c>
      <c r="G57" s="115" t="s">
        <v>44</v>
      </c>
      <c r="H57" s="154">
        <f>IF(H50, H44 / H36, 0)</f>
        <v>0.70523827111843918</v>
      </c>
      <c r="I57" s="131" t="s">
        <v>314</v>
      </c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74"/>
      <c r="AS57" s="115" t="s">
        <v>588</v>
      </c>
      <c r="AT57" s="42"/>
    </row>
    <row r="58" spans="1:46" x14ac:dyDescent="0.25">
      <c r="A58" s="115"/>
      <c r="B58" s="73"/>
      <c r="C58" s="73"/>
      <c r="D58" s="73"/>
      <c r="E58" s="73"/>
      <c r="F58" s="117" t="s">
        <v>336</v>
      </c>
      <c r="G58" s="117" t="s">
        <v>44</v>
      </c>
      <c r="H58" s="204">
        <f>IF(H51, (H45 + H46) / (H37 + H38), 0)</f>
        <v>0.49394503980837517</v>
      </c>
      <c r="I58" s="131" t="s">
        <v>314</v>
      </c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74"/>
      <c r="AS58" s="115" t="s">
        <v>589</v>
      </c>
      <c r="AT58" s="42"/>
    </row>
    <row r="59" spans="1:46" x14ac:dyDescent="0.25">
      <c r="A59" s="73"/>
      <c r="B59" s="73"/>
      <c r="C59" s="73"/>
      <c r="D59" s="73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3"/>
      <c r="AT59" s="42"/>
    </row>
    <row r="60" spans="1:46" x14ac:dyDescent="0.25">
      <c r="A60" s="73"/>
      <c r="B60" s="107" t="s">
        <v>242</v>
      </c>
      <c r="C60" s="107"/>
      <c r="D60" s="107"/>
      <c r="E60" s="107"/>
      <c r="F60" s="107"/>
      <c r="G60" s="107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  <c r="AI60" s="108"/>
      <c r="AJ60" s="108"/>
      <c r="AK60" s="108"/>
      <c r="AL60" s="108"/>
      <c r="AM60" s="108"/>
      <c r="AN60" s="108"/>
      <c r="AO60" s="108"/>
      <c r="AP60" s="108"/>
      <c r="AQ60" s="108"/>
      <c r="AR60" s="108"/>
      <c r="AS60" s="107"/>
      <c r="AT60" s="42"/>
    </row>
    <row r="61" spans="1:46" x14ac:dyDescent="0.25">
      <c r="A61" s="73"/>
      <c r="B61" s="73"/>
      <c r="C61" s="73"/>
      <c r="D61" s="73"/>
      <c r="E61" s="73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 x14ac:dyDescent="0.25">
      <c r="A62" s="73"/>
      <c r="B62" s="73"/>
      <c r="C62" s="109"/>
      <c r="D62" s="109"/>
      <c r="E62" s="115" t="s">
        <v>232</v>
      </c>
      <c r="F62" s="73"/>
      <c r="G62" s="115" t="s">
        <v>231</v>
      </c>
      <c r="H62" s="159">
        <f>H53</f>
        <v>0</v>
      </c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74"/>
      <c r="AS62" s="73"/>
      <c r="AT62" s="42"/>
    </row>
    <row r="63" spans="1:46" x14ac:dyDescent="0.25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3"/>
      <c r="AT63" s="42"/>
    </row>
    <row r="64" spans="1:46" x14ac:dyDescent="0.25">
      <c r="A64" s="73"/>
      <c r="B64" s="107" t="s">
        <v>30</v>
      </c>
      <c r="C64" s="107"/>
      <c r="D64" s="107"/>
      <c r="E64" s="107"/>
      <c r="F64" s="107"/>
      <c r="G64" s="107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08"/>
      <c r="AP64" s="108"/>
      <c r="AQ64" s="108"/>
      <c r="AR64" s="108"/>
      <c r="AS64" s="107"/>
      <c r="AT64" s="42"/>
    </row>
  </sheetData>
  <sheetProtection sheet="1" objects="1" formatCells="0" formatColumns="0" formatRows="0" sort="0" autoFilter="0"/>
  <dataConsolidate/>
  <conditionalFormatting sqref="H53">
    <cfRule type="cellIs" dxfId="10" priority="3" stopIfTrue="1" operator="greaterThan">
      <formula>0</formula>
    </cfRule>
  </conditionalFormatting>
  <conditionalFormatting sqref="H62">
    <cfRule type="cellIs" dxfId="9" priority="4" stopIfTrue="1" operator="greaterThan">
      <formula>0</formula>
    </cfRule>
  </conditionalFormatting>
  <conditionalFormatting sqref="A4:AO4 AQ4:XFD4">
    <cfRule type="expression" dxfId="8" priority="2">
      <formula>LEFT($A$4,1) &lt;&gt; "0"</formula>
    </cfRule>
  </conditionalFormatting>
  <conditionalFormatting sqref="AP4">
    <cfRule type="expression" dxfId="7" priority="1">
      <formula>LEFT($A$4,1) &lt;&gt; "0"</formula>
    </cfRule>
  </conditionalFormatting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4" tint="0.59999389629810485"/>
    <pageSetUpPr fitToPage="1"/>
  </sheetPr>
  <dimension ref="A1:P115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52" sqref="A52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3" width="20.7109375" customWidth="1"/>
    <col min="14" max="14" width="2.7109375" customWidth="1"/>
    <col min="15" max="15" width="40.7109375" customWidth="1"/>
    <col min="16" max="16" width="2.7109375" customWidth="1"/>
    <col min="17" max="16384" width="9.140625" hidden="1"/>
  </cols>
  <sheetData>
    <row r="1" spans="1:16" x14ac:dyDescent="0.25">
      <c r="A1" s="96" t="str">
        <f ca="1">MID(CELL("filename",A1),FIND("]",CELL("filename",A1))+1,255)</f>
        <v>EDCM discounts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</row>
    <row r="2" spans="1:16" x14ac:dyDescent="0.25">
      <c r="A2" s="96" t="str">
        <f>Cover!D21&amp;" - "&amp;Cover!D23</f>
        <v>WPD SWAE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</row>
    <row r="3" spans="1:16" x14ac:dyDescent="0.25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</row>
    <row r="4" spans="1:16" s="1" customFormat="1" x14ac:dyDescent="0.25">
      <c r="A4" s="72" t="str">
        <f>H113 &amp; IF(H113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</row>
    <row r="5" spans="1:16" ht="45" x14ac:dyDescent="0.25">
      <c r="A5" s="101"/>
      <c r="B5" s="102" t="s">
        <v>430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279</v>
      </c>
      <c r="K5" s="104" t="s">
        <v>293</v>
      </c>
      <c r="L5" s="104" t="s">
        <v>294</v>
      </c>
      <c r="M5" s="104" t="s">
        <v>280</v>
      </c>
      <c r="N5" s="129"/>
      <c r="O5" s="103" t="s">
        <v>34</v>
      </c>
      <c r="P5" s="42"/>
    </row>
    <row r="6" spans="1:1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42"/>
    </row>
    <row r="7" spans="1:16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42"/>
    </row>
    <row r="8" spans="1:1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42"/>
    </row>
    <row r="9" spans="1:16" x14ac:dyDescent="0.25">
      <c r="A9" s="73"/>
      <c r="B9" s="73"/>
      <c r="C9" s="109" t="s">
        <v>737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42"/>
    </row>
    <row r="10" spans="1:16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42"/>
    </row>
    <row r="11" spans="1:16" x14ac:dyDescent="0.25">
      <c r="A11" s="73"/>
      <c r="B11" s="107" t="s">
        <v>323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42"/>
    </row>
    <row r="12" spans="1:16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42"/>
    </row>
    <row r="13" spans="1:16" x14ac:dyDescent="0.25">
      <c r="A13" s="73"/>
      <c r="B13" s="73"/>
      <c r="C13" s="109" t="s">
        <v>446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42"/>
    </row>
    <row r="14" spans="1:16" x14ac:dyDescent="0.25">
      <c r="A14" s="73"/>
      <c r="B14" s="73"/>
      <c r="C14" s="109" t="s">
        <v>447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42"/>
    </row>
    <row r="15" spans="1:16" x14ac:dyDescent="0.25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3"/>
      <c r="P15" s="42"/>
    </row>
    <row r="16" spans="1:16" s="1" customFormat="1" x14ac:dyDescent="0.25">
      <c r="A16" s="73"/>
      <c r="B16" s="101"/>
      <c r="C16" s="110" t="s">
        <v>673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0"/>
      <c r="P16" s="42"/>
    </row>
    <row r="17" spans="1:16" s="1" customFormat="1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3"/>
      <c r="P17" s="42"/>
    </row>
    <row r="18" spans="1:16" x14ac:dyDescent="0.25">
      <c r="A18" s="73"/>
      <c r="B18" s="73"/>
      <c r="C18" s="73"/>
      <c r="D18" s="73"/>
      <c r="E18" s="112" t="str">
        <f>'Rev allocation'!E177</f>
        <v>Allocation (EDCM), by network level (re-ordered)</v>
      </c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42"/>
    </row>
    <row r="19" spans="1:16" x14ac:dyDescent="0.25">
      <c r="A19" s="73"/>
      <c r="B19" s="73"/>
      <c r="C19" s="73"/>
      <c r="D19" s="73"/>
      <c r="E19" s="73"/>
      <c r="F19" s="113" t="str">
        <f>'Rev allocation'!F178</f>
        <v>132kV</v>
      </c>
      <c r="G19" s="113" t="str">
        <f>'Rev allocation'!G178</f>
        <v>%</v>
      </c>
      <c r="H19" s="172">
        <f>'Rev allocation'!H178</f>
        <v>9.8590420006057403E-2</v>
      </c>
      <c r="I19" s="135"/>
      <c r="J19" s="135"/>
      <c r="K19" s="135"/>
      <c r="L19" s="135"/>
      <c r="M19" s="135"/>
      <c r="N19" s="74"/>
      <c r="O19" s="73"/>
      <c r="P19" s="42"/>
    </row>
    <row r="20" spans="1:16" x14ac:dyDescent="0.25">
      <c r="A20" s="73"/>
      <c r="B20" s="73"/>
      <c r="C20" s="73"/>
      <c r="D20" s="73"/>
      <c r="E20" s="73"/>
      <c r="F20" s="115" t="str">
        <f>'Rev allocation'!F179</f>
        <v>132kV/EHV</v>
      </c>
      <c r="G20" s="115" t="str">
        <f>'Rev allocation'!G179</f>
        <v>%</v>
      </c>
      <c r="H20" s="166">
        <f>'Rev allocation'!H179</f>
        <v>4.3864204854743259E-2</v>
      </c>
      <c r="I20" s="135"/>
      <c r="J20" s="135"/>
      <c r="K20" s="135"/>
      <c r="L20" s="135"/>
      <c r="M20" s="135"/>
      <c r="N20" s="74"/>
      <c r="O20" s="73"/>
      <c r="P20" s="42"/>
    </row>
    <row r="21" spans="1:16" x14ac:dyDescent="0.25">
      <c r="A21" s="73"/>
      <c r="B21" s="73"/>
      <c r="C21" s="73"/>
      <c r="D21" s="73"/>
      <c r="E21" s="73"/>
      <c r="F21" s="115" t="str">
        <f>'Rev allocation'!F180</f>
        <v>EHV</v>
      </c>
      <c r="G21" s="115" t="str">
        <f>'Rev allocation'!G180</f>
        <v>%</v>
      </c>
      <c r="H21" s="166">
        <f>'Rev allocation'!H180</f>
        <v>4.7526616049223119E-2</v>
      </c>
      <c r="I21" s="135"/>
      <c r="J21" s="135"/>
      <c r="K21" s="135"/>
      <c r="L21" s="135"/>
      <c r="M21" s="135"/>
      <c r="N21" s="74"/>
      <c r="O21" s="73"/>
      <c r="P21" s="42"/>
    </row>
    <row r="22" spans="1:16" x14ac:dyDescent="0.25">
      <c r="A22" s="73"/>
      <c r="B22" s="73"/>
      <c r="C22" s="73"/>
      <c r="D22" s="73"/>
      <c r="E22" s="73"/>
      <c r="F22" s="115" t="str">
        <f>'Rev allocation'!F181</f>
        <v>EHV/HV</v>
      </c>
      <c r="G22" s="115" t="str">
        <f>'Rev allocation'!G181</f>
        <v>%</v>
      </c>
      <c r="H22" s="166">
        <f>'Rev allocation'!H181</f>
        <v>3.7104171432373795E-2</v>
      </c>
      <c r="I22" s="135"/>
      <c r="J22" s="135"/>
      <c r="K22" s="135"/>
      <c r="L22" s="135"/>
      <c r="M22" s="135"/>
      <c r="N22" s="74"/>
      <c r="O22" s="73"/>
      <c r="P22" s="42"/>
    </row>
    <row r="23" spans="1:16" x14ac:dyDescent="0.25">
      <c r="A23" s="73"/>
      <c r="B23" s="73"/>
      <c r="C23" s="73"/>
      <c r="D23" s="73"/>
      <c r="E23" s="73"/>
      <c r="F23" s="115" t="str">
        <f>'Rev allocation'!F182</f>
        <v>HV</v>
      </c>
      <c r="G23" s="115" t="str">
        <f>'Rev allocation'!G182</f>
        <v>%</v>
      </c>
      <c r="H23" s="166">
        <f>'Rev allocation'!H182</f>
        <v>0.30276708237334954</v>
      </c>
      <c r="I23" s="135"/>
      <c r="J23" s="135"/>
      <c r="K23" s="135"/>
      <c r="L23" s="135"/>
      <c r="M23" s="135"/>
      <c r="N23" s="74"/>
      <c r="O23" s="73"/>
      <c r="P23" s="42"/>
    </row>
    <row r="24" spans="1:16" x14ac:dyDescent="0.25">
      <c r="A24" s="73"/>
      <c r="B24" s="73"/>
      <c r="C24" s="73"/>
      <c r="D24" s="73"/>
      <c r="E24" s="73"/>
      <c r="F24" s="115" t="str">
        <f>'Rev allocation'!F183</f>
        <v>HV/LV</v>
      </c>
      <c r="G24" s="115" t="str">
        <f>'Rev allocation'!G183</f>
        <v>%</v>
      </c>
      <c r="H24" s="166">
        <f>'Rev allocation'!H183</f>
        <v>0.10524249341633286</v>
      </c>
      <c r="I24" s="135"/>
      <c r="J24" s="135"/>
      <c r="K24" s="135"/>
      <c r="L24" s="135"/>
      <c r="M24" s="135"/>
      <c r="N24" s="74"/>
      <c r="O24" s="73"/>
      <c r="P24" s="42"/>
    </row>
    <row r="25" spans="1:16" x14ac:dyDescent="0.25">
      <c r="A25" s="73"/>
      <c r="B25" s="73"/>
      <c r="C25" s="73"/>
      <c r="D25" s="73"/>
      <c r="E25" s="73"/>
      <c r="F25" s="117" t="str">
        <f>'Rev allocation'!F184</f>
        <v>LV</v>
      </c>
      <c r="G25" s="117" t="str">
        <f>'Rev allocation'!G184</f>
        <v>%</v>
      </c>
      <c r="H25" s="173">
        <f>'Rev allocation'!H184</f>
        <v>0.33690319097472909</v>
      </c>
      <c r="I25" s="135"/>
      <c r="J25" s="135"/>
      <c r="K25" s="135"/>
      <c r="L25" s="135"/>
      <c r="M25" s="135"/>
      <c r="N25" s="74"/>
      <c r="O25" s="73"/>
      <c r="P25" s="42"/>
    </row>
    <row r="26" spans="1:16" x14ac:dyDescent="0.25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3"/>
      <c r="P26" s="42"/>
    </row>
    <row r="27" spans="1:16" x14ac:dyDescent="0.25">
      <c r="A27" s="73"/>
      <c r="B27" s="107" t="s">
        <v>352</v>
      </c>
      <c r="C27" s="107"/>
      <c r="D27" s="107"/>
      <c r="E27" s="107"/>
      <c r="F27" s="107"/>
      <c r="G27" s="107"/>
      <c r="H27" s="108"/>
      <c r="I27" s="108"/>
      <c r="J27" s="108"/>
      <c r="K27" s="108"/>
      <c r="L27" s="108"/>
      <c r="M27" s="108"/>
      <c r="N27" s="108"/>
      <c r="O27" s="107"/>
      <c r="P27" s="42"/>
    </row>
    <row r="28" spans="1:16" x14ac:dyDescent="0.25">
      <c r="A28" s="73"/>
      <c r="B28" s="73"/>
      <c r="C28" s="73"/>
      <c r="D28" s="73"/>
      <c r="E28" s="73"/>
      <c r="F28" s="73"/>
      <c r="G28" s="73"/>
      <c r="H28" s="74"/>
      <c r="I28" s="74"/>
      <c r="J28" s="74"/>
      <c r="K28" s="74"/>
      <c r="L28" s="74"/>
      <c r="M28" s="74"/>
      <c r="N28" s="74"/>
      <c r="O28" s="73"/>
      <c r="P28" s="42"/>
    </row>
    <row r="29" spans="1:16" x14ac:dyDescent="0.25">
      <c r="A29" s="73"/>
      <c r="B29" s="73"/>
      <c r="C29" s="109" t="s">
        <v>448</v>
      </c>
      <c r="D29" s="109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3"/>
      <c r="P29" s="42"/>
    </row>
    <row r="30" spans="1:16" x14ac:dyDescent="0.25">
      <c r="A30" s="73"/>
      <c r="B30" s="73"/>
      <c r="C30" s="109" t="s">
        <v>449</v>
      </c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42"/>
    </row>
    <row r="31" spans="1:16" x14ac:dyDescent="0.25">
      <c r="A31" s="73"/>
      <c r="B31" s="73"/>
      <c r="C31" s="109"/>
      <c r="D31" s="109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42"/>
    </row>
    <row r="32" spans="1:16" x14ac:dyDescent="0.25">
      <c r="A32" s="73"/>
      <c r="B32" s="101"/>
      <c r="C32" s="110" t="s">
        <v>664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0"/>
      <c r="P32" s="42"/>
    </row>
    <row r="33" spans="1:16" x14ac:dyDescent="0.25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42"/>
    </row>
    <row r="34" spans="1:16" x14ac:dyDescent="0.25">
      <c r="A34" s="73"/>
      <c r="B34" s="73"/>
      <c r="C34" s="73"/>
      <c r="D34" s="109" t="s">
        <v>450</v>
      </c>
      <c r="E34" s="73"/>
      <c r="F34" s="73"/>
      <c r="G34" s="73"/>
      <c r="H34" s="74"/>
      <c r="I34" s="74"/>
      <c r="J34" s="74"/>
      <c r="K34" s="74"/>
      <c r="L34" s="74"/>
      <c r="M34" s="74"/>
      <c r="N34" s="74"/>
      <c r="O34" s="73"/>
      <c r="P34" s="42"/>
    </row>
    <row r="35" spans="1:16" x14ac:dyDescent="0.25">
      <c r="A35" s="73"/>
      <c r="B35" s="73"/>
      <c r="C35" s="73"/>
      <c r="D35" s="109" t="s">
        <v>451</v>
      </c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3"/>
      <c r="P35" s="42"/>
    </row>
    <row r="36" spans="1:16" x14ac:dyDescent="0.25">
      <c r="A36" s="73"/>
      <c r="B36" s="73"/>
      <c r="C36" s="73"/>
      <c r="D36" s="109"/>
      <c r="E36" s="73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42"/>
    </row>
    <row r="37" spans="1:16" x14ac:dyDescent="0.25">
      <c r="A37" s="115"/>
      <c r="B37" s="73"/>
      <c r="C37" s="73"/>
      <c r="D37" s="109"/>
      <c r="E37" s="112" t="str">
        <f>'Fixed inputs'!E395</f>
        <v>Network levels included in the calculation of "S", by user type and network level</v>
      </c>
      <c r="F37" s="73"/>
      <c r="G37" s="73"/>
      <c r="H37" s="74"/>
      <c r="I37" s="132"/>
      <c r="J37" s="74"/>
      <c r="K37" s="74"/>
      <c r="L37" s="74"/>
      <c r="M37" s="74"/>
      <c r="N37" s="74"/>
      <c r="O37" s="115"/>
      <c r="P37" s="42"/>
    </row>
    <row r="38" spans="1:16" x14ac:dyDescent="0.25">
      <c r="A38" s="73"/>
      <c r="B38" s="73"/>
      <c r="C38" s="73"/>
      <c r="D38" s="73"/>
      <c r="E38" s="73"/>
      <c r="F38" s="113" t="str">
        <f>'Fixed inputs'!F396</f>
        <v>132kV</v>
      </c>
      <c r="G38" s="113" t="str">
        <f>'Fixed inputs'!G396</f>
        <v>flag</v>
      </c>
      <c r="H38" s="138"/>
      <c r="I38" s="138"/>
      <c r="J38" s="205">
        <f>'Fixed inputs'!J396</f>
        <v>1</v>
      </c>
      <c r="K38" s="205">
        <f>'Fixed inputs'!K396</f>
        <v>1</v>
      </c>
      <c r="L38" s="205">
        <f>'Fixed inputs'!L396</f>
        <v>1</v>
      </c>
      <c r="M38" s="205">
        <f>'Fixed inputs'!M396</f>
        <v>1</v>
      </c>
      <c r="N38" s="74"/>
      <c r="O38" s="73"/>
      <c r="P38" s="42"/>
    </row>
    <row r="39" spans="1:16" x14ac:dyDescent="0.25">
      <c r="A39" s="73"/>
      <c r="B39" s="73"/>
      <c r="C39" s="73"/>
      <c r="D39" s="73"/>
      <c r="E39" s="73"/>
      <c r="F39" s="115" t="str">
        <f>'Fixed inputs'!F397</f>
        <v>132kV/EHV</v>
      </c>
      <c r="G39" s="115" t="str">
        <f>'Fixed inputs'!G397</f>
        <v>flag</v>
      </c>
      <c r="H39" s="136"/>
      <c r="I39" s="136"/>
      <c r="J39" s="203">
        <f>'Fixed inputs'!J397</f>
        <v>1</v>
      </c>
      <c r="K39" s="203">
        <f>'Fixed inputs'!K397</f>
        <v>1</v>
      </c>
      <c r="L39" s="203">
        <f>'Fixed inputs'!L397</f>
        <v>1</v>
      </c>
      <c r="M39" s="203">
        <f>'Fixed inputs'!M397</f>
        <v>1</v>
      </c>
      <c r="N39" s="74"/>
      <c r="O39" s="73"/>
      <c r="P39" s="42"/>
    </row>
    <row r="40" spans="1:16" x14ac:dyDescent="0.25">
      <c r="A40" s="73"/>
      <c r="B40" s="73"/>
      <c r="C40" s="73"/>
      <c r="D40" s="73"/>
      <c r="E40" s="73"/>
      <c r="F40" s="115" t="str">
        <f>'Fixed inputs'!F398</f>
        <v>EHV</v>
      </c>
      <c r="G40" s="115" t="str">
        <f>'Fixed inputs'!G398</f>
        <v>flag</v>
      </c>
      <c r="H40" s="136"/>
      <c r="I40" s="136"/>
      <c r="J40" s="203">
        <f>'Fixed inputs'!J398</f>
        <v>1</v>
      </c>
      <c r="K40" s="203">
        <f>'Fixed inputs'!K398</f>
        <v>1</v>
      </c>
      <c r="L40" s="203">
        <f>'Fixed inputs'!L398</f>
        <v>1</v>
      </c>
      <c r="M40" s="203">
        <f>'Fixed inputs'!M398</f>
        <v>1</v>
      </c>
      <c r="N40" s="74"/>
      <c r="O40" s="73"/>
      <c r="P40" s="42"/>
    </row>
    <row r="41" spans="1:16" x14ac:dyDescent="0.25">
      <c r="A41" s="73"/>
      <c r="B41" s="73"/>
      <c r="C41" s="73"/>
      <c r="D41" s="73"/>
      <c r="E41" s="73"/>
      <c r="F41" s="115" t="str">
        <f>'Fixed inputs'!F399</f>
        <v>EHV/HV</v>
      </c>
      <c r="G41" s="115" t="str">
        <f>'Fixed inputs'!G399</f>
        <v>flag</v>
      </c>
      <c r="H41" s="136"/>
      <c r="I41" s="136"/>
      <c r="J41" s="203">
        <f>'Fixed inputs'!J399</f>
        <v>1</v>
      </c>
      <c r="K41" s="203">
        <f>'Fixed inputs'!K399</f>
        <v>1</v>
      </c>
      <c r="L41" s="203">
        <f>'Fixed inputs'!L399</f>
        <v>1</v>
      </c>
      <c r="M41" s="203">
        <f>'Fixed inputs'!M399</f>
        <v>1</v>
      </c>
      <c r="N41" s="74"/>
      <c r="O41" s="73"/>
      <c r="P41" s="42"/>
    </row>
    <row r="42" spans="1:16" x14ac:dyDescent="0.25">
      <c r="A42" s="73"/>
      <c r="B42" s="73"/>
      <c r="C42" s="73"/>
      <c r="D42" s="73"/>
      <c r="E42" s="73"/>
      <c r="F42" s="115" t="str">
        <f>'Fixed inputs'!F400</f>
        <v>HV</v>
      </c>
      <c r="G42" s="115" t="str">
        <f>'Fixed inputs'!G400</f>
        <v>flag</v>
      </c>
      <c r="H42" s="136"/>
      <c r="I42" s="136"/>
      <c r="J42" s="203">
        <f>'Fixed inputs'!J400</f>
        <v>1</v>
      </c>
      <c r="K42" s="203">
        <f>'Fixed inputs'!K400</f>
        <v>1</v>
      </c>
      <c r="L42" s="203">
        <f>'Fixed inputs'!L400</f>
        <v>1</v>
      </c>
      <c r="M42" s="139"/>
      <c r="N42" s="74"/>
      <c r="O42" s="73"/>
      <c r="P42" s="42"/>
    </row>
    <row r="43" spans="1:16" x14ac:dyDescent="0.25">
      <c r="A43" s="73"/>
      <c r="B43" s="73"/>
      <c r="C43" s="73"/>
      <c r="D43" s="73"/>
      <c r="E43" s="73"/>
      <c r="F43" s="115" t="str">
        <f>'Fixed inputs'!F401</f>
        <v>HV/LV</v>
      </c>
      <c r="G43" s="115" t="str">
        <f>'Fixed inputs'!G401</f>
        <v>flag</v>
      </c>
      <c r="H43" s="136"/>
      <c r="I43" s="136"/>
      <c r="J43" s="203">
        <f>'Fixed inputs'!J401</f>
        <v>1</v>
      </c>
      <c r="K43" s="203">
        <f>'Fixed inputs'!K401</f>
        <v>1</v>
      </c>
      <c r="L43" s="139"/>
      <c r="M43" s="139"/>
      <c r="N43" s="74"/>
      <c r="O43" s="73"/>
      <c r="P43" s="42"/>
    </row>
    <row r="44" spans="1:16" x14ac:dyDescent="0.25">
      <c r="A44" s="73"/>
      <c r="B44" s="73"/>
      <c r="C44" s="73"/>
      <c r="D44" s="73"/>
      <c r="E44" s="73"/>
      <c r="F44" s="117" t="str">
        <f>'Fixed inputs'!F402</f>
        <v>LV</v>
      </c>
      <c r="G44" s="117" t="str">
        <f>'Fixed inputs'!G402</f>
        <v>flag</v>
      </c>
      <c r="H44" s="140"/>
      <c r="I44" s="141"/>
      <c r="J44" s="206">
        <f>'Fixed inputs'!J402</f>
        <v>1</v>
      </c>
      <c r="K44" s="142"/>
      <c r="L44" s="142"/>
      <c r="M44" s="142"/>
      <c r="N44" s="74"/>
      <c r="O44" s="73"/>
      <c r="P44" s="42"/>
    </row>
    <row r="45" spans="1:16" x14ac:dyDescent="0.25">
      <c r="A45" s="73"/>
      <c r="B45" s="73"/>
      <c r="C45" s="73"/>
      <c r="D45" s="73"/>
      <c r="E45" s="73"/>
      <c r="F45" s="73"/>
      <c r="G45" s="73"/>
      <c r="H45" s="74"/>
      <c r="I45" s="74"/>
      <c r="J45" s="74"/>
      <c r="K45" s="74"/>
      <c r="L45" s="74"/>
      <c r="M45" s="74"/>
      <c r="N45" s="74"/>
      <c r="O45" s="73"/>
      <c r="P45" s="42"/>
    </row>
    <row r="46" spans="1:16" x14ac:dyDescent="0.25">
      <c r="A46" s="115"/>
      <c r="B46" s="73"/>
      <c r="C46" s="73"/>
      <c r="D46" s="73"/>
      <c r="E46" s="115" t="s">
        <v>321</v>
      </c>
      <c r="F46" s="73"/>
      <c r="G46" s="115" t="s">
        <v>44</v>
      </c>
      <c r="H46" s="135"/>
      <c r="I46" s="131" t="s">
        <v>314</v>
      </c>
      <c r="J46" s="177">
        <f>SUMPRODUCT($H19:$H25, J38:J44)</f>
        <v>0.97199817910680908</v>
      </c>
      <c r="K46" s="177">
        <f>SUMPRODUCT($H19:$H25, K38:K44)</f>
        <v>0.63509498813207999</v>
      </c>
      <c r="L46" s="177">
        <f>SUMPRODUCT($H19:$H25, L38:L44)</f>
        <v>0.52985249471574714</v>
      </c>
      <c r="M46" s="177">
        <f>SUMPRODUCT($H19:$H25, M38:M44)</f>
        <v>0.22708541234239757</v>
      </c>
      <c r="N46" s="74"/>
      <c r="O46" s="115" t="s">
        <v>568</v>
      </c>
      <c r="P46" s="42"/>
    </row>
    <row r="47" spans="1:16" x14ac:dyDescent="0.25">
      <c r="A47" s="73"/>
      <c r="B47" s="73"/>
      <c r="C47" s="73"/>
      <c r="D47" s="73"/>
      <c r="E47" s="115" t="s">
        <v>533</v>
      </c>
      <c r="F47" s="73"/>
      <c r="G47" s="115" t="s">
        <v>471</v>
      </c>
      <c r="H47" s="130"/>
      <c r="I47" s="130"/>
      <c r="J47" s="184" t="b">
        <f>J46 &gt; 0</f>
        <v>1</v>
      </c>
      <c r="K47" s="184" t="b">
        <f>K46 &gt; 0</f>
        <v>1</v>
      </c>
      <c r="L47" s="184" t="b">
        <f>L46 &gt; 0</f>
        <v>1</v>
      </c>
      <c r="M47" s="184" t="b">
        <f>M46 &gt; 0</f>
        <v>1</v>
      </c>
      <c r="N47" s="74"/>
      <c r="O47" s="73"/>
      <c r="P47" s="42"/>
    </row>
    <row r="48" spans="1:16" x14ac:dyDescent="0.25">
      <c r="A48" s="73"/>
      <c r="B48" s="73"/>
      <c r="C48" s="73"/>
      <c r="D48" s="73"/>
      <c r="E48" s="115" t="s">
        <v>499</v>
      </c>
      <c r="F48" s="73"/>
      <c r="G48" s="115" t="s">
        <v>231</v>
      </c>
      <c r="H48" s="136">
        <f>COUNTIF(J47:M47, "=FALSE")</f>
        <v>0</v>
      </c>
      <c r="I48" s="136"/>
      <c r="J48" s="136"/>
      <c r="K48" s="136"/>
      <c r="L48" s="136"/>
      <c r="M48" s="136"/>
      <c r="N48" s="74"/>
      <c r="O48" s="73"/>
      <c r="P48" s="42"/>
    </row>
    <row r="49" spans="1:16" x14ac:dyDescent="0.25">
      <c r="A49" s="73"/>
      <c r="B49" s="73"/>
      <c r="C49" s="73"/>
      <c r="D49" s="73"/>
      <c r="E49" s="109"/>
      <c r="F49" s="73"/>
      <c r="G49" s="73"/>
      <c r="H49" s="74"/>
      <c r="I49" s="74"/>
      <c r="J49" s="74"/>
      <c r="K49" s="74"/>
      <c r="L49" s="74"/>
      <c r="M49" s="74"/>
      <c r="N49" s="74"/>
      <c r="O49" s="73"/>
      <c r="P49" s="42"/>
    </row>
    <row r="50" spans="1:16" x14ac:dyDescent="0.25">
      <c r="A50" s="73"/>
      <c r="B50" s="101"/>
      <c r="C50" s="110" t="s">
        <v>665</v>
      </c>
      <c r="D50" s="110"/>
      <c r="E50" s="110"/>
      <c r="F50" s="110"/>
      <c r="G50" s="110"/>
      <c r="H50" s="111"/>
      <c r="I50" s="111"/>
      <c r="J50" s="111"/>
      <c r="K50" s="111"/>
      <c r="L50" s="111"/>
      <c r="M50" s="111"/>
      <c r="N50" s="111"/>
      <c r="O50" s="110"/>
      <c r="P50" s="42"/>
    </row>
    <row r="51" spans="1:16" x14ac:dyDescent="0.25">
      <c r="A51" s="73"/>
      <c r="B51" s="73"/>
      <c r="C51" s="109"/>
      <c r="D51" s="109"/>
      <c r="E51" s="73"/>
      <c r="F51" s="73"/>
      <c r="G51" s="73"/>
      <c r="H51" s="74"/>
      <c r="I51" s="74"/>
      <c r="J51" s="74"/>
      <c r="K51" s="74"/>
      <c r="L51" s="74"/>
      <c r="M51" s="74"/>
      <c r="N51" s="74"/>
      <c r="O51" s="73"/>
      <c r="P51" s="42"/>
    </row>
    <row r="52" spans="1:16" x14ac:dyDescent="0.25">
      <c r="A52" s="73"/>
      <c r="B52" s="73"/>
      <c r="C52" s="73"/>
      <c r="D52" s="109" t="s">
        <v>452</v>
      </c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42"/>
    </row>
    <row r="53" spans="1:16" x14ac:dyDescent="0.25">
      <c r="A53" s="73"/>
      <c r="B53" s="73"/>
      <c r="C53" s="73"/>
      <c r="D53" s="109" t="s">
        <v>453</v>
      </c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3"/>
      <c r="P53" s="42"/>
    </row>
    <row r="54" spans="1:16" x14ac:dyDescent="0.25">
      <c r="A54" s="73"/>
      <c r="B54" s="73"/>
      <c r="C54" s="73"/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3"/>
      <c r="P54" s="42"/>
    </row>
    <row r="55" spans="1:16" x14ac:dyDescent="0.25">
      <c r="A55" s="115"/>
      <c r="B55" s="73"/>
      <c r="C55" s="73"/>
      <c r="D55" s="109"/>
      <c r="E55" s="112" t="s">
        <v>353</v>
      </c>
      <c r="F55" s="73"/>
      <c r="G55" s="73"/>
      <c r="H55" s="74"/>
      <c r="I55" s="132" t="s">
        <v>314</v>
      </c>
      <c r="J55" s="74"/>
      <c r="K55" s="74"/>
      <c r="L55" s="74"/>
      <c r="M55" s="74"/>
      <c r="N55" s="74"/>
      <c r="O55" s="115" t="s">
        <v>568</v>
      </c>
      <c r="P55" s="42"/>
    </row>
    <row r="56" spans="1:16" x14ac:dyDescent="0.25">
      <c r="A56" s="73"/>
      <c r="B56" s="73"/>
      <c r="C56" s="73"/>
      <c r="D56" s="73"/>
      <c r="E56" s="73"/>
      <c r="F56" s="113" t="s">
        <v>296</v>
      </c>
      <c r="G56" s="113" t="s">
        <v>44</v>
      </c>
      <c r="H56" s="149"/>
      <c r="I56" s="149"/>
      <c r="J56" s="180">
        <f>SUMPRODUCT($H19:$H$25, J38:J$44)</f>
        <v>0.97199817910680908</v>
      </c>
      <c r="K56" s="180">
        <f>SUMPRODUCT($H19:$H$25, K38:K$44)</f>
        <v>0.63509498813207999</v>
      </c>
      <c r="L56" s="180">
        <f>SUMPRODUCT($H19:$H$25, L38:L$44)</f>
        <v>0.52985249471574714</v>
      </c>
      <c r="M56" s="180">
        <f>SUMPRODUCT($H19:$H$25, M38:M$44)</f>
        <v>0.22708541234239757</v>
      </c>
      <c r="N56" s="74"/>
      <c r="O56" s="73"/>
      <c r="P56" s="42"/>
    </row>
    <row r="57" spans="1:16" x14ac:dyDescent="0.25">
      <c r="A57" s="73"/>
      <c r="B57" s="73"/>
      <c r="C57" s="73"/>
      <c r="D57" s="73"/>
      <c r="E57" s="73"/>
      <c r="F57" s="115" t="s">
        <v>297</v>
      </c>
      <c r="G57" s="115" t="s">
        <v>44</v>
      </c>
      <c r="H57" s="135"/>
      <c r="I57" s="135"/>
      <c r="J57" s="177">
        <f>SUMPRODUCT($H20:$H$25, J39:J$44)</f>
        <v>0.87340775910075164</v>
      </c>
      <c r="K57" s="177">
        <f>SUMPRODUCT($H20:$H$25, K39:K$44)</f>
        <v>0.53650456812602254</v>
      </c>
      <c r="L57" s="177">
        <f>SUMPRODUCT($H20:$H$25, L39:L$44)</f>
        <v>0.43126207470968969</v>
      </c>
      <c r="M57" s="177">
        <f>SUMPRODUCT($H20:$H$25, M39:M$44)</f>
        <v>0.12849499233634018</v>
      </c>
      <c r="N57" s="74"/>
      <c r="O57" s="73"/>
      <c r="P57" s="42"/>
    </row>
    <row r="58" spans="1:16" x14ac:dyDescent="0.25">
      <c r="A58" s="73"/>
      <c r="B58" s="73"/>
      <c r="C58" s="73"/>
      <c r="D58" s="73"/>
      <c r="E58" s="73"/>
      <c r="F58" s="115" t="s">
        <v>298</v>
      </c>
      <c r="G58" s="115" t="s">
        <v>44</v>
      </c>
      <c r="H58" s="135"/>
      <c r="I58" s="135"/>
      <c r="J58" s="177">
        <f>SUMPRODUCT($H21:$H$25, J40:J$44)</f>
        <v>0.82954355424600834</v>
      </c>
      <c r="K58" s="177">
        <f>SUMPRODUCT($H21:$H$25, K40:K$44)</f>
        <v>0.4926403632712793</v>
      </c>
      <c r="L58" s="177">
        <f>SUMPRODUCT($H21:$H$25, L40:L$44)</f>
        <v>0.38739786985494645</v>
      </c>
      <c r="M58" s="177">
        <f>SUMPRODUCT($H21:$H$25, M40:M$44)</f>
        <v>8.4630787481596914E-2</v>
      </c>
      <c r="N58" s="74"/>
      <c r="O58" s="73"/>
      <c r="P58" s="42"/>
    </row>
    <row r="59" spans="1:16" x14ac:dyDescent="0.25">
      <c r="A59" s="73"/>
      <c r="B59" s="73"/>
      <c r="C59" s="73"/>
      <c r="D59" s="73"/>
      <c r="E59" s="73"/>
      <c r="F59" s="115" t="s">
        <v>299</v>
      </c>
      <c r="G59" s="115" t="s">
        <v>44</v>
      </c>
      <c r="H59" s="135"/>
      <c r="I59" s="135"/>
      <c r="J59" s="177">
        <f>SUMPRODUCT($H22:$H$25, J41:J$44)</f>
        <v>0.78201693819678531</v>
      </c>
      <c r="K59" s="177">
        <f>SUMPRODUCT($H22:$H$25, K41:K$44)</f>
        <v>0.44511374722205621</v>
      </c>
      <c r="L59" s="177">
        <f>SUMPRODUCT($H22:$H$25, L41:L$44)</f>
        <v>0.33987125380572336</v>
      </c>
      <c r="M59" s="177">
        <f>SUMPRODUCT($H22:$H$25, M41:M$44)</f>
        <v>3.7104171432373795E-2</v>
      </c>
      <c r="N59" s="74"/>
      <c r="O59" s="73"/>
      <c r="P59" s="42"/>
    </row>
    <row r="60" spans="1:16" x14ac:dyDescent="0.25">
      <c r="A60" s="73"/>
      <c r="B60" s="73"/>
      <c r="C60" s="73"/>
      <c r="D60" s="73"/>
      <c r="E60" s="73"/>
      <c r="F60" s="117" t="s">
        <v>300</v>
      </c>
      <c r="G60" s="117" t="s">
        <v>44</v>
      </c>
      <c r="H60" s="150"/>
      <c r="I60" s="151"/>
      <c r="J60" s="193">
        <f>SUMPRODUCT($H23:$H$25, J42:J$44)</f>
        <v>0.74491276676441154</v>
      </c>
      <c r="K60" s="193">
        <f>SUMPRODUCT($H23:$H$25, K42:K$44)</f>
        <v>0.40800957578968239</v>
      </c>
      <c r="L60" s="193">
        <f>SUMPRODUCT($H23:$H$25, L42:L$44)</f>
        <v>0.30276708237334954</v>
      </c>
      <c r="M60" s="193">
        <f>SUMPRODUCT($H23:$H$25, M42:M$44)</f>
        <v>0</v>
      </c>
      <c r="N60" s="74"/>
      <c r="O60" s="73"/>
      <c r="P60" s="42"/>
    </row>
    <row r="61" spans="1:16" x14ac:dyDescent="0.25">
      <c r="A61" s="73"/>
      <c r="B61" s="73"/>
      <c r="C61" s="73"/>
      <c r="D61" s="73"/>
      <c r="E61" s="73"/>
      <c r="F61" s="73"/>
      <c r="G61" s="73"/>
      <c r="H61" s="74"/>
      <c r="I61" s="74"/>
      <c r="J61" s="74"/>
      <c r="K61" s="74"/>
      <c r="L61" s="74"/>
      <c r="M61" s="74"/>
      <c r="N61" s="74"/>
      <c r="O61" s="73"/>
      <c r="P61" s="42"/>
    </row>
    <row r="62" spans="1:16" x14ac:dyDescent="0.25">
      <c r="A62" s="73"/>
      <c r="B62" s="101"/>
      <c r="C62" s="110" t="s">
        <v>666</v>
      </c>
      <c r="D62" s="110"/>
      <c r="E62" s="110"/>
      <c r="F62" s="110"/>
      <c r="G62" s="110"/>
      <c r="H62" s="111"/>
      <c r="I62" s="111"/>
      <c r="J62" s="111"/>
      <c r="K62" s="111"/>
      <c r="L62" s="111"/>
      <c r="M62" s="111"/>
      <c r="N62" s="111"/>
      <c r="O62" s="110"/>
      <c r="P62" s="42"/>
    </row>
    <row r="63" spans="1:16" x14ac:dyDescent="0.25">
      <c r="A63" s="73"/>
      <c r="B63" s="73"/>
      <c r="C63" s="109"/>
      <c r="D63" s="109"/>
      <c r="E63" s="73"/>
      <c r="F63" s="73"/>
      <c r="G63" s="73"/>
      <c r="H63" s="74"/>
      <c r="I63" s="74"/>
      <c r="J63" s="74"/>
      <c r="K63" s="74"/>
      <c r="L63" s="74"/>
      <c r="M63" s="74"/>
      <c r="N63" s="74"/>
      <c r="O63" s="73"/>
      <c r="P63" s="42"/>
    </row>
    <row r="64" spans="1:16" x14ac:dyDescent="0.25">
      <c r="A64" s="73"/>
      <c r="B64" s="73"/>
      <c r="C64" s="73"/>
      <c r="D64" s="109" t="s">
        <v>523</v>
      </c>
      <c r="E64" s="73"/>
      <c r="F64" s="73"/>
      <c r="G64" s="73"/>
      <c r="H64" s="74"/>
      <c r="I64" s="74"/>
      <c r="J64" s="74"/>
      <c r="K64" s="74"/>
      <c r="L64" s="74"/>
      <c r="M64" s="74"/>
      <c r="N64" s="74"/>
      <c r="O64" s="73"/>
      <c r="P64" s="42"/>
    </row>
    <row r="65" spans="1:16" x14ac:dyDescent="0.25">
      <c r="A65" s="73"/>
      <c r="B65" s="73"/>
      <c r="C65" s="73"/>
      <c r="D65" s="109" t="s">
        <v>524</v>
      </c>
      <c r="E65" s="73"/>
      <c r="F65" s="73"/>
      <c r="G65" s="73"/>
      <c r="H65" s="74"/>
      <c r="I65" s="74"/>
      <c r="J65" s="74"/>
      <c r="K65" s="74"/>
      <c r="L65" s="74"/>
      <c r="M65" s="74"/>
      <c r="N65" s="74"/>
      <c r="O65" s="73"/>
      <c r="P65" s="42"/>
    </row>
    <row r="66" spans="1:16" x14ac:dyDescent="0.25">
      <c r="A66" s="73"/>
      <c r="B66" s="73"/>
      <c r="C66" s="73"/>
      <c r="D66" s="109"/>
      <c r="E66" s="73"/>
      <c r="F66" s="73"/>
      <c r="G66" s="73"/>
      <c r="H66" s="74"/>
      <c r="I66" s="74"/>
      <c r="J66" s="74"/>
      <c r="K66" s="74"/>
      <c r="L66" s="74"/>
      <c r="M66" s="74"/>
      <c r="N66" s="74"/>
      <c r="O66" s="73"/>
      <c r="P66" s="42"/>
    </row>
    <row r="67" spans="1:16" x14ac:dyDescent="0.25">
      <c r="A67" s="73"/>
      <c r="B67" s="73"/>
      <c r="C67" s="73"/>
      <c r="D67" s="73"/>
      <c r="E67" s="115" t="str">
        <f>'Fixed inputs'!E34</f>
        <v>Network length split for 132kV</v>
      </c>
      <c r="F67" s="73"/>
      <c r="G67" s="115" t="str">
        <f>'Fixed inputs'!G34</f>
        <v>%</v>
      </c>
      <c r="H67" s="166">
        <f>'Fixed inputs'!H34</f>
        <v>1</v>
      </c>
      <c r="I67" s="135"/>
      <c r="J67" s="135"/>
      <c r="K67" s="135"/>
      <c r="L67" s="135"/>
      <c r="M67" s="135"/>
      <c r="N67" s="74"/>
      <c r="O67" s="73"/>
      <c r="P67" s="42"/>
    </row>
    <row r="68" spans="1:16" x14ac:dyDescent="0.25">
      <c r="A68" s="73"/>
      <c r="B68" s="73"/>
      <c r="C68" s="73"/>
      <c r="D68" s="73"/>
      <c r="E68" s="115" t="str">
        <f>'Fixed inputs'!E35</f>
        <v>Network length split for EHV</v>
      </c>
      <c r="F68" s="73"/>
      <c r="G68" s="115" t="str">
        <f>'Fixed inputs'!G35</f>
        <v>%</v>
      </c>
      <c r="H68" s="166">
        <f>'Fixed inputs'!H35</f>
        <v>1</v>
      </c>
      <c r="I68" s="135"/>
      <c r="J68" s="135"/>
      <c r="K68" s="135"/>
      <c r="L68" s="135"/>
      <c r="M68" s="135"/>
      <c r="N68" s="74"/>
      <c r="O68" s="73"/>
      <c r="P68" s="42"/>
    </row>
    <row r="69" spans="1:16" x14ac:dyDescent="0.25">
      <c r="A69" s="73"/>
      <c r="B69" s="73"/>
      <c r="C69" s="73"/>
      <c r="D69" s="73"/>
      <c r="E69" s="109"/>
      <c r="F69" s="73"/>
      <c r="G69" s="73"/>
      <c r="H69" s="74"/>
      <c r="I69" s="74"/>
      <c r="J69" s="74"/>
      <c r="K69" s="74"/>
      <c r="L69" s="74"/>
      <c r="M69" s="74"/>
      <c r="N69" s="74"/>
      <c r="O69" s="73"/>
      <c r="P69" s="42"/>
    </row>
    <row r="70" spans="1:16" x14ac:dyDescent="0.25">
      <c r="A70" s="73"/>
      <c r="B70" s="73"/>
      <c r="C70" s="73"/>
      <c r="D70" s="73"/>
      <c r="E70" s="115" t="str">
        <f>Direct!F$56</f>
        <v>EHV and 132kV direct proportion</v>
      </c>
      <c r="F70" s="73"/>
      <c r="G70" s="115" t="str">
        <f>Direct!G$56</f>
        <v>%</v>
      </c>
      <c r="H70" s="166">
        <f>Direct!H$56</f>
        <v>0.69367246699583951</v>
      </c>
      <c r="I70" s="135"/>
      <c r="J70" s="135"/>
      <c r="K70" s="135"/>
      <c r="L70" s="135"/>
      <c r="M70" s="135"/>
      <c r="N70" s="74"/>
      <c r="O70" s="73"/>
      <c r="P70" s="42"/>
    </row>
    <row r="71" spans="1:16" x14ac:dyDescent="0.25">
      <c r="A71" s="73"/>
      <c r="B71" s="73"/>
      <c r="C71" s="73"/>
      <c r="D71" s="73"/>
      <c r="E71" s="109"/>
      <c r="F71" s="73"/>
      <c r="G71" s="73"/>
      <c r="H71" s="74"/>
      <c r="I71" s="74"/>
      <c r="J71" s="74"/>
      <c r="K71" s="74"/>
      <c r="L71" s="74"/>
      <c r="M71" s="74"/>
      <c r="N71" s="74"/>
      <c r="O71" s="73"/>
      <c r="P71" s="42"/>
    </row>
    <row r="72" spans="1:16" x14ac:dyDescent="0.25">
      <c r="A72" s="73"/>
      <c r="B72" s="73"/>
      <c r="C72" s="73"/>
      <c r="D72" s="73"/>
      <c r="E72" s="112" t="s">
        <v>522</v>
      </c>
      <c r="F72" s="73"/>
      <c r="G72" s="73"/>
      <c r="H72" s="74"/>
      <c r="I72" s="74"/>
      <c r="J72" s="74"/>
      <c r="K72" s="74"/>
      <c r="L72" s="74"/>
      <c r="M72" s="74"/>
      <c r="N72" s="74"/>
      <c r="O72" s="73"/>
      <c r="P72" s="42"/>
    </row>
    <row r="73" spans="1:16" x14ac:dyDescent="0.25">
      <c r="A73" s="73"/>
      <c r="B73" s="73"/>
      <c r="C73" s="73"/>
      <c r="D73" s="73"/>
      <c r="E73" s="73"/>
      <c r="F73" s="113" t="s">
        <v>296</v>
      </c>
      <c r="G73" s="113" t="s">
        <v>44</v>
      </c>
      <c r="H73" s="181"/>
      <c r="I73" s="135"/>
      <c r="J73" s="135"/>
      <c r="K73" s="135"/>
      <c r="L73" s="135"/>
      <c r="M73" s="135"/>
      <c r="N73" s="74"/>
      <c r="O73" s="73"/>
      <c r="P73" s="42"/>
    </row>
    <row r="74" spans="1:16" x14ac:dyDescent="0.25">
      <c r="A74" s="115"/>
      <c r="B74" s="73"/>
      <c r="C74" s="73"/>
      <c r="D74" s="73"/>
      <c r="E74" s="73"/>
      <c r="F74" s="115" t="s">
        <v>297</v>
      </c>
      <c r="G74" s="115" t="s">
        <v>44</v>
      </c>
      <c r="H74" s="135">
        <f>H19 * (1 - H67 * H70)</f>
        <v>3.0200960138299593E-2</v>
      </c>
      <c r="I74" s="131" t="s">
        <v>314</v>
      </c>
      <c r="J74" s="135"/>
      <c r="K74" s="135"/>
      <c r="L74" s="135"/>
      <c r="M74" s="135"/>
      <c r="N74" s="74"/>
      <c r="O74" s="115" t="s">
        <v>568</v>
      </c>
      <c r="P74" s="42"/>
    </row>
    <row r="75" spans="1:16" x14ac:dyDescent="0.25">
      <c r="A75" s="73"/>
      <c r="B75" s="73"/>
      <c r="C75" s="73"/>
      <c r="D75" s="73"/>
      <c r="E75" s="73"/>
      <c r="F75" s="115" t="s">
        <v>298</v>
      </c>
      <c r="G75" s="115" t="s">
        <v>44</v>
      </c>
      <c r="H75" s="182"/>
      <c r="I75" s="135"/>
      <c r="J75" s="135"/>
      <c r="K75" s="135"/>
      <c r="L75" s="135"/>
      <c r="M75" s="135"/>
      <c r="N75" s="74"/>
      <c r="O75" s="73"/>
      <c r="P75" s="42"/>
    </row>
    <row r="76" spans="1:16" x14ac:dyDescent="0.25">
      <c r="A76" s="115"/>
      <c r="B76" s="73"/>
      <c r="C76" s="73"/>
      <c r="D76" s="73"/>
      <c r="E76" s="73"/>
      <c r="F76" s="115" t="s">
        <v>299</v>
      </c>
      <c r="G76" s="115" t="s">
        <v>44</v>
      </c>
      <c r="H76" s="135">
        <f>H21 * (1 - H68* H70)</f>
        <v>1.4558711046394458E-2</v>
      </c>
      <c r="I76" s="131" t="s">
        <v>314</v>
      </c>
      <c r="J76" s="135"/>
      <c r="K76" s="135"/>
      <c r="L76" s="135"/>
      <c r="M76" s="135"/>
      <c r="N76" s="74"/>
      <c r="O76" s="115" t="s">
        <v>568</v>
      </c>
      <c r="P76" s="42"/>
    </row>
    <row r="77" spans="1:16" x14ac:dyDescent="0.25">
      <c r="A77" s="73"/>
      <c r="B77" s="73"/>
      <c r="C77" s="73"/>
      <c r="D77" s="73"/>
      <c r="E77" s="73"/>
      <c r="F77" s="117" t="s">
        <v>300</v>
      </c>
      <c r="G77" s="117" t="s">
        <v>44</v>
      </c>
      <c r="H77" s="207"/>
      <c r="I77" s="135"/>
      <c r="J77" s="135"/>
      <c r="K77" s="135"/>
      <c r="L77" s="135"/>
      <c r="M77" s="135"/>
      <c r="N77" s="74"/>
      <c r="O77" s="73"/>
      <c r="P77" s="42"/>
    </row>
    <row r="78" spans="1:16" x14ac:dyDescent="0.25">
      <c r="A78" s="73"/>
      <c r="B78" s="73"/>
      <c r="C78" s="73"/>
      <c r="D78" s="73"/>
      <c r="E78" s="73"/>
      <c r="F78" s="73"/>
      <c r="G78" s="73"/>
      <c r="H78" s="74"/>
      <c r="I78" s="74"/>
      <c r="J78" s="74"/>
      <c r="K78" s="74"/>
      <c r="L78" s="74"/>
      <c r="M78" s="74"/>
      <c r="N78" s="74"/>
      <c r="O78" s="73"/>
      <c r="P78" s="42"/>
    </row>
    <row r="79" spans="1:16" x14ac:dyDescent="0.25">
      <c r="A79" s="73"/>
      <c r="B79" s="101"/>
      <c r="C79" s="110" t="s">
        <v>667</v>
      </c>
      <c r="D79" s="110"/>
      <c r="E79" s="110"/>
      <c r="F79" s="110"/>
      <c r="G79" s="110"/>
      <c r="H79" s="111"/>
      <c r="I79" s="111"/>
      <c r="J79" s="111"/>
      <c r="K79" s="111"/>
      <c r="L79" s="111"/>
      <c r="M79" s="111"/>
      <c r="N79" s="111"/>
      <c r="O79" s="110"/>
      <c r="P79" s="42"/>
    </row>
    <row r="80" spans="1:16" x14ac:dyDescent="0.25">
      <c r="A80" s="73"/>
      <c r="B80" s="73"/>
      <c r="C80" s="109"/>
      <c r="D80" s="109"/>
      <c r="E80" s="73"/>
      <c r="F80" s="73"/>
      <c r="G80" s="73"/>
      <c r="H80" s="74"/>
      <c r="I80" s="74"/>
      <c r="J80" s="74"/>
      <c r="K80" s="74"/>
      <c r="L80" s="74"/>
      <c r="M80" s="74"/>
      <c r="N80" s="74"/>
      <c r="O80" s="73"/>
      <c r="P80" s="42"/>
    </row>
    <row r="81" spans="1:16" x14ac:dyDescent="0.25">
      <c r="A81" s="73"/>
      <c r="B81" s="73"/>
      <c r="C81" s="73"/>
      <c r="D81" s="109" t="s">
        <v>340</v>
      </c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3"/>
      <c r="P81" s="42"/>
    </row>
    <row r="82" spans="1:16" x14ac:dyDescent="0.25">
      <c r="A82" s="73"/>
      <c r="B82" s="73"/>
      <c r="C82" s="73"/>
      <c r="D82" s="109"/>
      <c r="E82" s="73"/>
      <c r="F82" s="73"/>
      <c r="G82" s="73"/>
      <c r="H82" s="74"/>
      <c r="I82" s="74"/>
      <c r="J82" s="74"/>
      <c r="K82" s="74"/>
      <c r="L82" s="74"/>
      <c r="M82" s="74"/>
      <c r="N82" s="74"/>
      <c r="O82" s="73"/>
      <c r="P82" s="42"/>
    </row>
    <row r="83" spans="1:16" x14ac:dyDescent="0.25">
      <c r="A83" s="73"/>
      <c r="B83" s="73"/>
      <c r="C83" s="73"/>
      <c r="D83" s="73"/>
      <c r="E83" s="115" t="s">
        <v>414</v>
      </c>
      <c r="F83" s="73"/>
      <c r="G83" s="115" t="str">
        <f>'Rev allocation'!G149</f>
        <v>%</v>
      </c>
      <c r="H83" s="166">
        <f>'Rev allocation'!H158</f>
        <v>2.800182089319098E-2</v>
      </c>
      <c r="I83" s="135"/>
      <c r="J83" s="135"/>
      <c r="K83" s="135"/>
      <c r="L83" s="135"/>
      <c r="M83" s="135"/>
      <c r="N83" s="74"/>
      <c r="O83" s="73"/>
      <c r="P83" s="42"/>
    </row>
    <row r="84" spans="1:16" x14ac:dyDescent="0.25">
      <c r="A84" s="73"/>
      <c r="B84" s="73"/>
      <c r="C84" s="73"/>
      <c r="D84" s="73"/>
      <c r="E84" s="109"/>
      <c r="F84" s="73"/>
      <c r="G84" s="73"/>
      <c r="H84" s="74"/>
      <c r="I84" s="74"/>
      <c r="J84" s="74"/>
      <c r="K84" s="74"/>
      <c r="L84" s="74"/>
      <c r="M84" s="74"/>
      <c r="N84" s="74"/>
      <c r="O84" s="73"/>
      <c r="P84" s="42"/>
    </row>
    <row r="85" spans="1:16" x14ac:dyDescent="0.25">
      <c r="A85" s="73"/>
      <c r="B85" s="73"/>
      <c r="C85" s="73"/>
      <c r="D85" s="73"/>
      <c r="E85" s="115" t="s">
        <v>535</v>
      </c>
      <c r="F85" s="73"/>
      <c r="G85" s="115" t="s">
        <v>231</v>
      </c>
      <c r="H85" s="170">
        <f>IF(SUM(H19:H25, H83) = 1, 0, 1)</f>
        <v>0</v>
      </c>
      <c r="I85" s="136"/>
      <c r="J85" s="136"/>
      <c r="K85" s="136"/>
      <c r="L85" s="136"/>
      <c r="M85" s="136"/>
      <c r="N85" s="74"/>
      <c r="O85" s="73"/>
      <c r="P85" s="42"/>
    </row>
    <row r="86" spans="1:16" x14ac:dyDescent="0.25">
      <c r="A86" s="73"/>
      <c r="B86" s="73"/>
      <c r="C86" s="73"/>
      <c r="D86" s="73"/>
      <c r="E86" s="109"/>
      <c r="F86" s="73"/>
      <c r="G86" s="73"/>
      <c r="H86" s="74"/>
      <c r="I86" s="74"/>
      <c r="J86" s="74"/>
      <c r="K86" s="74"/>
      <c r="L86" s="74"/>
      <c r="M86" s="74"/>
      <c r="N86" s="74"/>
      <c r="O86" s="73"/>
      <c r="P86" s="42"/>
    </row>
    <row r="87" spans="1:16" x14ac:dyDescent="0.25">
      <c r="A87" s="73"/>
      <c r="B87" s="107" t="s">
        <v>295</v>
      </c>
      <c r="C87" s="107"/>
      <c r="D87" s="107"/>
      <c r="E87" s="107"/>
      <c r="F87" s="107"/>
      <c r="G87" s="107"/>
      <c r="H87" s="108"/>
      <c r="I87" s="108"/>
      <c r="J87" s="108"/>
      <c r="K87" s="108"/>
      <c r="L87" s="108"/>
      <c r="M87" s="108"/>
      <c r="N87" s="108"/>
      <c r="O87" s="107"/>
      <c r="P87" s="42"/>
    </row>
    <row r="88" spans="1:16" x14ac:dyDescent="0.25">
      <c r="A88" s="73"/>
      <c r="B88" s="73"/>
      <c r="C88" s="73"/>
      <c r="D88" s="73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3"/>
      <c r="P88" s="42"/>
    </row>
    <row r="89" spans="1:16" x14ac:dyDescent="0.25">
      <c r="A89" s="73"/>
      <c r="B89" s="73"/>
      <c r="C89" s="109" t="s">
        <v>341</v>
      </c>
      <c r="D89" s="109"/>
      <c r="E89" s="73"/>
      <c r="F89" s="73"/>
      <c r="G89" s="73"/>
      <c r="H89" s="74"/>
      <c r="I89" s="74"/>
      <c r="J89" s="74"/>
      <c r="K89" s="74"/>
      <c r="L89" s="74"/>
      <c r="M89" s="74"/>
      <c r="N89" s="74"/>
      <c r="O89" s="73"/>
      <c r="P89" s="42"/>
    </row>
    <row r="90" spans="1:16" x14ac:dyDescent="0.25">
      <c r="A90" s="73"/>
      <c r="B90" s="73"/>
      <c r="C90" s="109"/>
      <c r="D90" s="109"/>
      <c r="E90" s="73"/>
      <c r="F90" s="73"/>
      <c r="G90" s="73"/>
      <c r="H90" s="74"/>
      <c r="I90" s="74"/>
      <c r="J90" s="74"/>
      <c r="K90" s="74"/>
      <c r="L90" s="74"/>
      <c r="M90" s="74"/>
      <c r="N90" s="74"/>
      <c r="O90" s="73"/>
      <c r="P90" s="42"/>
    </row>
    <row r="91" spans="1:16" x14ac:dyDescent="0.25">
      <c r="A91" s="73"/>
      <c r="B91" s="101"/>
      <c r="C91" s="110" t="s">
        <v>668</v>
      </c>
      <c r="D91" s="110"/>
      <c r="E91" s="110"/>
      <c r="F91" s="110"/>
      <c r="G91" s="110"/>
      <c r="H91" s="111"/>
      <c r="I91" s="111"/>
      <c r="J91" s="111"/>
      <c r="K91" s="111"/>
      <c r="L91" s="111"/>
      <c r="M91" s="111"/>
      <c r="N91" s="111"/>
      <c r="O91" s="110"/>
      <c r="P91" s="42"/>
    </row>
    <row r="92" spans="1:16" x14ac:dyDescent="0.25">
      <c r="A92" s="73"/>
      <c r="B92" s="73"/>
      <c r="C92" s="109"/>
      <c r="D92" s="109"/>
      <c r="E92" s="73"/>
      <c r="F92" s="73"/>
      <c r="G92" s="73"/>
      <c r="H92" s="74"/>
      <c r="I92" s="74"/>
      <c r="J92" s="74"/>
      <c r="K92" s="74"/>
      <c r="L92" s="74"/>
      <c r="M92" s="74"/>
      <c r="N92" s="74"/>
      <c r="O92" s="73"/>
      <c r="P92" s="42"/>
    </row>
    <row r="93" spans="1:16" x14ac:dyDescent="0.25">
      <c r="A93" s="115"/>
      <c r="B93" s="73"/>
      <c r="C93" s="73"/>
      <c r="D93" s="109"/>
      <c r="E93" s="112" t="s">
        <v>324</v>
      </c>
      <c r="F93" s="73"/>
      <c r="G93" s="73"/>
      <c r="H93" s="74"/>
      <c r="I93" s="132" t="s">
        <v>314</v>
      </c>
      <c r="J93" s="74"/>
      <c r="K93" s="74"/>
      <c r="L93" s="74"/>
      <c r="M93" s="74"/>
      <c r="N93" s="74"/>
      <c r="O93" s="115" t="s">
        <v>568</v>
      </c>
      <c r="P93" s="42"/>
    </row>
    <row r="94" spans="1:16" x14ac:dyDescent="0.25">
      <c r="A94" s="73"/>
      <c r="B94" s="73"/>
      <c r="C94" s="73"/>
      <c r="D94" s="73"/>
      <c r="E94" s="73"/>
      <c r="F94" s="113" t="s">
        <v>326</v>
      </c>
      <c r="G94" s="113" t="s">
        <v>44</v>
      </c>
      <c r="H94" s="149"/>
      <c r="I94" s="149"/>
      <c r="J94" s="180">
        <f t="shared" ref="J94:M98" si="0">IF(J$47, (J56 + $H73) / (J$46 + $H$83), 0)</f>
        <v>0.97199817910680908</v>
      </c>
      <c r="K94" s="180">
        <f t="shared" si="0"/>
        <v>0.95777114214385572</v>
      </c>
      <c r="L94" s="180">
        <f t="shared" si="0"/>
        <v>0.94980442006149035</v>
      </c>
      <c r="M94" s="180">
        <f t="shared" si="0"/>
        <v>0.890226490216664</v>
      </c>
      <c r="N94" s="74"/>
      <c r="O94" s="73"/>
      <c r="P94" s="42"/>
    </row>
    <row r="95" spans="1:16" x14ac:dyDescent="0.25">
      <c r="A95" s="73"/>
      <c r="B95" s="73"/>
      <c r="C95" s="73"/>
      <c r="D95" s="73"/>
      <c r="E95" s="73"/>
      <c r="F95" s="115" t="s">
        <v>327</v>
      </c>
      <c r="G95" s="115" t="s">
        <v>44</v>
      </c>
      <c r="H95" s="135"/>
      <c r="I95" s="135"/>
      <c r="J95" s="177">
        <f t="shared" si="0"/>
        <v>0.90360871923905117</v>
      </c>
      <c r="K95" s="177">
        <f t="shared" si="0"/>
        <v>0.85463467860350473</v>
      </c>
      <c r="L95" s="177">
        <f t="shared" si="0"/>
        <v>0.82721065686167394</v>
      </c>
      <c r="M95" s="177">
        <f t="shared" si="0"/>
        <v>0.62212424534815669</v>
      </c>
      <c r="N95" s="74"/>
      <c r="O95" s="73"/>
      <c r="P95" s="42"/>
    </row>
    <row r="96" spans="1:16" x14ac:dyDescent="0.25">
      <c r="A96" s="73"/>
      <c r="B96" s="73"/>
      <c r="C96" s="73"/>
      <c r="D96" s="73"/>
      <c r="E96" s="73"/>
      <c r="F96" s="115" t="s">
        <v>328</v>
      </c>
      <c r="G96" s="115" t="s">
        <v>44</v>
      </c>
      <c r="H96" s="135"/>
      <c r="I96" s="135"/>
      <c r="J96" s="177">
        <f t="shared" si="0"/>
        <v>0.82954355424600834</v>
      </c>
      <c r="K96" s="177">
        <f t="shared" si="0"/>
        <v>0.74293882366202801</v>
      </c>
      <c r="L96" s="177">
        <f t="shared" si="0"/>
        <v>0.69444272279595753</v>
      </c>
      <c r="M96" s="177">
        <f t="shared" si="0"/>
        <v>0.33177194486811196</v>
      </c>
      <c r="N96" s="74"/>
      <c r="O96" s="73"/>
      <c r="P96" s="42"/>
    </row>
    <row r="97" spans="1:16" x14ac:dyDescent="0.25">
      <c r="A97" s="73"/>
      <c r="B97" s="73"/>
      <c r="C97" s="73"/>
      <c r="D97" s="73"/>
      <c r="E97" s="73"/>
      <c r="F97" s="115" t="s">
        <v>329</v>
      </c>
      <c r="G97" s="115" t="s">
        <v>44</v>
      </c>
      <c r="H97" s="135"/>
      <c r="I97" s="135"/>
      <c r="J97" s="177">
        <f t="shared" si="0"/>
        <v>0.79657564924317981</v>
      </c>
      <c r="K97" s="177">
        <f t="shared" si="0"/>
        <v>0.69322073641728577</v>
      </c>
      <c r="L97" s="177">
        <f t="shared" si="0"/>
        <v>0.63534502635375689</v>
      </c>
      <c r="M97" s="177">
        <f t="shared" si="0"/>
        <v>0.20253025533055369</v>
      </c>
      <c r="N97" s="74"/>
      <c r="O97" s="73"/>
      <c r="P97" s="42"/>
    </row>
    <row r="98" spans="1:16" x14ac:dyDescent="0.25">
      <c r="A98" s="73"/>
      <c r="B98" s="73"/>
      <c r="C98" s="73"/>
      <c r="D98" s="73"/>
      <c r="E98" s="73"/>
      <c r="F98" s="117" t="s">
        <v>330</v>
      </c>
      <c r="G98" s="117" t="s">
        <v>44</v>
      </c>
      <c r="H98" s="150"/>
      <c r="I98" s="151"/>
      <c r="J98" s="193">
        <f t="shared" si="0"/>
        <v>0.74491276676441154</v>
      </c>
      <c r="K98" s="193">
        <f t="shared" si="0"/>
        <v>0.61530921312898812</v>
      </c>
      <c r="L98" s="193">
        <f t="shared" si="0"/>
        <v>0.54273503655315003</v>
      </c>
      <c r="M98" s="193">
        <f t="shared" si="0"/>
        <v>0</v>
      </c>
      <c r="N98" s="74"/>
      <c r="O98" s="73"/>
      <c r="P98" s="42"/>
    </row>
    <row r="99" spans="1:16" x14ac:dyDescent="0.25">
      <c r="A99" s="73"/>
      <c r="B99" s="73"/>
      <c r="C99" s="73"/>
      <c r="D99" s="73"/>
      <c r="E99" s="73"/>
      <c r="F99" s="73"/>
      <c r="G99" s="73"/>
      <c r="H99" s="74"/>
      <c r="I99" s="74"/>
      <c r="J99" s="74"/>
      <c r="K99" s="74"/>
      <c r="L99" s="74"/>
      <c r="M99" s="74"/>
      <c r="N99" s="74"/>
      <c r="O99" s="73"/>
      <c r="P99" s="42"/>
    </row>
    <row r="100" spans="1:16" x14ac:dyDescent="0.25">
      <c r="A100" s="73"/>
      <c r="B100" s="101"/>
      <c r="C100" s="110" t="s">
        <v>669</v>
      </c>
      <c r="D100" s="110"/>
      <c r="E100" s="110"/>
      <c r="F100" s="110"/>
      <c r="G100" s="110"/>
      <c r="H100" s="111"/>
      <c r="I100" s="111"/>
      <c r="J100" s="111"/>
      <c r="K100" s="111"/>
      <c r="L100" s="111"/>
      <c r="M100" s="111"/>
      <c r="N100" s="111"/>
      <c r="O100" s="110"/>
      <c r="P100" s="42"/>
    </row>
    <row r="101" spans="1:16" x14ac:dyDescent="0.25">
      <c r="A101" s="73"/>
      <c r="B101" s="73"/>
      <c r="C101" s="109"/>
      <c r="D101" s="109"/>
      <c r="E101" s="73"/>
      <c r="F101" s="73"/>
      <c r="G101" s="73"/>
      <c r="H101" s="74"/>
      <c r="I101" s="74"/>
      <c r="J101" s="74"/>
      <c r="K101" s="74"/>
      <c r="L101" s="74"/>
      <c r="M101" s="74"/>
      <c r="N101" s="74"/>
      <c r="O101" s="73"/>
      <c r="P101" s="42"/>
    </row>
    <row r="102" spans="1:16" x14ac:dyDescent="0.25">
      <c r="A102" s="73"/>
      <c r="B102" s="73"/>
      <c r="C102" s="73"/>
      <c r="D102" s="109"/>
      <c r="E102" s="115" t="str">
        <f>'Fixed inputs'!E$27</f>
        <v>EDCM discount cap</v>
      </c>
      <c r="F102" s="73"/>
      <c r="G102" s="115" t="str">
        <f>'Fixed inputs'!G$27</f>
        <v>%</v>
      </c>
      <c r="H102" s="166">
        <f>'Fixed inputs'!H$27</f>
        <v>1</v>
      </c>
      <c r="I102" s="135"/>
      <c r="J102" s="135"/>
      <c r="K102" s="135"/>
      <c r="L102" s="135"/>
      <c r="M102" s="135"/>
      <c r="N102" s="74"/>
      <c r="O102" s="73"/>
      <c r="P102" s="42"/>
    </row>
    <row r="103" spans="1:16" x14ac:dyDescent="0.25">
      <c r="A103" s="73"/>
      <c r="B103" s="73"/>
      <c r="C103" s="73"/>
      <c r="D103" s="73"/>
      <c r="E103" s="109"/>
      <c r="F103" s="73"/>
      <c r="G103" s="73"/>
      <c r="H103" s="74"/>
      <c r="I103" s="74"/>
      <c r="J103" s="74"/>
      <c r="K103" s="74"/>
      <c r="L103" s="74"/>
      <c r="M103" s="74"/>
      <c r="N103" s="74"/>
      <c r="O103" s="73"/>
      <c r="P103" s="42"/>
    </row>
    <row r="104" spans="1:16" x14ac:dyDescent="0.25">
      <c r="A104" s="115"/>
      <c r="B104" s="73"/>
      <c r="C104" s="73"/>
      <c r="D104" s="73"/>
      <c r="E104" s="112" t="s">
        <v>325</v>
      </c>
      <c r="F104" s="73"/>
      <c r="G104" s="73"/>
      <c r="H104" s="74"/>
      <c r="I104" s="132" t="s">
        <v>314</v>
      </c>
      <c r="J104" s="74"/>
      <c r="K104" s="74"/>
      <c r="L104" s="74"/>
      <c r="M104" s="74"/>
      <c r="N104" s="74"/>
      <c r="O104" s="115" t="s">
        <v>568</v>
      </c>
      <c r="P104" s="42"/>
    </row>
    <row r="105" spans="1:16" x14ac:dyDescent="0.25">
      <c r="A105" s="73"/>
      <c r="B105" s="73"/>
      <c r="C105" s="73"/>
      <c r="D105" s="73"/>
      <c r="E105" s="73"/>
      <c r="F105" s="113" t="s">
        <v>326</v>
      </c>
      <c r="G105" s="113" t="s">
        <v>44</v>
      </c>
      <c r="H105" s="149"/>
      <c r="I105" s="149"/>
      <c r="J105" s="153">
        <f t="shared" ref="J105:M109" si="1">MIN($H$102, J94)</f>
        <v>0.97199817910680908</v>
      </c>
      <c r="K105" s="153">
        <f t="shared" si="1"/>
        <v>0.95777114214385572</v>
      </c>
      <c r="L105" s="153">
        <f t="shared" si="1"/>
        <v>0.94980442006149035</v>
      </c>
      <c r="M105" s="153">
        <f t="shared" si="1"/>
        <v>0.890226490216664</v>
      </c>
      <c r="N105" s="74"/>
      <c r="O105" s="73"/>
      <c r="P105" s="42"/>
    </row>
    <row r="106" spans="1:16" x14ac:dyDescent="0.25">
      <c r="A106" s="73"/>
      <c r="B106" s="73"/>
      <c r="C106" s="73"/>
      <c r="D106" s="73"/>
      <c r="E106" s="73"/>
      <c r="F106" s="115" t="s">
        <v>327</v>
      </c>
      <c r="G106" s="115" t="s">
        <v>44</v>
      </c>
      <c r="H106" s="135"/>
      <c r="I106" s="135"/>
      <c r="J106" s="154">
        <f t="shared" si="1"/>
        <v>0.90360871923905117</v>
      </c>
      <c r="K106" s="154">
        <f t="shared" si="1"/>
        <v>0.85463467860350473</v>
      </c>
      <c r="L106" s="154">
        <f t="shared" si="1"/>
        <v>0.82721065686167394</v>
      </c>
      <c r="M106" s="154">
        <f t="shared" si="1"/>
        <v>0.62212424534815669</v>
      </c>
      <c r="N106" s="74"/>
      <c r="O106" s="73"/>
      <c r="P106" s="42"/>
    </row>
    <row r="107" spans="1:16" x14ac:dyDescent="0.25">
      <c r="A107" s="73"/>
      <c r="B107" s="73"/>
      <c r="C107" s="73"/>
      <c r="D107" s="73"/>
      <c r="E107" s="73"/>
      <c r="F107" s="115" t="s">
        <v>328</v>
      </c>
      <c r="G107" s="115" t="s">
        <v>44</v>
      </c>
      <c r="H107" s="135"/>
      <c r="I107" s="135"/>
      <c r="J107" s="154">
        <f t="shared" si="1"/>
        <v>0.82954355424600834</v>
      </c>
      <c r="K107" s="154">
        <f t="shared" si="1"/>
        <v>0.74293882366202801</v>
      </c>
      <c r="L107" s="154">
        <f t="shared" si="1"/>
        <v>0.69444272279595753</v>
      </c>
      <c r="M107" s="154">
        <f t="shared" si="1"/>
        <v>0.33177194486811196</v>
      </c>
      <c r="N107" s="74"/>
      <c r="O107" s="73"/>
      <c r="P107" s="42"/>
    </row>
    <row r="108" spans="1:16" x14ac:dyDescent="0.25">
      <c r="A108" s="73"/>
      <c r="B108" s="73"/>
      <c r="C108" s="73"/>
      <c r="D108" s="73"/>
      <c r="E108" s="73"/>
      <c r="F108" s="115" t="s">
        <v>329</v>
      </c>
      <c r="G108" s="115" t="s">
        <v>44</v>
      </c>
      <c r="H108" s="135"/>
      <c r="I108" s="135"/>
      <c r="J108" s="154">
        <f t="shared" si="1"/>
        <v>0.79657564924317981</v>
      </c>
      <c r="K108" s="154">
        <f t="shared" si="1"/>
        <v>0.69322073641728577</v>
      </c>
      <c r="L108" s="154">
        <f t="shared" si="1"/>
        <v>0.63534502635375689</v>
      </c>
      <c r="M108" s="154">
        <f t="shared" si="1"/>
        <v>0.20253025533055369</v>
      </c>
      <c r="N108" s="74"/>
      <c r="O108" s="73"/>
      <c r="P108" s="42"/>
    </row>
    <row r="109" spans="1:16" x14ac:dyDescent="0.25">
      <c r="A109" s="73"/>
      <c r="B109" s="73"/>
      <c r="C109" s="73"/>
      <c r="D109" s="73"/>
      <c r="E109" s="73"/>
      <c r="F109" s="117" t="s">
        <v>330</v>
      </c>
      <c r="G109" s="117" t="s">
        <v>44</v>
      </c>
      <c r="H109" s="150"/>
      <c r="I109" s="151"/>
      <c r="J109" s="192">
        <f t="shared" si="1"/>
        <v>0.74491276676441154</v>
      </c>
      <c r="K109" s="192">
        <f t="shared" si="1"/>
        <v>0.61530921312898812</v>
      </c>
      <c r="L109" s="192">
        <f t="shared" si="1"/>
        <v>0.54273503655315003</v>
      </c>
      <c r="M109" s="192">
        <f t="shared" si="1"/>
        <v>0</v>
      </c>
      <c r="N109" s="74"/>
      <c r="O109" s="73"/>
      <c r="P109" s="42"/>
    </row>
    <row r="110" spans="1:16" x14ac:dyDescent="0.25">
      <c r="A110" s="73"/>
      <c r="B110" s="73"/>
      <c r="C110" s="73"/>
      <c r="D110" s="73"/>
      <c r="E110" s="73"/>
      <c r="F110" s="73"/>
      <c r="G110" s="73"/>
      <c r="H110" s="74"/>
      <c r="I110" s="74"/>
      <c r="J110" s="74"/>
      <c r="K110" s="74"/>
      <c r="L110" s="74"/>
      <c r="M110" s="74"/>
      <c r="N110" s="74"/>
      <c r="O110" s="73"/>
      <c r="P110" s="42"/>
    </row>
    <row r="111" spans="1:16" x14ac:dyDescent="0.25">
      <c r="A111" s="73"/>
      <c r="B111" s="107" t="s">
        <v>242</v>
      </c>
      <c r="C111" s="107"/>
      <c r="D111" s="107"/>
      <c r="E111" s="107"/>
      <c r="F111" s="107"/>
      <c r="G111" s="107"/>
      <c r="H111" s="108"/>
      <c r="I111" s="108"/>
      <c r="J111" s="108"/>
      <c r="K111" s="108"/>
      <c r="L111" s="108"/>
      <c r="M111" s="108"/>
      <c r="N111" s="108"/>
      <c r="O111" s="107"/>
      <c r="P111" s="42"/>
    </row>
    <row r="112" spans="1:16" x14ac:dyDescent="0.25">
      <c r="A112" s="73"/>
      <c r="B112" s="73"/>
      <c r="C112" s="73"/>
      <c r="D112" s="73"/>
      <c r="E112" s="73"/>
      <c r="F112" s="73"/>
      <c r="G112" s="73"/>
      <c r="H112" s="74"/>
      <c r="I112" s="74"/>
      <c r="J112" s="74"/>
      <c r="K112" s="74"/>
      <c r="L112" s="74"/>
      <c r="M112" s="74"/>
      <c r="N112" s="74"/>
      <c r="O112" s="73"/>
      <c r="P112" s="42"/>
    </row>
    <row r="113" spans="1:16" x14ac:dyDescent="0.25">
      <c r="A113" s="73"/>
      <c r="B113" s="73"/>
      <c r="C113" s="109"/>
      <c r="D113" s="109"/>
      <c r="E113" s="115" t="s">
        <v>262</v>
      </c>
      <c r="F113" s="73"/>
      <c r="G113" s="115" t="s">
        <v>231</v>
      </c>
      <c r="H113" s="159">
        <f>H48 + H85</f>
        <v>0</v>
      </c>
      <c r="I113" s="136"/>
      <c r="J113" s="136"/>
      <c r="K113" s="136"/>
      <c r="L113" s="136"/>
      <c r="M113" s="136"/>
      <c r="N113" s="74"/>
      <c r="O113" s="73"/>
      <c r="P113" s="42"/>
    </row>
    <row r="114" spans="1:16" x14ac:dyDescent="0.25">
      <c r="A114" s="73"/>
      <c r="B114" s="73"/>
      <c r="C114" s="73"/>
      <c r="D114" s="73"/>
      <c r="E114" s="109"/>
      <c r="F114" s="73"/>
      <c r="G114" s="73"/>
      <c r="H114" s="74"/>
      <c r="I114" s="74"/>
      <c r="J114" s="74"/>
      <c r="K114" s="74"/>
      <c r="L114" s="74"/>
      <c r="M114" s="74"/>
      <c r="N114" s="74"/>
      <c r="O114" s="73"/>
      <c r="P114" s="42"/>
    </row>
    <row r="115" spans="1:16" x14ac:dyDescent="0.25">
      <c r="A115" s="73"/>
      <c r="B115" s="107" t="s">
        <v>30</v>
      </c>
      <c r="C115" s="107"/>
      <c r="D115" s="107"/>
      <c r="E115" s="107"/>
      <c r="F115" s="107"/>
      <c r="G115" s="107"/>
      <c r="H115" s="108"/>
      <c r="I115" s="108"/>
      <c r="J115" s="108"/>
      <c r="K115" s="108"/>
      <c r="L115" s="108"/>
      <c r="M115" s="108"/>
      <c r="N115" s="108"/>
      <c r="O115" s="107"/>
      <c r="P115" s="42"/>
    </row>
  </sheetData>
  <sheetProtection sheet="1" objects="1" formatCells="0" formatColumns="0" formatRows="0" sort="0" autoFilter="0"/>
  <conditionalFormatting sqref="H48">
    <cfRule type="cellIs" dxfId="6" priority="4" stopIfTrue="1" operator="greaterThan">
      <formula>0</formula>
    </cfRule>
  </conditionalFormatting>
  <conditionalFormatting sqref="H85">
    <cfRule type="cellIs" dxfId="5" priority="5" stopIfTrue="1" operator="greaterThan">
      <formula>0</formula>
    </cfRule>
  </conditionalFormatting>
  <conditionalFormatting sqref="H113">
    <cfRule type="cellIs" dxfId="4" priority="6" stopIfTrue="1" operator="greaterThan">
      <formula>0</formula>
    </cfRule>
  </conditionalFormatting>
  <conditionalFormatting sqref="A4:XFD4">
    <cfRule type="expression" dxfId="3" priority="1">
      <formula>LEFT($A$4,1) &lt;&gt; "0"</formula>
    </cfRule>
  </conditionalFormatting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8" scale="40" orientation="portrait" r:id="rId1"/>
  <ignoredErrors>
    <ignoredError sqref="J57:M57 J60:M60 K58:M58 K59:M59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4" tint="0.59999389629810485"/>
    <pageSetUpPr fitToPage="1"/>
  </sheetPr>
  <dimension ref="A1:K45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0" width="40.7109375" customWidth="1"/>
    <col min="11" max="11" width="2.7109375" customWidth="1"/>
    <col min="12" max="16384" width="9.140625" hidden="1"/>
  </cols>
  <sheetData>
    <row r="1" spans="1:11" x14ac:dyDescent="0.25">
      <c r="A1" s="96" t="str">
        <f ca="1">MID(CELL("filename",A1),FIND("]",CELL("filename",A1))+1,255)</f>
        <v>CDCM discounts</v>
      </c>
      <c r="B1" s="96"/>
      <c r="C1" s="96"/>
      <c r="D1" s="96"/>
      <c r="E1" s="96"/>
      <c r="F1" s="96"/>
      <c r="G1" s="96"/>
      <c r="H1" s="97"/>
      <c r="I1" s="97"/>
      <c r="J1" s="96"/>
      <c r="K1" s="94"/>
    </row>
    <row r="2" spans="1:11" x14ac:dyDescent="0.25">
      <c r="A2" s="96" t="str">
        <f>Cover!D21&amp;" - "&amp;Cover!D23</f>
        <v>WPD SWAE - [enter data version name]</v>
      </c>
      <c r="B2" s="96"/>
      <c r="C2" s="96"/>
      <c r="D2" s="96"/>
      <c r="E2" s="96"/>
      <c r="F2" s="96"/>
      <c r="G2" s="96"/>
      <c r="H2" s="97"/>
      <c r="I2" s="97"/>
      <c r="J2" s="96"/>
      <c r="K2" s="94"/>
    </row>
    <row r="3" spans="1:11" x14ac:dyDescent="0.25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99"/>
      <c r="K3" s="95"/>
    </row>
    <row r="4" spans="1:11" s="1" customFormat="1" x14ac:dyDescent="0.25">
      <c r="A4" s="72" t="str">
        <f>H43 &amp; IF(H43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</row>
    <row r="5" spans="1:11" x14ac:dyDescent="0.25">
      <c r="A5" s="101"/>
      <c r="B5" s="102" t="s">
        <v>430</v>
      </c>
      <c r="C5" s="49"/>
      <c r="D5" s="49"/>
      <c r="E5" s="49"/>
      <c r="F5" s="49"/>
      <c r="G5" s="103" t="s">
        <v>32</v>
      </c>
      <c r="H5" s="104" t="s">
        <v>33</v>
      </c>
      <c r="I5" s="105"/>
      <c r="J5" s="106" t="s">
        <v>34</v>
      </c>
      <c r="K5" s="42"/>
    </row>
    <row r="6" spans="1:11" x14ac:dyDescent="0.25">
      <c r="A6" s="73"/>
      <c r="B6" s="73"/>
      <c r="C6" s="73"/>
      <c r="D6" s="73"/>
      <c r="E6" s="73"/>
      <c r="F6" s="73"/>
      <c r="G6" s="73"/>
      <c r="H6" s="74"/>
      <c r="I6" s="74"/>
      <c r="J6" s="73"/>
      <c r="K6" s="42"/>
    </row>
    <row r="7" spans="1:11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7"/>
      <c r="K7" s="42"/>
    </row>
    <row r="8" spans="1:11" x14ac:dyDescent="0.25">
      <c r="A8" s="73"/>
      <c r="B8" s="73"/>
      <c r="C8" s="73"/>
      <c r="D8" s="73"/>
      <c r="E8" s="73"/>
      <c r="F8" s="73"/>
      <c r="G8" s="73"/>
      <c r="H8" s="74"/>
      <c r="I8" s="74"/>
      <c r="J8" s="73"/>
      <c r="K8" s="42"/>
    </row>
    <row r="9" spans="1:11" x14ac:dyDescent="0.25">
      <c r="A9" s="73"/>
      <c r="B9" s="73"/>
      <c r="C9" s="109" t="s">
        <v>738</v>
      </c>
      <c r="D9" s="109"/>
      <c r="E9" s="73"/>
      <c r="F9" s="73"/>
      <c r="G9" s="73"/>
      <c r="H9" s="74"/>
      <c r="I9" s="74"/>
      <c r="J9" s="73"/>
      <c r="K9" s="42"/>
    </row>
    <row r="10" spans="1:11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3"/>
      <c r="K10" s="42"/>
    </row>
    <row r="11" spans="1:11" x14ac:dyDescent="0.25">
      <c r="A11" s="73"/>
      <c r="B11" s="107" t="s">
        <v>301</v>
      </c>
      <c r="C11" s="107"/>
      <c r="D11" s="107"/>
      <c r="E11" s="107"/>
      <c r="F11" s="107"/>
      <c r="G11" s="107"/>
      <c r="H11" s="108"/>
      <c r="I11" s="108"/>
      <c r="J11" s="107"/>
      <c r="K11" s="42"/>
    </row>
    <row r="12" spans="1:11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3"/>
      <c r="K12" s="42"/>
    </row>
    <row r="13" spans="1:11" x14ac:dyDescent="0.25">
      <c r="A13" s="73"/>
      <c r="B13" s="73"/>
      <c r="C13" s="109" t="s">
        <v>687</v>
      </c>
      <c r="D13" s="109"/>
      <c r="E13" s="73"/>
      <c r="F13" s="73"/>
      <c r="G13" s="73"/>
      <c r="H13" s="74"/>
      <c r="I13" s="74"/>
      <c r="J13" s="73"/>
      <c r="K13" s="42"/>
    </row>
    <row r="14" spans="1:11" x14ac:dyDescent="0.25">
      <c r="A14" s="73"/>
      <c r="B14" s="73"/>
      <c r="C14" s="109"/>
      <c r="D14" s="208"/>
      <c r="E14" s="101"/>
      <c r="F14" s="101"/>
      <c r="G14" s="73"/>
      <c r="H14" s="74"/>
      <c r="I14" s="74"/>
      <c r="J14" s="73"/>
      <c r="K14" s="42"/>
    </row>
    <row r="15" spans="1:11" s="1" customFormat="1" x14ac:dyDescent="0.25">
      <c r="A15" s="73"/>
      <c r="B15" s="73"/>
      <c r="C15" s="110" t="s">
        <v>723</v>
      </c>
      <c r="D15" s="110"/>
      <c r="E15" s="110"/>
      <c r="F15" s="110"/>
      <c r="G15" s="110"/>
      <c r="H15" s="110"/>
      <c r="I15" s="110"/>
      <c r="J15" s="110"/>
      <c r="K15" s="42"/>
    </row>
    <row r="16" spans="1:11" s="1" customFormat="1" x14ac:dyDescent="0.25">
      <c r="A16" s="73"/>
      <c r="B16" s="73"/>
      <c r="C16" s="109"/>
      <c r="D16" s="208"/>
      <c r="E16" s="101"/>
      <c r="F16" s="101"/>
      <c r="G16" s="73"/>
      <c r="H16" s="74"/>
      <c r="I16" s="74"/>
      <c r="J16" s="73"/>
      <c r="K16" s="42"/>
    </row>
    <row r="17" spans="1:11" x14ac:dyDescent="0.25">
      <c r="A17" s="73"/>
      <c r="B17" s="73"/>
      <c r="C17" s="73"/>
      <c r="D17" s="101"/>
      <c r="E17" s="119" t="s">
        <v>350</v>
      </c>
      <c r="F17" s="101"/>
      <c r="G17" s="73"/>
      <c r="H17" s="74"/>
      <c r="I17" s="74"/>
      <c r="J17" s="73"/>
      <c r="K17" s="42"/>
    </row>
    <row r="18" spans="1:11" x14ac:dyDescent="0.25">
      <c r="A18" s="73"/>
      <c r="B18" s="73"/>
      <c r="C18" s="73"/>
      <c r="D18" s="101"/>
      <c r="E18" s="101"/>
      <c r="F18" s="211" t="str">
        <f>'Rev allocation'!J5</f>
        <v>LV services</v>
      </c>
      <c r="G18" s="113" t="str">
        <f>'Rev allocation'!G146</f>
        <v>%</v>
      </c>
      <c r="H18" s="172">
        <f>'Rev allocation'!J146</f>
        <v>0.14039795069340336</v>
      </c>
      <c r="I18" s="74"/>
      <c r="J18" s="73"/>
      <c r="K18" s="42"/>
    </row>
    <row r="19" spans="1:11" x14ac:dyDescent="0.25">
      <c r="A19" s="73"/>
      <c r="B19" s="73"/>
      <c r="C19" s="73"/>
      <c r="D19" s="101"/>
      <c r="E19" s="101"/>
      <c r="F19" s="120" t="str">
        <f>'Rev allocation'!K5</f>
        <v>LV mains</v>
      </c>
      <c r="G19" s="115" t="s">
        <v>44</v>
      </c>
      <c r="H19" s="166">
        <f>'Rev allocation'!K146</f>
        <v>0.20920144454587222</v>
      </c>
      <c r="I19" s="74"/>
      <c r="J19" s="73"/>
      <c r="K19" s="42"/>
    </row>
    <row r="20" spans="1:11" x14ac:dyDescent="0.25">
      <c r="A20" s="73"/>
      <c r="B20" s="73"/>
      <c r="C20" s="73"/>
      <c r="D20" s="101"/>
      <c r="E20" s="101"/>
      <c r="F20" s="120" t="str">
        <f>'Rev allocation'!L5</f>
        <v>HV/LV</v>
      </c>
      <c r="G20" s="115" t="s">
        <v>44</v>
      </c>
      <c r="H20" s="166">
        <f>'Rev allocation'!L146</f>
        <v>0.11032409640631509</v>
      </c>
      <c r="I20" s="74"/>
      <c r="J20" s="73"/>
      <c r="K20" s="42"/>
    </row>
    <row r="21" spans="1:11" x14ac:dyDescent="0.25">
      <c r="A21" s="73"/>
      <c r="B21" s="73"/>
      <c r="C21" s="73"/>
      <c r="D21" s="101"/>
      <c r="E21" s="101"/>
      <c r="F21" s="117" t="str">
        <f>'Rev allocation'!M5</f>
        <v>HV</v>
      </c>
      <c r="G21" s="117" t="s">
        <v>44</v>
      </c>
      <c r="H21" s="173">
        <f>'Rev allocation'!M146</f>
        <v>0.31842259072883511</v>
      </c>
      <c r="I21" s="74"/>
      <c r="J21" s="73"/>
      <c r="K21" s="42"/>
    </row>
    <row r="22" spans="1:11" x14ac:dyDescent="0.25">
      <c r="A22" s="73"/>
      <c r="B22" s="73"/>
      <c r="C22" s="73"/>
      <c r="D22" s="101"/>
      <c r="E22" s="101"/>
      <c r="F22" s="101"/>
      <c r="G22" s="73"/>
      <c r="H22" s="74"/>
      <c r="I22" s="74"/>
      <c r="J22" s="73"/>
      <c r="K22" s="42"/>
    </row>
    <row r="23" spans="1:11" x14ac:dyDescent="0.25">
      <c r="A23" s="73"/>
      <c r="B23" s="73"/>
      <c r="C23" s="73"/>
      <c r="D23" s="101"/>
      <c r="E23" s="120" t="s">
        <v>494</v>
      </c>
      <c r="F23" s="101"/>
      <c r="G23" s="115" t="s">
        <v>231</v>
      </c>
      <c r="H23" s="136">
        <f>IF(SUM(H18:H21) = 0, 1, 0)</f>
        <v>0</v>
      </c>
      <c r="I23" s="74"/>
      <c r="J23" s="73"/>
      <c r="K23" s="42"/>
    </row>
    <row r="24" spans="1:11" x14ac:dyDescent="0.25">
      <c r="A24" s="73"/>
      <c r="B24" s="73"/>
      <c r="C24" s="73"/>
      <c r="D24" s="101"/>
      <c r="E24" s="208"/>
      <c r="F24" s="101"/>
      <c r="G24" s="73"/>
      <c r="H24" s="74"/>
      <c r="I24" s="74"/>
      <c r="J24" s="73"/>
      <c r="K24" s="42"/>
    </row>
    <row r="25" spans="1:11" s="17" customFormat="1" x14ac:dyDescent="0.25">
      <c r="A25" s="73"/>
      <c r="B25" s="73"/>
      <c r="C25" s="110" t="s">
        <v>724</v>
      </c>
      <c r="D25" s="110"/>
      <c r="E25" s="110"/>
      <c r="F25" s="110"/>
      <c r="G25" s="110"/>
      <c r="H25" s="110"/>
      <c r="I25" s="110"/>
      <c r="J25" s="110"/>
      <c r="K25" s="42"/>
    </row>
    <row r="26" spans="1:11" s="17" customFormat="1" x14ac:dyDescent="0.25">
      <c r="A26" s="73"/>
      <c r="B26" s="73"/>
      <c r="C26" s="109"/>
      <c r="D26" s="208"/>
      <c r="E26" s="101"/>
      <c r="F26" s="101"/>
      <c r="G26" s="73"/>
      <c r="H26" s="74"/>
      <c r="I26" s="74"/>
      <c r="J26" s="73"/>
      <c r="K26" s="42"/>
    </row>
    <row r="27" spans="1:11" x14ac:dyDescent="0.25">
      <c r="A27" s="73"/>
      <c r="B27" s="73"/>
      <c r="C27" s="73"/>
      <c r="D27" s="101"/>
      <c r="E27" s="120" t="str">
        <f>'DNO inputs'!E26</f>
        <v>HV split</v>
      </c>
      <c r="F27" s="101"/>
      <c r="G27" s="115" t="str">
        <f>'DNO inputs'!G26</f>
        <v>%</v>
      </c>
      <c r="H27" s="166">
        <f>'DNO inputs'!H26</f>
        <v>0.70746430741726707</v>
      </c>
      <c r="I27" s="74"/>
      <c r="J27" s="73"/>
      <c r="K27" s="42"/>
    </row>
    <row r="28" spans="1:11" x14ac:dyDescent="0.25">
      <c r="A28" s="73"/>
      <c r="B28" s="73"/>
      <c r="C28" s="73"/>
      <c r="D28" s="101"/>
      <c r="E28" s="120" t="str">
        <f>'DNO inputs'!E19</f>
        <v>LV mains split</v>
      </c>
      <c r="F28" s="101"/>
      <c r="G28" s="115" t="str">
        <f>'DNO inputs'!G19</f>
        <v>%</v>
      </c>
      <c r="H28" s="166">
        <f>'DNO inputs'!H19</f>
        <v>0.21658783636510698</v>
      </c>
      <c r="I28" s="74"/>
      <c r="J28" s="73"/>
      <c r="K28" s="42"/>
    </row>
    <row r="29" spans="1:11" x14ac:dyDescent="0.25">
      <c r="A29" s="73"/>
      <c r="B29" s="73"/>
      <c r="C29" s="73"/>
      <c r="D29" s="101"/>
      <c r="E29" s="208"/>
      <c r="F29" s="101"/>
      <c r="G29" s="73"/>
      <c r="H29" s="74"/>
      <c r="I29" s="74"/>
      <c r="J29" s="73"/>
      <c r="K29" s="42"/>
    </row>
    <row r="30" spans="1:11" x14ac:dyDescent="0.25">
      <c r="A30" s="73"/>
      <c r="B30" s="73"/>
      <c r="C30" s="73"/>
      <c r="D30" s="101"/>
      <c r="E30" s="120" t="str">
        <f>Direct!F57</f>
        <v>HV direct proportion</v>
      </c>
      <c r="F30" s="101"/>
      <c r="G30" s="115" t="str">
        <f>Direct!G57</f>
        <v>%</v>
      </c>
      <c r="H30" s="166">
        <f>Direct!H57</f>
        <v>0.70523827111843918</v>
      </c>
      <c r="I30" s="74"/>
      <c r="J30" s="73"/>
      <c r="K30" s="42"/>
    </row>
    <row r="31" spans="1:11" x14ac:dyDescent="0.25">
      <c r="A31" s="73"/>
      <c r="B31" s="73"/>
      <c r="C31" s="73"/>
      <c r="D31" s="101"/>
      <c r="E31" s="120" t="str">
        <f>Direct!F58</f>
        <v>LV direct proportion</v>
      </c>
      <c r="F31" s="101"/>
      <c r="G31" s="115" t="str">
        <f>Direct!G58</f>
        <v>%</v>
      </c>
      <c r="H31" s="166">
        <f>Direct!H58</f>
        <v>0.49394503980837517</v>
      </c>
      <c r="I31" s="74"/>
      <c r="J31" s="73"/>
      <c r="K31" s="42"/>
    </row>
    <row r="32" spans="1:11" x14ac:dyDescent="0.25">
      <c r="A32" s="73"/>
      <c r="B32" s="73"/>
      <c r="C32" s="73"/>
      <c r="D32" s="101"/>
      <c r="E32" s="208"/>
      <c r="F32" s="101"/>
      <c r="G32" s="73"/>
      <c r="H32" s="74"/>
      <c r="I32" s="74"/>
      <c r="J32" s="73"/>
      <c r="K32" s="42"/>
    </row>
    <row r="33" spans="1:11" s="17" customFormat="1" x14ac:dyDescent="0.25">
      <c r="A33" s="73"/>
      <c r="B33" s="73"/>
      <c r="C33" s="110" t="s">
        <v>722</v>
      </c>
      <c r="D33" s="110"/>
      <c r="E33" s="110"/>
      <c r="F33" s="110"/>
      <c r="G33" s="110"/>
      <c r="H33" s="110"/>
      <c r="I33" s="110"/>
      <c r="J33" s="110"/>
      <c r="K33" s="42"/>
    </row>
    <row r="34" spans="1:11" s="17" customFormat="1" x14ac:dyDescent="0.25">
      <c r="A34" s="73"/>
      <c r="B34" s="73"/>
      <c r="C34" s="109"/>
      <c r="D34" s="208"/>
      <c r="E34" s="101"/>
      <c r="F34" s="101"/>
      <c r="G34" s="73"/>
      <c r="H34" s="74"/>
      <c r="I34" s="74"/>
      <c r="J34" s="73"/>
      <c r="K34" s="42"/>
    </row>
    <row r="35" spans="1:11" x14ac:dyDescent="0.25">
      <c r="A35" s="73"/>
      <c r="B35" s="73"/>
      <c r="C35" s="73"/>
      <c r="D35" s="101"/>
      <c r="E35" s="119" t="s">
        <v>319</v>
      </c>
      <c r="F35" s="101"/>
      <c r="G35" s="73"/>
      <c r="H35" s="74"/>
      <c r="I35" s="74"/>
      <c r="J35" s="73"/>
      <c r="K35" s="42"/>
    </row>
    <row r="36" spans="1:11" x14ac:dyDescent="0.25">
      <c r="A36" s="115"/>
      <c r="B36" s="73"/>
      <c r="C36" s="73"/>
      <c r="D36" s="101"/>
      <c r="E36" s="101"/>
      <c r="F36" s="113" t="s">
        <v>315</v>
      </c>
      <c r="G36" s="113" t="s">
        <v>44</v>
      </c>
      <c r="H36" s="204">
        <f>H18 + (H19 * ( 1 - H28 * H31))</f>
        <v>0.32721850432250099</v>
      </c>
      <c r="I36" s="132" t="s">
        <v>314</v>
      </c>
      <c r="J36" s="115" t="s">
        <v>590</v>
      </c>
      <c r="K36" s="42"/>
    </row>
    <row r="37" spans="1:11" x14ac:dyDescent="0.25">
      <c r="A37" s="115"/>
      <c r="B37" s="73"/>
      <c r="C37" s="73"/>
      <c r="D37" s="101"/>
      <c r="E37" s="101"/>
      <c r="F37" s="120" t="s">
        <v>316</v>
      </c>
      <c r="G37" s="115" t="s">
        <v>44</v>
      </c>
      <c r="H37" s="154">
        <f>H18 + H19 + H20 + H21 * (1 - (H27 * H30))</f>
        <v>0.61947521099660174</v>
      </c>
      <c r="I37" s="132" t="s">
        <v>314</v>
      </c>
      <c r="J37" s="115" t="s">
        <v>591</v>
      </c>
      <c r="K37" s="42"/>
    </row>
    <row r="38" spans="1:11" x14ac:dyDescent="0.25">
      <c r="A38" s="115"/>
      <c r="B38" s="73"/>
      <c r="C38" s="73"/>
      <c r="D38" s="101"/>
      <c r="E38" s="101"/>
      <c r="F38" s="120" t="s">
        <v>317</v>
      </c>
      <c r="G38" s="115" t="s">
        <v>44</v>
      </c>
      <c r="H38" s="209">
        <f>(H20 + H21 * (1 - H27 * H30)) / (1 - H19 - H18)</f>
        <v>0.41493783028785863</v>
      </c>
      <c r="I38" s="132" t="s">
        <v>314</v>
      </c>
      <c r="J38" s="115" t="s">
        <v>592</v>
      </c>
      <c r="K38" s="42"/>
    </row>
    <row r="39" spans="1:11" x14ac:dyDescent="0.25">
      <c r="A39" s="115"/>
      <c r="B39" s="73"/>
      <c r="C39" s="73"/>
      <c r="D39" s="101"/>
      <c r="E39" s="101"/>
      <c r="F39" s="117" t="s">
        <v>318</v>
      </c>
      <c r="G39" s="117" t="s">
        <v>44</v>
      </c>
      <c r="H39" s="155">
        <f>H21 * (1 - H27 * H30) / (1 - H18 - H19 - H20)</f>
        <v>0.29542429060126774</v>
      </c>
      <c r="I39" s="132" t="s">
        <v>314</v>
      </c>
      <c r="J39" s="115" t="s">
        <v>593</v>
      </c>
      <c r="K39" s="42"/>
    </row>
    <row r="40" spans="1:11" x14ac:dyDescent="0.25">
      <c r="A40" s="73"/>
      <c r="B40" s="73"/>
      <c r="C40" s="73"/>
      <c r="D40" s="101"/>
      <c r="E40" s="101"/>
      <c r="F40" s="101"/>
      <c r="G40" s="73"/>
      <c r="H40" s="74"/>
      <c r="I40" s="74"/>
      <c r="J40" s="73"/>
      <c r="K40" s="42"/>
    </row>
    <row r="41" spans="1:11" x14ac:dyDescent="0.25">
      <c r="A41" s="73"/>
      <c r="B41" s="107" t="s">
        <v>242</v>
      </c>
      <c r="C41" s="107"/>
      <c r="D41" s="107"/>
      <c r="E41" s="107"/>
      <c r="F41" s="107"/>
      <c r="G41" s="107"/>
      <c r="H41" s="108"/>
      <c r="I41" s="108"/>
      <c r="J41" s="107"/>
      <c r="K41" s="42"/>
    </row>
    <row r="42" spans="1:11" x14ac:dyDescent="0.25">
      <c r="A42" s="73"/>
      <c r="B42" s="73"/>
      <c r="C42" s="73"/>
      <c r="D42" s="73"/>
      <c r="E42" s="73"/>
      <c r="F42" s="73"/>
      <c r="G42" s="73"/>
      <c r="H42" s="74"/>
      <c r="I42" s="74"/>
      <c r="J42" s="73"/>
      <c r="K42" s="42"/>
    </row>
    <row r="43" spans="1:11" x14ac:dyDescent="0.25">
      <c r="A43" s="73"/>
      <c r="B43" s="73"/>
      <c r="C43" s="109"/>
      <c r="D43" s="109"/>
      <c r="E43" s="115" t="s">
        <v>262</v>
      </c>
      <c r="F43" s="73"/>
      <c r="G43" s="115" t="s">
        <v>231</v>
      </c>
      <c r="H43" s="159">
        <f>H23</f>
        <v>0</v>
      </c>
      <c r="I43" s="74"/>
      <c r="J43" s="73"/>
      <c r="K43" s="42"/>
    </row>
    <row r="44" spans="1:11" x14ac:dyDescent="0.25">
      <c r="A44" s="73"/>
      <c r="B44" s="73"/>
      <c r="C44" s="73"/>
      <c r="D44" s="73"/>
      <c r="E44" s="109"/>
      <c r="F44" s="73"/>
      <c r="G44" s="73"/>
      <c r="H44" s="74"/>
      <c r="I44" s="74"/>
      <c r="J44" s="73"/>
      <c r="K44" s="42"/>
    </row>
    <row r="45" spans="1:11" x14ac:dyDescent="0.25">
      <c r="A45" s="73"/>
      <c r="B45" s="107" t="s">
        <v>30</v>
      </c>
      <c r="C45" s="107"/>
      <c r="D45" s="107"/>
      <c r="E45" s="107"/>
      <c r="F45" s="107"/>
      <c r="G45" s="107"/>
      <c r="H45" s="108"/>
      <c r="I45" s="108"/>
      <c r="J45" s="107"/>
      <c r="K45" s="42"/>
    </row>
  </sheetData>
  <sheetProtection sheet="1" objects="1" formatCells="0" formatColumns="0" formatRows="0" sort="0" autoFilter="0"/>
  <conditionalFormatting sqref="H23">
    <cfRule type="cellIs" dxfId="2" priority="3" stopIfTrue="1" operator="greaterThan">
      <formula>0</formula>
    </cfRule>
  </conditionalFormatting>
  <conditionalFormatting sqref="H43">
    <cfRule type="cellIs" dxfId="1" priority="4" stopIfTrue="1" operator="greaterThan">
      <formula>0</formula>
    </cfRule>
  </conditionalFormatting>
  <conditionalFormatting sqref="A4:XFD4">
    <cfRule type="expression" dxfId="0" priority="1">
      <formula>LEFT($A$4,1) &lt;&gt; "0"</formula>
    </cfRule>
  </conditionalFormatting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0866141732283472" right="0.70866141732283472" top="0.74803149606299213" bottom="0.74803149606299213" header="0.31496062992125984" footer="0.31496062992125984"/>
  <pageSetup paperSize="9" scale="8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9" tint="0.39997558519241921"/>
  </sheetPr>
  <dimension ref="A1:K60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15" sqref="A15"/>
      <selection pane="bottomRight" activeCell="H20" sqref="H20:H23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0" width="40.7109375" customWidth="1"/>
    <col min="11" max="11" width="2.7109375" customWidth="1"/>
    <col min="12" max="16384" width="9.140625" hidden="1"/>
  </cols>
  <sheetData>
    <row r="1" spans="1:11" x14ac:dyDescent="0.25">
      <c r="A1" s="96" t="str">
        <f ca="1">MID(CELL("filename",A1),FIND("]",CELL("filename",A1))+1,255)</f>
        <v>Output to other models</v>
      </c>
      <c r="B1" s="96"/>
      <c r="C1" s="96"/>
      <c r="D1" s="96"/>
      <c r="E1" s="96"/>
      <c r="F1" s="96"/>
      <c r="G1" s="96"/>
      <c r="H1" s="97"/>
      <c r="I1" s="97"/>
      <c r="J1" s="96"/>
      <c r="K1" s="94"/>
    </row>
    <row r="2" spans="1:11" x14ac:dyDescent="0.25">
      <c r="A2" s="96" t="str">
        <f>Cover!D21&amp;" - "&amp;Cover!D23</f>
        <v>WPD SWAE - [enter data version name]</v>
      </c>
      <c r="B2" s="96"/>
      <c r="C2" s="96"/>
      <c r="D2" s="96"/>
      <c r="E2" s="96"/>
      <c r="F2" s="96"/>
      <c r="G2" s="96"/>
      <c r="H2" s="97"/>
      <c r="I2" s="97"/>
      <c r="J2" s="96"/>
      <c r="K2" s="94"/>
    </row>
    <row r="3" spans="1:11" x14ac:dyDescent="0.25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99"/>
      <c r="K3" s="95"/>
    </row>
    <row r="4" spans="1:11" x14ac:dyDescent="0.25">
      <c r="A4" s="73"/>
      <c r="B4" s="73"/>
      <c r="C4" s="73"/>
      <c r="D4" s="73"/>
      <c r="E4" s="73"/>
      <c r="F4" s="73"/>
      <c r="G4" s="73"/>
      <c r="H4" s="74"/>
      <c r="I4" s="74"/>
      <c r="J4" s="73"/>
      <c r="K4" s="42"/>
    </row>
    <row r="5" spans="1:11" x14ac:dyDescent="0.25">
      <c r="A5" s="101"/>
      <c r="B5" s="102" t="s">
        <v>430</v>
      </c>
      <c r="C5" s="49"/>
      <c r="D5" s="49"/>
      <c r="E5" s="49"/>
      <c r="F5" s="49"/>
      <c r="G5" s="103" t="s">
        <v>32</v>
      </c>
      <c r="H5" s="104" t="s">
        <v>33</v>
      </c>
      <c r="I5" s="105"/>
      <c r="J5" s="106" t="s">
        <v>34</v>
      </c>
      <c r="K5" s="42"/>
    </row>
    <row r="6" spans="1:11" x14ac:dyDescent="0.25">
      <c r="A6" s="73"/>
      <c r="B6" s="73"/>
      <c r="C6" s="73"/>
      <c r="D6" s="73"/>
      <c r="E6" s="73"/>
      <c r="F6" s="73"/>
      <c r="G6" s="73"/>
      <c r="H6" s="74"/>
      <c r="I6" s="74"/>
      <c r="J6" s="73"/>
      <c r="K6" s="42"/>
    </row>
    <row r="7" spans="1:11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7"/>
      <c r="K7" s="42"/>
    </row>
    <row r="8" spans="1:11" x14ac:dyDescent="0.25">
      <c r="A8" s="73"/>
      <c r="B8" s="73"/>
      <c r="C8" s="73"/>
      <c r="D8" s="73"/>
      <c r="E8" s="73"/>
      <c r="F8" s="73"/>
      <c r="G8" s="73"/>
      <c r="H8" s="74"/>
      <c r="I8" s="74"/>
      <c r="J8" s="73"/>
      <c r="K8" s="42"/>
    </row>
    <row r="9" spans="1:11" x14ac:dyDescent="0.25">
      <c r="A9" s="73"/>
      <c r="B9" s="73"/>
      <c r="C9" s="109" t="s">
        <v>413</v>
      </c>
      <c r="D9" s="109"/>
      <c r="E9" s="73"/>
      <c r="F9" s="73"/>
      <c r="G9" s="73"/>
      <c r="H9" s="74"/>
      <c r="I9" s="74"/>
      <c r="J9" s="73"/>
      <c r="K9" s="42"/>
    </row>
    <row r="10" spans="1:11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3"/>
      <c r="K10" s="42"/>
    </row>
    <row r="11" spans="1:11" x14ac:dyDescent="0.25">
      <c r="A11" s="73"/>
      <c r="B11" s="107" t="s">
        <v>676</v>
      </c>
      <c r="C11" s="107"/>
      <c r="D11" s="107"/>
      <c r="E11" s="107"/>
      <c r="F11" s="107"/>
      <c r="G11" s="107"/>
      <c r="H11" s="108"/>
      <c r="I11" s="108"/>
      <c r="J11" s="107"/>
      <c r="K11" s="42"/>
    </row>
    <row r="12" spans="1:11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3"/>
      <c r="K12" s="42"/>
    </row>
    <row r="13" spans="1:11" x14ac:dyDescent="0.25">
      <c r="A13" s="73"/>
      <c r="B13" s="73"/>
      <c r="C13" s="109" t="s">
        <v>688</v>
      </c>
      <c r="D13" s="109"/>
      <c r="E13" s="73"/>
      <c r="F13" s="73"/>
      <c r="G13" s="73"/>
      <c r="H13" s="74"/>
      <c r="I13" s="74"/>
      <c r="J13" s="73"/>
      <c r="K13" s="42"/>
    </row>
    <row r="14" spans="1:11" x14ac:dyDescent="0.25">
      <c r="A14" s="73"/>
      <c r="B14" s="73"/>
      <c r="C14" s="109"/>
      <c r="D14" s="109"/>
      <c r="E14" s="73"/>
      <c r="F14" s="73"/>
      <c r="G14" s="73"/>
      <c r="H14" s="74"/>
      <c r="I14" s="74"/>
      <c r="J14" s="73"/>
      <c r="K14" s="42"/>
    </row>
    <row r="15" spans="1:11" x14ac:dyDescent="0.25">
      <c r="A15" s="73"/>
      <c r="B15" s="101"/>
      <c r="C15" s="110" t="s">
        <v>636</v>
      </c>
      <c r="D15" s="110"/>
      <c r="E15" s="110"/>
      <c r="F15" s="110"/>
      <c r="G15" s="110"/>
      <c r="H15" s="111"/>
      <c r="I15" s="111"/>
      <c r="J15" s="110"/>
      <c r="K15" s="42"/>
    </row>
    <row r="16" spans="1:11" x14ac:dyDescent="0.25">
      <c r="A16" s="73"/>
      <c r="B16" s="73"/>
      <c r="C16" s="109"/>
      <c r="D16" s="109"/>
      <c r="E16" s="73"/>
      <c r="F16" s="73"/>
      <c r="G16" s="73"/>
      <c r="H16" s="74"/>
      <c r="I16" s="74"/>
      <c r="J16" s="73"/>
      <c r="K16" s="42"/>
    </row>
    <row r="17" spans="1:11" s="1" customFormat="1" x14ac:dyDescent="0.25">
      <c r="A17" s="73"/>
      <c r="B17" s="73"/>
      <c r="C17" s="109"/>
      <c r="D17" s="109" t="s">
        <v>727</v>
      </c>
      <c r="E17" s="73"/>
      <c r="F17" s="73"/>
      <c r="G17" s="73"/>
      <c r="H17" s="74"/>
      <c r="I17" s="74"/>
      <c r="J17" s="73"/>
      <c r="K17" s="42"/>
    </row>
    <row r="18" spans="1:11" s="1" customFormat="1" x14ac:dyDescent="0.25">
      <c r="A18" s="73"/>
      <c r="B18" s="73"/>
      <c r="C18" s="109"/>
      <c r="D18" s="109"/>
      <c r="E18" s="73"/>
      <c r="F18" s="73"/>
      <c r="G18" s="73"/>
      <c r="H18" s="74"/>
      <c r="I18" s="74"/>
      <c r="J18" s="73"/>
      <c r="K18" s="42"/>
    </row>
    <row r="19" spans="1:11" x14ac:dyDescent="0.25">
      <c r="A19" s="73"/>
      <c r="B19" s="73"/>
      <c r="C19" s="73"/>
      <c r="D19" s="109"/>
      <c r="E19" s="112" t="str">
        <f>'CDCM discounts'!E35</f>
        <v>PCDM user discount for CDCM</v>
      </c>
      <c r="F19" s="73"/>
      <c r="G19" s="73"/>
      <c r="H19" s="74"/>
      <c r="I19" s="74"/>
      <c r="J19" s="73"/>
      <c r="K19" s="42"/>
    </row>
    <row r="20" spans="1:11" x14ac:dyDescent="0.25">
      <c r="A20" s="73"/>
      <c r="B20" s="73"/>
      <c r="C20" s="73"/>
      <c r="D20" s="73"/>
      <c r="E20" s="73"/>
      <c r="F20" s="113" t="str">
        <f>'CDCM discounts'!F36</f>
        <v>LDNO LV: LV user</v>
      </c>
      <c r="G20" s="113" t="str">
        <f>'CDCM discounts'!G36</f>
        <v>%</v>
      </c>
      <c r="H20" s="114">
        <f>'CDCM discounts'!H36</f>
        <v>0.32721850432250099</v>
      </c>
      <c r="I20" s="74"/>
      <c r="J20" s="73"/>
      <c r="K20" s="42"/>
    </row>
    <row r="21" spans="1:11" x14ac:dyDescent="0.25">
      <c r="A21" s="73"/>
      <c r="B21" s="73"/>
      <c r="C21" s="73"/>
      <c r="D21" s="73"/>
      <c r="E21" s="73"/>
      <c r="F21" s="115" t="str">
        <f>'CDCM discounts'!F37</f>
        <v>LDNO HV: LV user</v>
      </c>
      <c r="G21" s="115" t="str">
        <f>'CDCM discounts'!G37</f>
        <v>%</v>
      </c>
      <c r="H21" s="116">
        <f>'CDCM discounts'!H37</f>
        <v>0.61947521099660174</v>
      </c>
      <c r="I21" s="74"/>
      <c r="J21" s="73"/>
      <c r="K21" s="42"/>
    </row>
    <row r="22" spans="1:11" x14ac:dyDescent="0.25">
      <c r="A22" s="73"/>
      <c r="B22" s="73"/>
      <c r="C22" s="73"/>
      <c r="D22" s="73"/>
      <c r="E22" s="73"/>
      <c r="F22" s="115" t="str">
        <f>'CDCM discounts'!F38</f>
        <v>LDNO HV: LV Sub user</v>
      </c>
      <c r="G22" s="115" t="str">
        <f>'CDCM discounts'!G38</f>
        <v>%</v>
      </c>
      <c r="H22" s="116">
        <f>'CDCM discounts'!H38</f>
        <v>0.41493783028785863</v>
      </c>
      <c r="I22" s="74"/>
      <c r="J22" s="73"/>
      <c r="K22" s="42"/>
    </row>
    <row r="23" spans="1:11" x14ac:dyDescent="0.25">
      <c r="A23" s="73"/>
      <c r="B23" s="73"/>
      <c r="C23" s="73"/>
      <c r="D23" s="73"/>
      <c r="E23" s="73"/>
      <c r="F23" s="117" t="str">
        <f>'CDCM discounts'!F39</f>
        <v>LDNO HV: HV user</v>
      </c>
      <c r="G23" s="117" t="str">
        <f>'CDCM discounts'!G39</f>
        <v>%</v>
      </c>
      <c r="H23" s="118">
        <f>'CDCM discounts'!H39</f>
        <v>0.29542429060126774</v>
      </c>
      <c r="I23" s="74"/>
      <c r="J23" s="73"/>
      <c r="K23" s="42"/>
    </row>
    <row r="24" spans="1:11" x14ac:dyDescent="0.25">
      <c r="A24" s="73"/>
      <c r="B24" s="73"/>
      <c r="C24" s="73"/>
      <c r="D24" s="73"/>
      <c r="E24" s="73"/>
      <c r="F24" s="73"/>
      <c r="G24" s="73"/>
      <c r="H24" s="74"/>
      <c r="I24" s="74"/>
      <c r="J24" s="73"/>
      <c r="K24" s="42"/>
    </row>
    <row r="25" spans="1:11" x14ac:dyDescent="0.25">
      <c r="A25" s="73"/>
      <c r="B25" s="101"/>
      <c r="C25" s="110" t="s">
        <v>637</v>
      </c>
      <c r="D25" s="110"/>
      <c r="E25" s="110"/>
      <c r="F25" s="110"/>
      <c r="G25" s="110"/>
      <c r="H25" s="111"/>
      <c r="I25" s="111"/>
      <c r="J25" s="110"/>
      <c r="K25" s="42"/>
    </row>
    <row r="26" spans="1:11" x14ac:dyDescent="0.25">
      <c r="A26" s="73"/>
      <c r="B26" s="73"/>
      <c r="C26" s="109"/>
      <c r="D26" s="109"/>
      <c r="E26" s="73"/>
      <c r="F26" s="73"/>
      <c r="G26" s="73"/>
      <c r="H26" s="74"/>
      <c r="I26" s="74"/>
      <c r="J26" s="73"/>
      <c r="K26" s="42"/>
    </row>
    <row r="27" spans="1:11" s="1" customFormat="1" x14ac:dyDescent="0.25">
      <c r="A27" s="73"/>
      <c r="B27" s="73"/>
      <c r="C27" s="109"/>
      <c r="D27" s="109" t="s">
        <v>609</v>
      </c>
      <c r="E27" s="73"/>
      <c r="F27" s="73"/>
      <c r="G27" s="73"/>
      <c r="H27" s="74"/>
      <c r="I27" s="74"/>
      <c r="J27" s="73"/>
      <c r="K27" s="42"/>
    </row>
    <row r="28" spans="1:11" s="1" customFormat="1" x14ac:dyDescent="0.25">
      <c r="A28" s="73"/>
      <c r="B28" s="73"/>
      <c r="C28" s="109"/>
      <c r="D28" s="109" t="s">
        <v>708</v>
      </c>
      <c r="E28" s="73"/>
      <c r="F28" s="73"/>
      <c r="G28" s="73"/>
      <c r="H28" s="74"/>
      <c r="I28" s="74"/>
      <c r="J28" s="73"/>
      <c r="K28" s="42"/>
    </row>
    <row r="29" spans="1:11" s="1" customFormat="1" x14ac:dyDescent="0.25">
      <c r="A29" s="73"/>
      <c r="B29" s="73"/>
      <c r="C29" s="109"/>
      <c r="D29" s="109"/>
      <c r="E29" s="73"/>
      <c r="F29" s="73"/>
      <c r="G29" s="73"/>
      <c r="H29" s="74"/>
      <c r="I29" s="74"/>
      <c r="J29" s="73"/>
      <c r="K29" s="42"/>
    </row>
    <row r="30" spans="1:11" x14ac:dyDescent="0.25">
      <c r="A30" s="73"/>
      <c r="B30" s="73"/>
      <c r="C30" s="73"/>
      <c r="D30" s="109"/>
      <c r="E30" s="119" t="s">
        <v>545</v>
      </c>
      <c r="F30" s="101"/>
      <c r="G30" s="73"/>
      <c r="H30" s="74"/>
      <c r="I30" s="74"/>
      <c r="J30" s="73"/>
      <c r="K30" s="42"/>
    </row>
    <row r="31" spans="1:11" x14ac:dyDescent="0.25">
      <c r="A31" s="73"/>
      <c r="B31" s="73"/>
      <c r="C31" s="73"/>
      <c r="D31" s="73"/>
      <c r="E31" s="101"/>
      <c r="F31" s="113" t="s">
        <v>279</v>
      </c>
      <c r="G31" s="113" t="s">
        <v>44</v>
      </c>
      <c r="H31" s="114">
        <f>'EDCM discounts'!J105</f>
        <v>0.97199817910680908</v>
      </c>
      <c r="I31" s="74"/>
      <c r="J31" s="73"/>
      <c r="K31" s="42"/>
    </row>
    <row r="32" spans="1:11" x14ac:dyDescent="0.25">
      <c r="A32" s="73"/>
      <c r="B32" s="73"/>
      <c r="C32" s="73"/>
      <c r="D32" s="73"/>
      <c r="E32" s="101"/>
      <c r="F32" s="120" t="s">
        <v>546</v>
      </c>
      <c r="G32" s="115" t="s">
        <v>44</v>
      </c>
      <c r="H32" s="116">
        <f>'EDCM discounts'!K105</f>
        <v>0.95777114214385572</v>
      </c>
      <c r="I32" s="74"/>
      <c r="J32" s="73"/>
      <c r="K32" s="42"/>
    </row>
    <row r="33" spans="1:11" x14ac:dyDescent="0.25">
      <c r="A33" s="73"/>
      <c r="B33" s="73"/>
      <c r="C33" s="73"/>
      <c r="D33" s="73"/>
      <c r="E33" s="101"/>
      <c r="F33" s="120" t="s">
        <v>547</v>
      </c>
      <c r="G33" s="115" t="s">
        <v>44</v>
      </c>
      <c r="H33" s="116">
        <f>'EDCM discounts'!L105</f>
        <v>0.94980442006149035</v>
      </c>
      <c r="I33" s="74"/>
      <c r="J33" s="73"/>
      <c r="K33" s="42"/>
    </row>
    <row r="34" spans="1:11" x14ac:dyDescent="0.25">
      <c r="A34" s="73"/>
      <c r="B34" s="73"/>
      <c r="C34" s="73"/>
      <c r="D34" s="73"/>
      <c r="E34" s="101"/>
      <c r="F34" s="117" t="s">
        <v>280</v>
      </c>
      <c r="G34" s="117" t="s">
        <v>44</v>
      </c>
      <c r="H34" s="118">
        <f>'EDCM discounts'!M105</f>
        <v>0.890226490216664</v>
      </c>
      <c r="I34" s="74"/>
      <c r="J34" s="73"/>
      <c r="K34" s="42"/>
    </row>
    <row r="35" spans="1:11" x14ac:dyDescent="0.25">
      <c r="A35" s="121"/>
      <c r="B35" s="121"/>
      <c r="C35" s="121"/>
      <c r="D35" s="121"/>
      <c r="E35" s="122"/>
      <c r="F35" s="122"/>
      <c r="G35" s="123"/>
      <c r="H35" s="124"/>
      <c r="I35" s="125"/>
      <c r="J35" s="121"/>
      <c r="K35" s="126"/>
    </row>
    <row r="36" spans="1:11" x14ac:dyDescent="0.25">
      <c r="A36" s="121"/>
      <c r="B36" s="121"/>
      <c r="C36" s="121"/>
      <c r="D36" s="121"/>
      <c r="E36" s="119" t="s">
        <v>548</v>
      </c>
      <c r="F36" s="122"/>
      <c r="G36" s="123"/>
      <c r="H36" s="124"/>
      <c r="I36" s="125"/>
      <c r="J36" s="121"/>
      <c r="K36" s="126"/>
    </row>
    <row r="37" spans="1:11" x14ac:dyDescent="0.25">
      <c r="A37" s="73"/>
      <c r="B37" s="73"/>
      <c r="C37" s="73"/>
      <c r="D37" s="73"/>
      <c r="E37" s="101"/>
      <c r="F37" s="113" t="s">
        <v>279</v>
      </c>
      <c r="G37" s="113" t="s">
        <v>44</v>
      </c>
      <c r="H37" s="212">
        <f>'EDCM discounts'!J106</f>
        <v>0.90360871923905117</v>
      </c>
      <c r="I37" s="74"/>
      <c r="J37" s="73"/>
      <c r="K37" s="42"/>
    </row>
    <row r="38" spans="1:11" x14ac:dyDescent="0.25">
      <c r="A38" s="73"/>
      <c r="B38" s="73"/>
      <c r="C38" s="73"/>
      <c r="D38" s="73"/>
      <c r="E38" s="101"/>
      <c r="F38" s="120" t="s">
        <v>546</v>
      </c>
      <c r="G38" s="115" t="s">
        <v>44</v>
      </c>
      <c r="H38" s="116">
        <f>'EDCM discounts'!K106</f>
        <v>0.85463467860350473</v>
      </c>
      <c r="I38" s="74"/>
      <c r="J38" s="73"/>
      <c r="K38" s="42"/>
    </row>
    <row r="39" spans="1:11" x14ac:dyDescent="0.25">
      <c r="A39" s="73"/>
      <c r="B39" s="73"/>
      <c r="C39" s="73"/>
      <c r="D39" s="73"/>
      <c r="E39" s="101"/>
      <c r="F39" s="120" t="s">
        <v>547</v>
      </c>
      <c r="G39" s="115" t="s">
        <v>44</v>
      </c>
      <c r="H39" s="116">
        <f>'EDCM discounts'!L106</f>
        <v>0.82721065686167394</v>
      </c>
      <c r="I39" s="74"/>
      <c r="J39" s="73"/>
      <c r="K39" s="42"/>
    </row>
    <row r="40" spans="1:11" x14ac:dyDescent="0.25">
      <c r="A40" s="73"/>
      <c r="B40" s="73"/>
      <c r="C40" s="73"/>
      <c r="D40" s="73"/>
      <c r="E40" s="101"/>
      <c r="F40" s="117" t="s">
        <v>280</v>
      </c>
      <c r="G40" s="117" t="s">
        <v>44</v>
      </c>
      <c r="H40" s="118">
        <f>'EDCM discounts'!M106</f>
        <v>0.62212424534815669</v>
      </c>
      <c r="I40" s="74"/>
      <c r="J40" s="73"/>
      <c r="K40" s="42"/>
    </row>
    <row r="41" spans="1:11" x14ac:dyDescent="0.25">
      <c r="A41" s="121"/>
      <c r="B41" s="121"/>
      <c r="C41" s="121"/>
      <c r="D41" s="121"/>
      <c r="E41" s="122"/>
      <c r="F41" s="122"/>
      <c r="G41" s="123"/>
      <c r="H41" s="124"/>
      <c r="I41" s="125"/>
      <c r="J41" s="121"/>
      <c r="K41" s="126"/>
    </row>
    <row r="42" spans="1:11" x14ac:dyDescent="0.25">
      <c r="A42" s="121"/>
      <c r="B42" s="121"/>
      <c r="C42" s="121"/>
      <c r="D42" s="121"/>
      <c r="E42" s="119" t="s">
        <v>549</v>
      </c>
      <c r="F42" s="122"/>
      <c r="G42" s="123"/>
      <c r="H42" s="124"/>
      <c r="I42" s="125"/>
      <c r="J42" s="121"/>
      <c r="K42" s="126"/>
    </row>
    <row r="43" spans="1:11" x14ac:dyDescent="0.25">
      <c r="A43" s="73"/>
      <c r="B43" s="73"/>
      <c r="C43" s="73"/>
      <c r="D43" s="73"/>
      <c r="E43" s="101"/>
      <c r="F43" s="113" t="s">
        <v>279</v>
      </c>
      <c r="G43" s="113" t="s">
        <v>44</v>
      </c>
      <c r="H43" s="212">
        <f>'EDCM discounts'!J107</f>
        <v>0.82954355424600834</v>
      </c>
      <c r="I43" s="74"/>
      <c r="J43" s="73"/>
      <c r="K43" s="42"/>
    </row>
    <row r="44" spans="1:11" x14ac:dyDescent="0.25">
      <c r="A44" s="73"/>
      <c r="B44" s="73"/>
      <c r="C44" s="73"/>
      <c r="D44" s="73"/>
      <c r="E44" s="101"/>
      <c r="F44" s="120" t="s">
        <v>546</v>
      </c>
      <c r="G44" s="115" t="s">
        <v>44</v>
      </c>
      <c r="H44" s="116">
        <f>'EDCM discounts'!K107</f>
        <v>0.74293882366202801</v>
      </c>
      <c r="I44" s="74"/>
      <c r="J44" s="73"/>
      <c r="K44" s="42"/>
    </row>
    <row r="45" spans="1:11" x14ac:dyDescent="0.25">
      <c r="A45" s="73"/>
      <c r="B45" s="73"/>
      <c r="C45" s="73"/>
      <c r="D45" s="73"/>
      <c r="E45" s="101"/>
      <c r="F45" s="120" t="s">
        <v>547</v>
      </c>
      <c r="G45" s="115" t="s">
        <v>44</v>
      </c>
      <c r="H45" s="116">
        <f>'EDCM discounts'!L107</f>
        <v>0.69444272279595753</v>
      </c>
      <c r="I45" s="74"/>
      <c r="J45" s="73"/>
      <c r="K45" s="42"/>
    </row>
    <row r="46" spans="1:11" x14ac:dyDescent="0.25">
      <c r="A46" s="73"/>
      <c r="B46" s="73"/>
      <c r="C46" s="73"/>
      <c r="D46" s="73"/>
      <c r="E46" s="101"/>
      <c r="F46" s="117" t="s">
        <v>280</v>
      </c>
      <c r="G46" s="117" t="s">
        <v>44</v>
      </c>
      <c r="H46" s="118">
        <f>'EDCM discounts'!M107</f>
        <v>0.33177194486811196</v>
      </c>
      <c r="I46" s="74"/>
      <c r="J46" s="73"/>
      <c r="K46" s="42"/>
    </row>
    <row r="47" spans="1:11" x14ac:dyDescent="0.25">
      <c r="A47" s="121"/>
      <c r="B47" s="121"/>
      <c r="C47" s="121"/>
      <c r="D47" s="121"/>
      <c r="E47" s="122"/>
      <c r="F47" s="122"/>
      <c r="G47" s="123"/>
      <c r="H47" s="124"/>
      <c r="I47" s="125"/>
      <c r="J47" s="121"/>
      <c r="K47" s="126"/>
    </row>
    <row r="48" spans="1:11" x14ac:dyDescent="0.25">
      <c r="A48" s="121"/>
      <c r="B48" s="121"/>
      <c r="C48" s="121"/>
      <c r="D48" s="121"/>
      <c r="E48" s="119" t="s">
        <v>550</v>
      </c>
      <c r="F48" s="122"/>
      <c r="G48" s="123"/>
      <c r="H48" s="124"/>
      <c r="I48" s="125"/>
      <c r="J48" s="121"/>
      <c r="K48" s="126"/>
    </row>
    <row r="49" spans="1:11" x14ac:dyDescent="0.25">
      <c r="A49" s="73"/>
      <c r="B49" s="73"/>
      <c r="C49" s="73"/>
      <c r="D49" s="73"/>
      <c r="E49" s="101"/>
      <c r="F49" s="113" t="s">
        <v>279</v>
      </c>
      <c r="G49" s="113" t="s">
        <v>44</v>
      </c>
      <c r="H49" s="114">
        <f>'EDCM discounts'!J108</f>
        <v>0.79657564924317981</v>
      </c>
      <c r="I49" s="74"/>
      <c r="J49" s="73"/>
      <c r="K49" s="42"/>
    </row>
    <row r="50" spans="1:11" x14ac:dyDescent="0.25">
      <c r="A50" s="73"/>
      <c r="B50" s="73"/>
      <c r="C50" s="73"/>
      <c r="D50" s="73"/>
      <c r="E50" s="101"/>
      <c r="F50" s="120" t="s">
        <v>546</v>
      </c>
      <c r="G50" s="115" t="s">
        <v>44</v>
      </c>
      <c r="H50" s="116">
        <f>'EDCM discounts'!K108</f>
        <v>0.69322073641728577</v>
      </c>
      <c r="I50" s="74"/>
      <c r="J50" s="73"/>
      <c r="K50" s="42"/>
    </row>
    <row r="51" spans="1:11" x14ac:dyDescent="0.25">
      <c r="A51" s="73"/>
      <c r="B51" s="73"/>
      <c r="C51" s="73"/>
      <c r="D51" s="73"/>
      <c r="E51" s="101"/>
      <c r="F51" s="120" t="s">
        <v>547</v>
      </c>
      <c r="G51" s="115" t="s">
        <v>44</v>
      </c>
      <c r="H51" s="116">
        <f>'EDCM discounts'!L108</f>
        <v>0.63534502635375689</v>
      </c>
      <c r="I51" s="74"/>
      <c r="J51" s="73"/>
      <c r="K51" s="42"/>
    </row>
    <row r="52" spans="1:11" x14ac:dyDescent="0.25">
      <c r="A52" s="73"/>
      <c r="B52" s="73"/>
      <c r="C52" s="73"/>
      <c r="D52" s="73"/>
      <c r="E52" s="101"/>
      <c r="F52" s="117" t="s">
        <v>280</v>
      </c>
      <c r="G52" s="117" t="s">
        <v>44</v>
      </c>
      <c r="H52" s="118">
        <f>'EDCM discounts'!M108</f>
        <v>0.20253025533055369</v>
      </c>
      <c r="I52" s="74"/>
      <c r="J52" s="73"/>
      <c r="K52" s="42"/>
    </row>
    <row r="53" spans="1:11" x14ac:dyDescent="0.25">
      <c r="A53" s="121"/>
      <c r="B53" s="121"/>
      <c r="C53" s="121"/>
      <c r="D53" s="121"/>
      <c r="E53" s="122"/>
      <c r="F53" s="122"/>
      <c r="G53" s="123"/>
      <c r="H53" s="124"/>
      <c r="I53" s="125"/>
      <c r="J53" s="121"/>
      <c r="K53" s="126"/>
    </row>
    <row r="54" spans="1:11" x14ac:dyDescent="0.25">
      <c r="A54" s="121"/>
      <c r="B54" s="121"/>
      <c r="C54" s="121"/>
      <c r="D54" s="121"/>
      <c r="E54" s="119" t="s">
        <v>551</v>
      </c>
      <c r="F54" s="122"/>
      <c r="G54" s="123"/>
      <c r="H54" s="124"/>
      <c r="I54" s="125"/>
      <c r="J54" s="121"/>
      <c r="K54" s="126"/>
    </row>
    <row r="55" spans="1:11" x14ac:dyDescent="0.25">
      <c r="A55" s="73"/>
      <c r="B55" s="73"/>
      <c r="C55" s="73"/>
      <c r="D55" s="73"/>
      <c r="E55" s="101"/>
      <c r="F55" s="113" t="s">
        <v>279</v>
      </c>
      <c r="G55" s="113" t="s">
        <v>44</v>
      </c>
      <c r="H55" s="114">
        <f>'EDCM discounts'!J109</f>
        <v>0.74491276676441154</v>
      </c>
      <c r="I55" s="74"/>
      <c r="J55" s="73"/>
      <c r="K55" s="42"/>
    </row>
    <row r="56" spans="1:11" x14ac:dyDescent="0.25">
      <c r="A56" s="73"/>
      <c r="B56" s="73"/>
      <c r="C56" s="73"/>
      <c r="D56" s="73"/>
      <c r="E56" s="101"/>
      <c r="F56" s="120" t="s">
        <v>546</v>
      </c>
      <c r="G56" s="115" t="s">
        <v>44</v>
      </c>
      <c r="H56" s="116">
        <f>'EDCM discounts'!K109</f>
        <v>0.61530921312898812</v>
      </c>
      <c r="I56" s="74"/>
      <c r="J56" s="73"/>
      <c r="K56" s="42"/>
    </row>
    <row r="57" spans="1:11" x14ac:dyDescent="0.25">
      <c r="A57" s="73"/>
      <c r="B57" s="73"/>
      <c r="C57" s="73"/>
      <c r="D57" s="73"/>
      <c r="E57" s="101"/>
      <c r="F57" s="120" t="s">
        <v>547</v>
      </c>
      <c r="G57" s="115" t="s">
        <v>44</v>
      </c>
      <c r="H57" s="116">
        <f>'EDCM discounts'!L109</f>
        <v>0.54273503655315003</v>
      </c>
      <c r="I57" s="74"/>
      <c r="J57" s="73"/>
      <c r="K57" s="42"/>
    </row>
    <row r="58" spans="1:11" x14ac:dyDescent="0.25">
      <c r="A58" s="73"/>
      <c r="B58" s="73"/>
      <c r="C58" s="73"/>
      <c r="D58" s="73"/>
      <c r="E58" s="101"/>
      <c r="F58" s="117" t="s">
        <v>280</v>
      </c>
      <c r="G58" s="117" t="s">
        <v>44</v>
      </c>
      <c r="H58" s="118">
        <f>'EDCM discounts'!M109</f>
        <v>0</v>
      </c>
      <c r="I58" s="74"/>
      <c r="J58" s="73"/>
      <c r="K58" s="42"/>
    </row>
    <row r="59" spans="1:11" x14ac:dyDescent="0.25">
      <c r="A59" s="73"/>
      <c r="B59" s="73"/>
      <c r="C59" s="73"/>
      <c r="D59" s="73"/>
      <c r="E59" s="73"/>
      <c r="F59" s="73"/>
      <c r="G59" s="73"/>
      <c r="H59" s="74"/>
      <c r="I59" s="74"/>
      <c r="J59" s="73"/>
      <c r="K59" s="42"/>
    </row>
    <row r="60" spans="1:11" x14ac:dyDescent="0.25">
      <c r="A60" s="73"/>
      <c r="B60" s="107" t="s">
        <v>30</v>
      </c>
      <c r="C60" s="107"/>
      <c r="D60" s="107"/>
      <c r="E60" s="107"/>
      <c r="F60" s="107"/>
      <c r="G60" s="107"/>
      <c r="H60" s="108"/>
      <c r="I60" s="108"/>
      <c r="J60" s="107"/>
      <c r="K60" s="42"/>
    </row>
  </sheetData>
  <sheetProtection sheet="1" objects="1" formatCells="0" formatColumns="0" formatRows="0" sort="0" autoFilter="0"/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9C9C9"/>
  </sheetPr>
  <dimension ref="A1:M59"/>
  <sheetViews>
    <sheetView showGridLines="0" zoomScale="80" zoomScaleNormal="80" workbookViewId="0">
      <pane ySplit="3" topLeftCell="A4" activePane="bottomLeft" state="frozenSplit"/>
      <selection pane="bottomLeft" activeCell="A4" sqref="A4"/>
    </sheetView>
  </sheetViews>
  <sheetFormatPr defaultColWidth="0" defaultRowHeight="15" x14ac:dyDescent="0.25"/>
  <cols>
    <col min="1" max="5" width="2.7109375" customWidth="1"/>
    <col min="6" max="6" width="20.7109375" customWidth="1"/>
    <col min="7" max="7" width="22.7109375" customWidth="1"/>
    <col min="8" max="8" width="24.28515625" customWidth="1"/>
    <col min="9" max="9" width="30.7109375" customWidth="1"/>
    <col min="10" max="10" width="20.7109375" style="1" customWidth="1"/>
    <col min="11" max="11" width="10.7109375" customWidth="1"/>
    <col min="12" max="12" width="82.7109375" customWidth="1"/>
    <col min="13" max="13" width="2.7109375" customWidth="1"/>
    <col min="14" max="16384" width="9.140625" hidden="1"/>
  </cols>
  <sheetData>
    <row r="1" spans="1:13" s="3" customFormat="1" x14ac:dyDescent="0.25">
      <c r="A1" s="70" t="str">
        <f ca="1">MID(CELL("filename",A1),FIND("]",CELL("filename",A1))+1,255)</f>
        <v>Version control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s="3" customFormat="1" x14ac:dyDescent="0.25">
      <c r="A2" s="70" t="str">
        <f>Cover!D21&amp;" - "&amp;Cover!D23</f>
        <v>WPD SWAE - [enter data version name]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s="4" customFormat="1" x14ac:dyDescent="0.25">
      <c r="A3" s="71" t="str">
        <f>Cover!D2&amp;" - "&amp;Cover!D8&amp;" v"&amp;Cover!D10&amp;" - "&amp;Cover!D19</f>
        <v>PCDM charging model - Release for charge setting v3 - 2020/21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 s="1" customFormat="1" x14ac:dyDescent="0.25">
      <c r="A4" s="72" t="str">
        <f>H42 &amp; IF(H42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</row>
    <row r="5" spans="1:13" x14ac:dyDescent="0.25">
      <c r="A5" s="75"/>
      <c r="B5" s="76" t="s">
        <v>12</v>
      </c>
      <c r="C5" s="76"/>
      <c r="D5" s="76"/>
      <c r="E5" s="76"/>
      <c r="F5" s="76"/>
      <c r="G5" s="77"/>
      <c r="H5" s="77"/>
      <c r="I5" s="77"/>
      <c r="J5" s="77"/>
      <c r="K5" s="77"/>
      <c r="L5" s="76"/>
      <c r="M5" s="42"/>
    </row>
    <row r="6" spans="1:13" x14ac:dyDescent="0.25">
      <c r="A6" s="75"/>
      <c r="B6" s="75"/>
      <c r="C6" s="75"/>
      <c r="D6" s="75"/>
      <c r="E6" s="75"/>
      <c r="F6" s="75"/>
      <c r="G6" s="78"/>
      <c r="H6" s="78"/>
      <c r="I6" s="78"/>
      <c r="J6" s="78"/>
      <c r="K6" s="78"/>
      <c r="L6" s="75"/>
      <c r="M6" s="42"/>
    </row>
    <row r="7" spans="1:13" x14ac:dyDescent="0.25">
      <c r="A7" s="75"/>
      <c r="B7" s="75"/>
      <c r="C7" s="75"/>
      <c r="D7" s="75"/>
      <c r="E7" s="75"/>
      <c r="F7" s="75" t="s">
        <v>13</v>
      </c>
      <c r="G7" s="42"/>
      <c r="H7" s="79">
        <f>LOOKUP(2,1/(F20:F29&lt;&gt;""),F20:F29)</f>
        <v>43389</v>
      </c>
      <c r="I7" s="75"/>
      <c r="J7" s="75"/>
      <c r="K7" s="75"/>
      <c r="L7" s="75"/>
      <c r="M7" s="42"/>
    </row>
    <row r="8" spans="1:13" x14ac:dyDescent="0.25">
      <c r="A8" s="75"/>
      <c r="B8" s="75"/>
      <c r="C8" s="75"/>
      <c r="D8" s="75"/>
      <c r="E8" s="75"/>
      <c r="F8" s="75"/>
      <c r="G8" s="42"/>
      <c r="H8" s="78"/>
      <c r="I8" s="75"/>
      <c r="J8" s="75"/>
      <c r="K8" s="75"/>
      <c r="L8" s="75"/>
      <c r="M8" s="42"/>
    </row>
    <row r="9" spans="1:13" x14ac:dyDescent="0.25">
      <c r="A9" s="75"/>
      <c r="B9" s="75"/>
      <c r="C9" s="75"/>
      <c r="D9" s="75"/>
      <c r="E9" s="75"/>
      <c r="F9" s="75" t="s">
        <v>486</v>
      </c>
      <c r="G9" s="42"/>
      <c r="H9" s="81" t="str">
        <f>LOOKUP(2,1/(G20:G29&lt;&gt;""),G20:G29)</f>
        <v>Release for charge setting</v>
      </c>
      <c r="I9" s="75"/>
      <c r="J9" s="75"/>
      <c r="K9" s="75"/>
      <c r="L9" s="75"/>
      <c r="M9" s="42"/>
    </row>
    <row r="10" spans="1:13" x14ac:dyDescent="0.25">
      <c r="A10" s="75"/>
      <c r="B10" s="75"/>
      <c r="C10" s="75"/>
      <c r="D10" s="75"/>
      <c r="E10" s="75"/>
      <c r="F10" s="75"/>
      <c r="G10" s="78"/>
      <c r="H10" s="75"/>
      <c r="I10" s="75"/>
      <c r="J10" s="75"/>
      <c r="K10" s="75"/>
      <c r="L10" s="75"/>
      <c r="M10" s="42"/>
    </row>
    <row r="11" spans="1:13" x14ac:dyDescent="0.25">
      <c r="A11" s="75"/>
      <c r="B11" s="75"/>
      <c r="C11" s="75"/>
      <c r="D11" s="75"/>
      <c r="E11" s="75"/>
      <c r="F11" s="75" t="s">
        <v>757</v>
      </c>
      <c r="G11" s="42"/>
      <c r="H11" s="80">
        <f>LOOKUP(2,1/(H20:H29&lt;&gt;""),H20:H29)</f>
        <v>3</v>
      </c>
      <c r="I11" s="75"/>
      <c r="J11" s="75"/>
      <c r="K11" s="75"/>
      <c r="L11" s="75"/>
      <c r="M11" s="42"/>
    </row>
    <row r="12" spans="1:13" x14ac:dyDescent="0.25">
      <c r="A12" s="75"/>
      <c r="B12" s="75"/>
      <c r="C12" s="75"/>
      <c r="D12" s="75"/>
      <c r="E12" s="75"/>
      <c r="F12" s="75"/>
      <c r="G12" s="42"/>
      <c r="H12" s="78"/>
      <c r="I12" s="78"/>
      <c r="J12" s="78"/>
      <c r="K12" s="75"/>
      <c r="L12" s="75"/>
      <c r="M12" s="42"/>
    </row>
    <row r="13" spans="1:13" x14ac:dyDescent="0.25">
      <c r="A13" s="75"/>
      <c r="B13" s="75"/>
      <c r="C13" s="75"/>
      <c r="D13" s="75"/>
      <c r="E13" s="75"/>
      <c r="F13" s="75" t="s">
        <v>614</v>
      </c>
      <c r="G13" s="42"/>
      <c r="H13" s="81" t="str">
        <f>LOOKUP(2,1/(I20:I29&lt;&gt;""),I20:I29)</f>
        <v>01 April 2020 DCUSA Charging Methodologies Pre-Release (released 09/10/2018)</v>
      </c>
      <c r="I13" s="78"/>
      <c r="J13" s="78"/>
      <c r="K13" s="75"/>
      <c r="L13" s="75"/>
      <c r="M13" s="42"/>
    </row>
    <row r="14" spans="1:13" s="1" customFormat="1" x14ac:dyDescent="0.25">
      <c r="A14" s="75"/>
      <c r="B14" s="75"/>
      <c r="C14" s="75"/>
      <c r="D14" s="75"/>
      <c r="E14" s="75"/>
      <c r="F14" s="75"/>
      <c r="G14" s="42"/>
      <c r="H14" s="79"/>
      <c r="I14" s="78"/>
      <c r="J14" s="78"/>
      <c r="K14" s="75"/>
      <c r="L14" s="75"/>
      <c r="M14" s="42"/>
    </row>
    <row r="15" spans="1:13" s="1" customFormat="1" x14ac:dyDescent="0.25">
      <c r="A15" s="75"/>
      <c r="B15" s="75"/>
      <c r="C15" s="75"/>
      <c r="D15" s="75"/>
      <c r="E15" s="75"/>
      <c r="F15" s="82" t="s">
        <v>615</v>
      </c>
      <c r="G15" s="42"/>
      <c r="H15" s="79" t="str">
        <f>LOOKUP(2,1/(J20:J29&lt;&gt;""),J20:J29)</f>
        <v>Schedule 29</v>
      </c>
      <c r="I15" s="78"/>
      <c r="J15" s="78"/>
      <c r="K15" s="75"/>
      <c r="L15" s="75"/>
      <c r="M15" s="42"/>
    </row>
    <row r="16" spans="1:13" x14ac:dyDescent="0.25">
      <c r="A16" s="75"/>
      <c r="B16" s="75"/>
      <c r="C16" s="75"/>
      <c r="D16" s="75"/>
      <c r="E16" s="75"/>
      <c r="F16" s="75"/>
      <c r="G16" s="42"/>
      <c r="H16" s="79"/>
      <c r="I16" s="78"/>
      <c r="J16" s="78"/>
      <c r="K16" s="75"/>
      <c r="L16" s="75"/>
      <c r="M16" s="42"/>
    </row>
    <row r="17" spans="1:13" x14ac:dyDescent="0.25">
      <c r="A17" s="42"/>
      <c r="B17" s="83" t="s">
        <v>14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42"/>
    </row>
    <row r="18" spans="1:13" x14ac:dyDescent="0.25">
      <c r="A18" s="75"/>
      <c r="B18" s="75"/>
      <c r="C18" s="75"/>
      <c r="D18" s="75"/>
      <c r="E18" s="75"/>
      <c r="F18" s="75"/>
      <c r="G18" s="78"/>
      <c r="H18" s="75"/>
      <c r="I18" s="75"/>
      <c r="J18" s="75"/>
      <c r="K18" s="75"/>
      <c r="L18" s="75"/>
      <c r="M18" s="42"/>
    </row>
    <row r="19" spans="1:13" x14ac:dyDescent="0.25">
      <c r="A19" s="75"/>
      <c r="B19" s="75"/>
      <c r="C19" s="75"/>
      <c r="D19" s="75"/>
      <c r="E19" s="75"/>
      <c r="F19" s="84" t="s">
        <v>15</v>
      </c>
      <c r="G19" s="85" t="s">
        <v>16</v>
      </c>
      <c r="H19" s="84" t="s">
        <v>759</v>
      </c>
      <c r="I19" s="85" t="s">
        <v>611</v>
      </c>
      <c r="J19" s="85" t="s">
        <v>612</v>
      </c>
      <c r="K19" s="85" t="s">
        <v>17</v>
      </c>
      <c r="L19" s="85" t="s">
        <v>18</v>
      </c>
      <c r="M19" s="42"/>
    </row>
    <row r="20" spans="1:13" ht="30" x14ac:dyDescent="0.25">
      <c r="A20" s="75"/>
      <c r="B20" s="75"/>
      <c r="C20" s="75"/>
      <c r="D20" s="75"/>
      <c r="E20" s="75"/>
      <c r="F20" s="18">
        <v>43250</v>
      </c>
      <c r="G20" s="18" t="s">
        <v>729</v>
      </c>
      <c r="H20" s="22">
        <v>1</v>
      </c>
      <c r="I20" s="18" t="s">
        <v>431</v>
      </c>
      <c r="J20" s="18" t="s">
        <v>730</v>
      </c>
      <c r="K20" s="18" t="s">
        <v>567</v>
      </c>
      <c r="L20" s="18" t="s">
        <v>514</v>
      </c>
      <c r="M20" s="42"/>
    </row>
    <row r="21" spans="1:13" ht="30" x14ac:dyDescent="0.25">
      <c r="A21" s="75"/>
      <c r="B21" s="75"/>
      <c r="C21" s="75"/>
      <c r="D21" s="75"/>
      <c r="E21" s="75"/>
      <c r="F21" s="18">
        <v>43301</v>
      </c>
      <c r="G21" s="18" t="s">
        <v>729</v>
      </c>
      <c r="H21" s="22">
        <v>2</v>
      </c>
      <c r="I21" s="18" t="s">
        <v>739</v>
      </c>
      <c r="J21" s="18" t="s">
        <v>730</v>
      </c>
      <c r="K21" s="18" t="s">
        <v>567</v>
      </c>
      <c r="L21" s="18" t="s">
        <v>740</v>
      </c>
      <c r="M21" s="42"/>
    </row>
    <row r="22" spans="1:13" s="1" customFormat="1" ht="30" x14ac:dyDescent="0.25">
      <c r="A22" s="75"/>
      <c r="B22" s="75"/>
      <c r="C22" s="75"/>
      <c r="D22" s="75"/>
      <c r="E22" s="75"/>
      <c r="F22" s="18">
        <v>43341</v>
      </c>
      <c r="G22" s="223" t="s">
        <v>729</v>
      </c>
      <c r="H22" s="22">
        <v>3</v>
      </c>
      <c r="I22" s="223" t="s">
        <v>748</v>
      </c>
      <c r="J22" s="223" t="s">
        <v>730</v>
      </c>
      <c r="K22" s="223" t="s">
        <v>567</v>
      </c>
      <c r="L22" s="223" t="s">
        <v>761</v>
      </c>
      <c r="M22" s="42"/>
    </row>
    <row r="23" spans="1:13" ht="45" x14ac:dyDescent="0.25">
      <c r="A23" s="75"/>
      <c r="B23" s="75"/>
      <c r="C23" s="75"/>
      <c r="D23" s="75"/>
      <c r="E23" s="75"/>
      <c r="F23" s="18">
        <v>43389</v>
      </c>
      <c r="G23" s="18" t="s">
        <v>756</v>
      </c>
      <c r="H23" s="22">
        <v>3</v>
      </c>
      <c r="I23" s="223" t="s">
        <v>758</v>
      </c>
      <c r="J23" s="223" t="s">
        <v>730</v>
      </c>
      <c r="K23" s="223" t="s">
        <v>567</v>
      </c>
      <c r="L23" s="223" t="s">
        <v>760</v>
      </c>
      <c r="M23" s="42"/>
    </row>
    <row r="24" spans="1:13" x14ac:dyDescent="0.25">
      <c r="A24" s="75"/>
      <c r="B24" s="75"/>
      <c r="C24" s="75"/>
      <c r="D24" s="75"/>
      <c r="E24" s="75"/>
      <c r="F24" s="18"/>
      <c r="G24" s="18"/>
      <c r="H24" s="22"/>
      <c r="I24" s="18"/>
      <c r="J24" s="18"/>
      <c r="K24" s="18"/>
      <c r="L24" s="18"/>
      <c r="M24" s="42"/>
    </row>
    <row r="25" spans="1:13" x14ac:dyDescent="0.25">
      <c r="A25" s="75"/>
      <c r="B25" s="75"/>
      <c r="C25" s="75"/>
      <c r="D25" s="75"/>
      <c r="E25" s="75"/>
      <c r="F25" s="18"/>
      <c r="G25" s="18"/>
      <c r="H25" s="22"/>
      <c r="I25" s="18"/>
      <c r="J25" s="18"/>
      <c r="K25" s="18"/>
      <c r="L25" s="18"/>
      <c r="M25" s="42"/>
    </row>
    <row r="26" spans="1:13" x14ac:dyDescent="0.25">
      <c r="A26" s="75"/>
      <c r="B26" s="75"/>
      <c r="C26" s="75"/>
      <c r="D26" s="75"/>
      <c r="E26" s="75"/>
      <c r="F26" s="18"/>
      <c r="G26" s="18"/>
      <c r="H26" s="22"/>
      <c r="I26" s="18"/>
      <c r="J26" s="18"/>
      <c r="K26" s="18"/>
      <c r="L26" s="18"/>
      <c r="M26" s="42"/>
    </row>
    <row r="27" spans="1:13" x14ac:dyDescent="0.25">
      <c r="A27" s="75"/>
      <c r="B27" s="75"/>
      <c r="C27" s="75"/>
      <c r="D27" s="75"/>
      <c r="E27" s="75"/>
      <c r="F27" s="18"/>
      <c r="G27" s="18"/>
      <c r="H27" s="22"/>
      <c r="I27" s="18"/>
      <c r="J27" s="18"/>
      <c r="K27" s="18"/>
      <c r="L27" s="18"/>
      <c r="M27" s="42"/>
    </row>
    <row r="28" spans="1:13" x14ac:dyDescent="0.25">
      <c r="A28" s="75"/>
      <c r="B28" s="75"/>
      <c r="C28" s="75"/>
      <c r="D28" s="75"/>
      <c r="E28" s="75"/>
      <c r="F28" s="18"/>
      <c r="G28" s="18"/>
      <c r="H28" s="22"/>
      <c r="I28" s="18"/>
      <c r="J28" s="18"/>
      <c r="K28" s="18"/>
      <c r="L28" s="18"/>
      <c r="M28" s="42"/>
    </row>
    <row r="29" spans="1:13" x14ac:dyDescent="0.25">
      <c r="A29" s="75"/>
      <c r="B29" s="75"/>
      <c r="C29" s="75"/>
      <c r="D29" s="75"/>
      <c r="E29" s="75"/>
      <c r="F29" s="18"/>
      <c r="G29" s="18"/>
      <c r="H29" s="22"/>
      <c r="I29" s="18"/>
      <c r="J29" s="18"/>
      <c r="K29" s="18"/>
      <c r="L29" s="18"/>
      <c r="M29" s="42"/>
    </row>
    <row r="30" spans="1:13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</row>
    <row r="31" spans="1:13" x14ac:dyDescent="0.25">
      <c r="A31" s="42"/>
      <c r="B31" s="83" t="s">
        <v>20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42"/>
    </row>
    <row r="32" spans="1:13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</row>
    <row r="33" spans="1:13" x14ac:dyDescent="0.25">
      <c r="A33" s="42"/>
      <c r="B33" s="42"/>
      <c r="C33" s="42"/>
      <c r="D33" s="42"/>
      <c r="E33" s="86" t="s">
        <v>21</v>
      </c>
      <c r="F33" s="42"/>
      <c r="G33" s="42"/>
      <c r="H33" s="42"/>
      <c r="I33" s="42"/>
      <c r="J33" s="42"/>
      <c r="K33" s="42"/>
      <c r="L33" s="42"/>
      <c r="M33" s="42"/>
    </row>
    <row r="34" spans="1:13" x14ac:dyDescent="0.25">
      <c r="A34" s="42"/>
      <c r="B34" s="42"/>
      <c r="C34" s="42"/>
      <c r="D34" s="42"/>
      <c r="E34" s="42"/>
      <c r="F34" s="87" t="s">
        <v>22</v>
      </c>
      <c r="G34" s="52" t="s">
        <v>231</v>
      </c>
      <c r="H34" s="88">
        <f>MEAV!H145</f>
        <v>0</v>
      </c>
      <c r="I34" s="42"/>
      <c r="J34" s="42"/>
      <c r="K34" s="42"/>
      <c r="L34" s="42"/>
      <c r="M34" s="42"/>
    </row>
    <row r="35" spans="1:13" x14ac:dyDescent="0.25">
      <c r="A35" s="42"/>
      <c r="B35" s="42"/>
      <c r="C35" s="42"/>
      <c r="D35" s="42"/>
      <c r="E35" s="42"/>
      <c r="F35" s="54" t="s">
        <v>23</v>
      </c>
      <c r="G35" s="53" t="s">
        <v>231</v>
      </c>
      <c r="H35" s="89">
        <f>Expenditure!H147</f>
        <v>0</v>
      </c>
      <c r="I35" s="42"/>
      <c r="J35" s="42"/>
      <c r="K35" s="42"/>
      <c r="L35" s="42"/>
      <c r="M35" s="42"/>
    </row>
    <row r="36" spans="1:13" x14ac:dyDescent="0.25">
      <c r="A36" s="42"/>
      <c r="B36" s="42"/>
      <c r="C36" s="42"/>
      <c r="D36" s="42"/>
      <c r="E36" s="42"/>
      <c r="F36" s="42" t="s">
        <v>311</v>
      </c>
      <c r="G36" s="53" t="s">
        <v>231</v>
      </c>
      <c r="H36" s="89">
        <f>Expensed!H86</f>
        <v>0</v>
      </c>
      <c r="I36" s="42"/>
      <c r="J36" s="42"/>
      <c r="K36" s="42"/>
      <c r="L36" s="42"/>
      <c r="M36" s="42"/>
    </row>
    <row r="37" spans="1:13" x14ac:dyDescent="0.25">
      <c r="A37" s="42"/>
      <c r="B37" s="42"/>
      <c r="C37" s="42"/>
      <c r="D37" s="42"/>
      <c r="E37" s="42"/>
      <c r="F37" s="54" t="s">
        <v>24</v>
      </c>
      <c r="G37" s="53" t="s">
        <v>231</v>
      </c>
      <c r="H37" s="89">
        <f>Capitalised!H67</f>
        <v>0</v>
      </c>
      <c r="I37" s="42"/>
      <c r="J37" s="42"/>
      <c r="K37" s="42"/>
      <c r="L37" s="42"/>
      <c r="M37" s="42"/>
    </row>
    <row r="38" spans="1:13" x14ac:dyDescent="0.25">
      <c r="A38" s="42"/>
      <c r="B38" s="42"/>
      <c r="C38" s="42"/>
      <c r="D38" s="42"/>
      <c r="E38" s="42"/>
      <c r="F38" s="54" t="s">
        <v>25</v>
      </c>
      <c r="G38" s="53" t="s">
        <v>231</v>
      </c>
      <c r="H38" s="89">
        <f>'Rev allocation'!H188</f>
        <v>0</v>
      </c>
      <c r="I38" s="42"/>
      <c r="J38" s="42"/>
      <c r="K38" s="42"/>
      <c r="L38" s="42"/>
      <c r="M38" s="42"/>
    </row>
    <row r="39" spans="1:13" x14ac:dyDescent="0.25">
      <c r="A39" s="42"/>
      <c r="B39" s="42"/>
      <c r="C39" s="42"/>
      <c r="D39" s="42"/>
      <c r="E39" s="42"/>
      <c r="F39" s="42" t="s">
        <v>312</v>
      </c>
      <c r="G39" s="53" t="s">
        <v>231</v>
      </c>
      <c r="H39" s="89">
        <f>Direct!H62</f>
        <v>0</v>
      </c>
      <c r="I39" s="42"/>
      <c r="J39" s="42"/>
      <c r="K39" s="42"/>
      <c r="L39" s="42"/>
      <c r="M39" s="42"/>
    </row>
    <row r="40" spans="1:13" x14ac:dyDescent="0.25">
      <c r="A40" s="42"/>
      <c r="B40" s="42"/>
      <c r="C40" s="42"/>
      <c r="D40" s="42"/>
      <c r="E40" s="42"/>
      <c r="F40" s="42" t="s">
        <v>313</v>
      </c>
      <c r="G40" s="53" t="s">
        <v>231</v>
      </c>
      <c r="H40" s="89">
        <f>'EDCM discounts'!H113</f>
        <v>0</v>
      </c>
      <c r="I40" s="42"/>
      <c r="J40" s="42"/>
      <c r="K40" s="42"/>
      <c r="L40" s="42"/>
      <c r="M40" s="42"/>
    </row>
    <row r="41" spans="1:13" x14ac:dyDescent="0.25">
      <c r="A41" s="42"/>
      <c r="B41" s="42"/>
      <c r="C41" s="42"/>
      <c r="D41" s="42"/>
      <c r="E41" s="42"/>
      <c r="F41" s="68" t="s">
        <v>26</v>
      </c>
      <c r="G41" s="68" t="s">
        <v>231</v>
      </c>
      <c r="H41" s="90">
        <f>'CDCM discounts'!H43</f>
        <v>0</v>
      </c>
      <c r="I41" s="42"/>
      <c r="J41" s="42"/>
      <c r="K41" s="42"/>
      <c r="L41" s="42"/>
      <c r="M41" s="42"/>
    </row>
    <row r="42" spans="1:13" s="1" customFormat="1" x14ac:dyDescent="0.25">
      <c r="A42" s="42"/>
      <c r="B42" s="42"/>
      <c r="C42" s="42"/>
      <c r="D42" s="42"/>
      <c r="E42" s="42"/>
      <c r="F42" s="91" t="s">
        <v>613</v>
      </c>
      <c r="G42" s="91" t="s">
        <v>231</v>
      </c>
      <c r="H42" s="92">
        <f>SUM(H34:H41)</f>
        <v>0</v>
      </c>
      <c r="I42" s="42"/>
      <c r="J42" s="42"/>
      <c r="K42" s="42"/>
      <c r="L42" s="42"/>
      <c r="M42" s="42"/>
    </row>
    <row r="43" spans="1:13" x14ac:dyDescent="0.25">
      <c r="A43" s="42"/>
      <c r="B43" s="42"/>
      <c r="C43" s="42"/>
      <c r="D43" s="42"/>
      <c r="E43" s="42"/>
      <c r="F43" s="54"/>
      <c r="G43" s="53"/>
      <c r="H43" s="53"/>
      <c r="I43" s="93"/>
      <c r="J43" s="93"/>
      <c r="K43" s="42"/>
      <c r="L43" s="42"/>
      <c r="M43" s="42"/>
    </row>
    <row r="44" spans="1:13" x14ac:dyDescent="0.25">
      <c r="A44" s="42"/>
      <c r="B44" s="83" t="s">
        <v>27</v>
      </c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42"/>
    </row>
    <row r="45" spans="1:13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</row>
    <row r="46" spans="1:13" x14ac:dyDescent="0.25">
      <c r="A46" s="42"/>
      <c r="B46" s="42"/>
      <c r="C46" s="42"/>
      <c r="D46" s="42"/>
      <c r="E46" s="42"/>
      <c r="F46" s="85" t="s">
        <v>28</v>
      </c>
      <c r="G46" s="42"/>
      <c r="H46" s="42"/>
      <c r="I46" s="42"/>
      <c r="J46" s="42"/>
      <c r="K46" s="42"/>
      <c r="L46" s="42"/>
      <c r="M46" s="42"/>
    </row>
    <row r="47" spans="1:13" x14ac:dyDescent="0.25">
      <c r="A47" s="42"/>
      <c r="B47" s="42"/>
      <c r="C47" s="42"/>
      <c r="D47" s="42"/>
      <c r="E47" s="42"/>
      <c r="F47" s="20" t="s">
        <v>19</v>
      </c>
      <c r="G47" s="42"/>
      <c r="H47" s="42"/>
      <c r="I47" s="42"/>
      <c r="J47" s="42"/>
      <c r="K47" s="42"/>
      <c r="L47" s="42"/>
      <c r="M47" s="42"/>
    </row>
    <row r="48" spans="1:13" s="1" customFormat="1" x14ac:dyDescent="0.25">
      <c r="A48" s="42"/>
      <c r="B48" s="42"/>
      <c r="C48" s="42"/>
      <c r="D48" s="42"/>
      <c r="E48" s="42"/>
      <c r="F48" s="20" t="s">
        <v>610</v>
      </c>
      <c r="G48" s="42"/>
      <c r="H48" s="42"/>
      <c r="I48" s="42"/>
      <c r="J48" s="42"/>
      <c r="K48" s="42"/>
      <c r="L48" s="42"/>
      <c r="M48" s="42"/>
    </row>
    <row r="49" spans="1:13" s="1" customFormat="1" x14ac:dyDescent="0.25">
      <c r="A49" s="42"/>
      <c r="B49" s="42"/>
      <c r="C49" s="42"/>
      <c r="D49" s="42"/>
      <c r="E49" s="42"/>
      <c r="F49" s="20" t="s">
        <v>729</v>
      </c>
      <c r="G49" s="42"/>
      <c r="H49" s="42"/>
      <c r="I49" s="42"/>
      <c r="J49" s="42"/>
      <c r="K49" s="42"/>
      <c r="L49" s="42"/>
      <c r="M49" s="42"/>
    </row>
    <row r="50" spans="1:13" s="1" customFormat="1" ht="30" x14ac:dyDescent="0.25">
      <c r="A50" s="42"/>
      <c r="B50" s="42"/>
      <c r="C50" s="42"/>
      <c r="D50" s="42"/>
      <c r="E50" s="42"/>
      <c r="F50" s="226" t="s">
        <v>756</v>
      </c>
      <c r="G50" s="42"/>
      <c r="H50" s="42"/>
      <c r="I50" s="42"/>
      <c r="J50" s="42"/>
      <c r="K50" s="42"/>
      <c r="L50" s="42"/>
      <c r="M50" s="42"/>
    </row>
    <row r="51" spans="1:13" s="1" customFormat="1" x14ac:dyDescent="0.25">
      <c r="A51" s="42"/>
      <c r="B51" s="42"/>
      <c r="C51" s="42"/>
      <c r="D51" s="42"/>
      <c r="E51" s="42"/>
      <c r="F51" s="20"/>
      <c r="G51" s="42"/>
      <c r="H51" s="42"/>
      <c r="I51" s="42"/>
      <c r="J51" s="42"/>
      <c r="K51" s="42"/>
      <c r="L51" s="42"/>
      <c r="M51" s="42"/>
    </row>
    <row r="52" spans="1:13" s="1" customFormat="1" x14ac:dyDescent="0.25">
      <c r="A52" s="42"/>
      <c r="B52" s="42"/>
      <c r="C52" s="42"/>
      <c r="D52" s="42"/>
      <c r="E52" s="42"/>
      <c r="F52" s="20"/>
      <c r="G52" s="42"/>
      <c r="H52" s="42"/>
      <c r="I52" s="42"/>
      <c r="J52" s="42"/>
      <c r="K52" s="42"/>
      <c r="L52" s="42"/>
      <c r="M52" s="42"/>
    </row>
    <row r="53" spans="1:13" s="1" customFormat="1" x14ac:dyDescent="0.25">
      <c r="A53" s="42"/>
      <c r="B53" s="42"/>
      <c r="C53" s="42"/>
      <c r="D53" s="42"/>
      <c r="E53" s="42"/>
      <c r="F53" s="20"/>
      <c r="G53" s="42"/>
      <c r="H53" s="42"/>
      <c r="I53" s="42"/>
      <c r="J53" s="42"/>
      <c r="K53" s="42"/>
      <c r="L53" s="42"/>
      <c r="M53" s="42"/>
    </row>
    <row r="54" spans="1:13" s="1" customFormat="1" x14ac:dyDescent="0.25">
      <c r="A54" s="42"/>
      <c r="B54" s="42"/>
      <c r="C54" s="42"/>
      <c r="D54" s="42"/>
      <c r="E54" s="42"/>
      <c r="F54" s="20"/>
      <c r="G54" s="42"/>
      <c r="H54" s="42"/>
      <c r="I54" s="42"/>
      <c r="J54" s="42"/>
      <c r="K54" s="42"/>
      <c r="L54" s="42"/>
      <c r="M54" s="42"/>
    </row>
    <row r="55" spans="1:13" s="1" customFormat="1" x14ac:dyDescent="0.25">
      <c r="A55" s="42"/>
      <c r="B55" s="42"/>
      <c r="C55" s="42"/>
      <c r="D55" s="42"/>
      <c r="E55" s="42"/>
      <c r="F55" s="20"/>
      <c r="G55" s="42"/>
      <c r="H55" s="42"/>
      <c r="I55" s="42"/>
      <c r="J55" s="42"/>
      <c r="K55" s="42"/>
      <c r="L55" s="42"/>
      <c r="M55" s="42"/>
    </row>
    <row r="56" spans="1:13" s="1" customFormat="1" x14ac:dyDescent="0.25">
      <c r="A56" s="42"/>
      <c r="B56" s="42"/>
      <c r="C56" s="42"/>
      <c r="D56" s="42"/>
      <c r="E56" s="42"/>
      <c r="F56" s="20"/>
      <c r="G56" s="42"/>
      <c r="H56" s="42"/>
      <c r="I56" s="42"/>
      <c r="J56" s="42"/>
      <c r="K56" s="42"/>
      <c r="L56" s="42"/>
      <c r="M56" s="42"/>
    </row>
    <row r="57" spans="1:13" x14ac:dyDescent="0.25">
      <c r="A57" s="42"/>
      <c r="B57" s="42"/>
      <c r="C57" s="42"/>
      <c r="D57" s="42"/>
      <c r="E57" s="42"/>
      <c r="F57" s="20" t="s">
        <v>29</v>
      </c>
      <c r="G57" s="42"/>
      <c r="H57" s="42"/>
      <c r="I57" s="42"/>
      <c r="J57" s="42"/>
      <c r="K57" s="42"/>
      <c r="L57" s="42"/>
      <c r="M57" s="42"/>
    </row>
    <row r="58" spans="1:13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</row>
    <row r="59" spans="1:13" x14ac:dyDescent="0.25">
      <c r="A59" s="42"/>
      <c r="B59" s="83" t="s">
        <v>30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42"/>
    </row>
  </sheetData>
  <sheetProtection sheet="1" objects="1" formatCells="0" formatColumns="0" formatRows="0" sort="0" autoFilter="0"/>
  <conditionalFormatting sqref="H34">
    <cfRule type="cellIs" dxfId="51" priority="4" stopIfTrue="1" operator="greaterThan">
      <formula>0</formula>
    </cfRule>
  </conditionalFormatting>
  <conditionalFormatting sqref="H35">
    <cfRule type="cellIs" dxfId="50" priority="5" stopIfTrue="1" operator="greaterThan">
      <formula>0</formula>
    </cfRule>
  </conditionalFormatting>
  <conditionalFormatting sqref="H36">
    <cfRule type="cellIs" dxfId="49" priority="6" stopIfTrue="1" operator="greaterThan">
      <formula>0</formula>
    </cfRule>
  </conditionalFormatting>
  <conditionalFormatting sqref="H37">
    <cfRule type="cellIs" dxfId="48" priority="7" stopIfTrue="1" operator="greaterThan">
      <formula>0</formula>
    </cfRule>
  </conditionalFormatting>
  <conditionalFormatting sqref="H38">
    <cfRule type="cellIs" dxfId="47" priority="8" stopIfTrue="1" operator="greaterThan">
      <formula>0</formula>
    </cfRule>
  </conditionalFormatting>
  <conditionalFormatting sqref="H39">
    <cfRule type="cellIs" dxfId="46" priority="9" stopIfTrue="1" operator="greaterThan">
      <formula>0</formula>
    </cfRule>
  </conditionalFormatting>
  <conditionalFormatting sqref="H40">
    <cfRule type="cellIs" dxfId="45" priority="10" stopIfTrue="1" operator="greaterThan">
      <formula>0</formula>
    </cfRule>
  </conditionalFormatting>
  <conditionalFormatting sqref="H41">
    <cfRule type="cellIs" dxfId="44" priority="11" stopIfTrue="1" operator="greaterThan">
      <formula>0</formula>
    </cfRule>
  </conditionalFormatting>
  <conditionalFormatting sqref="A4:XFD4">
    <cfRule type="expression" dxfId="43" priority="3">
      <formula>LEFT($A$4,1) &lt;&gt; "0"</formula>
    </cfRule>
  </conditionalFormatting>
  <conditionalFormatting sqref="H42">
    <cfRule type="cellIs" dxfId="42" priority="2" stopIfTrue="1" operator="greaterThan">
      <formula>0</formula>
    </cfRule>
  </conditionalFormatting>
  <dataValidations disablePrompts="1" count="3">
    <dataValidation type="date" operator="greaterThanOrEqual" allowBlank="1" showInputMessage="1" showErrorMessage="1" errorTitle="Model date" error="Input a date" promptTitle="Model date" prompt="Input a date" sqref="F20:F29">
      <formula1>1</formula1>
    </dataValidation>
    <dataValidation type="whole" operator="greaterThan" allowBlank="1" showInputMessage="1" showErrorMessage="1" errorTitle="Stage model version" error="A positive integer value has not been selected" promptTitle="Stage model version" prompt="Input must be an integer. The value should return to 1 when a new development stage is reached." sqref="H20:H29">
      <formula1>0</formula1>
    </dataValidation>
    <dataValidation type="list" allowBlank="1" showInputMessage="1" showErrorMessage="1" errorTitle="Development stage" error="Selection is not consistent with the list of options specified below" promptTitle="Development stage" prompt="Select from the list of options" sqref="G20:G29">
      <formula1>$F$47:$F$57</formula1>
    </dataValidation>
  </dataValidations>
  <hyperlinks>
    <hyperlink ref="A1" location="Index!A1" display="Index!A1"/>
    <hyperlink ref="F36" location="'Expensed'!A1" display="Expensed"/>
    <hyperlink ref="F39" location="'Direct'!A1" display="Direct"/>
  </hyperlinks>
  <pageMargins left="0.7" right="0.7" top="0.75" bottom="0.75" header="0.3" footer="0.3"/>
  <pageSetup paperSize="9" orientation="portrait" r:id="rId1"/>
  <cellWatches>
    <cellWatch r="H42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C9C9C9"/>
  </sheetPr>
  <dimension ref="A1:I42"/>
  <sheetViews>
    <sheetView showGridLines="0" zoomScale="80" zoomScaleNormal="80" workbookViewId="0">
      <pane ySplit="3" topLeftCell="A4" activePane="bottomLeft" state="frozenSplit"/>
      <selection pane="bottomLeft" activeCell="A4" sqref="A4"/>
    </sheetView>
  </sheetViews>
  <sheetFormatPr defaultColWidth="0" defaultRowHeight="15" x14ac:dyDescent="0.25"/>
  <cols>
    <col min="1" max="5" width="2.7109375" customWidth="1"/>
    <col min="6" max="6" width="73.7109375" customWidth="1"/>
    <col min="7" max="7" width="2.7109375" customWidth="1"/>
    <col min="8" max="8" width="9.140625" hidden="1" customWidth="1"/>
    <col min="9" max="9" width="0" hidden="1" customWidth="1"/>
    <col min="10" max="16384" width="9.140625" hidden="1"/>
  </cols>
  <sheetData>
    <row r="1" spans="1:9" s="3" customFormat="1" x14ac:dyDescent="0.25">
      <c r="A1" s="94" t="str">
        <f ca="1">MID(CELL("filename",A1),FIND("]",CELL("filename",A1))+1,255)</f>
        <v>Model map</v>
      </c>
      <c r="B1" s="94"/>
      <c r="C1" s="94"/>
      <c r="D1" s="94"/>
      <c r="E1" s="94"/>
      <c r="F1" s="94"/>
      <c r="G1" s="94"/>
      <c r="H1" s="94"/>
      <c r="I1" s="94"/>
    </row>
    <row r="2" spans="1:9" s="3" customFormat="1" x14ac:dyDescent="0.25">
      <c r="A2" s="94" t="str">
        <f>Cover!D21&amp;" - "&amp;Cover!D23</f>
        <v>WPD SWAE - [enter data version name]</v>
      </c>
      <c r="B2" s="94"/>
      <c r="C2" s="94"/>
      <c r="D2" s="94"/>
      <c r="E2" s="94"/>
      <c r="F2" s="94"/>
      <c r="G2" s="94"/>
      <c r="H2" s="94"/>
      <c r="I2" s="94"/>
    </row>
    <row r="3" spans="1:9" s="4" customFormat="1" x14ac:dyDescent="0.25">
      <c r="A3" s="71" t="str">
        <f>Cover!D2&amp;" - "&amp;Cover!D8&amp;" v"&amp;Cover!D10&amp;" - "&amp;Cover!D19</f>
        <v>PCDM charging model - Release for charge setting v3 - 2020/21</v>
      </c>
      <c r="B3" s="95"/>
      <c r="C3" s="95"/>
      <c r="D3" s="95"/>
      <c r="E3" s="95"/>
      <c r="F3" s="95"/>
      <c r="G3" s="95"/>
      <c r="H3" s="95"/>
      <c r="I3" s="95"/>
    </row>
    <row r="4" spans="1:9" x14ac:dyDescent="0.25">
      <c r="A4" s="42"/>
      <c r="B4" s="42"/>
      <c r="C4" s="42"/>
      <c r="D4" s="42"/>
      <c r="E4" s="42"/>
      <c r="F4" s="42"/>
      <c r="G4" s="42"/>
      <c r="H4" s="42"/>
      <c r="I4" s="42"/>
    </row>
    <row r="5" spans="1:9" x14ac:dyDescent="0.25">
      <c r="A5" s="42"/>
      <c r="B5" s="83" t="s">
        <v>31</v>
      </c>
      <c r="C5" s="83"/>
      <c r="D5" s="83"/>
      <c r="E5" s="83"/>
      <c r="F5" s="83"/>
      <c r="G5" s="42"/>
      <c r="H5" s="42"/>
      <c r="I5" s="42"/>
    </row>
    <row r="6" spans="1:9" x14ac:dyDescent="0.25">
      <c r="A6" s="42"/>
      <c r="B6" s="42"/>
      <c r="C6" s="42"/>
      <c r="D6" s="42"/>
      <c r="E6" s="42"/>
      <c r="F6" s="42"/>
      <c r="G6" s="42"/>
      <c r="H6" s="42"/>
      <c r="I6" s="42"/>
    </row>
    <row r="7" spans="1:9" x14ac:dyDescent="0.25">
      <c r="A7" s="42"/>
      <c r="B7" s="42"/>
      <c r="C7" s="42"/>
      <c r="D7" s="42"/>
      <c r="E7" s="42"/>
      <c r="F7" s="42" t="s">
        <v>308</v>
      </c>
      <c r="G7" s="42"/>
      <c r="H7" s="42"/>
      <c r="I7" s="42"/>
    </row>
    <row r="8" spans="1:9" x14ac:dyDescent="0.25">
      <c r="A8" s="42"/>
      <c r="B8" s="42"/>
      <c r="C8" s="42"/>
      <c r="D8" s="42"/>
      <c r="E8" s="42"/>
      <c r="F8" s="42"/>
      <c r="G8" s="42"/>
      <c r="H8" s="42"/>
      <c r="I8" s="42"/>
    </row>
    <row r="9" spans="1:9" x14ac:dyDescent="0.25">
      <c r="A9" s="42"/>
      <c r="B9" s="42"/>
      <c r="C9" s="42"/>
      <c r="D9" s="42"/>
      <c r="E9" s="42"/>
      <c r="F9" s="42"/>
      <c r="G9" s="42"/>
      <c r="H9" s="42"/>
      <c r="I9" s="42"/>
    </row>
    <row r="10" spans="1:9" x14ac:dyDescent="0.25">
      <c r="A10" s="42"/>
      <c r="B10" s="42"/>
      <c r="C10" s="42"/>
      <c r="D10" s="42"/>
      <c r="E10" s="42"/>
      <c r="F10" s="42"/>
      <c r="G10" s="42"/>
      <c r="H10" s="42"/>
      <c r="I10" s="42"/>
    </row>
    <row r="11" spans="1:9" x14ac:dyDescent="0.25">
      <c r="A11" s="42"/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s="42"/>
      <c r="B13" s="42"/>
      <c r="C13" s="42"/>
      <c r="D13" s="42"/>
      <c r="E13" s="42"/>
      <c r="F13" s="42"/>
      <c r="G13" s="42"/>
      <c r="H13" s="42"/>
      <c r="I13" s="42"/>
    </row>
    <row r="14" spans="1:9" x14ac:dyDescent="0.25">
      <c r="A14" s="42"/>
      <c r="B14" s="42"/>
      <c r="C14" s="42"/>
      <c r="D14" s="42"/>
      <c r="E14" s="42"/>
      <c r="F14" s="42"/>
      <c r="G14" s="42"/>
      <c r="H14" s="42"/>
      <c r="I14" s="42"/>
    </row>
    <row r="15" spans="1:9" x14ac:dyDescent="0.25">
      <c r="A15" s="42"/>
      <c r="B15" s="42"/>
      <c r="C15" s="42"/>
      <c r="D15" s="42"/>
      <c r="E15" s="42"/>
      <c r="F15" s="42"/>
      <c r="G15" s="42"/>
      <c r="H15" s="42"/>
      <c r="I15" s="42"/>
    </row>
    <row r="16" spans="1:9" x14ac:dyDescent="0.25">
      <c r="A16" s="42"/>
      <c r="B16" s="42"/>
      <c r="C16" s="42"/>
      <c r="D16" s="42"/>
      <c r="E16" s="42"/>
      <c r="F16" s="42"/>
      <c r="G16" s="42"/>
      <c r="H16" s="42"/>
      <c r="I16" s="42"/>
    </row>
    <row r="17" spans="1:9" x14ac:dyDescent="0.25">
      <c r="A17" s="42"/>
      <c r="B17" s="42"/>
      <c r="C17" s="42"/>
      <c r="D17" s="42"/>
      <c r="E17" s="42"/>
      <c r="F17" s="42"/>
      <c r="G17" s="42"/>
      <c r="H17" s="42"/>
      <c r="I17" s="42"/>
    </row>
    <row r="18" spans="1:9" x14ac:dyDescent="0.25">
      <c r="A18" s="42"/>
      <c r="B18" s="42"/>
      <c r="C18" s="42"/>
      <c r="D18" s="42"/>
      <c r="E18" s="42"/>
      <c r="F18" s="42"/>
      <c r="G18" s="42"/>
      <c r="H18" s="42"/>
      <c r="I18" s="42"/>
    </row>
    <row r="19" spans="1:9" x14ac:dyDescent="0.25">
      <c r="A19" s="42"/>
      <c r="B19" s="42"/>
      <c r="C19" s="42"/>
      <c r="D19" s="42"/>
      <c r="E19" s="42"/>
      <c r="F19" s="42"/>
      <c r="G19" s="42"/>
      <c r="H19" s="42"/>
      <c r="I19" s="42"/>
    </row>
    <row r="20" spans="1:9" x14ac:dyDescent="0.25">
      <c r="A20" s="42"/>
      <c r="B20" s="42"/>
      <c r="C20" s="42"/>
      <c r="D20" s="42"/>
      <c r="E20" s="42"/>
      <c r="F20" s="42"/>
      <c r="G20" s="42"/>
      <c r="H20" s="42"/>
      <c r="I20" s="42"/>
    </row>
    <row r="21" spans="1:9" x14ac:dyDescent="0.25">
      <c r="A21" s="42"/>
      <c r="B21" s="42"/>
      <c r="C21" s="42"/>
      <c r="D21" s="42"/>
      <c r="E21" s="42"/>
      <c r="F21" s="42"/>
      <c r="G21" s="42"/>
      <c r="H21" s="42"/>
      <c r="I21" s="42"/>
    </row>
    <row r="22" spans="1:9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s="42"/>
      <c r="B23" s="42"/>
      <c r="C23" s="42"/>
      <c r="D23" s="42"/>
      <c r="E23" s="42"/>
      <c r="F23" s="42"/>
      <c r="G23" s="42"/>
      <c r="H23" s="42"/>
      <c r="I23" s="42"/>
    </row>
    <row r="24" spans="1:9" x14ac:dyDescent="0.25">
      <c r="A24" s="42"/>
      <c r="B24" s="42"/>
      <c r="C24" s="42"/>
      <c r="D24" s="42"/>
      <c r="E24" s="42"/>
      <c r="F24" s="42"/>
      <c r="G24" s="42"/>
      <c r="H24" s="42"/>
      <c r="I24" s="42"/>
    </row>
    <row r="25" spans="1:9" x14ac:dyDescent="0.25">
      <c r="A25" s="42"/>
      <c r="B25" s="42"/>
      <c r="C25" s="42"/>
      <c r="D25" s="42"/>
      <c r="E25" s="42"/>
      <c r="F25" s="42"/>
      <c r="G25" s="42"/>
      <c r="H25" s="42"/>
      <c r="I25" s="42"/>
    </row>
    <row r="26" spans="1:9" x14ac:dyDescent="0.25">
      <c r="A26" s="42"/>
      <c r="B26" s="42"/>
      <c r="C26" s="42"/>
      <c r="D26" s="42"/>
      <c r="E26" s="42"/>
      <c r="F26" s="42"/>
      <c r="G26" s="42"/>
      <c r="H26" s="42"/>
      <c r="I26" s="42"/>
    </row>
    <row r="27" spans="1:9" x14ac:dyDescent="0.25">
      <c r="A27" s="42"/>
      <c r="B27" s="42"/>
      <c r="C27" s="42"/>
      <c r="D27" s="42"/>
      <c r="E27" s="42"/>
      <c r="F27" s="42"/>
      <c r="G27" s="42"/>
      <c r="H27" s="42"/>
      <c r="I27" s="42"/>
    </row>
    <row r="28" spans="1:9" x14ac:dyDescent="0.25">
      <c r="A28" s="42"/>
      <c r="B28" s="42"/>
      <c r="C28" s="42"/>
      <c r="D28" s="42"/>
      <c r="E28" s="42"/>
      <c r="F28" s="42"/>
      <c r="G28" s="42"/>
      <c r="H28" s="42"/>
      <c r="I28" s="42"/>
    </row>
    <row r="29" spans="1:9" x14ac:dyDescent="0.25">
      <c r="A29" s="42"/>
      <c r="B29" s="42"/>
      <c r="C29" s="42"/>
      <c r="D29" s="42"/>
      <c r="E29" s="42"/>
      <c r="F29" s="42"/>
      <c r="G29" s="42"/>
      <c r="H29" s="42"/>
      <c r="I29" s="42"/>
    </row>
    <row r="30" spans="1:9" x14ac:dyDescent="0.25">
      <c r="A30" s="42"/>
      <c r="B30" s="42"/>
      <c r="C30" s="42"/>
      <c r="D30" s="42"/>
      <c r="E30" s="42"/>
      <c r="F30" s="42"/>
      <c r="G30" s="42"/>
      <c r="H30" s="42"/>
      <c r="I30" s="42"/>
    </row>
    <row r="31" spans="1:9" x14ac:dyDescent="0.25">
      <c r="A31" s="42"/>
      <c r="B31" s="42"/>
      <c r="C31" s="42"/>
      <c r="D31" s="42"/>
      <c r="E31" s="42"/>
      <c r="F31" s="42"/>
      <c r="G31" s="42"/>
      <c r="H31" s="42"/>
      <c r="I31" s="42"/>
    </row>
    <row r="32" spans="1:9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s="42"/>
      <c r="B33" s="42"/>
      <c r="C33" s="42"/>
      <c r="D33" s="42"/>
      <c r="E33" s="42"/>
      <c r="F33" s="42"/>
      <c r="G33" s="42"/>
      <c r="H33" s="42"/>
      <c r="I33" s="42"/>
    </row>
    <row r="34" spans="1:9" x14ac:dyDescent="0.25">
      <c r="A34" s="42"/>
      <c r="B34" s="42"/>
      <c r="C34" s="42"/>
      <c r="D34" s="42"/>
      <c r="E34" s="42"/>
      <c r="F34" s="42"/>
      <c r="G34" s="42"/>
      <c r="H34" s="42"/>
      <c r="I34" s="42"/>
    </row>
    <row r="35" spans="1:9" x14ac:dyDescent="0.25">
      <c r="A35" s="42"/>
      <c r="B35" s="42"/>
      <c r="C35" s="42"/>
      <c r="D35" s="42"/>
      <c r="E35" s="42"/>
      <c r="F35" s="42"/>
      <c r="G35" s="42"/>
      <c r="H35" s="42"/>
      <c r="I35" s="42"/>
    </row>
    <row r="36" spans="1:9" x14ac:dyDescent="0.25">
      <c r="A36" s="42"/>
      <c r="B36" s="42"/>
      <c r="C36" s="42"/>
      <c r="D36" s="42"/>
      <c r="E36" s="42"/>
      <c r="F36" s="42"/>
      <c r="G36" s="42"/>
      <c r="H36" s="42"/>
      <c r="I36" s="42"/>
    </row>
    <row r="37" spans="1:9" x14ac:dyDescent="0.25">
      <c r="A37" s="42"/>
      <c r="B37" s="42"/>
      <c r="C37" s="42"/>
      <c r="D37" s="42"/>
      <c r="E37" s="42"/>
      <c r="F37" s="42"/>
      <c r="G37" s="42"/>
      <c r="H37" s="42"/>
      <c r="I37" s="42"/>
    </row>
    <row r="38" spans="1:9" x14ac:dyDescent="0.25">
      <c r="A38" s="42"/>
      <c r="B38" s="42"/>
      <c r="C38" s="42"/>
      <c r="D38" s="42"/>
      <c r="E38" s="42"/>
      <c r="F38" s="42"/>
      <c r="G38" s="42"/>
      <c r="H38" s="42"/>
      <c r="I38" s="42"/>
    </row>
    <row r="39" spans="1:9" x14ac:dyDescent="0.25">
      <c r="A39" s="42"/>
      <c r="B39" s="42"/>
      <c r="C39" s="42"/>
      <c r="D39" s="42"/>
      <c r="E39" s="42"/>
      <c r="F39" s="42"/>
      <c r="G39" s="42"/>
      <c r="H39" s="42"/>
      <c r="I39" s="42"/>
    </row>
    <row r="40" spans="1:9" x14ac:dyDescent="0.25">
      <c r="A40" s="42"/>
      <c r="B40" s="42"/>
      <c r="C40" s="42"/>
      <c r="D40" s="42"/>
      <c r="E40" s="42"/>
      <c r="F40" s="42"/>
      <c r="G40" s="42"/>
      <c r="H40" s="42"/>
      <c r="I40" s="42"/>
    </row>
    <row r="41" spans="1:9" x14ac:dyDescent="0.25">
      <c r="A41" s="42"/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83" t="s">
        <v>30</v>
      </c>
      <c r="C42" s="83"/>
      <c r="D42" s="83"/>
      <c r="E42" s="83"/>
      <c r="F42" s="83"/>
      <c r="G42" s="42"/>
      <c r="H42" s="42"/>
      <c r="I42" s="42"/>
    </row>
  </sheetData>
  <sheetProtection sheet="1" objects="1" formatCells="0" formatColumns="0" formatRows="0" sort="0" autoFilter="0"/>
  <hyperlinks>
    <hyperlink ref="A1" location="'Model map'!A1" display="'Model map'!A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C9C9C9"/>
    <pageSetUpPr fitToPage="1"/>
  </sheetPr>
  <dimension ref="A1:H124"/>
  <sheetViews>
    <sheetView showGridLines="0" zoomScale="80" zoomScaleNormal="80" workbookViewId="0">
      <pane ySplit="3" topLeftCell="A4" activePane="bottomLeft" state="frozenSplit"/>
      <selection pane="bottomLeft"/>
    </sheetView>
  </sheetViews>
  <sheetFormatPr defaultColWidth="0" defaultRowHeight="15" x14ac:dyDescent="0.25"/>
  <cols>
    <col min="1" max="5" width="2.7109375" customWidth="1"/>
    <col min="6" max="6" width="24.42578125" bestFit="1" customWidth="1"/>
    <col min="7" max="7" width="99.85546875" bestFit="1" customWidth="1"/>
    <col min="8" max="8" width="2.7109375" customWidth="1"/>
    <col min="9" max="16384" width="9.140625" hidden="1"/>
  </cols>
  <sheetData>
    <row r="1" spans="1:8" s="3" customFormat="1" x14ac:dyDescent="0.25">
      <c r="A1" s="70" t="str">
        <f ca="1">MID(CELL("filename",A1),FIND("]",CELL("filename",A1))+1,255)</f>
        <v>Index</v>
      </c>
      <c r="B1" s="70"/>
      <c r="C1" s="70"/>
      <c r="D1" s="70"/>
      <c r="E1" s="70"/>
      <c r="F1" s="70"/>
      <c r="G1" s="70"/>
      <c r="H1" s="70"/>
    </row>
    <row r="2" spans="1:8" s="3" customFormat="1" x14ac:dyDescent="0.25">
      <c r="A2" s="70" t="str">
        <f>Cover!D21&amp;" - "&amp;Cover!D23</f>
        <v>WPD SWAE - [enter data version name]</v>
      </c>
      <c r="B2" s="70"/>
      <c r="C2" s="70"/>
      <c r="D2" s="70"/>
      <c r="E2" s="70"/>
      <c r="F2" s="70"/>
      <c r="G2" s="70"/>
      <c r="H2" s="70"/>
    </row>
    <row r="3" spans="1:8" s="4" customFormat="1" x14ac:dyDescent="0.25">
      <c r="A3" s="71" t="str">
        <f>Cover!D2&amp;" - "&amp;Cover!D8&amp;" v"&amp;Cover!D10&amp;" - "&amp;Cover!D19</f>
        <v>PCDM charging model - Release for charge setting v3 - 2020/21</v>
      </c>
      <c r="B3" s="71"/>
      <c r="C3" s="71"/>
      <c r="D3" s="71"/>
      <c r="E3" s="71"/>
      <c r="F3" s="71"/>
      <c r="G3" s="71"/>
      <c r="H3" s="71"/>
    </row>
    <row r="5" spans="1:8" x14ac:dyDescent="0.25">
      <c r="B5" s="2" t="s">
        <v>7</v>
      </c>
      <c r="C5" s="2"/>
      <c r="D5" s="2"/>
      <c r="E5" s="2"/>
      <c r="F5" s="2"/>
      <c r="G5" s="2"/>
    </row>
    <row r="7" spans="1:8" x14ac:dyDescent="0.25">
      <c r="C7" s="5" t="s">
        <v>677</v>
      </c>
    </row>
    <row r="8" spans="1:8" x14ac:dyDescent="0.25">
      <c r="C8" s="5" t="s">
        <v>678</v>
      </c>
    </row>
    <row r="10" spans="1:8" x14ac:dyDescent="0.25">
      <c r="B10" s="2" t="s">
        <v>670</v>
      </c>
      <c r="C10" s="2"/>
      <c r="D10" s="2"/>
      <c r="E10" s="2"/>
      <c r="F10" s="2"/>
      <c r="G10" s="2"/>
    </row>
    <row r="12" spans="1:8" x14ac:dyDescent="0.25">
      <c r="C12" s="5" t="s">
        <v>485</v>
      </c>
    </row>
    <row r="14" spans="1:8" ht="15.75" thickBot="1" x14ac:dyDescent="0.3">
      <c r="F14" s="6" t="s">
        <v>342</v>
      </c>
      <c r="G14" s="15" t="s">
        <v>343</v>
      </c>
    </row>
    <row r="15" spans="1:8" ht="16.5" thickTop="1" thickBot="1" x14ac:dyDescent="0.3">
      <c r="F15" s="8" t="s">
        <v>306</v>
      </c>
    </row>
    <row r="16" spans="1:8" ht="15.75" thickTop="1" x14ac:dyDescent="0.25">
      <c r="F16" s="8" t="s">
        <v>307</v>
      </c>
      <c r="G16" s="7" t="str">
        <f>'Version control'!$B$5</f>
        <v>Model version</v>
      </c>
    </row>
    <row r="17" spans="6:7" x14ac:dyDescent="0.25">
      <c r="F17" s="9" t="s">
        <v>484</v>
      </c>
      <c r="G17" s="7" t="str">
        <f>'Version control'!$B$17</f>
        <v>Version log</v>
      </c>
    </row>
    <row r="18" spans="6:7" x14ac:dyDescent="0.25">
      <c r="F18" s="9" t="s">
        <v>484</v>
      </c>
      <c r="G18" s="7" t="str">
        <f>'Version control'!$B$31</f>
        <v>Model checks</v>
      </c>
    </row>
    <row r="19" spans="6:7" ht="15.75" thickBot="1" x14ac:dyDescent="0.3">
      <c r="F19" s="9" t="s">
        <v>484</v>
      </c>
      <c r="G19" s="7" t="str">
        <f>'Version control'!$B$44</f>
        <v>Version log lists</v>
      </c>
    </row>
    <row r="20" spans="6:7" ht="16.5" thickTop="1" thickBot="1" x14ac:dyDescent="0.3">
      <c r="F20" s="8" t="s">
        <v>308</v>
      </c>
      <c r="G20" s="7" t="str">
        <f>'Model map'!$B$5</f>
        <v>Map</v>
      </c>
    </row>
    <row r="21" spans="6:7" ht="15.75" thickTop="1" x14ac:dyDescent="0.25">
      <c r="F21" s="14" t="s">
        <v>309</v>
      </c>
      <c r="G21" s="7" t="str">
        <f>'Fixed inputs'!$B$11</f>
        <v>Universal values</v>
      </c>
    </row>
    <row r="22" spans="6:7" ht="15.75" thickBot="1" x14ac:dyDescent="0.3">
      <c r="F22" s="16" t="s">
        <v>484</v>
      </c>
      <c r="G22" s="7" t="str">
        <f>'Fixed inputs'!$B$19</f>
        <v>Inputs from DCUSA text</v>
      </c>
    </row>
    <row r="23" spans="6:7" ht="15.75" thickTop="1" x14ac:dyDescent="0.25">
      <c r="F23" s="14" t="s">
        <v>310</v>
      </c>
      <c r="G23" s="7" t="str">
        <f>'DNO inputs'!$B$11</f>
        <v>Nominated Calculation Agent inputs</v>
      </c>
    </row>
    <row r="24" spans="6:7" x14ac:dyDescent="0.25">
      <c r="F24" s="16" t="s">
        <v>484</v>
      </c>
      <c r="G24" s="7" t="str">
        <f>'DNO inputs'!$B$28</f>
        <v>Inputs from other charging models</v>
      </c>
    </row>
    <row r="25" spans="6:7" ht="15.75" thickBot="1" x14ac:dyDescent="0.3">
      <c r="F25" s="16" t="s">
        <v>484</v>
      </c>
      <c r="G25" s="7" t="str">
        <f>'DNO inputs'!$B$51</f>
        <v>Other DNO-specific inputs</v>
      </c>
    </row>
    <row r="26" spans="6:7" ht="15.75" thickTop="1" x14ac:dyDescent="0.25">
      <c r="F26" s="12" t="s">
        <v>22</v>
      </c>
      <c r="G26" s="7" t="str">
        <f>MEAV!$B$13</f>
        <v>MEAV</v>
      </c>
    </row>
    <row r="27" spans="6:7" ht="15.75" thickBot="1" x14ac:dyDescent="0.3">
      <c r="F27" s="13" t="s">
        <v>484</v>
      </c>
      <c r="G27" s="7" t="str">
        <f>MEAV!$B$97</f>
        <v>Adjusted MEAV</v>
      </c>
    </row>
    <row r="28" spans="6:7" ht="15.75" thickTop="1" x14ac:dyDescent="0.25">
      <c r="F28" s="12" t="s">
        <v>23</v>
      </c>
      <c r="G28" s="7" t="str">
        <f>Expenditure!$B$12</f>
        <v>Expenditure allocated based on RRP</v>
      </c>
    </row>
    <row r="29" spans="6:7" x14ac:dyDescent="0.25">
      <c r="F29" s="13" t="s">
        <v>484</v>
      </c>
      <c r="G29" s="7" t="str">
        <f>Expenditure!$B$53</f>
        <v>Expenditure allocated based on MEAV</v>
      </c>
    </row>
    <row r="30" spans="6:7" x14ac:dyDescent="0.25">
      <c r="F30" s="13" t="s">
        <v>484</v>
      </c>
      <c r="G30" s="7" t="str">
        <f>Expenditure!$B$103</f>
        <v>Allocation to LV Services</v>
      </c>
    </row>
    <row r="31" spans="6:7" ht="15.75" thickBot="1" x14ac:dyDescent="0.3">
      <c r="F31" s="13" t="s">
        <v>484</v>
      </c>
      <c r="G31" s="7" t="str">
        <f>Expenditure!$B$121</f>
        <v>Total expenditure allocated</v>
      </c>
    </row>
    <row r="32" spans="6:7" ht="16.5" thickTop="1" thickBot="1" x14ac:dyDescent="0.3">
      <c r="F32" s="12" t="s">
        <v>311</v>
      </c>
      <c r="G32" s="7" t="str">
        <f>Expensed!$B$13</f>
        <v>Expensed proportions</v>
      </c>
    </row>
    <row r="33" spans="2:7" ht="16.5" thickTop="1" thickBot="1" x14ac:dyDescent="0.3">
      <c r="F33" s="12" t="s">
        <v>24</v>
      </c>
      <c r="G33" s="7" t="str">
        <f>Capitalised!$B$13</f>
        <v>Capitalised proportions</v>
      </c>
    </row>
    <row r="34" spans="2:7" ht="15.75" thickTop="1" x14ac:dyDescent="0.25">
      <c r="F34" s="12" t="s">
        <v>25</v>
      </c>
      <c r="G34" s="7" t="str">
        <f>'Rev allocation'!$B$12</f>
        <v>Shares of allowed revenue by network level</v>
      </c>
    </row>
    <row r="35" spans="2:7" x14ac:dyDescent="0.25">
      <c r="F35" s="13" t="s">
        <v>484</v>
      </c>
      <c r="G35" s="7" t="str">
        <f>'Rev allocation'!$B$51</f>
        <v>Revenue by network level</v>
      </c>
    </row>
    <row r="36" spans="2:7" x14ac:dyDescent="0.25">
      <c r="F36" s="13" t="s">
        <v>484</v>
      </c>
      <c r="G36" s="7" t="str">
        <f>'Rev allocation'!$B$86</f>
        <v>Units flowing</v>
      </c>
    </row>
    <row r="37" spans="2:7" ht="15.75" thickBot="1" x14ac:dyDescent="0.3">
      <c r="F37" s="13" t="s">
        <v>484</v>
      </c>
      <c r="G37" s="7" t="str">
        <f>'Rev allocation'!$B$122</f>
        <v>Revenue per unit</v>
      </c>
    </row>
    <row r="38" spans="2:7" ht="16.5" thickTop="1" thickBot="1" x14ac:dyDescent="0.3">
      <c r="F38" s="12" t="s">
        <v>312</v>
      </c>
      <c r="G38" s="7" t="str">
        <f>Direct!$B$13</f>
        <v>Direct proportions</v>
      </c>
    </row>
    <row r="39" spans="2:7" ht="15.75" thickTop="1" x14ac:dyDescent="0.25">
      <c r="F39" s="12" t="s">
        <v>313</v>
      </c>
      <c r="G39" s="7" t="str">
        <f>'EDCM discounts'!$B$11</f>
        <v>Allocation percentages</v>
      </c>
    </row>
    <row r="40" spans="2:7" x14ac:dyDescent="0.25">
      <c r="F40" s="13" t="s">
        <v>484</v>
      </c>
      <c r="G40" s="7" t="str">
        <f>'EDCM discounts'!$B$27</f>
        <v>EDCM user discount components</v>
      </c>
    </row>
    <row r="41" spans="2:7" ht="15.75" thickBot="1" x14ac:dyDescent="0.3">
      <c r="F41" s="13" t="s">
        <v>484</v>
      </c>
      <c r="G41" s="7" t="str">
        <f>'EDCM discounts'!$B$87</f>
        <v>EDCM user discounts</v>
      </c>
    </row>
    <row r="42" spans="2:7" ht="16.5" thickTop="1" thickBot="1" x14ac:dyDescent="0.3">
      <c r="F42" s="12" t="s">
        <v>26</v>
      </c>
      <c r="G42" s="7" t="str">
        <f>'CDCM discounts'!$B$11</f>
        <v>CDCM user discounts</v>
      </c>
    </row>
    <row r="43" spans="2:7" ht="15.75" thickTop="1" x14ac:dyDescent="0.25">
      <c r="F43" s="10" t="s">
        <v>513</v>
      </c>
      <c r="G43" s="7" t="str">
        <f>'Output to other models'!$B$11</f>
        <v>DCUSA text outputs</v>
      </c>
    </row>
    <row r="45" spans="2:7" x14ac:dyDescent="0.25">
      <c r="B45" s="2" t="s">
        <v>671</v>
      </c>
      <c r="C45" s="2"/>
      <c r="D45" s="2"/>
      <c r="E45" s="2"/>
      <c r="F45" s="2"/>
      <c r="G45" s="2"/>
    </row>
    <row r="47" spans="2:7" x14ac:dyDescent="0.25">
      <c r="C47" s="5" t="s">
        <v>679</v>
      </c>
    </row>
    <row r="49" spans="6:7" ht="15.75" thickBot="1" x14ac:dyDescent="0.3">
      <c r="F49" s="6" t="s">
        <v>342</v>
      </c>
      <c r="G49" s="15" t="s">
        <v>343</v>
      </c>
    </row>
    <row r="50" spans="6:7" ht="15.75" thickTop="1" x14ac:dyDescent="0.25">
      <c r="F50" s="14" t="s">
        <v>309</v>
      </c>
      <c r="G50" s="7" t="str">
        <f>'Fixed inputs'!$C$15</f>
        <v>Input 401-A: Universal values</v>
      </c>
    </row>
    <row r="51" spans="6:7" x14ac:dyDescent="0.25">
      <c r="F51" s="16" t="s">
        <v>484</v>
      </c>
      <c r="G51" s="7" t="str">
        <f>'Fixed inputs'!$C$23</f>
        <v>Input 401-B: EDCM discount cap</v>
      </c>
    </row>
    <row r="52" spans="6:7" x14ac:dyDescent="0.25">
      <c r="F52" s="16" t="s">
        <v>484</v>
      </c>
      <c r="G52" s="7" t="str">
        <f>'Fixed inputs'!$C$29</f>
        <v>Input 401-C: Network length splits for EDCM</v>
      </c>
    </row>
    <row r="53" spans="6:7" x14ac:dyDescent="0.25">
      <c r="F53" s="16" t="s">
        <v>484</v>
      </c>
      <c r="G53" s="7" t="str">
        <f>'Fixed inputs'!$C$37</f>
        <v>Input 401-D: Allocation rules allocation key</v>
      </c>
    </row>
    <row r="54" spans="6:7" x14ac:dyDescent="0.25">
      <c r="F54" s="16" t="s">
        <v>484</v>
      </c>
      <c r="G54" s="7" t="str">
        <f>'Fixed inputs'!$C$89</f>
        <v>Input 401-E: Allocation rules percentage capitalised</v>
      </c>
    </row>
    <row r="55" spans="6:7" x14ac:dyDescent="0.25">
      <c r="F55" s="16" t="s">
        <v>484</v>
      </c>
      <c r="G55" s="7" t="str">
        <f>'Fixed inputs'!$C$130</f>
        <v>Input 401-F: Allocation rules direct cost indicator</v>
      </c>
    </row>
    <row r="56" spans="6:7" x14ac:dyDescent="0.25">
      <c r="F56" s="16" t="s">
        <v>484</v>
      </c>
      <c r="G56" s="7" t="str">
        <f>'Fixed inputs'!$C$175</f>
        <v>Input 401-G: Mapping of MEAV asset categories to network levels</v>
      </c>
    </row>
    <row r="57" spans="6:7" x14ac:dyDescent="0.25">
      <c r="F57" s="16" t="s">
        <v>484</v>
      </c>
      <c r="G57" s="7" t="str">
        <f>'Fixed inputs'!$C$273</f>
        <v>Input 401-H: Extended mapping of MEAV asset categories to network levels</v>
      </c>
    </row>
    <row r="58" spans="6:7" x14ac:dyDescent="0.25">
      <c r="F58" s="16" t="s">
        <v>484</v>
      </c>
      <c r="G58" s="7" t="str">
        <f>'Fixed inputs'!$C$372</f>
        <v>Input 401-I: Units distributed coefficient for the calculation of "U"</v>
      </c>
    </row>
    <row r="59" spans="6:7" x14ac:dyDescent="0.25">
      <c r="F59" s="16" t="s">
        <v>484</v>
      </c>
      <c r="G59" s="7" t="str">
        <f>'Fixed inputs'!$C$381</f>
        <v>Input 401-J: Losses coefficient for the calculation of adjustment factors for units distributed</v>
      </c>
    </row>
    <row r="60" spans="6:7" ht="15.75" thickBot="1" x14ac:dyDescent="0.3">
      <c r="F60" s="16" t="s">
        <v>484</v>
      </c>
      <c r="G60" s="7" t="str">
        <f>'Fixed inputs'!$C$390</f>
        <v>Input 401-K: Network levels included in the calculation of "S", by user type and network level</v>
      </c>
    </row>
    <row r="61" spans="6:7" ht="15.75" thickTop="1" x14ac:dyDescent="0.25">
      <c r="F61" s="14" t="s">
        <v>310</v>
      </c>
      <c r="G61" s="7" t="str">
        <f>'DNO inputs'!$C$15</f>
        <v>Input 402-A: LV mains split</v>
      </c>
    </row>
    <row r="62" spans="6:7" x14ac:dyDescent="0.25">
      <c r="F62" s="16" t="s">
        <v>484</v>
      </c>
      <c r="G62" s="7" t="str">
        <f>'DNO inputs'!$C$21</f>
        <v>Input 402-B: HV split</v>
      </c>
    </row>
    <row r="63" spans="6:7" x14ac:dyDescent="0.25">
      <c r="F63" s="16" t="s">
        <v>484</v>
      </c>
      <c r="G63" s="7" t="str">
        <f>'DNO inputs'!$C$32</f>
        <v>Input 402-C: CDCM notional asset values</v>
      </c>
    </row>
    <row r="64" spans="6:7" x14ac:dyDescent="0.25">
      <c r="F64" s="16" t="s">
        <v>484</v>
      </c>
      <c r="G64" s="7" t="str">
        <f>'DNO inputs'!$C$44</f>
        <v>Input 402-D: EDCM notional asset value</v>
      </c>
    </row>
    <row r="65" spans="6:7" x14ac:dyDescent="0.25">
      <c r="F65" s="16" t="s">
        <v>484</v>
      </c>
      <c r="G65" s="7" t="str">
        <f>'DNO inputs'!$C$55</f>
        <v>Input 402-E: MEAV asset count</v>
      </c>
    </row>
    <row r="66" spans="6:7" x14ac:dyDescent="0.25">
      <c r="F66" s="16" t="s">
        <v>484</v>
      </c>
      <c r="G66" s="7" t="str">
        <f>'DNO inputs'!$C$147</f>
        <v>Input 402-F: MEAV per unit</v>
      </c>
    </row>
    <row r="67" spans="6:7" x14ac:dyDescent="0.25">
      <c r="F67" s="16" t="s">
        <v>484</v>
      </c>
      <c r="G67" s="7" t="str">
        <f>'DNO inputs'!$C$238</f>
        <v>Input 402-G: 2007/08 RRP expenditure, by cost category</v>
      </c>
    </row>
    <row r="68" spans="6:7" x14ac:dyDescent="0.25">
      <c r="F68" s="16" t="s">
        <v>484</v>
      </c>
      <c r="G68" s="7" t="str">
        <f>'DNO inputs'!$C$279</f>
        <v>Input 402-H: 2007/08 RRP expenditure, by network level and cost category</v>
      </c>
    </row>
    <row r="69" spans="6:7" x14ac:dyDescent="0.25">
      <c r="F69" s="16" t="s">
        <v>484</v>
      </c>
      <c r="G69" s="7" t="str">
        <f>'DNO inputs'!$C$320</f>
        <v>Input 402-I: Adjusted 2007/08 load related new connections &amp; reinforcement (net of contributions)</v>
      </c>
    </row>
    <row r="70" spans="6:7" x14ac:dyDescent="0.25">
      <c r="F70" s="16" t="s">
        <v>484</v>
      </c>
      <c r="G70" s="7" t="str">
        <f>'DNO inputs'!$C$331</f>
        <v>Input 402-J: Net capex (2005/06 to 2014/15)</v>
      </c>
    </row>
    <row r="71" spans="6:7" x14ac:dyDescent="0.25">
      <c r="F71" s="16" t="s">
        <v>484</v>
      </c>
      <c r="G71" s="7" t="str">
        <f>'DNO inputs'!$C$343</f>
        <v>Input 402-K: LV services share of LV net capex</v>
      </c>
    </row>
    <row r="72" spans="6:7" x14ac:dyDescent="0.25">
      <c r="F72" s="16" t="s">
        <v>484</v>
      </c>
      <c r="G72" s="7" t="str">
        <f>'DNO inputs'!$C$350</f>
        <v>Input 402-L: Price control allowed revenue</v>
      </c>
    </row>
    <row r="73" spans="6:7" x14ac:dyDescent="0.25">
      <c r="F73" s="16" t="s">
        <v>484</v>
      </c>
      <c r="G73" s="7" t="str">
        <f>'DNO inputs'!$C$359</f>
        <v>Input 402-M: 2007/08 total allowed revenue</v>
      </c>
    </row>
    <row r="74" spans="6:7" x14ac:dyDescent="0.25">
      <c r="F74" s="16" t="s">
        <v>484</v>
      </c>
      <c r="G74" s="7" t="str">
        <f>'DNO inputs'!$C$365</f>
        <v>Input 402-N: 2007/08 net incentive revenue</v>
      </c>
    </row>
    <row r="75" spans="6:7" x14ac:dyDescent="0.25">
      <c r="F75" s="16" t="s">
        <v>484</v>
      </c>
      <c r="G75" s="7" t="str">
        <f>'DNO inputs'!$C$371</f>
        <v>Input 402-O: Additional DNO revenue</v>
      </c>
    </row>
    <row r="76" spans="6:7" x14ac:dyDescent="0.25">
      <c r="F76" s="16" t="s">
        <v>484</v>
      </c>
      <c r="G76" s="7" t="str">
        <f>'DNO inputs'!$C$378</f>
        <v>Input 402-P: 2007/08 units distributed, by network level</v>
      </c>
    </row>
    <row r="77" spans="6:7" ht="15.75" thickBot="1" x14ac:dyDescent="0.3">
      <c r="F77" s="16" t="s">
        <v>484</v>
      </c>
      <c r="G77" s="7" t="str">
        <f>'DNO inputs'!$C$387</f>
        <v>Input 402-Q: 2007/08 network losses</v>
      </c>
    </row>
    <row r="78" spans="6:7" ht="15.75" thickTop="1" x14ac:dyDescent="0.25">
      <c r="F78" s="12" t="s">
        <v>22</v>
      </c>
      <c r="G78" s="7" t="str">
        <f>MEAV!$C$18</f>
        <v>Section 401-A: MEAV by asset type</v>
      </c>
    </row>
    <row r="79" spans="6:7" x14ac:dyDescent="0.25">
      <c r="F79" s="13" t="s">
        <v>484</v>
      </c>
      <c r="G79" s="7" t="str">
        <f>MEAV!$C$27</f>
        <v>Section 401-B: Mapping of asset types to network levels</v>
      </c>
    </row>
    <row r="80" spans="6:7" x14ac:dyDescent="0.25">
      <c r="F80" s="13" t="s">
        <v>484</v>
      </c>
      <c r="G80" s="7" t="str">
        <f>MEAV!$C$49</f>
        <v>Section 401-C: MEAV shares, by asset type and network level</v>
      </c>
    </row>
    <row r="81" spans="6:7" x14ac:dyDescent="0.25">
      <c r="F81" s="13" t="s">
        <v>484</v>
      </c>
      <c r="G81" s="7" t="str">
        <f>MEAV!$C$78</f>
        <v>Section 401-D: MEAV shares from extended mapping, by asset type and network level</v>
      </c>
    </row>
    <row r="82" spans="6:7" x14ac:dyDescent="0.25">
      <c r="F82" s="13" t="s">
        <v>484</v>
      </c>
      <c r="G82" s="7" t="str">
        <f>MEAV!$C$101</f>
        <v>Section 401-E: EHV reduction ratio</v>
      </c>
    </row>
    <row r="83" spans="6:7" ht="15.75" thickBot="1" x14ac:dyDescent="0.3">
      <c r="F83" s="13" t="s">
        <v>484</v>
      </c>
      <c r="G83" s="7" t="str">
        <f>MEAV!$C$120</f>
        <v>Section 401-F: Adjusted MEAV</v>
      </c>
    </row>
    <row r="84" spans="6:7" ht="15.75" thickTop="1" x14ac:dyDescent="0.25">
      <c r="F84" s="12" t="s">
        <v>23</v>
      </c>
      <c r="G84" s="7" t="str">
        <f>Expenditure!$C$16</f>
        <v>Section 402-A: Expenditure allocated to cost category based on RRP (without LV split)</v>
      </c>
    </row>
    <row r="85" spans="6:7" x14ac:dyDescent="0.25">
      <c r="F85" s="13" t="s">
        <v>484</v>
      </c>
      <c r="G85" s="7" t="str">
        <f>Expenditure!$C$36</f>
        <v>Section 402-B: Expenditure allocated to cost category based on RRP (with LV split)</v>
      </c>
    </row>
    <row r="86" spans="6:7" x14ac:dyDescent="0.25">
      <c r="F86" s="13" t="s">
        <v>484</v>
      </c>
      <c r="G86" s="7" t="str">
        <f>Expenditure!$C$58</f>
        <v>Section 402-C: Expenditure for allocation based on MEAV</v>
      </c>
    </row>
    <row r="87" spans="6:7" x14ac:dyDescent="0.25">
      <c r="F87" s="13" t="s">
        <v>484</v>
      </c>
      <c r="G87" s="7" t="str">
        <f>Expenditure!$C$71</f>
        <v>Section 402-D: MEAV allocation shares</v>
      </c>
    </row>
    <row r="88" spans="6:7" x14ac:dyDescent="0.25">
      <c r="F88" s="13" t="s">
        <v>484</v>
      </c>
      <c r="G88" s="7" t="str">
        <f>Expenditure!$C$87</f>
        <v>Section 402-E: Expenditure allocated based on MEAV</v>
      </c>
    </row>
    <row r="89" spans="6:7" x14ac:dyDescent="0.25">
      <c r="F89" s="13" t="s">
        <v>484</v>
      </c>
      <c r="G89" s="7" t="str">
        <f>Expenditure!$C$107</f>
        <v>Section 402-F: Expenditure allocated to LV Services</v>
      </c>
    </row>
    <row r="90" spans="6:7" ht="15.75" thickBot="1" x14ac:dyDescent="0.3">
      <c r="F90" s="13" t="s">
        <v>484</v>
      </c>
      <c r="G90" s="7" t="str">
        <f>Expenditure!$C$126</f>
        <v>Section 402-G: Total expenditure allocated for discounts</v>
      </c>
    </row>
    <row r="91" spans="6:7" ht="15.75" thickTop="1" x14ac:dyDescent="0.25">
      <c r="F91" s="12" t="s">
        <v>311</v>
      </c>
      <c r="G91" s="7" t="str">
        <f>Expensed!$C$18</f>
        <v>Section 403-A: Total expenditure allocated</v>
      </c>
    </row>
    <row r="92" spans="6:7" x14ac:dyDescent="0.25">
      <c r="F92" s="13" t="s">
        <v>484</v>
      </c>
      <c r="G92" s="7" t="str">
        <f>Expensed!$C$34</f>
        <v>Section 403-B: Share expensed</v>
      </c>
    </row>
    <row r="93" spans="6:7" x14ac:dyDescent="0.25">
      <c r="F93" s="13" t="s">
        <v>484</v>
      </c>
      <c r="G93" s="7" t="str">
        <f>Expensed!$C$40</f>
        <v>Section 403-C: Value expensed</v>
      </c>
    </row>
    <row r="94" spans="6:7" ht="15.75" thickBot="1" x14ac:dyDescent="0.3">
      <c r="F94" s="13" t="s">
        <v>484</v>
      </c>
      <c r="G94" s="7" t="str">
        <f>Expensed!$C$64</f>
        <v>Section 403-D: Expensed proportions</v>
      </c>
    </row>
    <row r="95" spans="6:7" ht="15.75" thickTop="1" x14ac:dyDescent="0.25">
      <c r="F95" s="12" t="s">
        <v>24</v>
      </c>
      <c r="G95" s="7" t="str">
        <f>Capitalised!$C$18</f>
        <v>Section 404-A: Net capex (2005/06 to 2014/15)</v>
      </c>
    </row>
    <row r="96" spans="6:7" x14ac:dyDescent="0.25">
      <c r="F96" s="13" t="s">
        <v>484</v>
      </c>
      <c r="G96" s="7" t="str">
        <f>Capitalised!$C$27</f>
        <v>Section 404-B: Capitalised proportions (EDCM)</v>
      </c>
    </row>
    <row r="97" spans="6:7" ht="15.75" thickBot="1" x14ac:dyDescent="0.3">
      <c r="F97" s="13" t="s">
        <v>484</v>
      </c>
      <c r="G97" s="7" t="str">
        <f>Capitalised!$C$47</f>
        <v>Section 404-C: Capitalised proportions (CDCM)</v>
      </c>
    </row>
    <row r="98" spans="6:7" ht="15.75" thickTop="1" x14ac:dyDescent="0.25">
      <c r="F98" s="12" t="s">
        <v>25</v>
      </c>
      <c r="G98" s="7" t="str">
        <f>'Rev allocation'!$C$16</f>
        <v>Section 405-A: Breakdown of allowed revenue</v>
      </c>
    </row>
    <row r="99" spans="6:7" x14ac:dyDescent="0.25">
      <c r="F99" s="13" t="s">
        <v>484</v>
      </c>
      <c r="G99" s="7" t="str">
        <f>'Rev allocation'!$C$31</f>
        <v>Section 405-B: Share of allowed revenue by network level (EDCM)</v>
      </c>
    </row>
    <row r="100" spans="6:7" x14ac:dyDescent="0.25">
      <c r="F100" s="13" t="s">
        <v>484</v>
      </c>
      <c r="G100" s="7" t="str">
        <f>'Rev allocation'!$C$41</f>
        <v>Section 405-C: Share of allowed revenue by network level (CDCM)</v>
      </c>
    </row>
    <row r="101" spans="6:7" x14ac:dyDescent="0.25">
      <c r="F101" s="13" t="s">
        <v>484</v>
      </c>
      <c r="G101" s="7" t="str">
        <f>'Rev allocation'!$C$56</f>
        <v>Section 405-D: Revenue to share</v>
      </c>
    </row>
    <row r="102" spans="6:7" x14ac:dyDescent="0.25">
      <c r="F102" s="13" t="s">
        <v>484</v>
      </c>
      <c r="G102" s="7" t="str">
        <f>'Rev allocation'!$C$72</f>
        <v>Section 405-E: Additional DNO revenue shares</v>
      </c>
    </row>
    <row r="103" spans="6:7" x14ac:dyDescent="0.25">
      <c r="F103" s="13" t="s">
        <v>484</v>
      </c>
      <c r="G103" s="7" t="str">
        <f>'Rev allocation'!$C$80</f>
        <v>Section 405-F: Revenue allocation</v>
      </c>
    </row>
    <row r="104" spans="6:7" x14ac:dyDescent="0.25">
      <c r="F104" s="13" t="s">
        <v>484</v>
      </c>
      <c r="G104" s="7" t="str">
        <f>'Rev allocation'!$C$90</f>
        <v>Section 405-G: Revenue allocation</v>
      </c>
    </row>
    <row r="105" spans="6:7" x14ac:dyDescent="0.25">
      <c r="F105" s="13" t="s">
        <v>484</v>
      </c>
      <c r="G105" s="7" t="str">
        <f>'Rev allocation'!$C$126</f>
        <v>Section 405-H: Revenue per unit</v>
      </c>
    </row>
    <row r="106" spans="6:7" x14ac:dyDescent="0.25">
      <c r="F106" s="13" t="s">
        <v>484</v>
      </c>
      <c r="G106" s="7" t="str">
        <f>'Rev allocation'!$C$142</f>
        <v>Section 405-I: Shares of revenue per unit</v>
      </c>
    </row>
    <row r="107" spans="6:7" x14ac:dyDescent="0.25">
      <c r="F107" s="13" t="s">
        <v>484</v>
      </c>
      <c r="G107" s="7" t="str">
        <f>'Rev allocation'!$C$156</f>
        <v>Section 405-J: U</v>
      </c>
    </row>
    <row r="108" spans="6:7" ht="15.75" thickBot="1" x14ac:dyDescent="0.3">
      <c r="F108" s="13" t="s">
        <v>484</v>
      </c>
      <c r="G108" s="7" t="str">
        <f>'Rev allocation'!$C$160</f>
        <v>Section 405-K: Extended network level allocation (EDCM only)</v>
      </c>
    </row>
    <row r="109" spans="6:7" ht="15.75" thickTop="1" x14ac:dyDescent="0.25">
      <c r="F109" s="12" t="s">
        <v>312</v>
      </c>
      <c r="G109" s="7" t="str">
        <f>Direct!$C$18</f>
        <v>Section 406-A: Removal of negative expenditure</v>
      </c>
    </row>
    <row r="110" spans="6:7" ht="15.75" thickBot="1" x14ac:dyDescent="0.3">
      <c r="F110" s="13" t="s">
        <v>484</v>
      </c>
      <c r="G110" s="7" t="str">
        <f>Direct!$C$32</f>
        <v>Section 406-B: Direct share of positive expenditure</v>
      </c>
    </row>
    <row r="111" spans="6:7" ht="15.75" thickTop="1" x14ac:dyDescent="0.25">
      <c r="F111" s="12" t="s">
        <v>313</v>
      </c>
      <c r="G111" s="7" t="str">
        <f>'EDCM discounts'!$C$16</f>
        <v>Section 407-A: Allocation percentages</v>
      </c>
    </row>
    <row r="112" spans="6:7" x14ac:dyDescent="0.25">
      <c r="F112" s="13" t="s">
        <v>484</v>
      </c>
      <c r="G112" s="7" t="str">
        <f>'EDCM discounts'!$C$32</f>
        <v>Section 407-B: S</v>
      </c>
    </row>
    <row r="113" spans="2:7" x14ac:dyDescent="0.25">
      <c r="F113" s="13" t="s">
        <v>484</v>
      </c>
      <c r="G113" s="7" t="str">
        <f>'EDCM discounts'!$C$50</f>
        <v>Section 407-C: P</v>
      </c>
    </row>
    <row r="114" spans="2:7" x14ac:dyDescent="0.25">
      <c r="F114" s="13" t="s">
        <v>484</v>
      </c>
      <c r="G114" s="7" t="str">
        <f>'EDCM discounts'!$C$62</f>
        <v>Section 407-D: P adder</v>
      </c>
    </row>
    <row r="115" spans="2:7" x14ac:dyDescent="0.25">
      <c r="F115" s="13" t="s">
        <v>484</v>
      </c>
      <c r="G115" s="7" t="str">
        <f>'EDCM discounts'!$C$79</f>
        <v>Section 407-E: U</v>
      </c>
    </row>
    <row r="116" spans="2:7" x14ac:dyDescent="0.25">
      <c r="F116" s="13" t="s">
        <v>484</v>
      </c>
      <c r="G116" s="7" t="str">
        <f>'EDCM discounts'!$C$91</f>
        <v>Section 407-F: EDCM user discounts (before cap)</v>
      </c>
    </row>
    <row r="117" spans="2:7" ht="15.75" thickBot="1" x14ac:dyDescent="0.3">
      <c r="F117" s="13" t="s">
        <v>484</v>
      </c>
      <c r="G117" s="7" t="str">
        <f>'EDCM discounts'!$C$100</f>
        <v>Section 407-G: EDCM user discounts</v>
      </c>
    </row>
    <row r="118" spans="2:7" ht="15.75" thickTop="1" x14ac:dyDescent="0.25">
      <c r="F118" s="12" t="s">
        <v>26</v>
      </c>
      <c r="G118" s="7" t="str">
        <f>'CDCM discounts'!$C$15</f>
        <v>Section 408-A: Allocation percentages</v>
      </c>
    </row>
    <row r="119" spans="2:7" x14ac:dyDescent="0.25">
      <c r="F119" s="13" t="s">
        <v>484</v>
      </c>
      <c r="G119" s="7" t="str">
        <f>'CDCM discounts'!$C$25</f>
        <v>Section 408-B: Parameters for splitting allocations at circuits levels</v>
      </c>
    </row>
    <row r="120" spans="2:7" ht="15.75" thickBot="1" x14ac:dyDescent="0.3">
      <c r="F120" s="13" t="s">
        <v>484</v>
      </c>
      <c r="G120" s="7" t="str">
        <f>'CDCM discounts'!$C$33</f>
        <v>Section 408-C: PCDM user discounts for CDCM</v>
      </c>
    </row>
    <row r="121" spans="2:7" ht="15.75" thickTop="1" x14ac:dyDescent="0.25">
      <c r="F121" s="10" t="s">
        <v>513</v>
      </c>
      <c r="G121" s="7" t="str">
        <f>'Output to other models'!$C$15</f>
        <v>Output 401-A: PCDM user discount for CDCM</v>
      </c>
    </row>
    <row r="122" spans="2:7" x14ac:dyDescent="0.25">
      <c r="F122" s="11" t="s">
        <v>484</v>
      </c>
      <c r="G122" s="7" t="str">
        <f>'Output to other models'!$C$25</f>
        <v>Output 401-B: PCDM user discount for EDCM</v>
      </c>
    </row>
    <row r="124" spans="2:7" x14ac:dyDescent="0.25">
      <c r="B124" s="2" t="s">
        <v>30</v>
      </c>
      <c r="C124" s="2"/>
      <c r="D124" s="2"/>
      <c r="E124" s="2"/>
      <c r="F124" s="2"/>
      <c r="G124" s="2"/>
    </row>
  </sheetData>
  <sheetProtection sheet="1" objects="1" formatCells="0" formatColumns="0" formatRows="0" sort="0" autoFilter="0"/>
  <hyperlinks>
    <hyperlink ref="F15" location="'Cover'!A4" display="'"/>
    <hyperlink ref="F16" location="'Version control'!A4" display="'"/>
    <hyperlink ref="G16" location="'Version control'!$B$5" display="'Version control'!$B$5"/>
    <hyperlink ref="F17" location="'Version control'!A4" display="'"/>
    <hyperlink ref="G17" location="'Version control'!$B$17" display="'Version control'!$B$17"/>
    <hyperlink ref="F18" location="'Version control'!A4" display="'"/>
    <hyperlink ref="G18" location="'Version control'!$B$31" display="'Version control'!$B$31"/>
    <hyperlink ref="F19" location="'Version control'!A4" display="'"/>
    <hyperlink ref="G19" location="'Version control'!$B$44" display="'Version control'!$B$44"/>
    <hyperlink ref="F20" location="'Model map'!A4" display="'"/>
    <hyperlink ref="G20" location="'Model map'!$B$5" display="'Model map'!$B$5"/>
    <hyperlink ref="F21" location="'Fixed inputs'!A4" display="'"/>
    <hyperlink ref="G21" location="'Fixed inputs'!$B$11" display="'Fixed inputs'!$B$11"/>
    <hyperlink ref="F22" location="'Fixed inputs'!A4" display="'"/>
    <hyperlink ref="G22" location="'Fixed inputs'!$B$19" display="'Fixed inputs'!$B$19"/>
    <hyperlink ref="F23" location="'DNO inputs'!A4" display="'"/>
    <hyperlink ref="G23" location="'DNO inputs'!$B$11" display="'DNO inputs'!$B$11"/>
    <hyperlink ref="F24" location="'DNO inputs'!A4" display="'"/>
    <hyperlink ref="G24" location="'DNO inputs'!$B$28" display="'DNO inputs'!$B$28"/>
    <hyperlink ref="F25" location="'DNO inputs'!A4" display="'"/>
    <hyperlink ref="G25" location="'DNO inputs'!$B$51" display="'DNO inputs'!$B$51"/>
    <hyperlink ref="F26" location="'MEAV'!A4" display="'"/>
    <hyperlink ref="G26" location="'MEAV'!$B$13" display="'MEAV'!$B$13"/>
    <hyperlink ref="F27" location="'MEAV'!A4" display="'"/>
    <hyperlink ref="G27" location="'MEAV'!$B$97" display="'MEAV'!$B$97"/>
    <hyperlink ref="F28" location="'Expenditure'!A4" display="'"/>
    <hyperlink ref="G28" location="'Expenditure'!$B$12" display="'Expenditure'!$B$12"/>
    <hyperlink ref="F29" location="'Expenditure'!A4" display="'"/>
    <hyperlink ref="G29" location="'Expenditure'!$B$53" display="'Expenditure'!$B$53"/>
    <hyperlink ref="F30" location="'Expenditure'!A4" display="'"/>
    <hyperlink ref="G30" location="'Expenditure'!$B$103" display="'Expenditure'!$B$103"/>
    <hyperlink ref="F31" location="'Expenditure'!A4" display="'"/>
    <hyperlink ref="G31" location="'Expenditure'!$B$121" display="'Expenditure'!$B$121"/>
    <hyperlink ref="F32" location="'Expensed'!A4" display="'"/>
    <hyperlink ref="G32" location="'Expensed'!$B$13" display="'Expensed'!$B$13"/>
    <hyperlink ref="F33" location="'Capitalised'!A4" display="'"/>
    <hyperlink ref="G33" location="'Capitalised'!$B$13" display="'Capitalised'!$B$13"/>
    <hyperlink ref="F34" location="'Rev allocation'!A4" display="'"/>
    <hyperlink ref="G34" location="'Rev allocation'!$B$12" display="'Rev allocation'!$B$12"/>
    <hyperlink ref="F35" location="'Rev allocation'!A4" display="'"/>
    <hyperlink ref="G35" location="'Rev allocation'!$B$51" display="'Rev allocation'!$B$51"/>
    <hyperlink ref="F36" location="'Rev allocation'!A4" display="'"/>
    <hyperlink ref="G36" location="'Rev allocation'!$B$86" display="'Rev allocation'!$B$86"/>
    <hyperlink ref="F37" location="'Rev allocation'!A4" display="'"/>
    <hyperlink ref="G37" location="'Rev allocation'!$B$122" display="'Rev allocation'!$B$122"/>
    <hyperlink ref="F38" location="'Direct'!A4" display="'"/>
    <hyperlink ref="G38" location="'Direct'!$B$13" display="'Direct'!$B$13"/>
    <hyperlink ref="F39" location="'EDCM discounts'!A4" display="'"/>
    <hyperlink ref="G39" location="'EDCM discounts'!$B$11" display="'EDCM discounts'!$B$11"/>
    <hyperlink ref="F40" location="'EDCM discounts'!A4" display="'"/>
    <hyperlink ref="G40" location="'EDCM discounts'!$B$27" display="'EDCM discounts'!$B$27"/>
    <hyperlink ref="F41" location="'EDCM discounts'!A4" display="'"/>
    <hyperlink ref="G41" location="'EDCM discounts'!$B$87" display="'EDCM discounts'!$B$87"/>
    <hyperlink ref="F42" location="'CDCM discounts'!A4" display="'"/>
    <hyperlink ref="G42" location="'CDCM discounts'!$B$11" display="'CDCM discounts'!$B$11"/>
    <hyperlink ref="F43" location="'Output to other models'!A4" display="'"/>
    <hyperlink ref="G43" location="'Output to other models'!$B$11" display="'Output to other models'!$B$11"/>
    <hyperlink ref="F50" location="'Fixed inputs'!A4" display="'"/>
    <hyperlink ref="G50" location="'Fixed inputs'!$C$15" display="'Fixed inputs'!$C$15"/>
    <hyperlink ref="F51" location="'Fixed inputs'!A4" display="'"/>
    <hyperlink ref="G51" location="'Fixed inputs'!$C$23" display="'Fixed inputs'!$C$23"/>
    <hyperlink ref="F52" location="'Fixed inputs'!A4" display="'"/>
    <hyperlink ref="G52" location="'Fixed inputs'!$C$29" display="'Fixed inputs'!$C$29"/>
    <hyperlink ref="F53" location="'Fixed inputs'!A4" display="'"/>
    <hyperlink ref="G53" location="'Fixed inputs'!$C$37" display="'Fixed inputs'!$C$37"/>
    <hyperlink ref="F54" location="'Fixed inputs'!A4" display="'"/>
    <hyperlink ref="G54" location="'Fixed inputs'!$C$89" display="'Fixed inputs'!$C$89"/>
    <hyperlink ref="F55" location="'Fixed inputs'!A4" display="'"/>
    <hyperlink ref="G55" location="'Fixed inputs'!$C$130" display="'Fixed inputs'!$C$130"/>
    <hyperlink ref="F56" location="'Fixed inputs'!A4" display="'"/>
    <hyperlink ref="G56" location="'Fixed inputs'!$C$175" display="'Fixed inputs'!$C$175"/>
    <hyperlink ref="F57" location="'Fixed inputs'!A4" display="'"/>
    <hyperlink ref="G57" location="'Fixed inputs'!$C$273" display="'Fixed inputs'!$C$273"/>
    <hyperlink ref="F58" location="'Fixed inputs'!A4" display="'"/>
    <hyperlink ref="G58" location="'Fixed inputs'!$C$372" display="'Fixed inputs'!$C$372"/>
    <hyperlink ref="F59" location="'Fixed inputs'!A4" display="'"/>
    <hyperlink ref="G59" location="'Fixed inputs'!$C$381" display="'Fixed inputs'!$C$381"/>
    <hyperlink ref="F60" location="'Fixed inputs'!A4" display="'"/>
    <hyperlink ref="G60" location="'Fixed inputs'!$C$390" display="'Fixed inputs'!$C$390"/>
    <hyperlink ref="F61" location="'DNO inputs'!A4" display="'"/>
    <hyperlink ref="G61" location="'DNO inputs'!$C$15" display="'DNO inputs'!$C$15"/>
    <hyperlink ref="F62" location="'DNO inputs'!A4" display="'"/>
    <hyperlink ref="G62" location="'DNO inputs'!$C$21" display="'DNO inputs'!$C$21"/>
    <hyperlink ref="F63" location="'DNO inputs'!A4" display="'"/>
    <hyperlink ref="G63" location="'DNO inputs'!$C$32" display="'DNO inputs'!$C$32"/>
    <hyperlink ref="F64" location="'DNO inputs'!A4" display="'"/>
    <hyperlink ref="G64" location="'DNO inputs'!$C$44" display="'DNO inputs'!$C$44"/>
    <hyperlink ref="F65" location="'DNO inputs'!A4" display="'"/>
    <hyperlink ref="G65" location="'DNO inputs'!$C$55" display="'DNO inputs'!$C$55"/>
    <hyperlink ref="F66" location="'DNO inputs'!A4" display="'"/>
    <hyperlink ref="G66" location="'DNO inputs'!$C$147" display="'DNO inputs'!$C$147"/>
    <hyperlink ref="F67" location="'DNO inputs'!A4" display="'"/>
    <hyperlink ref="G67" location="'DNO inputs'!$C$238" display="'DNO inputs'!$C$238"/>
    <hyperlink ref="F68" location="'DNO inputs'!A4" display="'"/>
    <hyperlink ref="G68" location="'DNO inputs'!$C$279" display="'DNO inputs'!$C$279"/>
    <hyperlink ref="F69" location="'DNO inputs'!A4" display="'"/>
    <hyperlink ref="G69" location="'DNO inputs'!$C$320" display="'DNO inputs'!$C$320"/>
    <hyperlink ref="F70" location="'DNO inputs'!A4" display="'"/>
    <hyperlink ref="G70" location="'DNO inputs'!$C$331" display="'DNO inputs'!$C$331"/>
    <hyperlink ref="F71" location="'DNO inputs'!A4" display="'"/>
    <hyperlink ref="G71" location="'DNO inputs'!$C$343" display="'DNO inputs'!$C$343"/>
    <hyperlink ref="F72" location="'DNO inputs'!A4" display="'"/>
    <hyperlink ref="G72" location="'DNO inputs'!$C$350" display="'DNO inputs'!$C$350"/>
    <hyperlink ref="F73" location="'DNO inputs'!A4" display="'"/>
    <hyperlink ref="G73" location="'DNO inputs'!$C$359" display="'DNO inputs'!$C$359"/>
    <hyperlink ref="F74" location="'DNO inputs'!A4" display="'"/>
    <hyperlink ref="G74" location="'DNO inputs'!$C$365" display="'DNO inputs'!$C$365"/>
    <hyperlink ref="F75" location="'DNO inputs'!A4" display="'"/>
    <hyperlink ref="G75" location="'DNO inputs'!$C$371" display="'DNO inputs'!$C$371"/>
    <hyperlink ref="F76" location="'DNO inputs'!A4" display="'"/>
    <hyperlink ref="G76" location="'DNO inputs'!$C$378" display="'DNO inputs'!$C$378"/>
    <hyperlink ref="F77" location="'DNO inputs'!A4" display="'"/>
    <hyperlink ref="G77" location="'DNO inputs'!$C$387" display="'DNO inputs'!$C$387"/>
    <hyperlink ref="F78" location="'MEAV'!A4" display="'"/>
    <hyperlink ref="G78" location="'MEAV'!$C$18" display="'MEAV'!$C$18"/>
    <hyperlink ref="F79" location="'MEAV'!A4" display="'"/>
    <hyperlink ref="G79" location="'MEAV'!$C$27" display="'MEAV'!$C$27"/>
    <hyperlink ref="F80" location="'MEAV'!A4" display="'"/>
    <hyperlink ref="G80" location="'MEAV'!$C$49" display="'MEAV'!$C$49"/>
    <hyperlink ref="F81" location="'MEAV'!A4" display="'"/>
    <hyperlink ref="G81" location="'MEAV'!$C$78" display="'MEAV'!$C$78"/>
    <hyperlink ref="F82" location="'MEAV'!A4" display="'"/>
    <hyperlink ref="G82" location="'MEAV'!$C$101" display="'MEAV'!$C$101"/>
    <hyperlink ref="F83" location="'MEAV'!A4" display="'"/>
    <hyperlink ref="G83" location="'MEAV'!$C$120" display="'MEAV'!$C$120"/>
    <hyperlink ref="F84" location="'Expenditure'!A4" display="'"/>
    <hyperlink ref="G84" location="'Expenditure'!$C$16" display="'Expenditure'!$C$16"/>
    <hyperlink ref="F85" location="'Expenditure'!A4" display="'"/>
    <hyperlink ref="G85" location="'Expenditure'!$C$36" display="'Expenditure'!$C$36"/>
    <hyperlink ref="F86" location="'Expenditure'!A4" display="'"/>
    <hyperlink ref="G86" location="'Expenditure'!$C$58" display="'Expenditure'!$C$58"/>
    <hyperlink ref="F87" location="'Expenditure'!A4" display="'"/>
    <hyperlink ref="G87" location="'Expenditure'!$C$71" display="'Expenditure'!$C$71"/>
    <hyperlink ref="F88" location="'Expenditure'!A4" display="'"/>
    <hyperlink ref="G88" location="'Expenditure'!$C$87" display="'Expenditure'!$C$87"/>
    <hyperlink ref="F89" location="'Expenditure'!A4" display="'"/>
    <hyperlink ref="G89" location="'Expenditure'!$C$107" display="'Expenditure'!$C$107"/>
    <hyperlink ref="F90" location="'Expenditure'!A4" display="'"/>
    <hyperlink ref="G90" location="'Expenditure'!$C$126" display="'Expenditure'!$C$126"/>
    <hyperlink ref="F91" location="'Expensed'!A4" display="'"/>
    <hyperlink ref="G91" location="'Expensed'!$C$18" display="'Expensed'!$C$18"/>
    <hyperlink ref="F92" location="'Expensed'!A4" display="'"/>
    <hyperlink ref="G92" location="'Expensed'!$C$34" display="'Expensed'!$C$34"/>
    <hyperlink ref="F93" location="'Expensed'!A4" display="'"/>
    <hyperlink ref="G93" location="'Expensed'!$C$40" display="'Expensed'!$C$40"/>
    <hyperlink ref="F94" location="'Expensed'!A4" display="'"/>
    <hyperlink ref="G94" location="'Expensed'!$C$64" display="'Expensed'!$C$64"/>
    <hyperlink ref="F95" location="'Capitalised'!A4" display="'"/>
    <hyperlink ref="G95" location="'Capitalised'!$C$18" display="'Capitalised'!$C$18"/>
    <hyperlink ref="F96" location="'Capitalised'!A4" display="'"/>
    <hyperlink ref="G96" location="'Capitalised'!$C$27" display="'Capitalised'!$C$27"/>
    <hyperlink ref="F97" location="'Capitalised'!A4" display="'"/>
    <hyperlink ref="G97" location="'Capitalised'!$C$47" display="'Capitalised'!$C$47"/>
    <hyperlink ref="F98" location="'Rev allocation'!A4" display="'"/>
    <hyperlink ref="G98" location="'Rev allocation'!$C$16" display="'Rev allocation'!$C$16"/>
    <hyperlink ref="F99" location="'Rev allocation'!A4" display="'"/>
    <hyperlink ref="G99" location="'Rev allocation'!$C$31" display="'Rev allocation'!$C$31"/>
    <hyperlink ref="F100" location="'Rev allocation'!A4" display="'"/>
    <hyperlink ref="G100" location="'Rev allocation'!$C$41" display="'Rev allocation'!$C$41"/>
    <hyperlink ref="F101" location="'Rev allocation'!A4" display="'"/>
    <hyperlink ref="G101" location="'Rev allocation'!$C$56" display="'Rev allocation'!$C$56"/>
    <hyperlink ref="F102" location="'Rev allocation'!A4" display="'"/>
    <hyperlink ref="G102" location="'Rev allocation'!$C$72" display="'Rev allocation'!$C$72"/>
    <hyperlink ref="F103" location="'Rev allocation'!A4" display="'"/>
    <hyperlink ref="G103" location="'Rev allocation'!$C$80" display="'Rev allocation'!$C$80"/>
    <hyperlink ref="F104" location="'Rev allocation'!A4" display="'"/>
    <hyperlink ref="G104" location="'Rev allocation'!$C$90" display="'Rev allocation'!$C$90"/>
    <hyperlink ref="F105" location="'Rev allocation'!A4" display="'"/>
    <hyperlink ref="G105" location="'Rev allocation'!$C$126" display="'Rev allocation'!$C$126"/>
    <hyperlink ref="F106" location="'Rev allocation'!A4" display="'"/>
    <hyperlink ref="G106" location="'Rev allocation'!$C$142" display="'Rev allocation'!$C$142"/>
    <hyperlink ref="F107" location="'Rev allocation'!A4" display="'"/>
    <hyperlink ref="G107" location="'Rev allocation'!$C$156" display="'Rev allocation'!$C$156"/>
    <hyperlink ref="F108" location="'Rev allocation'!A4" display="'"/>
    <hyperlink ref="G108" location="'Rev allocation'!$C$160" display="'Rev allocation'!$C$160"/>
    <hyperlink ref="F109" location="'Direct'!A4" display="'"/>
    <hyperlink ref="G109" location="'Direct'!$C$18" display="'Direct'!$C$18"/>
    <hyperlink ref="F110" location="'Direct'!A4" display="'"/>
    <hyperlink ref="G110" location="'Direct'!$C$32" display="'Direct'!$C$32"/>
    <hyperlink ref="F111" location="'EDCM discounts'!A4" display="'"/>
    <hyperlink ref="G111" location="'EDCM discounts'!$C$16" display="'EDCM discounts'!$C$16"/>
    <hyperlink ref="F112" location="'EDCM discounts'!A4" display="'"/>
    <hyperlink ref="G112" location="'EDCM discounts'!$C$32" display="'EDCM discounts'!$C$32"/>
    <hyperlink ref="F113" location="'EDCM discounts'!A4" display="'"/>
    <hyperlink ref="G113" location="'EDCM discounts'!$C$50" display="'EDCM discounts'!$C$50"/>
    <hyperlink ref="F114" location="'EDCM discounts'!A4" display="'"/>
    <hyperlink ref="G114" location="'EDCM discounts'!$C$62" display="'EDCM discounts'!$C$62"/>
    <hyperlink ref="F115" location="'EDCM discounts'!A4" display="'"/>
    <hyperlink ref="G115" location="'EDCM discounts'!$C$79" display="'EDCM discounts'!$C$79"/>
    <hyperlink ref="F116" location="'EDCM discounts'!A4" display="'"/>
    <hyperlink ref="G116" location="'EDCM discounts'!$C$91" display="'EDCM discounts'!$C$91"/>
    <hyperlink ref="F117" location="'EDCM discounts'!A4" display="'"/>
    <hyperlink ref="G117" location="'EDCM discounts'!$C$100" display="'EDCM discounts'!$C$100"/>
    <hyperlink ref="F118" location="'CDCM discounts'!A4" display="'"/>
    <hyperlink ref="G118" location="'CDCM discounts'!$C$15" display="'CDCM discounts'!$C$15"/>
    <hyperlink ref="F119" location="'CDCM discounts'!A4" display="'"/>
    <hyperlink ref="G119" location="'CDCM discounts'!$C$25" display="'CDCM discounts'!$C$25"/>
    <hyperlink ref="F120" location="'CDCM discounts'!A4" display="'"/>
    <hyperlink ref="G120" location="'CDCM discounts'!$C$33" display="'CDCM discounts'!$C$33"/>
    <hyperlink ref="F121" location="'Output to other models'!A4" display="'"/>
    <hyperlink ref="G121" location="'Output to other models'!$C$15" display="'Output to other models'!$C$15"/>
    <hyperlink ref="F122" location="'Output to other models'!A4" display="'"/>
    <hyperlink ref="G122" location="'Output to other models'!$C$25" display="'Output to other models'!$C$25"/>
  </hyperlinks>
  <pageMargins left="0.7" right="0.7" top="0.75" bottom="0.75" header="0.3" footer="0.3"/>
  <pageSetup paperSize="8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5" tint="0.59999389629810485"/>
  </sheetPr>
  <dimension ref="A1:DA404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336" sqref="A336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3" width="20.7109375" customWidth="1"/>
    <col min="14" max="14" width="2.7109375" customWidth="1"/>
    <col min="15" max="15" width="40.7109375" customWidth="1"/>
    <col min="16" max="16" width="2.7109375" customWidth="1"/>
    <col min="17" max="16384" width="9.140625" hidden="1"/>
  </cols>
  <sheetData>
    <row r="1" spans="1:105" x14ac:dyDescent="0.25">
      <c r="A1" s="96" t="str">
        <f ca="1">MID(CELL("filename",A1),FIND("]",CELL("filename",A1))+1,255)</f>
        <v>Fixed inputs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</row>
    <row r="2" spans="1:105" x14ac:dyDescent="0.25">
      <c r="A2" s="96" t="str">
        <f>Cover!D21&amp;" - "&amp;Cover!D23</f>
        <v>WPD SWAE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</row>
    <row r="3" spans="1:105" x14ac:dyDescent="0.25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</row>
    <row r="4" spans="1:105" s="1" customFormat="1" x14ac:dyDescent="0.25">
      <c r="A4" s="73"/>
      <c r="B4" s="73"/>
      <c r="C4" s="73"/>
      <c r="D4" s="73"/>
      <c r="E4" s="73"/>
      <c r="F4" s="73"/>
      <c r="G4" s="73"/>
      <c r="H4" s="74"/>
      <c r="I4" s="74"/>
      <c r="J4" s="74"/>
      <c r="K4" s="74"/>
      <c r="L4" s="74"/>
      <c r="M4" s="74"/>
      <c r="N4" s="74"/>
      <c r="O4" s="73"/>
      <c r="P4" s="127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</row>
    <row r="5" spans="1:105" x14ac:dyDescent="0.25">
      <c r="A5" s="101"/>
      <c r="B5" s="102" t="s">
        <v>430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5"/>
      <c r="K5" s="105"/>
      <c r="L5" s="105"/>
      <c r="M5" s="105"/>
      <c r="N5" s="129"/>
      <c r="O5" s="103" t="s">
        <v>34</v>
      </c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</row>
    <row r="6" spans="1:105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</row>
    <row r="7" spans="1:105" x14ac:dyDescent="0.25">
      <c r="A7" s="101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</row>
    <row r="8" spans="1:105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</row>
    <row r="9" spans="1:105" x14ac:dyDescent="0.25">
      <c r="A9" s="73"/>
      <c r="B9" s="73"/>
      <c r="C9" s="109" t="s">
        <v>683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</row>
    <row r="10" spans="1:105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</row>
    <row r="11" spans="1:105" x14ac:dyDescent="0.25">
      <c r="A11" s="101"/>
      <c r="B11" s="107" t="s">
        <v>178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</row>
    <row r="12" spans="1:105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</row>
    <row r="13" spans="1:105" x14ac:dyDescent="0.25">
      <c r="A13" s="73"/>
      <c r="B13" s="73"/>
      <c r="C13" s="109" t="s">
        <v>432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</row>
    <row r="14" spans="1:105" x14ac:dyDescent="0.25">
      <c r="A14" s="73"/>
      <c r="B14" s="73"/>
      <c r="C14" s="109"/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</row>
    <row r="15" spans="1:105" s="1" customFormat="1" x14ac:dyDescent="0.25">
      <c r="A15" s="73"/>
      <c r="B15" s="73"/>
      <c r="C15" s="110" t="s">
        <v>616</v>
      </c>
      <c r="D15" s="110"/>
      <c r="E15" s="110"/>
      <c r="F15" s="110"/>
      <c r="G15" s="110"/>
      <c r="H15" s="111"/>
      <c r="I15" s="111"/>
      <c r="J15" s="111"/>
      <c r="K15" s="111"/>
      <c r="L15" s="111"/>
      <c r="M15" s="111"/>
      <c r="N15" s="111"/>
      <c r="O15" s="110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</row>
    <row r="16" spans="1:105" s="1" customFormat="1" x14ac:dyDescent="0.25">
      <c r="A16" s="73"/>
      <c r="B16" s="73"/>
      <c r="C16" s="109"/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3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</row>
    <row r="17" spans="1:105" x14ac:dyDescent="0.25">
      <c r="A17" s="73"/>
      <c r="B17" s="73"/>
      <c r="C17" s="73"/>
      <c r="D17" s="73"/>
      <c r="E17" s="115" t="s">
        <v>487</v>
      </c>
      <c r="F17" s="73"/>
      <c r="G17" s="115" t="s">
        <v>179</v>
      </c>
      <c r="H17" s="23">
        <f>10^6</f>
        <v>1000000</v>
      </c>
      <c r="I17" s="130"/>
      <c r="J17" s="130"/>
      <c r="K17" s="130"/>
      <c r="L17" s="130"/>
      <c r="M17" s="130"/>
      <c r="N17" s="74"/>
      <c r="O17" s="73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</row>
    <row r="18" spans="1:105" x14ac:dyDescent="0.25">
      <c r="A18" s="73"/>
      <c r="B18" s="73"/>
      <c r="C18" s="73"/>
      <c r="D18" s="73"/>
      <c r="E18" s="109"/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</row>
    <row r="19" spans="1:105" x14ac:dyDescent="0.25">
      <c r="A19" s="101"/>
      <c r="B19" s="107" t="s">
        <v>674</v>
      </c>
      <c r="C19" s="107"/>
      <c r="D19" s="107"/>
      <c r="E19" s="107"/>
      <c r="F19" s="107"/>
      <c r="G19" s="107"/>
      <c r="H19" s="108"/>
      <c r="I19" s="108"/>
      <c r="J19" s="108"/>
      <c r="K19" s="108"/>
      <c r="L19" s="108"/>
      <c r="M19" s="108"/>
      <c r="N19" s="108"/>
      <c r="O19" s="10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</row>
    <row r="20" spans="1:105" x14ac:dyDescent="0.25">
      <c r="A20" s="73"/>
      <c r="B20" s="73"/>
      <c r="C20" s="73"/>
      <c r="D20" s="73"/>
      <c r="E20" s="73"/>
      <c r="F20" s="73"/>
      <c r="G20" s="73"/>
      <c r="H20" s="74"/>
      <c r="I20" s="74"/>
      <c r="J20" s="74"/>
      <c r="K20" s="74"/>
      <c r="L20" s="74"/>
      <c r="M20" s="74"/>
      <c r="N20" s="74"/>
      <c r="O20" s="73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</row>
    <row r="21" spans="1:105" x14ac:dyDescent="0.25">
      <c r="A21" s="73"/>
      <c r="B21" s="73"/>
      <c r="C21" s="109" t="s">
        <v>684</v>
      </c>
      <c r="D21" s="109"/>
      <c r="E21" s="73"/>
      <c r="F21" s="73"/>
      <c r="G21" s="73"/>
      <c r="H21" s="74"/>
      <c r="I21" s="74"/>
      <c r="J21" s="74"/>
      <c r="K21" s="74"/>
      <c r="L21" s="74"/>
      <c r="M21" s="74"/>
      <c r="N21" s="74"/>
      <c r="O21" s="73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/>
      <c r="CS21" s="127"/>
      <c r="CT21" s="127"/>
      <c r="CU21" s="127"/>
      <c r="CV21" s="127"/>
      <c r="CW21" s="127"/>
      <c r="CX21" s="127"/>
      <c r="CY21" s="127"/>
      <c r="CZ21" s="127"/>
      <c r="DA21" s="127"/>
    </row>
    <row r="22" spans="1:105" x14ac:dyDescent="0.25">
      <c r="A22" s="73"/>
      <c r="B22" s="73"/>
      <c r="C22" s="109"/>
      <c r="D22" s="109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3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U22" s="127"/>
      <c r="CV22" s="127"/>
      <c r="CW22" s="127"/>
      <c r="CX22" s="127"/>
      <c r="CY22" s="127"/>
      <c r="CZ22" s="127"/>
      <c r="DA22" s="127"/>
    </row>
    <row r="23" spans="1:105" x14ac:dyDescent="0.25">
      <c r="A23" s="101"/>
      <c r="B23" s="101"/>
      <c r="C23" s="110" t="s">
        <v>646</v>
      </c>
      <c r="D23" s="110"/>
      <c r="E23" s="110"/>
      <c r="F23" s="110"/>
      <c r="G23" s="110"/>
      <c r="H23" s="111"/>
      <c r="I23" s="111"/>
      <c r="J23" s="111"/>
      <c r="K23" s="111"/>
      <c r="L23" s="111"/>
      <c r="M23" s="111"/>
      <c r="N23" s="111"/>
      <c r="O23" s="110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7"/>
      <c r="CD23" s="127"/>
      <c r="CE23" s="127"/>
      <c r="CF23" s="127"/>
      <c r="CG23" s="127"/>
      <c r="CH23" s="127"/>
      <c r="CI23" s="127"/>
      <c r="CJ23" s="127"/>
      <c r="CK23" s="127"/>
      <c r="CL23" s="127"/>
      <c r="CM23" s="127"/>
      <c r="CN23" s="127"/>
      <c r="CO23" s="127"/>
      <c r="CP23" s="127"/>
      <c r="CQ23" s="127"/>
      <c r="CR23" s="127"/>
      <c r="CS23" s="127"/>
      <c r="CT23" s="127"/>
      <c r="CU23" s="127"/>
      <c r="CV23" s="127"/>
      <c r="CW23" s="127"/>
      <c r="CX23" s="127"/>
      <c r="CY23" s="127"/>
      <c r="CZ23" s="127"/>
      <c r="DA23" s="127"/>
    </row>
    <row r="24" spans="1:105" x14ac:dyDescent="0.25">
      <c r="A24" s="73"/>
      <c r="B24" s="73"/>
      <c r="C24" s="109"/>
      <c r="D24" s="109"/>
      <c r="E24" s="73"/>
      <c r="F24" s="73"/>
      <c r="G24" s="73"/>
      <c r="H24" s="74"/>
      <c r="I24" s="74"/>
      <c r="J24" s="74"/>
      <c r="K24" s="74"/>
      <c r="L24" s="74"/>
      <c r="M24" s="74"/>
      <c r="N24" s="74"/>
      <c r="O24" s="73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  <c r="BM24" s="127"/>
      <c r="BN24" s="127"/>
      <c r="BO24" s="127"/>
      <c r="BP24" s="127"/>
      <c r="BQ24" s="127"/>
      <c r="BR24" s="127"/>
      <c r="BS24" s="127"/>
      <c r="BT24" s="127"/>
      <c r="BU24" s="127"/>
      <c r="BV24" s="127"/>
      <c r="BW24" s="127"/>
      <c r="BX24" s="127"/>
      <c r="BY24" s="127"/>
      <c r="BZ24" s="127"/>
      <c r="CA24" s="127"/>
      <c r="CB24" s="127"/>
      <c r="CC24" s="127"/>
      <c r="CD24" s="127"/>
      <c r="CE24" s="127"/>
      <c r="CF24" s="127"/>
      <c r="CG24" s="127"/>
      <c r="CH24" s="127"/>
      <c r="CI24" s="127"/>
      <c r="CJ24" s="127"/>
      <c r="CK24" s="127"/>
      <c r="CL24" s="127"/>
      <c r="CM24" s="127"/>
      <c r="CN24" s="127"/>
      <c r="CO24" s="127"/>
      <c r="CP24" s="127"/>
      <c r="CQ24" s="127"/>
      <c r="CR24" s="127"/>
      <c r="CS24" s="127"/>
      <c r="CT24" s="127"/>
      <c r="CU24" s="127"/>
      <c r="CV24" s="127"/>
      <c r="CW24" s="127"/>
      <c r="CX24" s="127"/>
      <c r="CY24" s="127"/>
      <c r="CZ24" s="127"/>
      <c r="DA24" s="127"/>
    </row>
    <row r="25" spans="1:105" x14ac:dyDescent="0.25">
      <c r="A25" s="73"/>
      <c r="B25" s="73"/>
      <c r="C25" s="109"/>
      <c r="D25" s="109" t="s">
        <v>559</v>
      </c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3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  <c r="BO25" s="127"/>
      <c r="BP25" s="127"/>
      <c r="BQ25" s="127"/>
      <c r="BR25" s="127"/>
      <c r="BS25" s="127"/>
      <c r="BT25" s="127"/>
      <c r="BU25" s="127"/>
      <c r="BV25" s="127"/>
      <c r="BW25" s="127"/>
      <c r="BX25" s="127"/>
      <c r="BY25" s="127"/>
      <c r="BZ25" s="127"/>
      <c r="CA25" s="127"/>
      <c r="CB25" s="127"/>
      <c r="CC25" s="127"/>
      <c r="CD25" s="127"/>
      <c r="CE25" s="127"/>
      <c r="CF25" s="127"/>
      <c r="CG25" s="127"/>
      <c r="CH25" s="127"/>
      <c r="CI25" s="127"/>
      <c r="CJ25" s="127"/>
      <c r="CK25" s="127"/>
      <c r="CL25" s="127"/>
      <c r="CM25" s="127"/>
      <c r="CN25" s="127"/>
      <c r="CO25" s="127"/>
      <c r="CP25" s="127"/>
      <c r="CQ25" s="127"/>
      <c r="CR25" s="127"/>
      <c r="CS25" s="127"/>
      <c r="CT25" s="127"/>
      <c r="CU25" s="127"/>
      <c r="CV25" s="127"/>
      <c r="CW25" s="127"/>
      <c r="CX25" s="127"/>
      <c r="CY25" s="127"/>
      <c r="CZ25" s="127"/>
      <c r="DA25" s="127"/>
    </row>
    <row r="26" spans="1:105" x14ac:dyDescent="0.25">
      <c r="A26" s="73"/>
      <c r="B26" s="73"/>
      <c r="C26" s="109"/>
      <c r="D26" s="109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3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7"/>
      <c r="BR26" s="127"/>
      <c r="BS26" s="127"/>
      <c r="BT26" s="127"/>
      <c r="BU26" s="127"/>
      <c r="BV26" s="127"/>
      <c r="BW26" s="127"/>
      <c r="BX26" s="127"/>
      <c r="BY26" s="127"/>
      <c r="BZ26" s="127"/>
      <c r="CA26" s="127"/>
      <c r="CB26" s="127"/>
      <c r="CC26" s="127"/>
      <c r="CD26" s="127"/>
      <c r="CE26" s="127"/>
      <c r="CF26" s="127"/>
      <c r="CG26" s="127"/>
      <c r="CH26" s="127"/>
      <c r="CI26" s="127"/>
      <c r="CJ26" s="127"/>
      <c r="CK26" s="127"/>
      <c r="CL26" s="127"/>
      <c r="CM26" s="127"/>
      <c r="CN26" s="127"/>
      <c r="CO26" s="127"/>
      <c r="CP26" s="127"/>
      <c r="CQ26" s="127"/>
      <c r="CR26" s="127"/>
      <c r="CS26" s="127"/>
      <c r="CT26" s="127"/>
      <c r="CU26" s="127"/>
      <c r="CV26" s="127"/>
      <c r="CW26" s="127"/>
      <c r="CX26" s="127"/>
      <c r="CY26" s="127"/>
      <c r="CZ26" s="127"/>
      <c r="DA26" s="127"/>
    </row>
    <row r="27" spans="1:105" x14ac:dyDescent="0.25">
      <c r="A27" s="115"/>
      <c r="B27" s="73"/>
      <c r="C27" s="73"/>
      <c r="D27" s="109"/>
      <c r="E27" s="115" t="s">
        <v>305</v>
      </c>
      <c r="F27" s="73"/>
      <c r="G27" s="115" t="s">
        <v>44</v>
      </c>
      <c r="H27" s="24">
        <v>1</v>
      </c>
      <c r="I27" s="131" t="s">
        <v>314</v>
      </c>
      <c r="J27" s="131"/>
      <c r="K27" s="131"/>
      <c r="L27" s="131"/>
      <c r="M27" s="131"/>
      <c r="N27" s="132"/>
      <c r="O27" s="115" t="s">
        <v>568</v>
      </c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  <c r="BM27" s="127"/>
      <c r="BN27" s="127"/>
      <c r="BO27" s="127"/>
      <c r="BP27" s="127"/>
      <c r="BQ27" s="127"/>
      <c r="BR27" s="127"/>
      <c r="BS27" s="127"/>
      <c r="BT27" s="127"/>
      <c r="BU27" s="127"/>
      <c r="BV27" s="127"/>
      <c r="BW27" s="127"/>
      <c r="BX27" s="127"/>
      <c r="BY27" s="127"/>
      <c r="BZ27" s="127"/>
      <c r="CA27" s="127"/>
      <c r="CB27" s="127"/>
      <c r="CC27" s="127"/>
      <c r="CD27" s="127"/>
      <c r="CE27" s="127"/>
      <c r="CF27" s="127"/>
      <c r="CG27" s="127"/>
      <c r="CH27" s="127"/>
      <c r="CI27" s="127"/>
      <c r="CJ27" s="127"/>
      <c r="CK27" s="127"/>
      <c r="CL27" s="127"/>
      <c r="CM27" s="127"/>
      <c r="CN27" s="127"/>
      <c r="CO27" s="127"/>
      <c r="CP27" s="127"/>
      <c r="CQ27" s="127"/>
      <c r="CR27" s="127"/>
      <c r="CS27" s="127"/>
      <c r="CT27" s="127"/>
      <c r="CU27" s="127"/>
      <c r="CV27" s="127"/>
      <c r="CW27" s="127"/>
      <c r="CX27" s="127"/>
      <c r="CY27" s="127"/>
      <c r="CZ27" s="127"/>
      <c r="DA27" s="127"/>
    </row>
    <row r="28" spans="1:105" x14ac:dyDescent="0.25">
      <c r="A28" s="73"/>
      <c r="B28" s="73"/>
      <c r="C28" s="73"/>
      <c r="D28" s="73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3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  <c r="BM28" s="127"/>
      <c r="BN28" s="127"/>
      <c r="BO28" s="127"/>
      <c r="BP28" s="127"/>
      <c r="BQ28" s="127"/>
      <c r="BR28" s="127"/>
      <c r="BS28" s="127"/>
      <c r="BT28" s="127"/>
      <c r="BU28" s="127"/>
      <c r="BV28" s="127"/>
      <c r="BW28" s="127"/>
      <c r="BX28" s="127"/>
      <c r="BY28" s="127"/>
      <c r="BZ28" s="127"/>
      <c r="CA28" s="127"/>
      <c r="CB28" s="127"/>
      <c r="CC28" s="127"/>
      <c r="CD28" s="127"/>
      <c r="CE28" s="127"/>
      <c r="CF28" s="127"/>
      <c r="CG28" s="127"/>
      <c r="CH28" s="127"/>
      <c r="CI28" s="127"/>
      <c r="CJ28" s="127"/>
      <c r="CK28" s="127"/>
      <c r="CL28" s="127"/>
      <c r="CM28" s="127"/>
      <c r="CN28" s="127"/>
      <c r="CO28" s="127"/>
      <c r="CP28" s="127"/>
      <c r="CQ28" s="127"/>
      <c r="CR28" s="127"/>
      <c r="CS28" s="127"/>
      <c r="CT28" s="127"/>
      <c r="CU28" s="127"/>
      <c r="CV28" s="127"/>
      <c r="CW28" s="127"/>
      <c r="CX28" s="127"/>
      <c r="CY28" s="127"/>
      <c r="CZ28" s="127"/>
      <c r="DA28" s="127"/>
    </row>
    <row r="29" spans="1:105" x14ac:dyDescent="0.25">
      <c r="A29" s="101"/>
      <c r="B29" s="101"/>
      <c r="C29" s="110" t="s">
        <v>647</v>
      </c>
      <c r="D29" s="110"/>
      <c r="E29" s="110"/>
      <c r="F29" s="110"/>
      <c r="G29" s="110"/>
      <c r="H29" s="111"/>
      <c r="I29" s="111"/>
      <c r="J29" s="111"/>
      <c r="K29" s="111"/>
      <c r="L29" s="111"/>
      <c r="M29" s="111"/>
      <c r="N29" s="111"/>
      <c r="O29" s="110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  <c r="BM29" s="127"/>
      <c r="BN29" s="127"/>
      <c r="BO29" s="127"/>
      <c r="BP29" s="127"/>
      <c r="BQ29" s="127"/>
      <c r="BR29" s="127"/>
      <c r="BS29" s="127"/>
      <c r="BT29" s="127"/>
      <c r="BU29" s="127"/>
      <c r="BV29" s="127"/>
      <c r="BW29" s="127"/>
      <c r="BX29" s="127"/>
      <c r="BY29" s="127"/>
      <c r="BZ29" s="127"/>
      <c r="CA29" s="127"/>
      <c r="CB29" s="127"/>
      <c r="CC29" s="127"/>
      <c r="CD29" s="127"/>
      <c r="CE29" s="127"/>
      <c r="CF29" s="127"/>
      <c r="CG29" s="127"/>
      <c r="CH29" s="127"/>
      <c r="CI29" s="127"/>
      <c r="CJ29" s="127"/>
      <c r="CK29" s="127"/>
      <c r="CL29" s="127"/>
      <c r="CM29" s="127"/>
      <c r="CN29" s="127"/>
      <c r="CO29" s="127"/>
      <c r="CP29" s="127"/>
      <c r="CQ29" s="127"/>
      <c r="CR29" s="127"/>
      <c r="CS29" s="127"/>
      <c r="CT29" s="127"/>
      <c r="CU29" s="127"/>
      <c r="CV29" s="127"/>
      <c r="CW29" s="127"/>
      <c r="CX29" s="127"/>
      <c r="CY29" s="127"/>
      <c r="CZ29" s="127"/>
      <c r="DA29" s="127"/>
    </row>
    <row r="30" spans="1:105" x14ac:dyDescent="0.25">
      <c r="A30" s="73"/>
      <c r="B30" s="73"/>
      <c r="C30" s="109"/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  <c r="BM30" s="127"/>
      <c r="BN30" s="127"/>
      <c r="BO30" s="127"/>
      <c r="BP30" s="127"/>
      <c r="BQ30" s="127"/>
      <c r="BR30" s="127"/>
      <c r="BS30" s="127"/>
      <c r="BT30" s="127"/>
      <c r="BU30" s="127"/>
      <c r="BV30" s="127"/>
      <c r="BW30" s="127"/>
      <c r="BX30" s="127"/>
      <c r="BY30" s="127"/>
      <c r="BZ30" s="127"/>
      <c r="CA30" s="127"/>
      <c r="CB30" s="127"/>
      <c r="CC30" s="127"/>
      <c r="CD30" s="127"/>
      <c r="CE30" s="127"/>
      <c r="CF30" s="127"/>
      <c r="CG30" s="127"/>
      <c r="CH30" s="127"/>
      <c r="CI30" s="127"/>
      <c r="CJ30" s="127"/>
      <c r="CK30" s="127"/>
      <c r="CL30" s="127"/>
      <c r="CM30" s="127"/>
      <c r="CN30" s="127"/>
      <c r="CO30" s="127"/>
      <c r="CP30" s="127"/>
      <c r="CQ30" s="127"/>
      <c r="CR30" s="127"/>
      <c r="CS30" s="127"/>
      <c r="CT30" s="127"/>
      <c r="CU30" s="127"/>
      <c r="CV30" s="127"/>
      <c r="CW30" s="127"/>
      <c r="CX30" s="127"/>
      <c r="CY30" s="127"/>
      <c r="CZ30" s="127"/>
      <c r="DA30" s="127"/>
    </row>
    <row r="31" spans="1:105" x14ac:dyDescent="0.25">
      <c r="A31" s="73"/>
      <c r="B31" s="73"/>
      <c r="C31" s="109"/>
      <c r="D31" s="109" t="s">
        <v>557</v>
      </c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27"/>
      <c r="BW31" s="127"/>
      <c r="BX31" s="127"/>
      <c r="BY31" s="127"/>
      <c r="BZ31" s="127"/>
      <c r="CA31" s="127"/>
      <c r="CB31" s="127"/>
      <c r="CC31" s="127"/>
      <c r="CD31" s="127"/>
      <c r="CE31" s="127"/>
      <c r="CF31" s="127"/>
      <c r="CG31" s="127"/>
      <c r="CH31" s="127"/>
      <c r="CI31" s="127"/>
      <c r="CJ31" s="127"/>
      <c r="CK31" s="127"/>
      <c r="CL31" s="127"/>
      <c r="CM31" s="127"/>
      <c r="CN31" s="127"/>
      <c r="CO31" s="127"/>
      <c r="CP31" s="127"/>
      <c r="CQ31" s="127"/>
      <c r="CR31" s="127"/>
      <c r="CS31" s="127"/>
      <c r="CT31" s="127"/>
      <c r="CU31" s="127"/>
      <c r="CV31" s="127"/>
      <c r="CW31" s="127"/>
      <c r="CX31" s="127"/>
      <c r="CY31" s="127"/>
      <c r="CZ31" s="127"/>
      <c r="DA31" s="127"/>
    </row>
    <row r="32" spans="1:105" x14ac:dyDescent="0.25">
      <c r="A32" s="73"/>
      <c r="B32" s="73"/>
      <c r="C32" s="109"/>
      <c r="D32" s="109" t="s">
        <v>558</v>
      </c>
      <c r="E32" s="73"/>
      <c r="F32" s="73"/>
      <c r="G32" s="73"/>
      <c r="H32" s="74"/>
      <c r="I32" s="74"/>
      <c r="J32" s="74"/>
      <c r="K32" s="74"/>
      <c r="L32" s="74"/>
      <c r="M32" s="74"/>
      <c r="N32" s="74"/>
      <c r="O32" s="73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  <c r="BO32" s="127"/>
      <c r="BP32" s="127"/>
      <c r="BQ32" s="127"/>
      <c r="BR32" s="127"/>
      <c r="BS32" s="127"/>
      <c r="BT32" s="127"/>
      <c r="BU32" s="127"/>
      <c r="BV32" s="127"/>
      <c r="BW32" s="127"/>
      <c r="BX32" s="127"/>
      <c r="BY32" s="127"/>
      <c r="BZ32" s="127"/>
      <c r="CA32" s="127"/>
      <c r="CB32" s="127"/>
      <c r="CC32" s="127"/>
      <c r="CD32" s="127"/>
      <c r="CE32" s="127"/>
      <c r="CF32" s="127"/>
      <c r="CG32" s="127"/>
      <c r="CH32" s="127"/>
      <c r="CI32" s="127"/>
      <c r="CJ32" s="127"/>
      <c r="CK32" s="127"/>
      <c r="CL32" s="127"/>
      <c r="CM32" s="127"/>
      <c r="CN32" s="127"/>
      <c r="CO32" s="127"/>
      <c r="CP32" s="127"/>
      <c r="CQ32" s="127"/>
      <c r="CR32" s="127"/>
      <c r="CS32" s="127"/>
      <c r="CT32" s="127"/>
      <c r="CU32" s="127"/>
      <c r="CV32" s="127"/>
      <c r="CW32" s="127"/>
      <c r="CX32" s="127"/>
      <c r="CY32" s="127"/>
      <c r="CZ32" s="127"/>
      <c r="DA32" s="127"/>
    </row>
    <row r="33" spans="1:105" x14ac:dyDescent="0.25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  <c r="BM33" s="127"/>
      <c r="BN33" s="127"/>
      <c r="BO33" s="127"/>
      <c r="BP33" s="127"/>
      <c r="BQ33" s="127"/>
      <c r="BR33" s="127"/>
      <c r="BS33" s="127"/>
      <c r="BT33" s="127"/>
      <c r="BU33" s="127"/>
      <c r="BV33" s="127"/>
      <c r="BW33" s="127"/>
      <c r="BX33" s="127"/>
      <c r="BY33" s="127"/>
      <c r="BZ33" s="127"/>
      <c r="CA33" s="127"/>
      <c r="CB33" s="127"/>
      <c r="CC33" s="127"/>
      <c r="CD33" s="127"/>
      <c r="CE33" s="127"/>
      <c r="CF33" s="127"/>
      <c r="CG33" s="127"/>
      <c r="CH33" s="127"/>
      <c r="CI33" s="127"/>
      <c r="CJ33" s="127"/>
      <c r="CK33" s="127"/>
      <c r="CL33" s="127"/>
      <c r="CM33" s="127"/>
      <c r="CN33" s="127"/>
      <c r="CO33" s="127"/>
      <c r="CP33" s="127"/>
      <c r="CQ33" s="127"/>
      <c r="CR33" s="127"/>
      <c r="CS33" s="127"/>
      <c r="CT33" s="127"/>
      <c r="CU33" s="127"/>
      <c r="CV33" s="127"/>
      <c r="CW33" s="127"/>
      <c r="CX33" s="127"/>
      <c r="CY33" s="127"/>
      <c r="CZ33" s="127"/>
      <c r="DA33" s="127"/>
    </row>
    <row r="34" spans="1:105" x14ac:dyDescent="0.25">
      <c r="A34" s="115"/>
      <c r="B34" s="73"/>
      <c r="C34" s="73"/>
      <c r="D34" s="109"/>
      <c r="E34" s="115" t="s">
        <v>534</v>
      </c>
      <c r="F34" s="73"/>
      <c r="G34" s="115" t="str">
        <f>Direct!G$56</f>
        <v>%</v>
      </c>
      <c r="H34" s="24">
        <v>1</v>
      </c>
      <c r="I34" s="131" t="s">
        <v>314</v>
      </c>
      <c r="J34" s="131"/>
      <c r="K34" s="131"/>
      <c r="L34" s="131"/>
      <c r="M34" s="131"/>
      <c r="N34" s="132"/>
      <c r="O34" s="115" t="s">
        <v>568</v>
      </c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  <c r="BM34" s="127"/>
      <c r="BN34" s="127"/>
      <c r="BO34" s="127"/>
      <c r="BP34" s="127"/>
      <c r="BQ34" s="127"/>
      <c r="BR34" s="127"/>
      <c r="BS34" s="127"/>
      <c r="BT34" s="127"/>
      <c r="BU34" s="127"/>
      <c r="BV34" s="127"/>
      <c r="BW34" s="127"/>
      <c r="BX34" s="127"/>
      <c r="BY34" s="127"/>
      <c r="BZ34" s="127"/>
      <c r="CA34" s="127"/>
      <c r="CB34" s="127"/>
      <c r="CC34" s="127"/>
      <c r="CD34" s="127"/>
      <c r="CE34" s="127"/>
      <c r="CF34" s="127"/>
      <c r="CG34" s="127"/>
      <c r="CH34" s="127"/>
      <c r="CI34" s="127"/>
      <c r="CJ34" s="127"/>
      <c r="CK34" s="127"/>
      <c r="CL34" s="127"/>
      <c r="CM34" s="127"/>
      <c r="CN34" s="127"/>
      <c r="CO34" s="127"/>
      <c r="CP34" s="127"/>
      <c r="CQ34" s="127"/>
      <c r="CR34" s="127"/>
      <c r="CS34" s="127"/>
      <c r="CT34" s="127"/>
      <c r="CU34" s="127"/>
      <c r="CV34" s="127"/>
      <c r="CW34" s="127"/>
      <c r="CX34" s="127"/>
      <c r="CY34" s="127"/>
      <c r="CZ34" s="127"/>
      <c r="DA34" s="127"/>
    </row>
    <row r="35" spans="1:105" x14ac:dyDescent="0.25">
      <c r="A35" s="115"/>
      <c r="B35" s="73"/>
      <c r="C35" s="73"/>
      <c r="D35" s="73"/>
      <c r="E35" s="115" t="s">
        <v>320</v>
      </c>
      <c r="F35" s="73"/>
      <c r="G35" s="115" t="str">
        <f>Direct!G$56</f>
        <v>%</v>
      </c>
      <c r="H35" s="24">
        <v>1</v>
      </c>
      <c r="I35" s="131" t="s">
        <v>314</v>
      </c>
      <c r="J35" s="131"/>
      <c r="K35" s="131"/>
      <c r="L35" s="131"/>
      <c r="M35" s="131"/>
      <c r="N35" s="132"/>
      <c r="O35" s="115" t="s">
        <v>568</v>
      </c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127"/>
      <c r="CE35" s="127"/>
      <c r="CF35" s="127"/>
      <c r="CG35" s="127"/>
      <c r="CH35" s="127"/>
      <c r="CI35" s="127"/>
      <c r="CJ35" s="127"/>
      <c r="CK35" s="127"/>
      <c r="CL35" s="127"/>
      <c r="CM35" s="127"/>
      <c r="CN35" s="127"/>
      <c r="CO35" s="127"/>
      <c r="CP35" s="127"/>
      <c r="CQ35" s="127"/>
      <c r="CR35" s="127"/>
      <c r="CS35" s="127"/>
      <c r="CT35" s="127"/>
      <c r="CU35" s="127"/>
      <c r="CV35" s="127"/>
      <c r="CW35" s="127"/>
      <c r="CX35" s="127"/>
      <c r="CY35" s="127"/>
      <c r="CZ35" s="127"/>
      <c r="DA35" s="127"/>
    </row>
    <row r="36" spans="1:105" x14ac:dyDescent="0.25">
      <c r="A36" s="73"/>
      <c r="B36" s="73"/>
      <c r="C36" s="73"/>
      <c r="D36" s="73"/>
      <c r="E36" s="109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7"/>
      <c r="BQ36" s="127"/>
      <c r="BR36" s="127"/>
      <c r="BS36" s="127"/>
      <c r="BT36" s="127"/>
      <c r="BU36" s="127"/>
      <c r="BV36" s="127"/>
      <c r="BW36" s="127"/>
      <c r="BX36" s="127"/>
      <c r="BY36" s="127"/>
      <c r="BZ36" s="127"/>
      <c r="CA36" s="127"/>
      <c r="CB36" s="127"/>
      <c r="CC36" s="127"/>
      <c r="CD36" s="127"/>
      <c r="CE36" s="127"/>
      <c r="CF36" s="127"/>
      <c r="CG36" s="127"/>
      <c r="CH36" s="127"/>
      <c r="CI36" s="127"/>
      <c r="CJ36" s="127"/>
      <c r="CK36" s="127"/>
      <c r="CL36" s="127"/>
      <c r="CM36" s="127"/>
      <c r="CN36" s="127"/>
      <c r="CO36" s="127"/>
      <c r="CP36" s="127"/>
      <c r="CQ36" s="127"/>
      <c r="CR36" s="127"/>
      <c r="CS36" s="127"/>
      <c r="CT36" s="127"/>
      <c r="CU36" s="127"/>
      <c r="CV36" s="127"/>
      <c r="CW36" s="127"/>
      <c r="CX36" s="127"/>
      <c r="CY36" s="127"/>
      <c r="CZ36" s="127"/>
      <c r="DA36" s="127"/>
    </row>
    <row r="37" spans="1:105" x14ac:dyDescent="0.25">
      <c r="A37" s="101"/>
      <c r="B37" s="101"/>
      <c r="C37" s="110" t="s">
        <v>648</v>
      </c>
      <c r="D37" s="110"/>
      <c r="E37" s="110"/>
      <c r="F37" s="110"/>
      <c r="G37" s="110"/>
      <c r="H37" s="111"/>
      <c r="I37" s="111"/>
      <c r="J37" s="111"/>
      <c r="K37" s="111"/>
      <c r="L37" s="111"/>
      <c r="M37" s="111"/>
      <c r="N37" s="111"/>
      <c r="O37" s="110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  <c r="BR37" s="127"/>
      <c r="BS37" s="127"/>
      <c r="BT37" s="127"/>
      <c r="BU37" s="127"/>
      <c r="BV37" s="127"/>
      <c r="BW37" s="127"/>
      <c r="BX37" s="127"/>
      <c r="BY37" s="127"/>
      <c r="BZ37" s="127"/>
      <c r="CA37" s="127"/>
      <c r="CB37" s="127"/>
      <c r="CC37" s="127"/>
      <c r="CD37" s="127"/>
      <c r="CE37" s="127"/>
      <c r="CF37" s="127"/>
      <c r="CG37" s="127"/>
      <c r="CH37" s="127"/>
      <c r="CI37" s="127"/>
      <c r="CJ37" s="127"/>
      <c r="CK37" s="127"/>
      <c r="CL37" s="127"/>
      <c r="CM37" s="127"/>
      <c r="CN37" s="127"/>
      <c r="CO37" s="127"/>
      <c r="CP37" s="127"/>
      <c r="CQ37" s="127"/>
      <c r="CR37" s="127"/>
      <c r="CS37" s="127"/>
      <c r="CT37" s="127"/>
      <c r="CU37" s="127"/>
      <c r="CV37" s="127"/>
      <c r="CW37" s="127"/>
      <c r="CX37" s="127"/>
      <c r="CY37" s="127"/>
      <c r="CZ37" s="127"/>
      <c r="DA37" s="127"/>
    </row>
    <row r="38" spans="1:105" x14ac:dyDescent="0.25">
      <c r="A38" s="73"/>
      <c r="B38" s="73"/>
      <c r="C38" s="109"/>
      <c r="D38" s="109"/>
      <c r="E38" s="73"/>
      <c r="F38" s="73"/>
      <c r="G38" s="73"/>
      <c r="H38" s="74"/>
      <c r="I38" s="74"/>
      <c r="J38" s="74"/>
      <c r="K38" s="74"/>
      <c r="L38" s="74"/>
      <c r="M38" s="74"/>
      <c r="N38" s="74"/>
      <c r="O38" s="73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7"/>
      <c r="BP38" s="127"/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27"/>
      <c r="CG38" s="127"/>
      <c r="CH38" s="127"/>
      <c r="CI38" s="127"/>
      <c r="CJ38" s="127"/>
      <c r="CK38" s="127"/>
      <c r="CL38" s="127"/>
      <c r="CM38" s="127"/>
      <c r="CN38" s="127"/>
      <c r="CO38" s="127"/>
      <c r="CP38" s="127"/>
      <c r="CQ38" s="127"/>
      <c r="CR38" s="127"/>
      <c r="CS38" s="127"/>
      <c r="CT38" s="127"/>
      <c r="CU38" s="127"/>
      <c r="CV38" s="127"/>
      <c r="CW38" s="127"/>
      <c r="CX38" s="127"/>
      <c r="CY38" s="127"/>
      <c r="CZ38" s="127"/>
      <c r="DA38" s="127"/>
    </row>
    <row r="39" spans="1:105" x14ac:dyDescent="0.25">
      <c r="A39" s="73"/>
      <c r="B39" s="73"/>
      <c r="C39" s="109"/>
      <c r="D39" s="109" t="s">
        <v>689</v>
      </c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3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  <c r="BM39" s="127"/>
      <c r="BN39" s="127"/>
      <c r="BO39" s="127"/>
      <c r="BP39" s="127"/>
      <c r="BQ39" s="127"/>
      <c r="BR39" s="127"/>
      <c r="BS39" s="127"/>
      <c r="BT39" s="127"/>
      <c r="BU39" s="127"/>
      <c r="BV39" s="127"/>
      <c r="BW39" s="127"/>
      <c r="BX39" s="127"/>
      <c r="BY39" s="127"/>
      <c r="BZ39" s="127"/>
      <c r="CA39" s="127"/>
      <c r="CB39" s="127"/>
      <c r="CC39" s="127"/>
      <c r="CD39" s="127"/>
      <c r="CE39" s="127"/>
      <c r="CF39" s="127"/>
      <c r="CG39" s="127"/>
      <c r="CH39" s="127"/>
      <c r="CI39" s="127"/>
      <c r="CJ39" s="127"/>
      <c r="CK39" s="127"/>
      <c r="CL39" s="127"/>
      <c r="CM39" s="127"/>
      <c r="CN39" s="127"/>
      <c r="CO39" s="127"/>
      <c r="CP39" s="127"/>
      <c r="CQ39" s="127"/>
      <c r="CR39" s="127"/>
      <c r="CS39" s="127"/>
      <c r="CT39" s="127"/>
      <c r="CU39" s="127"/>
      <c r="CV39" s="127"/>
      <c r="CW39" s="127"/>
      <c r="CX39" s="127"/>
      <c r="CY39" s="127"/>
      <c r="CZ39" s="127"/>
      <c r="DA39" s="127"/>
    </row>
    <row r="40" spans="1:105" x14ac:dyDescent="0.25">
      <c r="A40" s="73"/>
      <c r="B40" s="73"/>
      <c r="C40" s="109"/>
      <c r="D40" s="109" t="s">
        <v>556</v>
      </c>
      <c r="E40" s="73"/>
      <c r="F40" s="73"/>
      <c r="G40" s="73"/>
      <c r="H40" s="74"/>
      <c r="I40" s="74"/>
      <c r="J40" s="74"/>
      <c r="K40" s="74"/>
      <c r="L40" s="74"/>
      <c r="M40" s="74"/>
      <c r="N40" s="74"/>
      <c r="O40" s="73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  <c r="BV40" s="127"/>
      <c r="BW40" s="127"/>
      <c r="BX40" s="127"/>
      <c r="BY40" s="127"/>
      <c r="BZ40" s="127"/>
      <c r="CA40" s="127"/>
      <c r="CB40" s="127"/>
      <c r="CC40" s="127"/>
      <c r="CD40" s="127"/>
      <c r="CE40" s="127"/>
      <c r="CF40" s="127"/>
      <c r="CG40" s="127"/>
      <c r="CH40" s="127"/>
      <c r="CI40" s="127"/>
      <c r="CJ40" s="127"/>
      <c r="CK40" s="127"/>
      <c r="CL40" s="127"/>
      <c r="CM40" s="127"/>
      <c r="CN40" s="127"/>
      <c r="CO40" s="127"/>
      <c r="CP40" s="127"/>
      <c r="CQ40" s="127"/>
      <c r="CR40" s="127"/>
      <c r="CS40" s="127"/>
      <c r="CT40" s="127"/>
      <c r="CU40" s="127"/>
      <c r="CV40" s="127"/>
      <c r="CW40" s="127"/>
      <c r="CX40" s="127"/>
      <c r="CY40" s="127"/>
      <c r="CZ40" s="127"/>
      <c r="DA40" s="127"/>
    </row>
    <row r="41" spans="1:105" x14ac:dyDescent="0.25">
      <c r="A41" s="73"/>
      <c r="B41" s="73"/>
      <c r="C41" s="73"/>
      <c r="D41" s="109" t="s">
        <v>496</v>
      </c>
      <c r="E41" s="73"/>
      <c r="F41" s="73"/>
      <c r="G41" s="73"/>
      <c r="H41" s="74"/>
      <c r="I41" s="74"/>
      <c r="J41" s="74"/>
      <c r="K41" s="74"/>
      <c r="L41" s="74"/>
      <c r="M41" s="74"/>
      <c r="N41" s="74"/>
      <c r="O41" s="73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  <c r="BV41" s="127"/>
      <c r="BW41" s="127"/>
      <c r="BX41" s="127"/>
      <c r="BY41" s="127"/>
      <c r="BZ41" s="127"/>
      <c r="CA41" s="127"/>
      <c r="CB41" s="127"/>
      <c r="CC41" s="127"/>
      <c r="CD41" s="127"/>
      <c r="CE41" s="127"/>
      <c r="CF41" s="127"/>
      <c r="CG41" s="127"/>
      <c r="CH41" s="127"/>
      <c r="CI41" s="127"/>
      <c r="CJ41" s="127"/>
      <c r="CK41" s="127"/>
      <c r="CL41" s="127"/>
      <c r="CM41" s="127"/>
      <c r="CN41" s="127"/>
      <c r="CO41" s="127"/>
      <c r="CP41" s="127"/>
      <c r="CQ41" s="127"/>
      <c r="CR41" s="127"/>
      <c r="CS41" s="127"/>
      <c r="CT41" s="127"/>
      <c r="CU41" s="127"/>
      <c r="CV41" s="127"/>
      <c r="CW41" s="127"/>
      <c r="CX41" s="127"/>
      <c r="CY41" s="127"/>
      <c r="CZ41" s="127"/>
      <c r="DA41" s="127"/>
    </row>
    <row r="42" spans="1:105" x14ac:dyDescent="0.25">
      <c r="A42" s="73"/>
      <c r="B42" s="73"/>
      <c r="C42" s="73"/>
      <c r="D42" s="109"/>
      <c r="E42" s="73"/>
      <c r="F42" s="73"/>
      <c r="G42" s="73"/>
      <c r="H42" s="74"/>
      <c r="I42" s="74"/>
      <c r="J42" s="74"/>
      <c r="K42" s="74"/>
      <c r="L42" s="74"/>
      <c r="M42" s="74"/>
      <c r="N42" s="74"/>
      <c r="O42" s="73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127"/>
      <c r="BD42" s="127"/>
      <c r="BE42" s="127"/>
      <c r="BF42" s="127"/>
      <c r="BG42" s="127"/>
      <c r="BH42" s="127"/>
      <c r="BI42" s="127"/>
      <c r="BJ42" s="127"/>
      <c r="BK42" s="127"/>
      <c r="BL42" s="127"/>
      <c r="BM42" s="127"/>
      <c r="BN42" s="127"/>
      <c r="BO42" s="127"/>
      <c r="BP42" s="127"/>
      <c r="BQ42" s="127"/>
      <c r="BR42" s="127"/>
      <c r="BS42" s="127"/>
      <c r="BT42" s="127"/>
      <c r="BU42" s="127"/>
      <c r="BV42" s="127"/>
      <c r="BW42" s="127"/>
      <c r="BX42" s="127"/>
      <c r="BY42" s="127"/>
      <c r="BZ42" s="127"/>
      <c r="CA42" s="127"/>
      <c r="CB42" s="127"/>
      <c r="CC42" s="127"/>
      <c r="CD42" s="127"/>
      <c r="CE42" s="127"/>
      <c r="CF42" s="127"/>
      <c r="CG42" s="127"/>
      <c r="CH42" s="127"/>
      <c r="CI42" s="127"/>
      <c r="CJ42" s="127"/>
      <c r="CK42" s="127"/>
      <c r="CL42" s="127"/>
      <c r="CM42" s="127"/>
      <c r="CN42" s="127"/>
      <c r="CO42" s="127"/>
      <c r="CP42" s="127"/>
      <c r="CQ42" s="127"/>
      <c r="CR42" s="127"/>
      <c r="CS42" s="127"/>
      <c r="CT42" s="127"/>
      <c r="CU42" s="127"/>
      <c r="CV42" s="127"/>
      <c r="CW42" s="127"/>
      <c r="CX42" s="127"/>
      <c r="CY42" s="127"/>
      <c r="CZ42" s="127"/>
      <c r="DA42" s="127"/>
    </row>
    <row r="43" spans="1:105" x14ac:dyDescent="0.25">
      <c r="A43" s="73"/>
      <c r="B43" s="73"/>
      <c r="C43" s="73"/>
      <c r="D43" s="109"/>
      <c r="E43" s="112" t="s">
        <v>302</v>
      </c>
      <c r="F43" s="73"/>
      <c r="G43" s="73"/>
      <c r="H43" s="74"/>
      <c r="I43" s="74"/>
      <c r="J43" s="74"/>
      <c r="K43" s="74"/>
      <c r="L43" s="74"/>
      <c r="M43" s="74"/>
      <c r="N43" s="74"/>
      <c r="O43" s="73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  <c r="BM43" s="127"/>
      <c r="BN43" s="127"/>
      <c r="BO43" s="127"/>
      <c r="BP43" s="127"/>
      <c r="BQ43" s="127"/>
      <c r="BR43" s="127"/>
      <c r="BS43" s="127"/>
      <c r="BT43" s="127"/>
      <c r="BU43" s="127"/>
      <c r="BV43" s="127"/>
      <c r="BW43" s="127"/>
      <c r="BX43" s="127"/>
      <c r="BY43" s="127"/>
      <c r="BZ43" s="127"/>
      <c r="CA43" s="127"/>
      <c r="CB43" s="127"/>
      <c r="CC43" s="127"/>
      <c r="CD43" s="127"/>
      <c r="CE43" s="127"/>
      <c r="CF43" s="127"/>
      <c r="CG43" s="127"/>
      <c r="CH43" s="127"/>
      <c r="CI43" s="127"/>
      <c r="CJ43" s="127"/>
      <c r="CK43" s="127"/>
      <c r="CL43" s="127"/>
      <c r="CM43" s="127"/>
      <c r="CN43" s="127"/>
      <c r="CO43" s="127"/>
      <c r="CP43" s="127"/>
      <c r="CQ43" s="127"/>
      <c r="CR43" s="127"/>
      <c r="CS43" s="127"/>
      <c r="CT43" s="127"/>
      <c r="CU43" s="127"/>
      <c r="CV43" s="127"/>
      <c r="CW43" s="127"/>
      <c r="CX43" s="127"/>
      <c r="CY43" s="127"/>
      <c r="CZ43" s="127"/>
      <c r="DA43" s="127"/>
    </row>
    <row r="44" spans="1:105" x14ac:dyDescent="0.25">
      <c r="A44" s="73"/>
      <c r="B44" s="73"/>
      <c r="C44" s="73"/>
      <c r="D44" s="109"/>
      <c r="E44" s="73"/>
      <c r="F44" s="113" t="s">
        <v>180</v>
      </c>
      <c r="G44" s="113" t="s">
        <v>354</v>
      </c>
      <c r="H44" s="25" t="s">
        <v>22</v>
      </c>
      <c r="I44" s="130"/>
      <c r="J44" s="130"/>
      <c r="K44" s="130"/>
      <c r="L44" s="130"/>
      <c r="M44" s="130"/>
      <c r="N44" s="74"/>
      <c r="O44" s="73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  <c r="BM44" s="127"/>
      <c r="BN44" s="127"/>
      <c r="BO44" s="127"/>
      <c r="BP44" s="127"/>
      <c r="BQ44" s="127"/>
      <c r="BR44" s="127"/>
      <c r="BS44" s="127"/>
      <c r="BT44" s="127"/>
      <c r="BU44" s="127"/>
      <c r="BV44" s="127"/>
      <c r="BW44" s="127"/>
      <c r="BX44" s="127"/>
      <c r="BY44" s="127"/>
      <c r="BZ44" s="127"/>
      <c r="CA44" s="127"/>
      <c r="CB44" s="127"/>
      <c r="CC44" s="127"/>
      <c r="CD44" s="127"/>
      <c r="CE44" s="127"/>
      <c r="CF44" s="127"/>
      <c r="CG44" s="127"/>
      <c r="CH44" s="127"/>
      <c r="CI44" s="127"/>
      <c r="CJ44" s="127"/>
      <c r="CK44" s="127"/>
      <c r="CL44" s="127"/>
      <c r="CM44" s="127"/>
      <c r="CN44" s="127"/>
      <c r="CO44" s="127"/>
      <c r="CP44" s="127"/>
      <c r="CQ44" s="127"/>
      <c r="CR44" s="127"/>
      <c r="CS44" s="127"/>
      <c r="CT44" s="127"/>
      <c r="CU44" s="127"/>
      <c r="CV44" s="127"/>
      <c r="CW44" s="127"/>
      <c r="CX44" s="127"/>
      <c r="CY44" s="127"/>
      <c r="CZ44" s="127"/>
      <c r="DA44" s="127"/>
    </row>
    <row r="45" spans="1:105" x14ac:dyDescent="0.25">
      <c r="A45" s="73"/>
      <c r="B45" s="73"/>
      <c r="C45" s="73"/>
      <c r="D45" s="73"/>
      <c r="E45" s="73"/>
      <c r="F45" s="115" t="s">
        <v>182</v>
      </c>
      <c r="G45" s="115" t="s">
        <v>354</v>
      </c>
      <c r="H45" s="23" t="s">
        <v>183</v>
      </c>
      <c r="I45" s="130"/>
      <c r="J45" s="130"/>
      <c r="K45" s="130"/>
      <c r="L45" s="130"/>
      <c r="M45" s="130"/>
      <c r="N45" s="74"/>
      <c r="O45" s="73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7"/>
      <c r="BC45" s="127"/>
      <c r="BD45" s="127"/>
      <c r="BE45" s="127"/>
      <c r="BF45" s="127"/>
      <c r="BG45" s="127"/>
      <c r="BH45" s="127"/>
      <c r="BI45" s="127"/>
      <c r="BJ45" s="127"/>
      <c r="BK45" s="127"/>
      <c r="BL45" s="127"/>
      <c r="BM45" s="127"/>
      <c r="BN45" s="127"/>
      <c r="BO45" s="127"/>
      <c r="BP45" s="127"/>
      <c r="BQ45" s="127"/>
      <c r="BR45" s="127"/>
      <c r="BS45" s="127"/>
      <c r="BT45" s="127"/>
      <c r="BU45" s="127"/>
      <c r="BV45" s="127"/>
      <c r="BW45" s="127"/>
      <c r="BX45" s="127"/>
      <c r="BY45" s="127"/>
      <c r="BZ45" s="127"/>
      <c r="CA45" s="127"/>
      <c r="CB45" s="127"/>
      <c r="CC45" s="127"/>
      <c r="CD45" s="127"/>
      <c r="CE45" s="127"/>
      <c r="CF45" s="127"/>
      <c r="CG45" s="127"/>
      <c r="CH45" s="127"/>
      <c r="CI45" s="127"/>
      <c r="CJ45" s="127"/>
      <c r="CK45" s="127"/>
      <c r="CL45" s="127"/>
      <c r="CM45" s="127"/>
      <c r="CN45" s="127"/>
      <c r="CO45" s="127"/>
      <c r="CP45" s="127"/>
      <c r="CQ45" s="127"/>
      <c r="CR45" s="127"/>
      <c r="CS45" s="127"/>
      <c r="CT45" s="127"/>
      <c r="CU45" s="127"/>
      <c r="CV45" s="127"/>
      <c r="CW45" s="127"/>
      <c r="CX45" s="127"/>
      <c r="CY45" s="127"/>
      <c r="CZ45" s="127"/>
      <c r="DA45" s="127"/>
    </row>
    <row r="46" spans="1:105" s="17" customFormat="1" x14ac:dyDescent="0.25">
      <c r="A46" s="73"/>
      <c r="B46" s="73"/>
      <c r="C46" s="73"/>
      <c r="D46" s="73"/>
      <c r="E46" s="73"/>
      <c r="F46" s="217" t="s">
        <v>184</v>
      </c>
      <c r="G46" s="217" t="s">
        <v>354</v>
      </c>
      <c r="H46" s="219" t="s">
        <v>185</v>
      </c>
      <c r="I46" s="130"/>
      <c r="J46" s="130"/>
      <c r="K46" s="130"/>
      <c r="L46" s="130"/>
      <c r="M46" s="130"/>
      <c r="N46" s="74"/>
      <c r="O46" s="73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  <c r="AQ46" s="127"/>
      <c r="AR46" s="127"/>
      <c r="AS46" s="127"/>
      <c r="AT46" s="127"/>
      <c r="AU46" s="127"/>
      <c r="AV46" s="127"/>
      <c r="AW46" s="127"/>
      <c r="AX46" s="127"/>
      <c r="AY46" s="127"/>
      <c r="AZ46" s="127"/>
      <c r="BA46" s="127"/>
      <c r="BB46" s="127"/>
      <c r="BC46" s="127"/>
      <c r="BD46" s="127"/>
      <c r="BE46" s="127"/>
      <c r="BF46" s="127"/>
      <c r="BG46" s="127"/>
      <c r="BH46" s="127"/>
      <c r="BI46" s="127"/>
      <c r="BJ46" s="127"/>
      <c r="BK46" s="127"/>
      <c r="BL46" s="127"/>
      <c r="BM46" s="127"/>
      <c r="BN46" s="127"/>
      <c r="BO46" s="127"/>
      <c r="BP46" s="127"/>
      <c r="BQ46" s="127"/>
      <c r="BR46" s="127"/>
      <c r="BS46" s="127"/>
      <c r="BT46" s="127"/>
      <c r="BU46" s="127"/>
      <c r="BV46" s="127"/>
      <c r="BW46" s="127"/>
      <c r="BX46" s="127"/>
      <c r="BY46" s="127"/>
      <c r="BZ46" s="127"/>
      <c r="CA46" s="127"/>
      <c r="CB46" s="127"/>
      <c r="CC46" s="127"/>
      <c r="CD46" s="127"/>
      <c r="CE46" s="127"/>
      <c r="CF46" s="127"/>
      <c r="CG46" s="127"/>
      <c r="CH46" s="127"/>
      <c r="CI46" s="127"/>
      <c r="CJ46" s="127"/>
      <c r="CK46" s="127"/>
      <c r="CL46" s="127"/>
      <c r="CM46" s="127"/>
      <c r="CN46" s="127"/>
      <c r="CO46" s="127"/>
      <c r="CP46" s="127"/>
      <c r="CQ46" s="127"/>
      <c r="CR46" s="127"/>
      <c r="CS46" s="127"/>
      <c r="CT46" s="127"/>
      <c r="CU46" s="127"/>
      <c r="CV46" s="127"/>
      <c r="CW46" s="127"/>
      <c r="CX46" s="127"/>
      <c r="CY46" s="127"/>
      <c r="CZ46" s="127"/>
      <c r="DA46" s="127"/>
    </row>
    <row r="47" spans="1:105" x14ac:dyDescent="0.25">
      <c r="A47" s="73"/>
      <c r="B47" s="73"/>
      <c r="C47" s="73"/>
      <c r="D47" s="73"/>
      <c r="E47" s="73"/>
      <c r="F47" s="218" t="s">
        <v>195</v>
      </c>
      <c r="G47" s="117" t="s">
        <v>354</v>
      </c>
      <c r="H47" s="220" t="s">
        <v>741</v>
      </c>
      <c r="I47" s="130"/>
      <c r="J47" s="130"/>
      <c r="K47" s="130"/>
      <c r="L47" s="130"/>
      <c r="M47" s="130"/>
      <c r="N47" s="74"/>
      <c r="O47" s="73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27"/>
      <c r="AO47" s="127"/>
      <c r="AP47" s="127"/>
      <c r="AQ47" s="127"/>
      <c r="AR47" s="127"/>
      <c r="AS47" s="127"/>
      <c r="AT47" s="127"/>
      <c r="AU47" s="127"/>
      <c r="AV47" s="127"/>
      <c r="AW47" s="127"/>
      <c r="AX47" s="127"/>
      <c r="AY47" s="127"/>
      <c r="AZ47" s="127"/>
      <c r="BA47" s="127"/>
      <c r="BB47" s="127"/>
      <c r="BC47" s="127"/>
      <c r="BD47" s="127"/>
      <c r="BE47" s="127"/>
      <c r="BF47" s="127"/>
      <c r="BG47" s="127"/>
      <c r="BH47" s="127"/>
      <c r="BI47" s="127"/>
      <c r="BJ47" s="127"/>
      <c r="BK47" s="127"/>
      <c r="BL47" s="127"/>
      <c r="BM47" s="127"/>
      <c r="BN47" s="127"/>
      <c r="BO47" s="127"/>
      <c r="BP47" s="127"/>
      <c r="BQ47" s="127"/>
      <c r="BR47" s="127"/>
      <c r="BS47" s="127"/>
      <c r="BT47" s="127"/>
      <c r="BU47" s="127"/>
      <c r="BV47" s="127"/>
      <c r="BW47" s="127"/>
      <c r="BX47" s="127"/>
      <c r="BY47" s="127"/>
      <c r="BZ47" s="127"/>
      <c r="CA47" s="127"/>
      <c r="CB47" s="127"/>
      <c r="CC47" s="127"/>
      <c r="CD47" s="127"/>
      <c r="CE47" s="127"/>
      <c r="CF47" s="127"/>
      <c r="CG47" s="127"/>
      <c r="CH47" s="127"/>
      <c r="CI47" s="127"/>
      <c r="CJ47" s="127"/>
      <c r="CK47" s="127"/>
      <c r="CL47" s="127"/>
      <c r="CM47" s="127"/>
      <c r="CN47" s="127"/>
      <c r="CO47" s="127"/>
      <c r="CP47" s="127"/>
      <c r="CQ47" s="127"/>
      <c r="CR47" s="127"/>
      <c r="CS47" s="127"/>
      <c r="CT47" s="127"/>
      <c r="CU47" s="127"/>
      <c r="CV47" s="127"/>
      <c r="CW47" s="127"/>
      <c r="CX47" s="127"/>
      <c r="CY47" s="127"/>
      <c r="CZ47" s="127"/>
      <c r="DA47" s="127"/>
    </row>
    <row r="48" spans="1:105" x14ac:dyDescent="0.25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3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  <c r="BM48" s="127"/>
      <c r="BN48" s="127"/>
      <c r="BO48" s="127"/>
      <c r="BP48" s="127"/>
      <c r="BQ48" s="127"/>
      <c r="BR48" s="127"/>
      <c r="BS48" s="127"/>
      <c r="BT48" s="127"/>
      <c r="BU48" s="127"/>
      <c r="BV48" s="127"/>
      <c r="BW48" s="127"/>
      <c r="BX48" s="127"/>
      <c r="BY48" s="127"/>
      <c r="BZ48" s="127"/>
      <c r="CA48" s="127"/>
      <c r="CB48" s="127"/>
      <c r="CC48" s="127"/>
      <c r="CD48" s="127"/>
      <c r="CE48" s="127"/>
      <c r="CF48" s="127"/>
      <c r="CG48" s="127"/>
      <c r="CH48" s="127"/>
      <c r="CI48" s="127"/>
      <c r="CJ48" s="127"/>
      <c r="CK48" s="127"/>
      <c r="CL48" s="127"/>
      <c r="CM48" s="127"/>
      <c r="CN48" s="127"/>
      <c r="CO48" s="127"/>
      <c r="CP48" s="127"/>
      <c r="CQ48" s="127"/>
      <c r="CR48" s="127"/>
      <c r="CS48" s="127"/>
      <c r="CT48" s="127"/>
      <c r="CU48" s="127"/>
      <c r="CV48" s="127"/>
      <c r="CW48" s="127"/>
      <c r="CX48" s="127"/>
      <c r="CY48" s="127"/>
      <c r="CZ48" s="127"/>
      <c r="DA48" s="127"/>
    </row>
    <row r="49" spans="1:105" x14ac:dyDescent="0.25">
      <c r="A49" s="73"/>
      <c r="B49" s="73"/>
      <c r="C49" s="73"/>
      <c r="D49" s="73"/>
      <c r="E49" s="115" t="s">
        <v>186</v>
      </c>
      <c r="F49" s="73"/>
      <c r="G49" s="115" t="s">
        <v>181</v>
      </c>
      <c r="H49" s="23" t="s">
        <v>22</v>
      </c>
      <c r="I49" s="130"/>
      <c r="J49" s="130"/>
      <c r="K49" s="130"/>
      <c r="L49" s="130"/>
      <c r="M49" s="130"/>
      <c r="N49" s="74"/>
      <c r="O49" s="73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  <c r="AY49" s="127"/>
      <c r="AZ49" s="127"/>
      <c r="BA49" s="127"/>
      <c r="BB49" s="127"/>
      <c r="BC49" s="127"/>
      <c r="BD49" s="127"/>
      <c r="BE49" s="127"/>
      <c r="BF49" s="127"/>
      <c r="BG49" s="127"/>
      <c r="BH49" s="127"/>
      <c r="BI49" s="127"/>
      <c r="BJ49" s="127"/>
      <c r="BK49" s="127"/>
      <c r="BL49" s="127"/>
      <c r="BM49" s="127"/>
      <c r="BN49" s="127"/>
      <c r="BO49" s="127"/>
      <c r="BP49" s="127"/>
      <c r="BQ49" s="127"/>
      <c r="BR49" s="127"/>
      <c r="BS49" s="127"/>
      <c r="BT49" s="127"/>
      <c r="BU49" s="127"/>
      <c r="BV49" s="127"/>
      <c r="BW49" s="127"/>
      <c r="BX49" s="127"/>
      <c r="BY49" s="127"/>
      <c r="BZ49" s="127"/>
      <c r="CA49" s="127"/>
      <c r="CB49" s="127"/>
      <c r="CC49" s="127"/>
      <c r="CD49" s="127"/>
      <c r="CE49" s="127"/>
      <c r="CF49" s="127"/>
      <c r="CG49" s="127"/>
      <c r="CH49" s="127"/>
      <c r="CI49" s="127"/>
      <c r="CJ49" s="127"/>
      <c r="CK49" s="127"/>
      <c r="CL49" s="127"/>
      <c r="CM49" s="127"/>
      <c r="CN49" s="127"/>
      <c r="CO49" s="127"/>
      <c r="CP49" s="127"/>
      <c r="CQ49" s="127"/>
      <c r="CR49" s="127"/>
      <c r="CS49" s="127"/>
      <c r="CT49" s="127"/>
      <c r="CU49" s="127"/>
      <c r="CV49" s="127"/>
      <c r="CW49" s="127"/>
      <c r="CX49" s="127"/>
      <c r="CY49" s="127"/>
      <c r="CZ49" s="127"/>
      <c r="DA49" s="127"/>
    </row>
    <row r="50" spans="1:105" x14ac:dyDescent="0.25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3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27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  <c r="BM50" s="127"/>
      <c r="BN50" s="127"/>
      <c r="BO50" s="127"/>
      <c r="BP50" s="127"/>
      <c r="BQ50" s="127"/>
      <c r="BR50" s="127"/>
      <c r="BS50" s="127"/>
      <c r="BT50" s="127"/>
      <c r="BU50" s="127"/>
      <c r="BV50" s="127"/>
      <c r="BW50" s="127"/>
      <c r="BX50" s="127"/>
      <c r="BY50" s="127"/>
      <c r="BZ50" s="127"/>
      <c r="CA50" s="127"/>
      <c r="CB50" s="127"/>
      <c r="CC50" s="127"/>
      <c r="CD50" s="127"/>
      <c r="CE50" s="127"/>
      <c r="CF50" s="127"/>
      <c r="CG50" s="127"/>
      <c r="CH50" s="127"/>
      <c r="CI50" s="127"/>
      <c r="CJ50" s="127"/>
      <c r="CK50" s="127"/>
      <c r="CL50" s="127"/>
      <c r="CM50" s="127"/>
      <c r="CN50" s="127"/>
      <c r="CO50" s="127"/>
      <c r="CP50" s="127"/>
      <c r="CQ50" s="127"/>
      <c r="CR50" s="127"/>
      <c r="CS50" s="127"/>
      <c r="CT50" s="127"/>
      <c r="CU50" s="127"/>
      <c r="CV50" s="127"/>
      <c r="CW50" s="127"/>
      <c r="CX50" s="127"/>
      <c r="CY50" s="127"/>
      <c r="CZ50" s="127"/>
      <c r="DA50" s="127"/>
    </row>
    <row r="51" spans="1:105" s="17" customFormat="1" x14ac:dyDescent="0.25">
      <c r="A51" s="73"/>
      <c r="B51" s="73"/>
      <c r="C51" s="73"/>
      <c r="D51" s="73"/>
      <c r="E51" s="217" t="s">
        <v>742</v>
      </c>
      <c r="F51" s="73"/>
      <c r="G51" s="115" t="s">
        <v>181</v>
      </c>
      <c r="H51" s="23" t="s">
        <v>741</v>
      </c>
      <c r="I51" s="130"/>
      <c r="J51" s="130"/>
      <c r="K51" s="130"/>
      <c r="L51" s="130"/>
      <c r="M51" s="130"/>
      <c r="N51" s="74"/>
      <c r="O51" s="73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127"/>
      <c r="BA51" s="127"/>
      <c r="BB51" s="127"/>
      <c r="BC51" s="127"/>
      <c r="BD51" s="127"/>
      <c r="BE51" s="127"/>
      <c r="BF51" s="127"/>
      <c r="BG51" s="127"/>
      <c r="BH51" s="127"/>
      <c r="BI51" s="127"/>
      <c r="BJ51" s="127"/>
      <c r="BK51" s="127"/>
      <c r="BL51" s="127"/>
      <c r="BM51" s="127"/>
      <c r="BN51" s="127"/>
      <c r="BO51" s="127"/>
      <c r="BP51" s="127"/>
      <c r="BQ51" s="127"/>
      <c r="BR51" s="127"/>
      <c r="BS51" s="127"/>
      <c r="BT51" s="127"/>
      <c r="BU51" s="127"/>
      <c r="BV51" s="127"/>
      <c r="BW51" s="127"/>
      <c r="BX51" s="127"/>
      <c r="BY51" s="127"/>
      <c r="BZ51" s="127"/>
      <c r="CA51" s="127"/>
      <c r="CB51" s="127"/>
      <c r="CC51" s="127"/>
      <c r="CD51" s="127"/>
      <c r="CE51" s="127"/>
      <c r="CF51" s="127"/>
      <c r="CG51" s="127"/>
      <c r="CH51" s="127"/>
      <c r="CI51" s="127"/>
      <c r="CJ51" s="127"/>
      <c r="CK51" s="127"/>
      <c r="CL51" s="127"/>
      <c r="CM51" s="127"/>
      <c r="CN51" s="127"/>
      <c r="CO51" s="127"/>
      <c r="CP51" s="127"/>
      <c r="CQ51" s="127"/>
      <c r="CR51" s="127"/>
      <c r="CS51" s="127"/>
      <c r="CT51" s="127"/>
      <c r="CU51" s="127"/>
      <c r="CV51" s="127"/>
      <c r="CW51" s="127"/>
      <c r="CX51" s="127"/>
      <c r="CY51" s="127"/>
      <c r="CZ51" s="127"/>
      <c r="DA51" s="127"/>
    </row>
    <row r="52" spans="1:105" s="17" customFormat="1" x14ac:dyDescent="0.25">
      <c r="A52" s="73"/>
      <c r="B52" s="73"/>
      <c r="C52" s="73"/>
      <c r="D52" s="73"/>
      <c r="E52" s="109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27"/>
      <c r="BC52" s="127"/>
      <c r="BD52" s="127"/>
      <c r="BE52" s="127"/>
      <c r="BF52" s="127"/>
      <c r="BG52" s="127"/>
      <c r="BH52" s="127"/>
      <c r="BI52" s="127"/>
      <c r="BJ52" s="127"/>
      <c r="BK52" s="127"/>
      <c r="BL52" s="127"/>
      <c r="BM52" s="127"/>
      <c r="BN52" s="127"/>
      <c r="BO52" s="127"/>
      <c r="BP52" s="127"/>
      <c r="BQ52" s="127"/>
      <c r="BR52" s="127"/>
      <c r="BS52" s="127"/>
      <c r="BT52" s="127"/>
      <c r="BU52" s="127"/>
      <c r="BV52" s="127"/>
      <c r="BW52" s="127"/>
      <c r="BX52" s="127"/>
      <c r="BY52" s="127"/>
      <c r="BZ52" s="127"/>
      <c r="CA52" s="127"/>
      <c r="CB52" s="127"/>
      <c r="CC52" s="127"/>
      <c r="CD52" s="127"/>
      <c r="CE52" s="127"/>
      <c r="CF52" s="127"/>
      <c r="CG52" s="127"/>
      <c r="CH52" s="127"/>
      <c r="CI52" s="127"/>
      <c r="CJ52" s="127"/>
      <c r="CK52" s="127"/>
      <c r="CL52" s="127"/>
      <c r="CM52" s="127"/>
      <c r="CN52" s="127"/>
      <c r="CO52" s="127"/>
      <c r="CP52" s="127"/>
      <c r="CQ52" s="127"/>
      <c r="CR52" s="127"/>
      <c r="CS52" s="127"/>
      <c r="CT52" s="127"/>
      <c r="CU52" s="127"/>
      <c r="CV52" s="127"/>
      <c r="CW52" s="127"/>
      <c r="CX52" s="127"/>
      <c r="CY52" s="127"/>
      <c r="CZ52" s="127"/>
      <c r="DA52" s="127"/>
    </row>
    <row r="53" spans="1:105" x14ac:dyDescent="0.25">
      <c r="A53" s="115"/>
      <c r="B53" s="73"/>
      <c r="C53" s="73"/>
      <c r="D53" s="73"/>
      <c r="E53" s="112" t="s">
        <v>303</v>
      </c>
      <c r="F53" s="73"/>
      <c r="G53" s="73"/>
      <c r="H53" s="74"/>
      <c r="I53" s="132" t="s">
        <v>314</v>
      </c>
      <c r="J53" s="132"/>
      <c r="K53" s="132"/>
      <c r="L53" s="132"/>
      <c r="M53" s="132"/>
      <c r="N53" s="132"/>
      <c r="O53" s="115" t="s">
        <v>417</v>
      </c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  <c r="AX53" s="127"/>
      <c r="AY53" s="127"/>
      <c r="AZ53" s="127"/>
      <c r="BA53" s="127"/>
      <c r="BB53" s="127"/>
      <c r="BC53" s="127"/>
      <c r="BD53" s="127"/>
      <c r="BE53" s="127"/>
      <c r="BF53" s="127"/>
      <c r="BG53" s="127"/>
      <c r="BH53" s="127"/>
      <c r="BI53" s="127"/>
      <c r="BJ53" s="127"/>
      <c r="BK53" s="127"/>
      <c r="BL53" s="127"/>
      <c r="BM53" s="127"/>
      <c r="BN53" s="127"/>
      <c r="BO53" s="127"/>
      <c r="BP53" s="127"/>
      <c r="BQ53" s="127"/>
      <c r="BR53" s="127"/>
      <c r="BS53" s="127"/>
      <c r="BT53" s="127"/>
      <c r="BU53" s="127"/>
      <c r="BV53" s="127"/>
      <c r="BW53" s="127"/>
      <c r="BX53" s="127"/>
      <c r="BY53" s="127"/>
      <c r="BZ53" s="127"/>
      <c r="CA53" s="127"/>
      <c r="CB53" s="127"/>
      <c r="CC53" s="127"/>
      <c r="CD53" s="127"/>
      <c r="CE53" s="127"/>
      <c r="CF53" s="127"/>
      <c r="CG53" s="127"/>
      <c r="CH53" s="127"/>
      <c r="CI53" s="127"/>
      <c r="CJ53" s="127"/>
      <c r="CK53" s="127"/>
      <c r="CL53" s="127"/>
      <c r="CM53" s="127"/>
      <c r="CN53" s="127"/>
      <c r="CO53" s="127"/>
      <c r="CP53" s="127"/>
      <c r="CQ53" s="127"/>
      <c r="CR53" s="127"/>
      <c r="CS53" s="127"/>
      <c r="CT53" s="127"/>
      <c r="CU53" s="127"/>
      <c r="CV53" s="127"/>
      <c r="CW53" s="127"/>
      <c r="CX53" s="127"/>
      <c r="CY53" s="127"/>
      <c r="CZ53" s="127"/>
      <c r="DA53" s="127"/>
    </row>
    <row r="54" spans="1:105" x14ac:dyDescent="0.25">
      <c r="A54" s="73"/>
      <c r="B54" s="73"/>
      <c r="C54" s="73"/>
      <c r="D54" s="73"/>
      <c r="E54" s="73"/>
      <c r="F54" s="113" t="s">
        <v>134</v>
      </c>
      <c r="G54" s="113" t="s">
        <v>354</v>
      </c>
      <c r="H54" s="133"/>
      <c r="I54" s="130"/>
      <c r="J54" s="130"/>
      <c r="K54" s="130"/>
      <c r="L54" s="130"/>
      <c r="M54" s="130"/>
      <c r="N54" s="74"/>
      <c r="O54" s="73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  <c r="BM54" s="127"/>
      <c r="BN54" s="127"/>
      <c r="BO54" s="127"/>
      <c r="BP54" s="127"/>
      <c r="BQ54" s="127"/>
      <c r="BR54" s="127"/>
      <c r="BS54" s="127"/>
      <c r="BT54" s="127"/>
      <c r="BU54" s="127"/>
      <c r="BV54" s="127"/>
      <c r="BW54" s="127"/>
      <c r="BX54" s="127"/>
      <c r="BY54" s="127"/>
      <c r="BZ54" s="127"/>
      <c r="CA54" s="127"/>
      <c r="CB54" s="127"/>
      <c r="CC54" s="127"/>
      <c r="CD54" s="127"/>
      <c r="CE54" s="127"/>
      <c r="CF54" s="127"/>
      <c r="CG54" s="127"/>
      <c r="CH54" s="127"/>
      <c r="CI54" s="127"/>
      <c r="CJ54" s="127"/>
      <c r="CK54" s="127"/>
      <c r="CL54" s="127"/>
      <c r="CM54" s="127"/>
      <c r="CN54" s="127"/>
      <c r="CO54" s="127"/>
      <c r="CP54" s="127"/>
      <c r="CQ54" s="127"/>
      <c r="CR54" s="127"/>
      <c r="CS54" s="127"/>
      <c r="CT54" s="127"/>
      <c r="CU54" s="127"/>
      <c r="CV54" s="127"/>
      <c r="CW54" s="127"/>
      <c r="CX54" s="127"/>
      <c r="CY54" s="127"/>
      <c r="CZ54" s="127"/>
      <c r="DA54" s="127"/>
    </row>
    <row r="55" spans="1:105" x14ac:dyDescent="0.25">
      <c r="A55" s="73"/>
      <c r="B55" s="73"/>
      <c r="C55" s="73"/>
      <c r="D55" s="73"/>
      <c r="E55" s="73"/>
      <c r="F55" s="115" t="s">
        <v>135</v>
      </c>
      <c r="G55" s="115" t="s">
        <v>354</v>
      </c>
      <c r="H55" s="23" t="s">
        <v>22</v>
      </c>
      <c r="I55" s="130"/>
      <c r="J55" s="130"/>
      <c r="K55" s="130"/>
      <c r="L55" s="130"/>
      <c r="M55" s="130"/>
      <c r="N55" s="74"/>
      <c r="O55" s="73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27"/>
      <c r="BC55" s="127"/>
      <c r="BD55" s="127"/>
      <c r="BE55" s="127"/>
      <c r="BF55" s="127"/>
      <c r="BG55" s="127"/>
      <c r="BH55" s="127"/>
      <c r="BI55" s="127"/>
      <c r="BJ55" s="127"/>
      <c r="BK55" s="127"/>
      <c r="BL55" s="127"/>
      <c r="BM55" s="127"/>
      <c r="BN55" s="127"/>
      <c r="BO55" s="127"/>
      <c r="BP55" s="127"/>
      <c r="BQ55" s="127"/>
      <c r="BR55" s="127"/>
      <c r="BS55" s="127"/>
      <c r="BT55" s="127"/>
      <c r="BU55" s="127"/>
      <c r="BV55" s="127"/>
      <c r="BW55" s="127"/>
      <c r="BX55" s="127"/>
      <c r="BY55" s="127"/>
      <c r="BZ55" s="127"/>
      <c r="CA55" s="127"/>
      <c r="CB55" s="127"/>
      <c r="CC55" s="127"/>
      <c r="CD55" s="127"/>
      <c r="CE55" s="127"/>
      <c r="CF55" s="127"/>
      <c r="CG55" s="127"/>
      <c r="CH55" s="127"/>
      <c r="CI55" s="127"/>
      <c r="CJ55" s="127"/>
      <c r="CK55" s="127"/>
      <c r="CL55" s="127"/>
      <c r="CM55" s="127"/>
      <c r="CN55" s="127"/>
      <c r="CO55" s="127"/>
      <c r="CP55" s="127"/>
      <c r="CQ55" s="127"/>
      <c r="CR55" s="127"/>
      <c r="CS55" s="127"/>
      <c r="CT55" s="127"/>
      <c r="CU55" s="127"/>
      <c r="CV55" s="127"/>
      <c r="CW55" s="127"/>
      <c r="CX55" s="127"/>
      <c r="CY55" s="127"/>
      <c r="CZ55" s="127"/>
      <c r="DA55" s="127"/>
    </row>
    <row r="56" spans="1:105" x14ac:dyDescent="0.25">
      <c r="A56" s="73"/>
      <c r="B56" s="73"/>
      <c r="C56" s="73"/>
      <c r="D56" s="73"/>
      <c r="E56" s="73"/>
      <c r="F56" s="115" t="s">
        <v>136</v>
      </c>
      <c r="G56" s="115" t="s">
        <v>354</v>
      </c>
      <c r="H56" s="23" t="s">
        <v>22</v>
      </c>
      <c r="I56" s="130"/>
      <c r="J56" s="130"/>
      <c r="K56" s="130"/>
      <c r="L56" s="130"/>
      <c r="M56" s="130"/>
      <c r="N56" s="74"/>
      <c r="O56" s="73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27"/>
      <c r="BG56" s="127"/>
      <c r="BH56" s="127"/>
      <c r="BI56" s="127"/>
      <c r="BJ56" s="127"/>
      <c r="BK56" s="127"/>
      <c r="BL56" s="127"/>
      <c r="BM56" s="127"/>
      <c r="BN56" s="127"/>
      <c r="BO56" s="127"/>
      <c r="BP56" s="127"/>
      <c r="BQ56" s="127"/>
      <c r="BR56" s="127"/>
      <c r="BS56" s="127"/>
      <c r="BT56" s="127"/>
      <c r="BU56" s="127"/>
      <c r="BV56" s="127"/>
      <c r="BW56" s="127"/>
      <c r="BX56" s="127"/>
      <c r="BY56" s="127"/>
      <c r="BZ56" s="127"/>
      <c r="CA56" s="127"/>
      <c r="CB56" s="127"/>
      <c r="CC56" s="127"/>
      <c r="CD56" s="127"/>
      <c r="CE56" s="127"/>
      <c r="CF56" s="127"/>
      <c r="CG56" s="127"/>
      <c r="CH56" s="127"/>
      <c r="CI56" s="127"/>
      <c r="CJ56" s="127"/>
      <c r="CK56" s="127"/>
      <c r="CL56" s="127"/>
      <c r="CM56" s="127"/>
      <c r="CN56" s="127"/>
      <c r="CO56" s="127"/>
      <c r="CP56" s="127"/>
      <c r="CQ56" s="127"/>
      <c r="CR56" s="127"/>
      <c r="CS56" s="127"/>
      <c r="CT56" s="127"/>
      <c r="CU56" s="127"/>
      <c r="CV56" s="127"/>
      <c r="CW56" s="127"/>
      <c r="CX56" s="127"/>
      <c r="CY56" s="127"/>
      <c r="CZ56" s="127"/>
      <c r="DA56" s="127"/>
    </row>
    <row r="57" spans="1:105" x14ac:dyDescent="0.25">
      <c r="A57" s="73"/>
      <c r="B57" s="73"/>
      <c r="C57" s="73"/>
      <c r="D57" s="73"/>
      <c r="E57" s="73"/>
      <c r="F57" s="115" t="s">
        <v>137</v>
      </c>
      <c r="G57" s="115" t="s">
        <v>354</v>
      </c>
      <c r="H57" s="23" t="s">
        <v>22</v>
      </c>
      <c r="I57" s="130"/>
      <c r="J57" s="130"/>
      <c r="K57" s="130"/>
      <c r="L57" s="130"/>
      <c r="M57" s="130"/>
      <c r="N57" s="74"/>
      <c r="O57" s="73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  <c r="BA57" s="127"/>
      <c r="BB57" s="127"/>
      <c r="BC57" s="127"/>
      <c r="BD57" s="127"/>
      <c r="BE57" s="127"/>
      <c r="BF57" s="127"/>
      <c r="BG57" s="127"/>
      <c r="BH57" s="127"/>
      <c r="BI57" s="127"/>
      <c r="BJ57" s="127"/>
      <c r="BK57" s="127"/>
      <c r="BL57" s="127"/>
      <c r="BM57" s="127"/>
      <c r="BN57" s="127"/>
      <c r="BO57" s="127"/>
      <c r="BP57" s="127"/>
      <c r="BQ57" s="127"/>
      <c r="BR57" s="127"/>
      <c r="BS57" s="127"/>
      <c r="BT57" s="127"/>
      <c r="BU57" s="127"/>
      <c r="BV57" s="127"/>
      <c r="BW57" s="127"/>
      <c r="BX57" s="127"/>
      <c r="BY57" s="127"/>
      <c r="BZ57" s="127"/>
      <c r="CA57" s="127"/>
      <c r="CB57" s="127"/>
      <c r="CC57" s="127"/>
      <c r="CD57" s="127"/>
      <c r="CE57" s="127"/>
      <c r="CF57" s="127"/>
      <c r="CG57" s="127"/>
      <c r="CH57" s="127"/>
      <c r="CI57" s="127"/>
      <c r="CJ57" s="127"/>
      <c r="CK57" s="127"/>
      <c r="CL57" s="127"/>
      <c r="CM57" s="127"/>
      <c r="CN57" s="127"/>
      <c r="CO57" s="127"/>
      <c r="CP57" s="127"/>
      <c r="CQ57" s="127"/>
      <c r="CR57" s="127"/>
      <c r="CS57" s="127"/>
      <c r="CT57" s="127"/>
      <c r="CU57" s="127"/>
      <c r="CV57" s="127"/>
      <c r="CW57" s="127"/>
      <c r="CX57" s="127"/>
      <c r="CY57" s="127"/>
      <c r="CZ57" s="127"/>
      <c r="DA57" s="127"/>
    </row>
    <row r="58" spans="1:105" x14ac:dyDescent="0.25">
      <c r="A58" s="73"/>
      <c r="B58" s="73"/>
      <c r="C58" s="73"/>
      <c r="D58" s="73"/>
      <c r="E58" s="73"/>
      <c r="F58" s="115" t="s">
        <v>138</v>
      </c>
      <c r="G58" s="115" t="s">
        <v>354</v>
      </c>
      <c r="H58" s="23" t="s">
        <v>22</v>
      </c>
      <c r="I58" s="130"/>
      <c r="J58" s="130"/>
      <c r="K58" s="130"/>
      <c r="L58" s="130"/>
      <c r="M58" s="130"/>
      <c r="N58" s="74"/>
      <c r="O58" s="73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27"/>
      <c r="BC58" s="127"/>
      <c r="BD58" s="127"/>
      <c r="BE58" s="127"/>
      <c r="BF58" s="127"/>
      <c r="BG58" s="127"/>
      <c r="BH58" s="127"/>
      <c r="BI58" s="127"/>
      <c r="BJ58" s="127"/>
      <c r="BK58" s="127"/>
      <c r="BL58" s="127"/>
      <c r="BM58" s="127"/>
      <c r="BN58" s="127"/>
      <c r="BO58" s="127"/>
      <c r="BP58" s="127"/>
      <c r="BQ58" s="127"/>
      <c r="BR58" s="127"/>
      <c r="BS58" s="127"/>
      <c r="BT58" s="127"/>
      <c r="BU58" s="127"/>
      <c r="BV58" s="127"/>
      <c r="BW58" s="127"/>
      <c r="BX58" s="127"/>
      <c r="BY58" s="127"/>
      <c r="BZ58" s="127"/>
      <c r="CA58" s="127"/>
      <c r="CB58" s="127"/>
      <c r="CC58" s="127"/>
      <c r="CD58" s="127"/>
      <c r="CE58" s="127"/>
      <c r="CF58" s="127"/>
      <c r="CG58" s="127"/>
      <c r="CH58" s="127"/>
      <c r="CI58" s="127"/>
      <c r="CJ58" s="127"/>
      <c r="CK58" s="127"/>
      <c r="CL58" s="127"/>
      <c r="CM58" s="127"/>
      <c r="CN58" s="127"/>
      <c r="CO58" s="127"/>
      <c r="CP58" s="127"/>
      <c r="CQ58" s="127"/>
      <c r="CR58" s="127"/>
      <c r="CS58" s="127"/>
      <c r="CT58" s="127"/>
      <c r="CU58" s="127"/>
      <c r="CV58" s="127"/>
      <c r="CW58" s="127"/>
      <c r="CX58" s="127"/>
      <c r="CY58" s="127"/>
      <c r="CZ58" s="127"/>
      <c r="DA58" s="127"/>
    </row>
    <row r="59" spans="1:105" x14ac:dyDescent="0.25">
      <c r="A59" s="73"/>
      <c r="B59" s="73"/>
      <c r="C59" s="73"/>
      <c r="D59" s="73"/>
      <c r="E59" s="73"/>
      <c r="F59" s="115" t="s">
        <v>139</v>
      </c>
      <c r="G59" s="115" t="s">
        <v>354</v>
      </c>
      <c r="H59" s="23" t="s">
        <v>22</v>
      </c>
      <c r="I59" s="130"/>
      <c r="J59" s="130"/>
      <c r="K59" s="130"/>
      <c r="L59" s="130"/>
      <c r="M59" s="130"/>
      <c r="N59" s="74"/>
      <c r="O59" s="73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27"/>
      <c r="AZ59" s="127"/>
      <c r="BA59" s="127"/>
      <c r="BB59" s="127"/>
      <c r="BC59" s="127"/>
      <c r="BD59" s="127"/>
      <c r="BE59" s="127"/>
      <c r="BF59" s="127"/>
      <c r="BG59" s="127"/>
      <c r="BH59" s="127"/>
      <c r="BI59" s="127"/>
      <c r="BJ59" s="127"/>
      <c r="BK59" s="127"/>
      <c r="BL59" s="127"/>
      <c r="BM59" s="127"/>
      <c r="BN59" s="127"/>
      <c r="BO59" s="127"/>
      <c r="BP59" s="127"/>
      <c r="BQ59" s="127"/>
      <c r="BR59" s="127"/>
      <c r="BS59" s="127"/>
      <c r="BT59" s="127"/>
      <c r="BU59" s="127"/>
      <c r="BV59" s="127"/>
      <c r="BW59" s="127"/>
      <c r="BX59" s="127"/>
      <c r="BY59" s="127"/>
      <c r="BZ59" s="127"/>
      <c r="CA59" s="127"/>
      <c r="CB59" s="127"/>
      <c r="CC59" s="127"/>
      <c r="CD59" s="127"/>
      <c r="CE59" s="127"/>
      <c r="CF59" s="127"/>
      <c r="CG59" s="127"/>
      <c r="CH59" s="127"/>
      <c r="CI59" s="127"/>
      <c r="CJ59" s="127"/>
      <c r="CK59" s="127"/>
      <c r="CL59" s="127"/>
      <c r="CM59" s="127"/>
      <c r="CN59" s="127"/>
      <c r="CO59" s="127"/>
      <c r="CP59" s="127"/>
      <c r="CQ59" s="127"/>
      <c r="CR59" s="127"/>
      <c r="CS59" s="127"/>
      <c r="CT59" s="127"/>
      <c r="CU59" s="127"/>
      <c r="CV59" s="127"/>
      <c r="CW59" s="127"/>
      <c r="CX59" s="127"/>
      <c r="CY59" s="127"/>
      <c r="CZ59" s="127"/>
      <c r="DA59" s="127"/>
    </row>
    <row r="60" spans="1:105" x14ac:dyDescent="0.25">
      <c r="A60" s="73"/>
      <c r="B60" s="73"/>
      <c r="C60" s="73"/>
      <c r="D60" s="73"/>
      <c r="E60" s="73"/>
      <c r="F60" s="115" t="s">
        <v>140</v>
      </c>
      <c r="G60" s="115" t="s">
        <v>354</v>
      </c>
      <c r="H60" s="23" t="s">
        <v>22</v>
      </c>
      <c r="I60" s="130"/>
      <c r="J60" s="130"/>
      <c r="K60" s="130"/>
      <c r="L60" s="130"/>
      <c r="M60" s="130"/>
      <c r="N60" s="74"/>
      <c r="O60" s="73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27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  <c r="BM60" s="127"/>
      <c r="BN60" s="127"/>
      <c r="BO60" s="127"/>
      <c r="BP60" s="127"/>
      <c r="BQ60" s="127"/>
      <c r="BR60" s="127"/>
      <c r="BS60" s="127"/>
      <c r="BT60" s="127"/>
      <c r="BU60" s="127"/>
      <c r="BV60" s="127"/>
      <c r="BW60" s="127"/>
      <c r="BX60" s="127"/>
      <c r="BY60" s="127"/>
      <c r="BZ60" s="127"/>
      <c r="CA60" s="127"/>
      <c r="CB60" s="127"/>
      <c r="CC60" s="127"/>
      <c r="CD60" s="127"/>
      <c r="CE60" s="127"/>
      <c r="CF60" s="127"/>
      <c r="CG60" s="127"/>
      <c r="CH60" s="127"/>
      <c r="CI60" s="127"/>
      <c r="CJ60" s="127"/>
      <c r="CK60" s="127"/>
      <c r="CL60" s="127"/>
      <c r="CM60" s="127"/>
      <c r="CN60" s="127"/>
      <c r="CO60" s="127"/>
      <c r="CP60" s="127"/>
      <c r="CQ60" s="127"/>
      <c r="CR60" s="127"/>
      <c r="CS60" s="127"/>
      <c r="CT60" s="127"/>
      <c r="CU60" s="127"/>
      <c r="CV60" s="127"/>
      <c r="CW60" s="127"/>
      <c r="CX60" s="127"/>
      <c r="CY60" s="127"/>
      <c r="CZ60" s="127"/>
      <c r="DA60" s="127"/>
    </row>
    <row r="61" spans="1:105" x14ac:dyDescent="0.25">
      <c r="A61" s="73"/>
      <c r="B61" s="73"/>
      <c r="C61" s="73"/>
      <c r="D61" s="73"/>
      <c r="E61" s="73"/>
      <c r="F61" s="115" t="s">
        <v>141</v>
      </c>
      <c r="G61" s="115" t="s">
        <v>354</v>
      </c>
      <c r="H61" s="23" t="s">
        <v>22</v>
      </c>
      <c r="I61" s="130"/>
      <c r="J61" s="130"/>
      <c r="K61" s="130"/>
      <c r="L61" s="130"/>
      <c r="M61" s="130"/>
      <c r="N61" s="74"/>
      <c r="O61" s="73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  <c r="BM61" s="127"/>
      <c r="BN61" s="127"/>
      <c r="BO61" s="127"/>
      <c r="BP61" s="127"/>
      <c r="BQ61" s="127"/>
      <c r="BR61" s="127"/>
      <c r="BS61" s="127"/>
      <c r="BT61" s="127"/>
      <c r="BU61" s="127"/>
      <c r="BV61" s="127"/>
      <c r="BW61" s="127"/>
      <c r="BX61" s="127"/>
      <c r="BY61" s="127"/>
      <c r="BZ61" s="127"/>
      <c r="CA61" s="127"/>
      <c r="CB61" s="127"/>
      <c r="CC61" s="127"/>
      <c r="CD61" s="127"/>
      <c r="CE61" s="127"/>
      <c r="CF61" s="127"/>
      <c r="CG61" s="127"/>
      <c r="CH61" s="127"/>
      <c r="CI61" s="127"/>
      <c r="CJ61" s="127"/>
      <c r="CK61" s="127"/>
      <c r="CL61" s="127"/>
      <c r="CM61" s="127"/>
      <c r="CN61" s="127"/>
      <c r="CO61" s="127"/>
      <c r="CP61" s="127"/>
      <c r="CQ61" s="127"/>
      <c r="CR61" s="127"/>
      <c r="CS61" s="127"/>
      <c r="CT61" s="127"/>
      <c r="CU61" s="127"/>
      <c r="CV61" s="127"/>
      <c r="CW61" s="127"/>
      <c r="CX61" s="127"/>
      <c r="CY61" s="127"/>
      <c r="CZ61" s="127"/>
      <c r="DA61" s="127"/>
    </row>
    <row r="62" spans="1:105" x14ac:dyDescent="0.25">
      <c r="A62" s="73"/>
      <c r="B62" s="73"/>
      <c r="C62" s="73"/>
      <c r="D62" s="73"/>
      <c r="E62" s="73"/>
      <c r="F62" s="115" t="s">
        <v>142</v>
      </c>
      <c r="G62" s="115" t="s">
        <v>354</v>
      </c>
      <c r="H62" s="23" t="s">
        <v>22</v>
      </c>
      <c r="I62" s="130"/>
      <c r="J62" s="130"/>
      <c r="K62" s="130"/>
      <c r="L62" s="130"/>
      <c r="M62" s="130"/>
      <c r="N62" s="74"/>
      <c r="O62" s="73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27"/>
      <c r="BC62" s="127"/>
      <c r="BD62" s="127"/>
      <c r="BE62" s="127"/>
      <c r="BF62" s="127"/>
      <c r="BG62" s="127"/>
      <c r="BH62" s="127"/>
      <c r="BI62" s="127"/>
      <c r="BJ62" s="127"/>
      <c r="BK62" s="127"/>
      <c r="BL62" s="127"/>
      <c r="BM62" s="127"/>
      <c r="BN62" s="127"/>
      <c r="BO62" s="127"/>
      <c r="BP62" s="127"/>
      <c r="BQ62" s="127"/>
      <c r="BR62" s="127"/>
      <c r="BS62" s="127"/>
      <c r="BT62" s="127"/>
      <c r="BU62" s="127"/>
      <c r="BV62" s="127"/>
      <c r="BW62" s="127"/>
      <c r="BX62" s="127"/>
      <c r="BY62" s="127"/>
      <c r="BZ62" s="127"/>
      <c r="CA62" s="127"/>
      <c r="CB62" s="127"/>
      <c r="CC62" s="127"/>
      <c r="CD62" s="127"/>
      <c r="CE62" s="127"/>
      <c r="CF62" s="127"/>
      <c r="CG62" s="127"/>
      <c r="CH62" s="127"/>
      <c r="CI62" s="127"/>
      <c r="CJ62" s="127"/>
      <c r="CK62" s="127"/>
      <c r="CL62" s="127"/>
      <c r="CM62" s="127"/>
      <c r="CN62" s="127"/>
      <c r="CO62" s="127"/>
      <c r="CP62" s="127"/>
      <c r="CQ62" s="127"/>
      <c r="CR62" s="127"/>
      <c r="CS62" s="127"/>
      <c r="CT62" s="127"/>
      <c r="CU62" s="127"/>
      <c r="CV62" s="127"/>
      <c r="CW62" s="127"/>
      <c r="CX62" s="127"/>
      <c r="CY62" s="127"/>
      <c r="CZ62" s="127"/>
      <c r="DA62" s="127"/>
    </row>
    <row r="63" spans="1:105" x14ac:dyDescent="0.25">
      <c r="A63" s="73"/>
      <c r="B63" s="73"/>
      <c r="C63" s="73"/>
      <c r="D63" s="73"/>
      <c r="E63" s="73"/>
      <c r="F63" s="115" t="s">
        <v>143</v>
      </c>
      <c r="G63" s="115" t="s">
        <v>354</v>
      </c>
      <c r="H63" s="23" t="s">
        <v>22</v>
      </c>
      <c r="I63" s="130"/>
      <c r="J63" s="130"/>
      <c r="K63" s="130"/>
      <c r="L63" s="130"/>
      <c r="M63" s="130"/>
      <c r="N63" s="74"/>
      <c r="O63" s="73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127"/>
      <c r="BD63" s="127"/>
      <c r="BE63" s="127"/>
      <c r="BF63" s="127"/>
      <c r="BG63" s="127"/>
      <c r="BH63" s="127"/>
      <c r="BI63" s="127"/>
      <c r="BJ63" s="127"/>
      <c r="BK63" s="127"/>
      <c r="BL63" s="127"/>
      <c r="BM63" s="127"/>
      <c r="BN63" s="127"/>
      <c r="BO63" s="127"/>
      <c r="BP63" s="127"/>
      <c r="BQ63" s="127"/>
      <c r="BR63" s="127"/>
      <c r="BS63" s="127"/>
      <c r="BT63" s="127"/>
      <c r="BU63" s="127"/>
      <c r="BV63" s="127"/>
      <c r="BW63" s="127"/>
      <c r="BX63" s="127"/>
      <c r="BY63" s="127"/>
      <c r="BZ63" s="127"/>
      <c r="CA63" s="127"/>
      <c r="CB63" s="127"/>
      <c r="CC63" s="127"/>
      <c r="CD63" s="127"/>
      <c r="CE63" s="127"/>
      <c r="CF63" s="127"/>
      <c r="CG63" s="127"/>
      <c r="CH63" s="127"/>
      <c r="CI63" s="127"/>
      <c r="CJ63" s="127"/>
      <c r="CK63" s="127"/>
      <c r="CL63" s="127"/>
      <c r="CM63" s="127"/>
      <c r="CN63" s="127"/>
      <c r="CO63" s="127"/>
      <c r="CP63" s="127"/>
      <c r="CQ63" s="127"/>
      <c r="CR63" s="127"/>
      <c r="CS63" s="127"/>
      <c r="CT63" s="127"/>
      <c r="CU63" s="127"/>
      <c r="CV63" s="127"/>
      <c r="CW63" s="127"/>
      <c r="CX63" s="127"/>
      <c r="CY63" s="127"/>
      <c r="CZ63" s="127"/>
      <c r="DA63" s="127"/>
    </row>
    <row r="64" spans="1:105" x14ac:dyDescent="0.25">
      <c r="A64" s="73"/>
      <c r="B64" s="73"/>
      <c r="C64" s="73"/>
      <c r="D64" s="73"/>
      <c r="E64" s="73"/>
      <c r="F64" s="115" t="s">
        <v>144</v>
      </c>
      <c r="G64" s="115" t="s">
        <v>354</v>
      </c>
      <c r="H64" s="23" t="s">
        <v>22</v>
      </c>
      <c r="I64" s="130"/>
      <c r="J64" s="130"/>
      <c r="K64" s="130"/>
      <c r="L64" s="130"/>
      <c r="M64" s="130"/>
      <c r="N64" s="74"/>
      <c r="O64" s="73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27"/>
      <c r="AX64" s="127"/>
      <c r="AY64" s="127"/>
      <c r="AZ64" s="127"/>
      <c r="BA64" s="127"/>
      <c r="BB64" s="127"/>
      <c r="BC64" s="127"/>
      <c r="BD64" s="127"/>
      <c r="BE64" s="127"/>
      <c r="BF64" s="127"/>
      <c r="BG64" s="127"/>
      <c r="BH64" s="127"/>
      <c r="BI64" s="127"/>
      <c r="BJ64" s="127"/>
      <c r="BK64" s="127"/>
      <c r="BL64" s="127"/>
      <c r="BM64" s="127"/>
      <c r="BN64" s="127"/>
      <c r="BO64" s="127"/>
      <c r="BP64" s="127"/>
      <c r="BQ64" s="127"/>
      <c r="BR64" s="127"/>
      <c r="BS64" s="127"/>
      <c r="BT64" s="127"/>
      <c r="BU64" s="127"/>
      <c r="BV64" s="127"/>
      <c r="BW64" s="127"/>
      <c r="BX64" s="127"/>
      <c r="BY64" s="127"/>
      <c r="BZ64" s="127"/>
      <c r="CA64" s="127"/>
      <c r="CB64" s="127"/>
      <c r="CC64" s="127"/>
      <c r="CD64" s="127"/>
      <c r="CE64" s="127"/>
      <c r="CF64" s="127"/>
      <c r="CG64" s="127"/>
      <c r="CH64" s="127"/>
      <c r="CI64" s="127"/>
      <c r="CJ64" s="127"/>
      <c r="CK64" s="127"/>
      <c r="CL64" s="127"/>
      <c r="CM64" s="127"/>
      <c r="CN64" s="127"/>
      <c r="CO64" s="127"/>
      <c r="CP64" s="127"/>
      <c r="CQ64" s="127"/>
      <c r="CR64" s="127"/>
      <c r="CS64" s="127"/>
      <c r="CT64" s="127"/>
      <c r="CU64" s="127"/>
      <c r="CV64" s="127"/>
      <c r="CW64" s="127"/>
      <c r="CX64" s="127"/>
      <c r="CY64" s="127"/>
      <c r="CZ64" s="127"/>
      <c r="DA64" s="127"/>
    </row>
    <row r="65" spans="1:105" x14ac:dyDescent="0.25">
      <c r="A65" s="73"/>
      <c r="B65" s="73"/>
      <c r="C65" s="73"/>
      <c r="D65" s="73"/>
      <c r="E65" s="73"/>
      <c r="F65" s="115" t="s">
        <v>188</v>
      </c>
      <c r="G65" s="115" t="s">
        <v>354</v>
      </c>
      <c r="H65" s="23" t="s">
        <v>22</v>
      </c>
      <c r="I65" s="130"/>
      <c r="J65" s="130"/>
      <c r="K65" s="130"/>
      <c r="L65" s="130"/>
      <c r="M65" s="130"/>
      <c r="N65" s="74"/>
      <c r="O65" s="73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  <c r="BA65" s="127"/>
      <c r="BB65" s="127"/>
      <c r="BC65" s="127"/>
      <c r="BD65" s="127"/>
      <c r="BE65" s="127"/>
      <c r="BF65" s="127"/>
      <c r="BG65" s="127"/>
      <c r="BH65" s="127"/>
      <c r="BI65" s="127"/>
      <c r="BJ65" s="127"/>
      <c r="BK65" s="127"/>
      <c r="BL65" s="127"/>
      <c r="BM65" s="127"/>
      <c r="BN65" s="127"/>
      <c r="BO65" s="127"/>
      <c r="BP65" s="127"/>
      <c r="BQ65" s="127"/>
      <c r="BR65" s="127"/>
      <c r="BS65" s="127"/>
      <c r="BT65" s="127"/>
      <c r="BU65" s="127"/>
      <c r="BV65" s="127"/>
      <c r="BW65" s="127"/>
      <c r="BX65" s="127"/>
      <c r="BY65" s="127"/>
      <c r="BZ65" s="127"/>
      <c r="CA65" s="127"/>
      <c r="CB65" s="127"/>
      <c r="CC65" s="127"/>
      <c r="CD65" s="127"/>
      <c r="CE65" s="127"/>
      <c r="CF65" s="127"/>
      <c r="CG65" s="127"/>
      <c r="CH65" s="127"/>
      <c r="CI65" s="127"/>
      <c r="CJ65" s="127"/>
      <c r="CK65" s="127"/>
      <c r="CL65" s="127"/>
      <c r="CM65" s="127"/>
      <c r="CN65" s="127"/>
      <c r="CO65" s="127"/>
      <c r="CP65" s="127"/>
      <c r="CQ65" s="127"/>
      <c r="CR65" s="127"/>
      <c r="CS65" s="127"/>
      <c r="CT65" s="127"/>
      <c r="CU65" s="127"/>
      <c r="CV65" s="127"/>
      <c r="CW65" s="127"/>
      <c r="CX65" s="127"/>
      <c r="CY65" s="127"/>
      <c r="CZ65" s="127"/>
      <c r="DA65" s="127"/>
    </row>
    <row r="66" spans="1:105" x14ac:dyDescent="0.25">
      <c r="A66" s="73"/>
      <c r="B66" s="73"/>
      <c r="C66" s="73"/>
      <c r="D66" s="73"/>
      <c r="E66" s="73"/>
      <c r="F66" s="115" t="s">
        <v>146</v>
      </c>
      <c r="G66" s="115" t="s">
        <v>354</v>
      </c>
      <c r="H66" s="23" t="s">
        <v>22</v>
      </c>
      <c r="I66" s="130"/>
      <c r="J66" s="130"/>
      <c r="K66" s="130"/>
      <c r="L66" s="130"/>
      <c r="M66" s="130"/>
      <c r="N66" s="74"/>
      <c r="O66" s="73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7"/>
      <c r="BB66" s="127"/>
      <c r="BC66" s="127"/>
      <c r="BD66" s="127"/>
      <c r="BE66" s="127"/>
      <c r="BF66" s="127"/>
      <c r="BG66" s="127"/>
      <c r="BH66" s="127"/>
      <c r="BI66" s="127"/>
      <c r="BJ66" s="127"/>
      <c r="BK66" s="127"/>
      <c r="BL66" s="127"/>
      <c r="BM66" s="127"/>
      <c r="BN66" s="127"/>
      <c r="BO66" s="127"/>
      <c r="BP66" s="127"/>
      <c r="BQ66" s="127"/>
      <c r="BR66" s="127"/>
      <c r="BS66" s="127"/>
      <c r="BT66" s="127"/>
      <c r="BU66" s="127"/>
      <c r="BV66" s="127"/>
      <c r="BW66" s="127"/>
      <c r="BX66" s="127"/>
      <c r="BY66" s="127"/>
      <c r="BZ66" s="127"/>
      <c r="CA66" s="127"/>
      <c r="CB66" s="127"/>
      <c r="CC66" s="127"/>
      <c r="CD66" s="127"/>
      <c r="CE66" s="127"/>
      <c r="CF66" s="127"/>
      <c r="CG66" s="127"/>
      <c r="CH66" s="127"/>
      <c r="CI66" s="127"/>
      <c r="CJ66" s="127"/>
      <c r="CK66" s="127"/>
      <c r="CL66" s="127"/>
      <c r="CM66" s="127"/>
      <c r="CN66" s="127"/>
      <c r="CO66" s="127"/>
      <c r="CP66" s="127"/>
      <c r="CQ66" s="127"/>
      <c r="CR66" s="127"/>
      <c r="CS66" s="127"/>
      <c r="CT66" s="127"/>
      <c r="CU66" s="127"/>
      <c r="CV66" s="127"/>
      <c r="CW66" s="127"/>
      <c r="CX66" s="127"/>
      <c r="CY66" s="127"/>
      <c r="CZ66" s="127"/>
      <c r="DA66" s="127"/>
    </row>
    <row r="67" spans="1:105" x14ac:dyDescent="0.25">
      <c r="A67" s="73"/>
      <c r="B67" s="73"/>
      <c r="C67" s="73"/>
      <c r="D67" s="73"/>
      <c r="E67" s="73"/>
      <c r="F67" s="115" t="s">
        <v>147</v>
      </c>
      <c r="G67" s="115" t="s">
        <v>354</v>
      </c>
      <c r="H67" s="23" t="s">
        <v>22</v>
      </c>
      <c r="I67" s="130"/>
      <c r="J67" s="130"/>
      <c r="K67" s="130"/>
      <c r="L67" s="130"/>
      <c r="M67" s="130"/>
      <c r="N67" s="74"/>
      <c r="O67" s="73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27"/>
      <c r="BC67" s="127"/>
      <c r="BD67" s="127"/>
      <c r="BE67" s="127"/>
      <c r="BF67" s="127"/>
      <c r="BG67" s="127"/>
      <c r="BH67" s="127"/>
      <c r="BI67" s="127"/>
      <c r="BJ67" s="127"/>
      <c r="BK67" s="127"/>
      <c r="BL67" s="127"/>
      <c r="BM67" s="127"/>
      <c r="BN67" s="127"/>
      <c r="BO67" s="127"/>
      <c r="BP67" s="127"/>
      <c r="BQ67" s="127"/>
      <c r="BR67" s="127"/>
      <c r="BS67" s="127"/>
      <c r="BT67" s="127"/>
      <c r="BU67" s="127"/>
      <c r="BV67" s="127"/>
      <c r="BW67" s="127"/>
      <c r="BX67" s="127"/>
      <c r="BY67" s="127"/>
      <c r="BZ67" s="127"/>
      <c r="CA67" s="127"/>
      <c r="CB67" s="127"/>
      <c r="CC67" s="127"/>
      <c r="CD67" s="127"/>
      <c r="CE67" s="127"/>
      <c r="CF67" s="127"/>
      <c r="CG67" s="127"/>
      <c r="CH67" s="127"/>
      <c r="CI67" s="127"/>
      <c r="CJ67" s="127"/>
      <c r="CK67" s="127"/>
      <c r="CL67" s="127"/>
      <c r="CM67" s="127"/>
      <c r="CN67" s="127"/>
      <c r="CO67" s="127"/>
      <c r="CP67" s="127"/>
      <c r="CQ67" s="127"/>
      <c r="CR67" s="127"/>
      <c r="CS67" s="127"/>
      <c r="CT67" s="127"/>
      <c r="CU67" s="127"/>
      <c r="CV67" s="127"/>
      <c r="CW67" s="127"/>
      <c r="CX67" s="127"/>
      <c r="CY67" s="127"/>
      <c r="CZ67" s="127"/>
      <c r="DA67" s="127"/>
    </row>
    <row r="68" spans="1:105" x14ac:dyDescent="0.25">
      <c r="A68" s="73"/>
      <c r="B68" s="73"/>
      <c r="C68" s="73"/>
      <c r="D68" s="73"/>
      <c r="E68" s="73"/>
      <c r="F68" s="115" t="s">
        <v>148</v>
      </c>
      <c r="G68" s="115" t="s">
        <v>354</v>
      </c>
      <c r="H68" s="23" t="s">
        <v>22</v>
      </c>
      <c r="I68" s="130"/>
      <c r="J68" s="130"/>
      <c r="K68" s="130"/>
      <c r="L68" s="130"/>
      <c r="M68" s="130"/>
      <c r="N68" s="74"/>
      <c r="O68" s="73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7"/>
      <c r="BB68" s="127"/>
      <c r="BC68" s="127"/>
      <c r="BD68" s="127"/>
      <c r="BE68" s="127"/>
      <c r="BF68" s="127"/>
      <c r="BG68" s="127"/>
      <c r="BH68" s="127"/>
      <c r="BI68" s="127"/>
      <c r="BJ68" s="127"/>
      <c r="BK68" s="127"/>
      <c r="BL68" s="127"/>
      <c r="BM68" s="127"/>
      <c r="BN68" s="127"/>
      <c r="BO68" s="127"/>
      <c r="BP68" s="127"/>
      <c r="BQ68" s="127"/>
      <c r="BR68" s="127"/>
      <c r="BS68" s="127"/>
      <c r="BT68" s="127"/>
      <c r="BU68" s="127"/>
      <c r="BV68" s="127"/>
      <c r="BW68" s="127"/>
      <c r="BX68" s="127"/>
      <c r="BY68" s="127"/>
      <c r="BZ68" s="127"/>
      <c r="CA68" s="127"/>
      <c r="CB68" s="127"/>
      <c r="CC68" s="127"/>
      <c r="CD68" s="127"/>
      <c r="CE68" s="127"/>
      <c r="CF68" s="127"/>
      <c r="CG68" s="127"/>
      <c r="CH68" s="127"/>
      <c r="CI68" s="127"/>
      <c r="CJ68" s="127"/>
      <c r="CK68" s="127"/>
      <c r="CL68" s="127"/>
      <c r="CM68" s="127"/>
      <c r="CN68" s="127"/>
      <c r="CO68" s="127"/>
      <c r="CP68" s="127"/>
      <c r="CQ68" s="127"/>
      <c r="CR68" s="127"/>
      <c r="CS68" s="127"/>
      <c r="CT68" s="127"/>
      <c r="CU68" s="127"/>
      <c r="CV68" s="127"/>
      <c r="CW68" s="127"/>
      <c r="CX68" s="127"/>
      <c r="CY68" s="127"/>
      <c r="CZ68" s="127"/>
      <c r="DA68" s="127"/>
    </row>
    <row r="69" spans="1:105" x14ac:dyDescent="0.25">
      <c r="A69" s="73"/>
      <c r="B69" s="73"/>
      <c r="C69" s="73"/>
      <c r="D69" s="73"/>
      <c r="E69" s="73"/>
      <c r="F69" s="115" t="s">
        <v>149</v>
      </c>
      <c r="G69" s="115" t="s">
        <v>354</v>
      </c>
      <c r="H69" s="23" t="s">
        <v>185</v>
      </c>
      <c r="I69" s="130"/>
      <c r="J69" s="130"/>
      <c r="K69" s="130"/>
      <c r="L69" s="130"/>
      <c r="M69" s="130"/>
      <c r="N69" s="74"/>
      <c r="O69" s="73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27"/>
      <c r="BC69" s="127"/>
      <c r="BD69" s="127"/>
      <c r="BE69" s="127"/>
      <c r="BF69" s="127"/>
      <c r="BG69" s="127"/>
      <c r="BH69" s="127"/>
      <c r="BI69" s="127"/>
      <c r="BJ69" s="127"/>
      <c r="BK69" s="127"/>
      <c r="BL69" s="127"/>
      <c r="BM69" s="127"/>
      <c r="BN69" s="127"/>
      <c r="BO69" s="127"/>
      <c r="BP69" s="127"/>
      <c r="BQ69" s="127"/>
      <c r="BR69" s="127"/>
      <c r="BS69" s="127"/>
      <c r="BT69" s="127"/>
      <c r="BU69" s="127"/>
      <c r="BV69" s="127"/>
      <c r="BW69" s="127"/>
      <c r="BX69" s="127"/>
      <c r="BY69" s="127"/>
      <c r="BZ69" s="127"/>
      <c r="CA69" s="127"/>
      <c r="CB69" s="127"/>
      <c r="CC69" s="127"/>
      <c r="CD69" s="127"/>
      <c r="CE69" s="127"/>
      <c r="CF69" s="127"/>
      <c r="CG69" s="127"/>
      <c r="CH69" s="127"/>
      <c r="CI69" s="127"/>
      <c r="CJ69" s="127"/>
      <c r="CK69" s="127"/>
      <c r="CL69" s="127"/>
      <c r="CM69" s="127"/>
      <c r="CN69" s="127"/>
      <c r="CO69" s="127"/>
      <c r="CP69" s="127"/>
      <c r="CQ69" s="127"/>
      <c r="CR69" s="127"/>
      <c r="CS69" s="127"/>
      <c r="CT69" s="127"/>
      <c r="CU69" s="127"/>
      <c r="CV69" s="127"/>
      <c r="CW69" s="127"/>
      <c r="CX69" s="127"/>
      <c r="CY69" s="127"/>
      <c r="CZ69" s="127"/>
      <c r="DA69" s="127"/>
    </row>
    <row r="70" spans="1:105" x14ac:dyDescent="0.25">
      <c r="A70" s="73"/>
      <c r="B70" s="73"/>
      <c r="C70" s="73"/>
      <c r="D70" s="73"/>
      <c r="E70" s="73"/>
      <c r="F70" s="115" t="s">
        <v>150</v>
      </c>
      <c r="G70" s="115" t="s">
        <v>354</v>
      </c>
      <c r="H70" s="23" t="s">
        <v>185</v>
      </c>
      <c r="I70" s="130"/>
      <c r="J70" s="130"/>
      <c r="K70" s="130"/>
      <c r="L70" s="130"/>
      <c r="M70" s="130"/>
      <c r="N70" s="74"/>
      <c r="O70" s="73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7"/>
      <c r="BC70" s="127"/>
      <c r="BD70" s="127"/>
      <c r="BE70" s="127"/>
      <c r="BF70" s="127"/>
      <c r="BG70" s="127"/>
      <c r="BH70" s="127"/>
      <c r="BI70" s="127"/>
      <c r="BJ70" s="127"/>
      <c r="BK70" s="127"/>
      <c r="BL70" s="127"/>
      <c r="BM70" s="127"/>
      <c r="BN70" s="127"/>
      <c r="BO70" s="127"/>
      <c r="BP70" s="127"/>
      <c r="BQ70" s="127"/>
      <c r="BR70" s="127"/>
      <c r="BS70" s="127"/>
      <c r="BT70" s="127"/>
      <c r="BU70" s="127"/>
      <c r="BV70" s="127"/>
      <c r="BW70" s="127"/>
      <c r="BX70" s="127"/>
      <c r="BY70" s="127"/>
      <c r="BZ70" s="127"/>
      <c r="CA70" s="127"/>
      <c r="CB70" s="127"/>
      <c r="CC70" s="127"/>
      <c r="CD70" s="127"/>
      <c r="CE70" s="127"/>
      <c r="CF70" s="127"/>
      <c r="CG70" s="127"/>
      <c r="CH70" s="127"/>
      <c r="CI70" s="127"/>
      <c r="CJ70" s="127"/>
      <c r="CK70" s="127"/>
      <c r="CL70" s="127"/>
      <c r="CM70" s="127"/>
      <c r="CN70" s="127"/>
      <c r="CO70" s="127"/>
      <c r="CP70" s="127"/>
      <c r="CQ70" s="127"/>
      <c r="CR70" s="127"/>
      <c r="CS70" s="127"/>
      <c r="CT70" s="127"/>
      <c r="CU70" s="127"/>
      <c r="CV70" s="127"/>
      <c r="CW70" s="127"/>
      <c r="CX70" s="127"/>
      <c r="CY70" s="127"/>
      <c r="CZ70" s="127"/>
      <c r="DA70" s="127"/>
    </row>
    <row r="71" spans="1:105" x14ac:dyDescent="0.25">
      <c r="A71" s="73"/>
      <c r="B71" s="73"/>
      <c r="C71" s="73"/>
      <c r="D71" s="73"/>
      <c r="E71" s="73"/>
      <c r="F71" s="115" t="s">
        <v>151</v>
      </c>
      <c r="G71" s="115" t="s">
        <v>354</v>
      </c>
      <c r="H71" s="23" t="s">
        <v>22</v>
      </c>
      <c r="I71" s="130"/>
      <c r="J71" s="130"/>
      <c r="K71" s="130"/>
      <c r="L71" s="130"/>
      <c r="M71" s="130"/>
      <c r="N71" s="74"/>
      <c r="O71" s="73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27"/>
      <c r="AS71" s="127"/>
      <c r="AT71" s="127"/>
      <c r="AU71" s="127"/>
      <c r="AV71" s="127"/>
      <c r="AW71" s="127"/>
      <c r="AX71" s="127"/>
      <c r="AY71" s="127"/>
      <c r="AZ71" s="127"/>
      <c r="BA71" s="127"/>
      <c r="BB71" s="127"/>
      <c r="BC71" s="127"/>
      <c r="BD71" s="127"/>
      <c r="BE71" s="127"/>
      <c r="BF71" s="127"/>
      <c r="BG71" s="127"/>
      <c r="BH71" s="127"/>
      <c r="BI71" s="127"/>
      <c r="BJ71" s="127"/>
      <c r="BK71" s="127"/>
      <c r="BL71" s="127"/>
      <c r="BM71" s="127"/>
      <c r="BN71" s="127"/>
      <c r="BO71" s="127"/>
      <c r="BP71" s="127"/>
      <c r="BQ71" s="127"/>
      <c r="BR71" s="127"/>
      <c r="BS71" s="127"/>
      <c r="BT71" s="127"/>
      <c r="BU71" s="127"/>
      <c r="BV71" s="127"/>
      <c r="BW71" s="127"/>
      <c r="BX71" s="127"/>
      <c r="BY71" s="127"/>
      <c r="BZ71" s="127"/>
      <c r="CA71" s="127"/>
      <c r="CB71" s="127"/>
      <c r="CC71" s="127"/>
      <c r="CD71" s="127"/>
      <c r="CE71" s="127"/>
      <c r="CF71" s="127"/>
      <c r="CG71" s="127"/>
      <c r="CH71" s="127"/>
      <c r="CI71" s="127"/>
      <c r="CJ71" s="127"/>
      <c r="CK71" s="127"/>
      <c r="CL71" s="127"/>
      <c r="CM71" s="127"/>
      <c r="CN71" s="127"/>
      <c r="CO71" s="127"/>
      <c r="CP71" s="127"/>
      <c r="CQ71" s="127"/>
      <c r="CR71" s="127"/>
      <c r="CS71" s="127"/>
      <c r="CT71" s="127"/>
      <c r="CU71" s="127"/>
      <c r="CV71" s="127"/>
      <c r="CW71" s="127"/>
      <c r="CX71" s="127"/>
      <c r="CY71" s="127"/>
      <c r="CZ71" s="127"/>
      <c r="DA71" s="127"/>
    </row>
    <row r="72" spans="1:105" x14ac:dyDescent="0.25">
      <c r="A72" s="73"/>
      <c r="B72" s="73"/>
      <c r="C72" s="73"/>
      <c r="D72" s="73"/>
      <c r="E72" s="73"/>
      <c r="F72" s="115" t="s">
        <v>152</v>
      </c>
      <c r="G72" s="115" t="s">
        <v>354</v>
      </c>
      <c r="H72" s="23" t="s">
        <v>22</v>
      </c>
      <c r="I72" s="130"/>
      <c r="J72" s="130"/>
      <c r="K72" s="130"/>
      <c r="L72" s="130"/>
      <c r="M72" s="130"/>
      <c r="N72" s="74"/>
      <c r="O72" s="73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  <c r="AU72" s="127"/>
      <c r="AV72" s="127"/>
      <c r="AW72" s="127"/>
      <c r="AX72" s="127"/>
      <c r="AY72" s="127"/>
      <c r="AZ72" s="127"/>
      <c r="BA72" s="127"/>
      <c r="BB72" s="127"/>
      <c r="BC72" s="127"/>
      <c r="BD72" s="127"/>
      <c r="BE72" s="127"/>
      <c r="BF72" s="127"/>
      <c r="BG72" s="127"/>
      <c r="BH72" s="127"/>
      <c r="BI72" s="127"/>
      <c r="BJ72" s="127"/>
      <c r="BK72" s="127"/>
      <c r="BL72" s="127"/>
      <c r="BM72" s="127"/>
      <c r="BN72" s="127"/>
      <c r="BO72" s="127"/>
      <c r="BP72" s="127"/>
      <c r="BQ72" s="127"/>
      <c r="BR72" s="127"/>
      <c r="BS72" s="127"/>
      <c r="BT72" s="127"/>
      <c r="BU72" s="127"/>
      <c r="BV72" s="127"/>
      <c r="BW72" s="127"/>
      <c r="BX72" s="127"/>
      <c r="BY72" s="127"/>
      <c r="BZ72" s="127"/>
      <c r="CA72" s="127"/>
      <c r="CB72" s="127"/>
      <c r="CC72" s="127"/>
      <c r="CD72" s="127"/>
      <c r="CE72" s="127"/>
      <c r="CF72" s="127"/>
      <c r="CG72" s="127"/>
      <c r="CH72" s="127"/>
      <c r="CI72" s="127"/>
      <c r="CJ72" s="127"/>
      <c r="CK72" s="127"/>
      <c r="CL72" s="127"/>
      <c r="CM72" s="127"/>
      <c r="CN72" s="127"/>
      <c r="CO72" s="127"/>
      <c r="CP72" s="127"/>
      <c r="CQ72" s="127"/>
      <c r="CR72" s="127"/>
      <c r="CS72" s="127"/>
      <c r="CT72" s="127"/>
      <c r="CU72" s="127"/>
      <c r="CV72" s="127"/>
      <c r="CW72" s="127"/>
      <c r="CX72" s="127"/>
      <c r="CY72" s="127"/>
      <c r="CZ72" s="127"/>
      <c r="DA72" s="127"/>
    </row>
    <row r="73" spans="1:105" x14ac:dyDescent="0.25">
      <c r="A73" s="73"/>
      <c r="B73" s="73"/>
      <c r="C73" s="73"/>
      <c r="D73" s="73"/>
      <c r="E73" s="73"/>
      <c r="F73" s="115" t="s">
        <v>153</v>
      </c>
      <c r="G73" s="115" t="s">
        <v>354</v>
      </c>
      <c r="H73" s="23" t="s">
        <v>22</v>
      </c>
      <c r="I73" s="130"/>
      <c r="J73" s="130"/>
      <c r="K73" s="130"/>
      <c r="L73" s="130"/>
      <c r="M73" s="130"/>
      <c r="N73" s="74"/>
      <c r="O73" s="73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  <c r="BA73" s="127"/>
      <c r="BB73" s="127"/>
      <c r="BC73" s="127"/>
      <c r="BD73" s="127"/>
      <c r="BE73" s="127"/>
      <c r="BF73" s="127"/>
      <c r="BG73" s="127"/>
      <c r="BH73" s="127"/>
      <c r="BI73" s="127"/>
      <c r="BJ73" s="127"/>
      <c r="BK73" s="127"/>
      <c r="BL73" s="127"/>
      <c r="BM73" s="127"/>
      <c r="BN73" s="127"/>
      <c r="BO73" s="127"/>
      <c r="BP73" s="127"/>
      <c r="BQ73" s="127"/>
      <c r="BR73" s="127"/>
      <c r="BS73" s="127"/>
      <c r="BT73" s="127"/>
      <c r="BU73" s="127"/>
      <c r="BV73" s="127"/>
      <c r="BW73" s="127"/>
      <c r="BX73" s="127"/>
      <c r="BY73" s="127"/>
      <c r="BZ73" s="127"/>
      <c r="CA73" s="127"/>
      <c r="CB73" s="127"/>
      <c r="CC73" s="127"/>
      <c r="CD73" s="127"/>
      <c r="CE73" s="127"/>
      <c r="CF73" s="127"/>
      <c r="CG73" s="127"/>
      <c r="CH73" s="127"/>
      <c r="CI73" s="127"/>
      <c r="CJ73" s="127"/>
      <c r="CK73" s="127"/>
      <c r="CL73" s="127"/>
      <c r="CM73" s="127"/>
      <c r="CN73" s="127"/>
      <c r="CO73" s="127"/>
      <c r="CP73" s="127"/>
      <c r="CQ73" s="127"/>
      <c r="CR73" s="127"/>
      <c r="CS73" s="127"/>
      <c r="CT73" s="127"/>
      <c r="CU73" s="127"/>
      <c r="CV73" s="127"/>
      <c r="CW73" s="127"/>
      <c r="CX73" s="127"/>
      <c r="CY73" s="127"/>
      <c r="CZ73" s="127"/>
      <c r="DA73" s="127"/>
    </row>
    <row r="74" spans="1:105" x14ac:dyDescent="0.25">
      <c r="A74" s="73"/>
      <c r="B74" s="73"/>
      <c r="C74" s="73"/>
      <c r="D74" s="73"/>
      <c r="E74" s="73"/>
      <c r="F74" s="115" t="s">
        <v>154</v>
      </c>
      <c r="G74" s="115" t="s">
        <v>354</v>
      </c>
      <c r="H74" s="23" t="s">
        <v>22</v>
      </c>
      <c r="I74" s="130"/>
      <c r="J74" s="130"/>
      <c r="K74" s="130"/>
      <c r="L74" s="130"/>
      <c r="M74" s="130"/>
      <c r="N74" s="74"/>
      <c r="O74" s="73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127"/>
      <c r="BA74" s="127"/>
      <c r="BB74" s="127"/>
      <c r="BC74" s="127"/>
      <c r="BD74" s="127"/>
      <c r="BE74" s="127"/>
      <c r="BF74" s="127"/>
      <c r="BG74" s="127"/>
      <c r="BH74" s="127"/>
      <c r="BI74" s="127"/>
      <c r="BJ74" s="127"/>
      <c r="BK74" s="127"/>
      <c r="BL74" s="127"/>
      <c r="BM74" s="127"/>
      <c r="BN74" s="127"/>
      <c r="BO74" s="127"/>
      <c r="BP74" s="127"/>
      <c r="BQ74" s="127"/>
      <c r="BR74" s="127"/>
      <c r="BS74" s="127"/>
      <c r="BT74" s="127"/>
      <c r="BU74" s="127"/>
      <c r="BV74" s="127"/>
      <c r="BW74" s="127"/>
      <c r="BX74" s="127"/>
      <c r="BY74" s="127"/>
      <c r="BZ74" s="127"/>
      <c r="CA74" s="127"/>
      <c r="CB74" s="127"/>
      <c r="CC74" s="127"/>
      <c r="CD74" s="127"/>
      <c r="CE74" s="127"/>
      <c r="CF74" s="127"/>
      <c r="CG74" s="127"/>
      <c r="CH74" s="127"/>
      <c r="CI74" s="127"/>
      <c r="CJ74" s="127"/>
      <c r="CK74" s="127"/>
      <c r="CL74" s="127"/>
      <c r="CM74" s="127"/>
      <c r="CN74" s="127"/>
      <c r="CO74" s="127"/>
      <c r="CP74" s="127"/>
      <c r="CQ74" s="127"/>
      <c r="CR74" s="127"/>
      <c r="CS74" s="127"/>
      <c r="CT74" s="127"/>
      <c r="CU74" s="127"/>
      <c r="CV74" s="127"/>
      <c r="CW74" s="127"/>
      <c r="CX74" s="127"/>
      <c r="CY74" s="127"/>
      <c r="CZ74" s="127"/>
      <c r="DA74" s="127"/>
    </row>
    <row r="75" spans="1:105" x14ac:dyDescent="0.25">
      <c r="A75" s="73"/>
      <c r="B75" s="73"/>
      <c r="C75" s="73"/>
      <c r="D75" s="73"/>
      <c r="E75" s="73"/>
      <c r="F75" s="115" t="s">
        <v>155</v>
      </c>
      <c r="G75" s="115" t="s">
        <v>354</v>
      </c>
      <c r="H75" s="23" t="s">
        <v>185</v>
      </c>
      <c r="I75" s="130"/>
      <c r="J75" s="130"/>
      <c r="K75" s="130"/>
      <c r="L75" s="130"/>
      <c r="M75" s="130"/>
      <c r="N75" s="74"/>
      <c r="O75" s="73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127"/>
      <c r="BA75" s="127"/>
      <c r="BB75" s="127"/>
      <c r="BC75" s="127"/>
      <c r="BD75" s="127"/>
      <c r="BE75" s="127"/>
      <c r="BF75" s="127"/>
      <c r="BG75" s="127"/>
      <c r="BH75" s="127"/>
      <c r="BI75" s="127"/>
      <c r="BJ75" s="127"/>
      <c r="BK75" s="127"/>
      <c r="BL75" s="127"/>
      <c r="BM75" s="127"/>
      <c r="BN75" s="127"/>
      <c r="BO75" s="127"/>
      <c r="BP75" s="127"/>
      <c r="BQ75" s="127"/>
      <c r="BR75" s="127"/>
      <c r="BS75" s="127"/>
      <c r="BT75" s="127"/>
      <c r="BU75" s="127"/>
      <c r="BV75" s="127"/>
      <c r="BW75" s="127"/>
      <c r="BX75" s="127"/>
      <c r="BY75" s="127"/>
      <c r="BZ75" s="127"/>
      <c r="CA75" s="127"/>
      <c r="CB75" s="127"/>
      <c r="CC75" s="127"/>
      <c r="CD75" s="127"/>
      <c r="CE75" s="127"/>
      <c r="CF75" s="127"/>
      <c r="CG75" s="127"/>
      <c r="CH75" s="127"/>
      <c r="CI75" s="127"/>
      <c r="CJ75" s="127"/>
      <c r="CK75" s="127"/>
      <c r="CL75" s="127"/>
      <c r="CM75" s="127"/>
      <c r="CN75" s="127"/>
      <c r="CO75" s="127"/>
      <c r="CP75" s="127"/>
      <c r="CQ75" s="127"/>
      <c r="CR75" s="127"/>
      <c r="CS75" s="127"/>
      <c r="CT75" s="127"/>
      <c r="CU75" s="127"/>
      <c r="CV75" s="127"/>
      <c r="CW75" s="127"/>
      <c r="CX75" s="127"/>
      <c r="CY75" s="127"/>
      <c r="CZ75" s="127"/>
      <c r="DA75" s="127"/>
    </row>
    <row r="76" spans="1:105" x14ac:dyDescent="0.25">
      <c r="A76" s="73"/>
      <c r="B76" s="73"/>
      <c r="C76" s="73"/>
      <c r="D76" s="73"/>
      <c r="E76" s="73"/>
      <c r="F76" s="115" t="s">
        <v>156</v>
      </c>
      <c r="G76" s="115" t="s">
        <v>354</v>
      </c>
      <c r="H76" s="26" t="s">
        <v>185</v>
      </c>
      <c r="I76" s="134"/>
      <c r="J76" s="134"/>
      <c r="K76" s="134"/>
      <c r="L76" s="134"/>
      <c r="M76" s="134"/>
      <c r="N76" s="74"/>
      <c r="O76" s="73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Q76" s="42"/>
      <c r="CR76" s="42"/>
      <c r="CS76" s="42"/>
      <c r="CT76" s="42"/>
      <c r="CU76" s="42"/>
      <c r="CV76" s="42"/>
      <c r="CW76" s="42"/>
      <c r="CX76" s="42"/>
      <c r="CY76" s="42"/>
      <c r="CZ76" s="42"/>
      <c r="DA76" s="42"/>
    </row>
    <row r="77" spans="1:105" x14ac:dyDescent="0.25">
      <c r="A77" s="73"/>
      <c r="B77" s="73"/>
      <c r="C77" s="73"/>
      <c r="D77" s="73"/>
      <c r="E77" s="73"/>
      <c r="F77" s="115" t="s">
        <v>157</v>
      </c>
      <c r="G77" s="115" t="s">
        <v>354</v>
      </c>
      <c r="H77" s="26" t="s">
        <v>185</v>
      </c>
      <c r="I77" s="134"/>
      <c r="J77" s="134"/>
      <c r="K77" s="134"/>
      <c r="L77" s="134"/>
      <c r="M77" s="134"/>
      <c r="N77" s="74"/>
      <c r="O77" s="73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Q77" s="42"/>
      <c r="CR77" s="42"/>
      <c r="CS77" s="42"/>
      <c r="CT77" s="42"/>
      <c r="CU77" s="42"/>
      <c r="CV77" s="42"/>
      <c r="CW77" s="42"/>
      <c r="CX77" s="42"/>
      <c r="CY77" s="42"/>
      <c r="CZ77" s="42"/>
      <c r="DA77" s="42"/>
    </row>
    <row r="78" spans="1:105" x14ac:dyDescent="0.25">
      <c r="A78" s="73"/>
      <c r="B78" s="73"/>
      <c r="C78" s="73"/>
      <c r="D78" s="73"/>
      <c r="E78" s="73"/>
      <c r="F78" s="115" t="s">
        <v>158</v>
      </c>
      <c r="G78" s="115" t="s">
        <v>354</v>
      </c>
      <c r="H78" s="26" t="s">
        <v>185</v>
      </c>
      <c r="I78" s="134"/>
      <c r="J78" s="134"/>
      <c r="K78" s="134"/>
      <c r="L78" s="134"/>
      <c r="M78" s="134"/>
      <c r="N78" s="74"/>
      <c r="O78" s="73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42"/>
      <c r="CA78" s="42"/>
      <c r="CB78" s="42"/>
      <c r="CC78" s="42"/>
      <c r="CD78" s="42"/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Q78" s="42"/>
      <c r="CR78" s="42"/>
      <c r="CS78" s="42"/>
      <c r="CT78" s="42"/>
      <c r="CU78" s="42"/>
      <c r="CV78" s="42"/>
      <c r="CW78" s="42"/>
      <c r="CX78" s="42"/>
      <c r="CY78" s="42"/>
      <c r="CZ78" s="42"/>
      <c r="DA78" s="42"/>
    </row>
    <row r="79" spans="1:105" x14ac:dyDescent="0.25">
      <c r="A79" s="73"/>
      <c r="B79" s="73"/>
      <c r="C79" s="73"/>
      <c r="D79" s="73"/>
      <c r="E79" s="73"/>
      <c r="F79" s="115" t="s">
        <v>159</v>
      </c>
      <c r="G79" s="115" t="s">
        <v>354</v>
      </c>
      <c r="H79" s="26" t="s">
        <v>185</v>
      </c>
      <c r="I79" s="134"/>
      <c r="J79" s="134"/>
      <c r="K79" s="134"/>
      <c r="L79" s="134"/>
      <c r="M79" s="134"/>
      <c r="N79" s="74"/>
      <c r="O79" s="73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  <c r="CU79" s="42"/>
      <c r="CV79" s="42"/>
      <c r="CW79" s="42"/>
      <c r="CX79" s="42"/>
      <c r="CY79" s="42"/>
      <c r="CZ79" s="42"/>
      <c r="DA79" s="42"/>
    </row>
    <row r="80" spans="1:105" x14ac:dyDescent="0.25">
      <c r="A80" s="73"/>
      <c r="B80" s="73"/>
      <c r="C80" s="73"/>
      <c r="D80" s="73"/>
      <c r="E80" s="73"/>
      <c r="F80" s="115" t="s">
        <v>160</v>
      </c>
      <c r="G80" s="115" t="s">
        <v>354</v>
      </c>
      <c r="H80" s="26" t="s">
        <v>185</v>
      </c>
      <c r="I80" s="134"/>
      <c r="J80" s="134"/>
      <c r="K80" s="134"/>
      <c r="L80" s="134"/>
      <c r="M80" s="134"/>
      <c r="N80" s="74"/>
      <c r="O80" s="73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  <c r="CD80" s="42"/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Q80" s="42"/>
      <c r="CR80" s="42"/>
      <c r="CS80" s="42"/>
      <c r="CT80" s="42"/>
      <c r="CU80" s="42"/>
      <c r="CV80" s="42"/>
      <c r="CW80" s="42"/>
      <c r="CX80" s="42"/>
      <c r="CY80" s="42"/>
      <c r="CZ80" s="42"/>
      <c r="DA80" s="42"/>
    </row>
    <row r="81" spans="1:105" x14ac:dyDescent="0.25">
      <c r="A81" s="73"/>
      <c r="B81" s="73"/>
      <c r="C81" s="73"/>
      <c r="D81" s="73"/>
      <c r="E81" s="73"/>
      <c r="F81" s="115" t="s">
        <v>161</v>
      </c>
      <c r="G81" s="115" t="s">
        <v>354</v>
      </c>
      <c r="H81" s="26" t="s">
        <v>185</v>
      </c>
      <c r="I81" s="134"/>
      <c r="J81" s="134"/>
      <c r="K81" s="134"/>
      <c r="L81" s="134"/>
      <c r="M81" s="134"/>
      <c r="N81" s="74"/>
      <c r="O81" s="73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42"/>
      <c r="CA81" s="42"/>
      <c r="CB81" s="42"/>
      <c r="CC81" s="42"/>
      <c r="CD81" s="42"/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Q81" s="42"/>
      <c r="CR81" s="42"/>
      <c r="CS81" s="42"/>
      <c r="CT81" s="42"/>
      <c r="CU81" s="42"/>
      <c r="CV81" s="42"/>
      <c r="CW81" s="42"/>
      <c r="CX81" s="42"/>
      <c r="CY81" s="42"/>
      <c r="CZ81" s="42"/>
      <c r="DA81" s="42"/>
    </row>
    <row r="82" spans="1:105" x14ac:dyDescent="0.25">
      <c r="A82" s="73"/>
      <c r="B82" s="73"/>
      <c r="C82" s="73"/>
      <c r="D82" s="73"/>
      <c r="E82" s="73"/>
      <c r="F82" s="115" t="s">
        <v>162</v>
      </c>
      <c r="G82" s="115" t="s">
        <v>354</v>
      </c>
      <c r="H82" s="26" t="s">
        <v>185</v>
      </c>
      <c r="I82" s="134"/>
      <c r="J82" s="134"/>
      <c r="K82" s="134"/>
      <c r="L82" s="134"/>
      <c r="M82" s="134"/>
      <c r="N82" s="74"/>
      <c r="O82" s="73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42"/>
      <c r="CA82" s="42"/>
      <c r="CB82" s="42"/>
      <c r="CC82" s="42"/>
      <c r="CD82" s="42"/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42"/>
      <c r="CR82" s="42"/>
      <c r="CS82" s="42"/>
      <c r="CT82" s="42"/>
      <c r="CU82" s="42"/>
      <c r="CV82" s="42"/>
      <c r="CW82" s="42"/>
      <c r="CX82" s="42"/>
      <c r="CY82" s="42"/>
      <c r="CZ82" s="42"/>
      <c r="DA82" s="42"/>
    </row>
    <row r="83" spans="1:105" x14ac:dyDescent="0.25">
      <c r="A83" s="73"/>
      <c r="B83" s="73"/>
      <c r="C83" s="73"/>
      <c r="D83" s="73"/>
      <c r="E83" s="73"/>
      <c r="F83" s="115" t="s">
        <v>163</v>
      </c>
      <c r="G83" s="115" t="s">
        <v>354</v>
      </c>
      <c r="H83" s="26" t="s">
        <v>185</v>
      </c>
      <c r="I83" s="134"/>
      <c r="J83" s="134"/>
      <c r="K83" s="134"/>
      <c r="L83" s="134"/>
      <c r="M83" s="134"/>
      <c r="N83" s="74"/>
      <c r="O83" s="73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42"/>
      <c r="CF83" s="42"/>
      <c r="CG83" s="42"/>
      <c r="CH83" s="42"/>
      <c r="CI83" s="42"/>
      <c r="CJ83" s="42"/>
      <c r="CK83" s="42"/>
      <c r="CL83" s="42"/>
      <c r="CM83" s="42"/>
      <c r="CN83" s="42"/>
      <c r="CO83" s="42"/>
      <c r="CP83" s="42"/>
      <c r="CQ83" s="42"/>
      <c r="CR83" s="42"/>
      <c r="CS83" s="42"/>
      <c r="CT83" s="42"/>
      <c r="CU83" s="42"/>
      <c r="CV83" s="42"/>
      <c r="CW83" s="42"/>
      <c r="CX83" s="42"/>
      <c r="CY83" s="42"/>
      <c r="CZ83" s="42"/>
      <c r="DA83" s="42"/>
    </row>
    <row r="84" spans="1:105" x14ac:dyDescent="0.25">
      <c r="A84" s="73"/>
      <c r="B84" s="73"/>
      <c r="C84" s="73"/>
      <c r="D84" s="73"/>
      <c r="E84" s="73"/>
      <c r="F84" s="115" t="s">
        <v>164</v>
      </c>
      <c r="G84" s="115" t="s">
        <v>354</v>
      </c>
      <c r="H84" s="26" t="s">
        <v>183</v>
      </c>
      <c r="I84" s="134"/>
      <c r="J84" s="134"/>
      <c r="K84" s="134"/>
      <c r="L84" s="134"/>
      <c r="M84" s="134"/>
      <c r="N84" s="74"/>
      <c r="O84" s="73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42"/>
      <c r="CF84" s="42"/>
      <c r="CG84" s="42"/>
      <c r="CH84" s="42"/>
      <c r="CI84" s="42"/>
      <c r="CJ84" s="42"/>
      <c r="CK84" s="42"/>
      <c r="CL84" s="42"/>
      <c r="CM84" s="42"/>
      <c r="CN84" s="42"/>
      <c r="CO84" s="42"/>
      <c r="CP84" s="42"/>
      <c r="CQ84" s="42"/>
      <c r="CR84" s="42"/>
      <c r="CS84" s="42"/>
      <c r="CT84" s="42"/>
      <c r="CU84" s="42"/>
      <c r="CV84" s="42"/>
      <c r="CW84" s="42"/>
      <c r="CX84" s="42"/>
      <c r="CY84" s="42"/>
      <c r="CZ84" s="42"/>
      <c r="DA84" s="42"/>
    </row>
    <row r="85" spans="1:105" x14ac:dyDescent="0.25">
      <c r="A85" s="73"/>
      <c r="B85" s="73"/>
      <c r="C85" s="73"/>
      <c r="D85" s="73"/>
      <c r="E85" s="73"/>
      <c r="F85" s="115" t="s">
        <v>189</v>
      </c>
      <c r="G85" s="115" t="s">
        <v>354</v>
      </c>
      <c r="H85" s="26" t="s">
        <v>185</v>
      </c>
      <c r="I85" s="134"/>
      <c r="J85" s="134"/>
      <c r="K85" s="134"/>
      <c r="L85" s="134"/>
      <c r="M85" s="134"/>
      <c r="N85" s="74"/>
      <c r="O85" s="73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42"/>
      <c r="CF85" s="42"/>
      <c r="CG85" s="42"/>
      <c r="CH85" s="42"/>
      <c r="CI85" s="42"/>
      <c r="CJ85" s="42"/>
      <c r="CK85" s="42"/>
      <c r="CL85" s="42"/>
      <c r="CM85" s="42"/>
      <c r="CN85" s="42"/>
      <c r="CO85" s="42"/>
      <c r="CP85" s="42"/>
      <c r="CQ85" s="42"/>
      <c r="CR85" s="42"/>
      <c r="CS85" s="42"/>
      <c r="CT85" s="42"/>
      <c r="CU85" s="42"/>
      <c r="CV85" s="42"/>
      <c r="CW85" s="42"/>
      <c r="CX85" s="42"/>
      <c r="CY85" s="42"/>
      <c r="CZ85" s="42"/>
      <c r="DA85" s="42"/>
    </row>
    <row r="86" spans="1:105" s="17" customFormat="1" x14ac:dyDescent="0.25">
      <c r="A86" s="73"/>
      <c r="B86" s="73"/>
      <c r="C86" s="73"/>
      <c r="D86" s="73"/>
      <c r="E86" s="73"/>
      <c r="F86" s="217" t="s">
        <v>744</v>
      </c>
      <c r="G86" s="217" t="s">
        <v>354</v>
      </c>
      <c r="H86" s="26" t="s">
        <v>741</v>
      </c>
      <c r="I86" s="136" t="s">
        <v>314</v>
      </c>
      <c r="J86" s="134"/>
      <c r="K86" s="134"/>
      <c r="L86" s="134"/>
      <c r="M86" s="134"/>
      <c r="N86" s="74"/>
      <c r="O86" s="73" t="s">
        <v>754</v>
      </c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42"/>
      <c r="CF86" s="42"/>
      <c r="CG86" s="42"/>
      <c r="CH86" s="42"/>
      <c r="CI86" s="42"/>
      <c r="CJ86" s="42"/>
      <c r="CK86" s="42"/>
      <c r="CL86" s="42"/>
      <c r="CM86" s="42"/>
      <c r="CN86" s="42"/>
      <c r="CO86" s="42"/>
      <c r="CP86" s="42"/>
      <c r="CQ86" s="42"/>
      <c r="CR86" s="42"/>
      <c r="CS86" s="42"/>
      <c r="CT86" s="42"/>
      <c r="CU86" s="42"/>
      <c r="CV86" s="42"/>
      <c r="CW86" s="42"/>
      <c r="CX86" s="42"/>
      <c r="CY86" s="42"/>
      <c r="CZ86" s="42"/>
      <c r="DA86" s="42"/>
    </row>
    <row r="87" spans="1:105" x14ac:dyDescent="0.25">
      <c r="A87" s="73"/>
      <c r="B87" s="73"/>
      <c r="C87" s="73"/>
      <c r="D87" s="73"/>
      <c r="E87" s="73"/>
      <c r="F87" s="218" t="s">
        <v>743</v>
      </c>
      <c r="G87" s="117" t="s">
        <v>354</v>
      </c>
      <c r="H87" s="27" t="s">
        <v>185</v>
      </c>
      <c r="I87" s="136" t="s">
        <v>314</v>
      </c>
      <c r="J87" s="134"/>
      <c r="K87" s="134"/>
      <c r="L87" s="134"/>
      <c r="M87" s="134"/>
      <c r="N87" s="74"/>
      <c r="O87" s="73" t="s">
        <v>754</v>
      </c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2"/>
      <c r="CJ87" s="42"/>
      <c r="CK87" s="42"/>
      <c r="CL87" s="42"/>
      <c r="CM87" s="42"/>
      <c r="CN87" s="42"/>
      <c r="CO87" s="42"/>
      <c r="CP87" s="42"/>
      <c r="CQ87" s="42"/>
      <c r="CR87" s="42"/>
      <c r="CS87" s="42"/>
      <c r="CT87" s="42"/>
      <c r="CU87" s="42"/>
      <c r="CV87" s="42"/>
      <c r="CW87" s="42"/>
      <c r="CX87" s="42"/>
      <c r="CY87" s="42"/>
      <c r="CZ87" s="42"/>
      <c r="DA87" s="42"/>
    </row>
    <row r="88" spans="1:105" x14ac:dyDescent="0.25">
      <c r="A88" s="73"/>
      <c r="B88" s="73"/>
      <c r="C88" s="73"/>
      <c r="D88" s="73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3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  <c r="BT88" s="42"/>
      <c r="BU88" s="42"/>
      <c r="BV88" s="42"/>
      <c r="BW88" s="42"/>
      <c r="BX88" s="42"/>
      <c r="BY88" s="42"/>
      <c r="BZ88" s="42"/>
      <c r="CA88" s="42"/>
      <c r="CB88" s="42"/>
      <c r="CC88" s="42"/>
      <c r="CD88" s="42"/>
      <c r="CE88" s="42"/>
      <c r="CF88" s="42"/>
      <c r="CG88" s="42"/>
      <c r="CH88" s="42"/>
      <c r="CI88" s="42"/>
      <c r="CJ88" s="42"/>
      <c r="CK88" s="42"/>
      <c r="CL88" s="42"/>
      <c r="CM88" s="42"/>
      <c r="CN88" s="42"/>
      <c r="CO88" s="42"/>
      <c r="CP88" s="42"/>
      <c r="CQ88" s="42"/>
      <c r="CR88" s="42"/>
      <c r="CS88" s="42"/>
      <c r="CT88" s="42"/>
      <c r="CU88" s="42"/>
      <c r="CV88" s="42"/>
      <c r="CW88" s="42"/>
      <c r="CX88" s="42"/>
      <c r="CY88" s="42"/>
      <c r="CZ88" s="42"/>
      <c r="DA88" s="42"/>
    </row>
    <row r="89" spans="1:105" x14ac:dyDescent="0.25">
      <c r="A89" s="101"/>
      <c r="B89" s="101"/>
      <c r="C89" s="110" t="s">
        <v>617</v>
      </c>
      <c r="D89" s="110"/>
      <c r="E89" s="110"/>
      <c r="F89" s="110"/>
      <c r="G89" s="110"/>
      <c r="H89" s="111"/>
      <c r="I89" s="111"/>
      <c r="J89" s="111"/>
      <c r="K89" s="111"/>
      <c r="L89" s="111"/>
      <c r="M89" s="111"/>
      <c r="N89" s="111"/>
      <c r="O89" s="110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  <c r="CF89" s="42"/>
      <c r="CG89" s="42"/>
      <c r="CH89" s="42"/>
      <c r="CI89" s="42"/>
      <c r="CJ89" s="42"/>
      <c r="CK89" s="42"/>
      <c r="CL89" s="42"/>
      <c r="CM89" s="42"/>
      <c r="CN89" s="42"/>
      <c r="CO89" s="42"/>
      <c r="CP89" s="42"/>
      <c r="CQ89" s="42"/>
      <c r="CR89" s="42"/>
      <c r="CS89" s="42"/>
      <c r="CT89" s="42"/>
      <c r="CU89" s="42"/>
      <c r="CV89" s="42"/>
      <c r="CW89" s="42"/>
      <c r="CX89" s="42"/>
      <c r="CY89" s="42"/>
      <c r="CZ89" s="42"/>
      <c r="DA89" s="42"/>
    </row>
    <row r="90" spans="1:105" x14ac:dyDescent="0.25">
      <c r="A90" s="73"/>
      <c r="B90" s="73"/>
      <c r="C90" s="109"/>
      <c r="D90" s="109"/>
      <c r="E90" s="73"/>
      <c r="F90" s="73"/>
      <c r="G90" s="73"/>
      <c r="H90" s="74"/>
      <c r="I90" s="74"/>
      <c r="J90" s="74"/>
      <c r="K90" s="74"/>
      <c r="L90" s="74"/>
      <c r="M90" s="74"/>
      <c r="N90" s="74"/>
      <c r="O90" s="73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  <c r="CO90" s="42"/>
      <c r="CP90" s="42"/>
      <c r="CQ90" s="42"/>
      <c r="CR90" s="42"/>
      <c r="CS90" s="42"/>
      <c r="CT90" s="42"/>
      <c r="CU90" s="42"/>
      <c r="CV90" s="42"/>
      <c r="CW90" s="42"/>
      <c r="CX90" s="42"/>
      <c r="CY90" s="42"/>
      <c r="CZ90" s="42"/>
      <c r="DA90" s="42"/>
    </row>
    <row r="91" spans="1:105" x14ac:dyDescent="0.25">
      <c r="A91" s="73"/>
      <c r="B91" s="73"/>
      <c r="C91" s="109"/>
      <c r="D91" s="109" t="s">
        <v>560</v>
      </c>
      <c r="E91" s="73"/>
      <c r="F91" s="73"/>
      <c r="G91" s="73"/>
      <c r="H91" s="74"/>
      <c r="I91" s="74"/>
      <c r="J91" s="74"/>
      <c r="K91" s="74"/>
      <c r="L91" s="74"/>
      <c r="M91" s="74"/>
      <c r="N91" s="74"/>
      <c r="O91" s="73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  <c r="CB91" s="42"/>
      <c r="CC91" s="42"/>
      <c r="CD91" s="42"/>
      <c r="CE91" s="42"/>
      <c r="CF91" s="42"/>
      <c r="CG91" s="42"/>
      <c r="CH91" s="42"/>
      <c r="CI91" s="42"/>
      <c r="CJ91" s="42"/>
      <c r="CK91" s="42"/>
      <c r="CL91" s="42"/>
      <c r="CM91" s="42"/>
      <c r="CN91" s="42"/>
      <c r="CO91" s="42"/>
      <c r="CP91" s="42"/>
      <c r="CQ91" s="42"/>
      <c r="CR91" s="42"/>
      <c r="CS91" s="42"/>
      <c r="CT91" s="42"/>
      <c r="CU91" s="42"/>
      <c r="CV91" s="42"/>
      <c r="CW91" s="42"/>
      <c r="CX91" s="42"/>
      <c r="CY91" s="42"/>
      <c r="CZ91" s="42"/>
      <c r="DA91" s="42"/>
    </row>
    <row r="92" spans="1:105" x14ac:dyDescent="0.25">
      <c r="A92" s="73"/>
      <c r="B92" s="73"/>
      <c r="C92" s="109"/>
      <c r="D92" s="109" t="s">
        <v>561</v>
      </c>
      <c r="E92" s="73"/>
      <c r="F92" s="73"/>
      <c r="G92" s="73"/>
      <c r="H92" s="74"/>
      <c r="I92" s="74"/>
      <c r="J92" s="74"/>
      <c r="K92" s="74"/>
      <c r="L92" s="74"/>
      <c r="M92" s="74"/>
      <c r="N92" s="74"/>
      <c r="O92" s="73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  <c r="BT92" s="42"/>
      <c r="BU92" s="42"/>
      <c r="BV92" s="42"/>
      <c r="BW92" s="42"/>
      <c r="BX92" s="42"/>
      <c r="BY92" s="42"/>
      <c r="BZ92" s="42"/>
      <c r="CA92" s="42"/>
      <c r="CB92" s="42"/>
      <c r="CC92" s="42"/>
      <c r="CD92" s="42"/>
      <c r="CE92" s="42"/>
      <c r="CF92" s="42"/>
      <c r="CG92" s="42"/>
      <c r="CH92" s="42"/>
      <c r="CI92" s="42"/>
      <c r="CJ92" s="42"/>
      <c r="CK92" s="42"/>
      <c r="CL92" s="42"/>
      <c r="CM92" s="42"/>
      <c r="CN92" s="42"/>
      <c r="CO92" s="42"/>
      <c r="CP92" s="42"/>
      <c r="CQ92" s="42"/>
      <c r="CR92" s="42"/>
      <c r="CS92" s="42"/>
      <c r="CT92" s="42"/>
      <c r="CU92" s="42"/>
      <c r="CV92" s="42"/>
      <c r="CW92" s="42"/>
      <c r="CX92" s="42"/>
      <c r="CY92" s="42"/>
      <c r="CZ92" s="42"/>
      <c r="DA92" s="42"/>
    </row>
    <row r="93" spans="1:105" x14ac:dyDescent="0.25">
      <c r="A93" s="73"/>
      <c r="B93" s="73"/>
      <c r="C93" s="109"/>
      <c r="D93" s="109"/>
      <c r="E93" s="73"/>
      <c r="F93" s="73"/>
      <c r="G93" s="73"/>
      <c r="H93" s="74"/>
      <c r="I93" s="74"/>
      <c r="J93" s="74"/>
      <c r="K93" s="74"/>
      <c r="L93" s="74"/>
      <c r="M93" s="74"/>
      <c r="N93" s="74"/>
      <c r="O93" s="73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42"/>
      <c r="CF93" s="42"/>
      <c r="CG93" s="42"/>
      <c r="CH93" s="42"/>
      <c r="CI93" s="42"/>
      <c r="CJ93" s="42"/>
      <c r="CK93" s="42"/>
      <c r="CL93" s="42"/>
      <c r="CM93" s="42"/>
      <c r="CN93" s="42"/>
      <c r="CO93" s="42"/>
      <c r="CP93" s="42"/>
      <c r="CQ93" s="42"/>
      <c r="CR93" s="42"/>
      <c r="CS93" s="42"/>
      <c r="CT93" s="42"/>
      <c r="CU93" s="42"/>
      <c r="CV93" s="42"/>
      <c r="CW93" s="42"/>
      <c r="CX93" s="42"/>
      <c r="CY93" s="42"/>
      <c r="CZ93" s="42"/>
      <c r="DA93" s="42"/>
    </row>
    <row r="94" spans="1:105" x14ac:dyDescent="0.25">
      <c r="A94" s="115"/>
      <c r="B94" s="73"/>
      <c r="C94" s="73"/>
      <c r="D94" s="109"/>
      <c r="E94" s="112" t="s">
        <v>304</v>
      </c>
      <c r="F94" s="73"/>
      <c r="G94" s="73"/>
      <c r="H94" s="74"/>
      <c r="I94" s="132" t="s">
        <v>314</v>
      </c>
      <c r="J94" s="132"/>
      <c r="K94" s="132"/>
      <c r="L94" s="132"/>
      <c r="M94" s="132"/>
      <c r="N94" s="132"/>
      <c r="O94" s="115" t="s">
        <v>417</v>
      </c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  <c r="CU94" s="42"/>
      <c r="CV94" s="42"/>
      <c r="CW94" s="42"/>
      <c r="CX94" s="42"/>
      <c r="CY94" s="42"/>
      <c r="CZ94" s="42"/>
      <c r="DA94" s="42"/>
    </row>
    <row r="95" spans="1:105" x14ac:dyDescent="0.25">
      <c r="A95" s="73"/>
      <c r="B95" s="73"/>
      <c r="C95" s="73"/>
      <c r="D95" s="73"/>
      <c r="E95" s="73"/>
      <c r="F95" s="113" t="s">
        <v>134</v>
      </c>
      <c r="G95" s="113" t="s">
        <v>44</v>
      </c>
      <c r="H95" s="28">
        <v>1</v>
      </c>
      <c r="I95" s="135"/>
      <c r="J95" s="135"/>
      <c r="K95" s="135"/>
      <c r="L95" s="135"/>
      <c r="M95" s="135"/>
      <c r="N95" s="74"/>
      <c r="O95" s="73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42"/>
      <c r="BX95" s="42"/>
      <c r="BY95" s="42"/>
      <c r="BZ95" s="42"/>
      <c r="CA95" s="42"/>
      <c r="CB95" s="42"/>
      <c r="CC95" s="42"/>
      <c r="CD95" s="42"/>
      <c r="CE95" s="42"/>
      <c r="CF95" s="42"/>
      <c r="CG95" s="42"/>
      <c r="CH95" s="42"/>
      <c r="CI95" s="42"/>
      <c r="CJ95" s="42"/>
      <c r="CK95" s="42"/>
      <c r="CL95" s="42"/>
      <c r="CM95" s="42"/>
      <c r="CN95" s="42"/>
      <c r="CO95" s="42"/>
      <c r="CP95" s="42"/>
      <c r="CQ95" s="42"/>
      <c r="CR95" s="42"/>
      <c r="CS95" s="42"/>
      <c r="CT95" s="42"/>
      <c r="CU95" s="42"/>
      <c r="CV95" s="42"/>
      <c r="CW95" s="42"/>
      <c r="CX95" s="42"/>
      <c r="CY95" s="42"/>
      <c r="CZ95" s="42"/>
      <c r="DA95" s="42"/>
    </row>
    <row r="96" spans="1:105" x14ac:dyDescent="0.25">
      <c r="A96" s="73"/>
      <c r="B96" s="73"/>
      <c r="C96" s="73"/>
      <c r="D96" s="73"/>
      <c r="E96" s="73"/>
      <c r="F96" s="115" t="s">
        <v>135</v>
      </c>
      <c r="G96" s="115" t="s">
        <v>44</v>
      </c>
      <c r="H96" s="24">
        <v>1</v>
      </c>
      <c r="I96" s="135"/>
      <c r="J96" s="135"/>
      <c r="K96" s="135"/>
      <c r="L96" s="135"/>
      <c r="M96" s="135"/>
      <c r="N96" s="74"/>
      <c r="O96" s="73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  <c r="BT96" s="42"/>
      <c r="BU96" s="42"/>
      <c r="BV96" s="42"/>
      <c r="BW96" s="42"/>
      <c r="BX96" s="42"/>
      <c r="BY96" s="42"/>
      <c r="BZ96" s="42"/>
      <c r="CA96" s="42"/>
      <c r="CB96" s="42"/>
      <c r="CC96" s="42"/>
      <c r="CD96" s="42"/>
      <c r="CE96" s="42"/>
      <c r="CF96" s="42"/>
      <c r="CG96" s="42"/>
      <c r="CH96" s="42"/>
      <c r="CI96" s="42"/>
      <c r="CJ96" s="42"/>
      <c r="CK96" s="42"/>
      <c r="CL96" s="42"/>
      <c r="CM96" s="42"/>
      <c r="CN96" s="42"/>
      <c r="CO96" s="42"/>
      <c r="CP96" s="42"/>
      <c r="CQ96" s="42"/>
      <c r="CR96" s="42"/>
      <c r="CS96" s="42"/>
      <c r="CT96" s="42"/>
      <c r="CU96" s="42"/>
      <c r="CV96" s="42"/>
      <c r="CW96" s="42"/>
      <c r="CX96" s="42"/>
      <c r="CY96" s="42"/>
      <c r="CZ96" s="42"/>
      <c r="DA96" s="42"/>
    </row>
    <row r="97" spans="1:105" x14ac:dyDescent="0.25">
      <c r="A97" s="73"/>
      <c r="B97" s="73"/>
      <c r="C97" s="73"/>
      <c r="D97" s="73"/>
      <c r="E97" s="73"/>
      <c r="F97" s="115" t="s">
        <v>136</v>
      </c>
      <c r="G97" s="115" t="s">
        <v>44</v>
      </c>
      <c r="H97" s="24">
        <v>0.23499999999999999</v>
      </c>
      <c r="I97" s="135"/>
      <c r="J97" s="135"/>
      <c r="K97" s="135"/>
      <c r="L97" s="135"/>
      <c r="M97" s="135"/>
      <c r="N97" s="74"/>
      <c r="O97" s="73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2"/>
      <c r="CJ97" s="42"/>
      <c r="CK97" s="42"/>
      <c r="CL97" s="42"/>
      <c r="CM97" s="42"/>
      <c r="CN97" s="42"/>
      <c r="CO97" s="42"/>
      <c r="CP97" s="42"/>
      <c r="CQ97" s="42"/>
      <c r="CR97" s="42"/>
      <c r="CS97" s="42"/>
      <c r="CT97" s="42"/>
      <c r="CU97" s="42"/>
      <c r="CV97" s="42"/>
      <c r="CW97" s="42"/>
      <c r="CX97" s="42"/>
      <c r="CY97" s="42"/>
      <c r="CZ97" s="42"/>
      <c r="DA97" s="42"/>
    </row>
    <row r="98" spans="1:105" x14ac:dyDescent="0.25">
      <c r="A98" s="73"/>
      <c r="B98" s="73"/>
      <c r="C98" s="73"/>
      <c r="D98" s="73"/>
      <c r="E98" s="73"/>
      <c r="F98" s="115" t="s">
        <v>137</v>
      </c>
      <c r="G98" s="115" t="s">
        <v>44</v>
      </c>
      <c r="H98" s="24">
        <v>0.23499999999999999</v>
      </c>
      <c r="I98" s="135"/>
      <c r="J98" s="135"/>
      <c r="K98" s="135"/>
      <c r="L98" s="135"/>
      <c r="M98" s="135"/>
      <c r="N98" s="74"/>
      <c r="O98" s="73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  <c r="CO98" s="42"/>
      <c r="CP98" s="42"/>
      <c r="CQ98" s="42"/>
      <c r="CR98" s="42"/>
      <c r="CS98" s="42"/>
      <c r="CT98" s="42"/>
      <c r="CU98" s="42"/>
      <c r="CV98" s="42"/>
      <c r="CW98" s="42"/>
      <c r="CX98" s="42"/>
      <c r="CY98" s="42"/>
      <c r="CZ98" s="42"/>
      <c r="DA98" s="42"/>
    </row>
    <row r="99" spans="1:105" x14ac:dyDescent="0.25">
      <c r="A99" s="73"/>
      <c r="B99" s="73"/>
      <c r="C99" s="73"/>
      <c r="D99" s="73"/>
      <c r="E99" s="73"/>
      <c r="F99" s="115" t="s">
        <v>138</v>
      </c>
      <c r="G99" s="115" t="s">
        <v>44</v>
      </c>
      <c r="H99" s="24">
        <v>0.23499999999999999</v>
      </c>
      <c r="I99" s="135"/>
      <c r="J99" s="135"/>
      <c r="K99" s="135"/>
      <c r="L99" s="135"/>
      <c r="M99" s="135"/>
      <c r="N99" s="74"/>
      <c r="O99" s="73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</row>
    <row r="100" spans="1:105" x14ac:dyDescent="0.25">
      <c r="A100" s="73"/>
      <c r="B100" s="73"/>
      <c r="C100" s="73"/>
      <c r="D100" s="73"/>
      <c r="E100" s="73"/>
      <c r="F100" s="115" t="s">
        <v>139</v>
      </c>
      <c r="G100" s="115" t="s">
        <v>44</v>
      </c>
      <c r="H100" s="24">
        <v>0.23499999999999999</v>
      </c>
      <c r="I100" s="135"/>
      <c r="J100" s="135"/>
      <c r="K100" s="135"/>
      <c r="L100" s="135"/>
      <c r="M100" s="135"/>
      <c r="N100" s="74"/>
      <c r="O100" s="73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  <c r="CE100" s="42"/>
      <c r="CF100" s="42"/>
      <c r="CG100" s="42"/>
      <c r="CH100" s="42"/>
      <c r="CI100" s="42"/>
      <c r="CJ100" s="42"/>
      <c r="CK100" s="42"/>
      <c r="CL100" s="42"/>
      <c r="CM100" s="42"/>
      <c r="CN100" s="42"/>
      <c r="CO100" s="42"/>
      <c r="CP100" s="42"/>
      <c r="CQ100" s="42"/>
      <c r="CR100" s="42"/>
      <c r="CS100" s="42"/>
      <c r="CT100" s="42"/>
      <c r="CU100" s="42"/>
      <c r="CV100" s="42"/>
      <c r="CW100" s="42"/>
      <c r="CX100" s="42"/>
      <c r="CY100" s="42"/>
      <c r="CZ100" s="42"/>
      <c r="DA100" s="42"/>
    </row>
    <row r="101" spans="1:105" x14ac:dyDescent="0.25">
      <c r="A101" s="73"/>
      <c r="B101" s="73"/>
      <c r="C101" s="73"/>
      <c r="D101" s="73"/>
      <c r="E101" s="73"/>
      <c r="F101" s="115" t="s">
        <v>140</v>
      </c>
      <c r="G101" s="115" t="s">
        <v>44</v>
      </c>
      <c r="H101" s="24">
        <v>0.52569999999999995</v>
      </c>
      <c r="I101" s="135"/>
      <c r="J101" s="135"/>
      <c r="K101" s="135"/>
      <c r="L101" s="135"/>
      <c r="M101" s="135"/>
      <c r="N101" s="74"/>
      <c r="O101" s="73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2"/>
      <c r="CK101" s="42"/>
      <c r="CL101" s="42"/>
      <c r="CM101" s="42"/>
      <c r="CN101" s="42"/>
      <c r="CO101" s="42"/>
      <c r="CP101" s="42"/>
      <c r="CQ101" s="42"/>
      <c r="CR101" s="42"/>
      <c r="CS101" s="42"/>
      <c r="CT101" s="42"/>
      <c r="CU101" s="42"/>
      <c r="CV101" s="42"/>
      <c r="CW101" s="42"/>
      <c r="CX101" s="42"/>
      <c r="CY101" s="42"/>
      <c r="CZ101" s="42"/>
      <c r="DA101" s="42"/>
    </row>
    <row r="102" spans="1:105" x14ac:dyDescent="0.25">
      <c r="A102" s="73"/>
      <c r="B102" s="73"/>
      <c r="C102" s="73"/>
      <c r="D102" s="73"/>
      <c r="E102" s="73"/>
      <c r="F102" s="115" t="s">
        <v>141</v>
      </c>
      <c r="G102" s="115" t="s">
        <v>44</v>
      </c>
      <c r="H102" s="24">
        <v>0.52569999999999995</v>
      </c>
      <c r="I102" s="135"/>
      <c r="J102" s="135"/>
      <c r="K102" s="135"/>
      <c r="L102" s="135"/>
      <c r="M102" s="135"/>
      <c r="N102" s="74"/>
      <c r="O102" s="73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2"/>
      <c r="CK102" s="42"/>
      <c r="CL102" s="42"/>
      <c r="CM102" s="42"/>
      <c r="CN102" s="42"/>
      <c r="CO102" s="42"/>
      <c r="CP102" s="42"/>
      <c r="CQ102" s="42"/>
      <c r="CR102" s="42"/>
      <c r="CS102" s="42"/>
      <c r="CT102" s="42"/>
      <c r="CU102" s="42"/>
      <c r="CV102" s="42"/>
      <c r="CW102" s="42"/>
      <c r="CX102" s="42"/>
      <c r="CY102" s="42"/>
      <c r="CZ102" s="42"/>
      <c r="DA102" s="42"/>
    </row>
    <row r="103" spans="1:105" x14ac:dyDescent="0.25">
      <c r="A103" s="73"/>
      <c r="B103" s="73"/>
      <c r="C103" s="73"/>
      <c r="D103" s="73"/>
      <c r="E103" s="73"/>
      <c r="F103" s="115" t="s">
        <v>142</v>
      </c>
      <c r="G103" s="115" t="s">
        <v>44</v>
      </c>
      <c r="H103" s="24">
        <v>0.52569999999999995</v>
      </c>
      <c r="I103" s="135"/>
      <c r="J103" s="135"/>
      <c r="K103" s="135"/>
      <c r="L103" s="135"/>
      <c r="M103" s="135"/>
      <c r="N103" s="74"/>
      <c r="O103" s="73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2"/>
      <c r="CF103" s="42"/>
      <c r="CG103" s="42"/>
      <c r="CH103" s="42"/>
      <c r="CI103" s="42"/>
      <c r="CJ103" s="42"/>
      <c r="CK103" s="42"/>
      <c r="CL103" s="42"/>
      <c r="CM103" s="42"/>
      <c r="CN103" s="42"/>
      <c r="CO103" s="42"/>
      <c r="CP103" s="42"/>
      <c r="CQ103" s="42"/>
      <c r="CR103" s="42"/>
      <c r="CS103" s="42"/>
      <c r="CT103" s="42"/>
      <c r="CU103" s="42"/>
      <c r="CV103" s="42"/>
      <c r="CW103" s="42"/>
      <c r="CX103" s="42"/>
      <c r="CY103" s="42"/>
      <c r="CZ103" s="42"/>
      <c r="DA103" s="42"/>
    </row>
    <row r="104" spans="1:105" x14ac:dyDescent="0.25">
      <c r="A104" s="73"/>
      <c r="B104" s="73"/>
      <c r="C104" s="73"/>
      <c r="D104" s="73"/>
      <c r="E104" s="73"/>
      <c r="F104" s="115" t="s">
        <v>143</v>
      </c>
      <c r="G104" s="115" t="s">
        <v>44</v>
      </c>
      <c r="H104" s="24">
        <v>0.52569999999999995</v>
      </c>
      <c r="I104" s="135"/>
      <c r="J104" s="135"/>
      <c r="K104" s="135"/>
      <c r="L104" s="135"/>
      <c r="M104" s="135"/>
      <c r="N104" s="74"/>
      <c r="O104" s="73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  <c r="BM104" s="42"/>
      <c r="BN104" s="42"/>
      <c r="BO104" s="42"/>
      <c r="BP104" s="42"/>
      <c r="BQ104" s="42"/>
      <c r="BR104" s="42"/>
      <c r="BS104" s="42"/>
      <c r="BT104" s="42"/>
      <c r="BU104" s="42"/>
      <c r="BV104" s="42"/>
      <c r="BW104" s="42"/>
      <c r="BX104" s="42"/>
      <c r="BY104" s="42"/>
      <c r="BZ104" s="42"/>
      <c r="CA104" s="42"/>
      <c r="CB104" s="42"/>
      <c r="CC104" s="42"/>
      <c r="CD104" s="42"/>
      <c r="CE104" s="42"/>
      <c r="CF104" s="42"/>
      <c r="CG104" s="42"/>
      <c r="CH104" s="42"/>
      <c r="CI104" s="42"/>
      <c r="CJ104" s="42"/>
      <c r="CK104" s="42"/>
      <c r="CL104" s="42"/>
      <c r="CM104" s="42"/>
      <c r="CN104" s="42"/>
      <c r="CO104" s="42"/>
      <c r="CP104" s="42"/>
      <c r="CQ104" s="42"/>
      <c r="CR104" s="42"/>
      <c r="CS104" s="42"/>
      <c r="CT104" s="42"/>
      <c r="CU104" s="42"/>
      <c r="CV104" s="42"/>
      <c r="CW104" s="42"/>
      <c r="CX104" s="42"/>
      <c r="CY104" s="42"/>
      <c r="CZ104" s="42"/>
      <c r="DA104" s="42"/>
    </row>
    <row r="105" spans="1:105" x14ac:dyDescent="0.25">
      <c r="A105" s="73"/>
      <c r="B105" s="73"/>
      <c r="C105" s="73"/>
      <c r="D105" s="73"/>
      <c r="E105" s="73"/>
      <c r="F105" s="115" t="s">
        <v>144</v>
      </c>
      <c r="G105" s="115" t="s">
        <v>44</v>
      </c>
      <c r="H105" s="24">
        <v>0.52569999999999995</v>
      </c>
      <c r="I105" s="135"/>
      <c r="J105" s="135"/>
      <c r="K105" s="135"/>
      <c r="L105" s="135"/>
      <c r="M105" s="135"/>
      <c r="N105" s="74"/>
      <c r="O105" s="73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2"/>
      <c r="BX105" s="42"/>
      <c r="BY105" s="42"/>
      <c r="BZ105" s="42"/>
      <c r="CA105" s="42"/>
      <c r="CB105" s="42"/>
      <c r="CC105" s="42"/>
      <c r="CD105" s="42"/>
      <c r="CE105" s="42"/>
      <c r="CF105" s="42"/>
      <c r="CG105" s="42"/>
      <c r="CH105" s="42"/>
      <c r="CI105" s="42"/>
      <c r="CJ105" s="42"/>
      <c r="CK105" s="42"/>
      <c r="CL105" s="42"/>
      <c r="CM105" s="42"/>
      <c r="CN105" s="42"/>
      <c r="CO105" s="42"/>
      <c r="CP105" s="42"/>
      <c r="CQ105" s="42"/>
      <c r="CR105" s="42"/>
      <c r="CS105" s="42"/>
      <c r="CT105" s="42"/>
      <c r="CU105" s="42"/>
      <c r="CV105" s="42"/>
      <c r="CW105" s="42"/>
      <c r="CX105" s="42"/>
      <c r="CY105" s="42"/>
      <c r="CZ105" s="42"/>
      <c r="DA105" s="42"/>
    </row>
    <row r="106" spans="1:105" x14ac:dyDescent="0.25">
      <c r="A106" s="73"/>
      <c r="B106" s="73"/>
      <c r="C106" s="73"/>
      <c r="D106" s="73"/>
      <c r="E106" s="73"/>
      <c r="F106" s="115" t="s">
        <v>188</v>
      </c>
      <c r="G106" s="115" t="s">
        <v>44</v>
      </c>
      <c r="H106" s="24">
        <v>0.52569999999999995</v>
      </c>
      <c r="I106" s="135"/>
      <c r="J106" s="135"/>
      <c r="K106" s="135"/>
      <c r="L106" s="135"/>
      <c r="M106" s="135"/>
      <c r="N106" s="74"/>
      <c r="O106" s="73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  <c r="CU106" s="42"/>
      <c r="CV106" s="42"/>
      <c r="CW106" s="42"/>
      <c r="CX106" s="42"/>
      <c r="CY106" s="42"/>
      <c r="CZ106" s="42"/>
      <c r="DA106" s="42"/>
    </row>
    <row r="107" spans="1:105" x14ac:dyDescent="0.25">
      <c r="A107" s="73"/>
      <c r="B107" s="73"/>
      <c r="C107" s="73"/>
      <c r="D107" s="73"/>
      <c r="E107" s="73"/>
      <c r="F107" s="115" t="s">
        <v>146</v>
      </c>
      <c r="G107" s="115" t="s">
        <v>44</v>
      </c>
      <c r="H107" s="24">
        <v>0.52569999999999995</v>
      </c>
      <c r="I107" s="135"/>
      <c r="J107" s="135"/>
      <c r="K107" s="135"/>
      <c r="L107" s="135"/>
      <c r="M107" s="135"/>
      <c r="N107" s="74"/>
      <c r="O107" s="73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  <c r="CU107" s="42"/>
      <c r="CV107" s="42"/>
      <c r="CW107" s="42"/>
      <c r="CX107" s="42"/>
      <c r="CY107" s="42"/>
      <c r="CZ107" s="42"/>
      <c r="DA107" s="42"/>
    </row>
    <row r="108" spans="1:105" x14ac:dyDescent="0.25">
      <c r="A108" s="73"/>
      <c r="B108" s="73"/>
      <c r="C108" s="73"/>
      <c r="D108" s="73"/>
      <c r="E108" s="73"/>
      <c r="F108" s="115" t="s">
        <v>147</v>
      </c>
      <c r="G108" s="115" t="s">
        <v>44</v>
      </c>
      <c r="H108" s="24">
        <v>0.52569999999999995</v>
      </c>
      <c r="I108" s="135"/>
      <c r="J108" s="135"/>
      <c r="K108" s="135"/>
      <c r="L108" s="135"/>
      <c r="M108" s="135"/>
      <c r="N108" s="74"/>
      <c r="O108" s="73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2"/>
      <c r="BY108" s="42"/>
      <c r="BZ108" s="42"/>
      <c r="CA108" s="42"/>
      <c r="CB108" s="42"/>
      <c r="CC108" s="42"/>
      <c r="CD108" s="42"/>
      <c r="CE108" s="42"/>
      <c r="CF108" s="42"/>
      <c r="CG108" s="42"/>
      <c r="CH108" s="42"/>
      <c r="CI108" s="42"/>
      <c r="CJ108" s="42"/>
      <c r="CK108" s="42"/>
      <c r="CL108" s="42"/>
      <c r="CM108" s="42"/>
      <c r="CN108" s="42"/>
      <c r="CO108" s="42"/>
      <c r="CP108" s="42"/>
      <c r="CQ108" s="42"/>
      <c r="CR108" s="42"/>
      <c r="CS108" s="42"/>
      <c r="CT108" s="42"/>
      <c r="CU108" s="42"/>
      <c r="CV108" s="42"/>
      <c r="CW108" s="42"/>
      <c r="CX108" s="42"/>
      <c r="CY108" s="42"/>
      <c r="CZ108" s="42"/>
      <c r="DA108" s="42"/>
    </row>
    <row r="109" spans="1:105" x14ac:dyDescent="0.25">
      <c r="A109" s="73"/>
      <c r="B109" s="73"/>
      <c r="C109" s="73"/>
      <c r="D109" s="73"/>
      <c r="E109" s="73"/>
      <c r="F109" s="115" t="s">
        <v>148</v>
      </c>
      <c r="G109" s="115" t="s">
        <v>44</v>
      </c>
      <c r="H109" s="24">
        <v>0.52569999999999995</v>
      </c>
      <c r="I109" s="135"/>
      <c r="J109" s="135"/>
      <c r="K109" s="135"/>
      <c r="L109" s="135"/>
      <c r="M109" s="135"/>
      <c r="N109" s="74"/>
      <c r="O109" s="73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  <c r="BY109" s="42"/>
      <c r="BZ109" s="42"/>
      <c r="CA109" s="42"/>
      <c r="CB109" s="42"/>
      <c r="CC109" s="42"/>
      <c r="CD109" s="42"/>
      <c r="CE109" s="42"/>
      <c r="CF109" s="42"/>
      <c r="CG109" s="42"/>
      <c r="CH109" s="42"/>
      <c r="CI109" s="42"/>
      <c r="CJ109" s="42"/>
      <c r="CK109" s="42"/>
      <c r="CL109" s="42"/>
      <c r="CM109" s="42"/>
      <c r="CN109" s="42"/>
      <c r="CO109" s="42"/>
      <c r="CP109" s="42"/>
      <c r="CQ109" s="42"/>
      <c r="CR109" s="42"/>
      <c r="CS109" s="42"/>
      <c r="CT109" s="42"/>
      <c r="CU109" s="42"/>
      <c r="CV109" s="42"/>
      <c r="CW109" s="42"/>
      <c r="CX109" s="42"/>
      <c r="CY109" s="42"/>
      <c r="CZ109" s="42"/>
      <c r="DA109" s="42"/>
    </row>
    <row r="110" spans="1:105" x14ac:dyDescent="0.25">
      <c r="A110" s="73"/>
      <c r="B110" s="73"/>
      <c r="C110" s="73"/>
      <c r="D110" s="73"/>
      <c r="E110" s="73"/>
      <c r="F110" s="115" t="s">
        <v>149</v>
      </c>
      <c r="G110" s="115" t="s">
        <v>44</v>
      </c>
      <c r="H110" s="24">
        <v>0.52569999999999995</v>
      </c>
      <c r="I110" s="135"/>
      <c r="J110" s="135"/>
      <c r="K110" s="135"/>
      <c r="L110" s="135"/>
      <c r="M110" s="135"/>
      <c r="N110" s="74"/>
      <c r="O110" s="73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  <c r="BM110" s="42"/>
      <c r="BN110" s="42"/>
      <c r="BO110" s="42"/>
      <c r="BP110" s="42"/>
      <c r="BQ110" s="42"/>
      <c r="BR110" s="42"/>
      <c r="BS110" s="42"/>
      <c r="BT110" s="42"/>
      <c r="BU110" s="42"/>
      <c r="BV110" s="42"/>
      <c r="BW110" s="42"/>
      <c r="BX110" s="42"/>
      <c r="BY110" s="42"/>
      <c r="BZ110" s="42"/>
      <c r="CA110" s="42"/>
      <c r="CB110" s="42"/>
      <c r="CC110" s="42"/>
      <c r="CD110" s="42"/>
      <c r="CE110" s="42"/>
      <c r="CF110" s="42"/>
      <c r="CG110" s="42"/>
      <c r="CH110" s="42"/>
      <c r="CI110" s="42"/>
      <c r="CJ110" s="42"/>
      <c r="CK110" s="42"/>
      <c r="CL110" s="42"/>
      <c r="CM110" s="42"/>
      <c r="CN110" s="42"/>
      <c r="CO110" s="42"/>
      <c r="CP110" s="42"/>
      <c r="CQ110" s="42"/>
      <c r="CR110" s="42"/>
      <c r="CS110" s="42"/>
      <c r="CT110" s="42"/>
      <c r="CU110" s="42"/>
      <c r="CV110" s="42"/>
      <c r="CW110" s="42"/>
      <c r="CX110" s="42"/>
      <c r="CY110" s="42"/>
      <c r="CZ110" s="42"/>
      <c r="DA110" s="42"/>
    </row>
    <row r="111" spans="1:105" x14ac:dyDescent="0.25">
      <c r="A111" s="73"/>
      <c r="B111" s="73"/>
      <c r="C111" s="73"/>
      <c r="D111" s="73"/>
      <c r="E111" s="73"/>
      <c r="F111" s="115" t="s">
        <v>150</v>
      </c>
      <c r="G111" s="115" t="s">
        <v>44</v>
      </c>
      <c r="H111" s="24">
        <v>0.52569999999999995</v>
      </c>
      <c r="I111" s="135"/>
      <c r="J111" s="135"/>
      <c r="K111" s="135"/>
      <c r="L111" s="135"/>
      <c r="M111" s="135"/>
      <c r="N111" s="74"/>
      <c r="O111" s="73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  <c r="CU111" s="42"/>
      <c r="CV111" s="42"/>
      <c r="CW111" s="42"/>
      <c r="CX111" s="42"/>
      <c r="CY111" s="42"/>
      <c r="CZ111" s="42"/>
      <c r="DA111" s="42"/>
    </row>
    <row r="112" spans="1:105" x14ac:dyDescent="0.25">
      <c r="A112" s="73"/>
      <c r="B112" s="73"/>
      <c r="C112" s="73"/>
      <c r="D112" s="73"/>
      <c r="E112" s="73"/>
      <c r="F112" s="115" t="s">
        <v>151</v>
      </c>
      <c r="G112" s="115" t="s">
        <v>44</v>
      </c>
      <c r="H112" s="24">
        <v>0.52569999999999995</v>
      </c>
      <c r="I112" s="135"/>
      <c r="J112" s="135"/>
      <c r="K112" s="135"/>
      <c r="L112" s="135"/>
      <c r="M112" s="135"/>
      <c r="N112" s="74"/>
      <c r="O112" s="73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  <c r="CE112" s="42"/>
      <c r="CF112" s="42"/>
      <c r="CG112" s="42"/>
      <c r="CH112" s="42"/>
      <c r="CI112" s="42"/>
      <c r="CJ112" s="42"/>
      <c r="CK112" s="42"/>
      <c r="CL112" s="42"/>
      <c r="CM112" s="42"/>
      <c r="CN112" s="42"/>
      <c r="CO112" s="42"/>
      <c r="CP112" s="42"/>
      <c r="CQ112" s="42"/>
      <c r="CR112" s="42"/>
      <c r="CS112" s="42"/>
      <c r="CT112" s="42"/>
      <c r="CU112" s="42"/>
      <c r="CV112" s="42"/>
      <c r="CW112" s="42"/>
      <c r="CX112" s="42"/>
      <c r="CY112" s="42"/>
      <c r="CZ112" s="42"/>
      <c r="DA112" s="42"/>
    </row>
    <row r="113" spans="1:105" x14ac:dyDescent="0.25">
      <c r="A113" s="73"/>
      <c r="B113" s="73"/>
      <c r="C113" s="73"/>
      <c r="D113" s="73"/>
      <c r="E113" s="73"/>
      <c r="F113" s="115" t="s">
        <v>152</v>
      </c>
      <c r="G113" s="115" t="s">
        <v>44</v>
      </c>
      <c r="H113" s="24">
        <v>0.52569999999999995</v>
      </c>
      <c r="I113" s="135"/>
      <c r="J113" s="135"/>
      <c r="K113" s="135"/>
      <c r="L113" s="135"/>
      <c r="M113" s="135"/>
      <c r="N113" s="74"/>
      <c r="O113" s="73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  <c r="BL113" s="42"/>
      <c r="BM113" s="42"/>
      <c r="BN113" s="42"/>
      <c r="BO113" s="42"/>
      <c r="BP113" s="42"/>
      <c r="BQ113" s="42"/>
      <c r="BR113" s="42"/>
      <c r="BS113" s="42"/>
      <c r="BT113" s="42"/>
      <c r="BU113" s="42"/>
      <c r="BV113" s="42"/>
      <c r="BW113" s="42"/>
      <c r="BX113" s="42"/>
      <c r="BY113" s="42"/>
      <c r="BZ113" s="42"/>
      <c r="CA113" s="42"/>
      <c r="CB113" s="42"/>
      <c r="CC113" s="42"/>
      <c r="CD113" s="42"/>
      <c r="CE113" s="42"/>
      <c r="CF113" s="42"/>
      <c r="CG113" s="42"/>
      <c r="CH113" s="42"/>
      <c r="CI113" s="42"/>
      <c r="CJ113" s="42"/>
      <c r="CK113" s="42"/>
      <c r="CL113" s="42"/>
      <c r="CM113" s="42"/>
      <c r="CN113" s="42"/>
      <c r="CO113" s="42"/>
      <c r="CP113" s="42"/>
      <c r="CQ113" s="42"/>
      <c r="CR113" s="42"/>
      <c r="CS113" s="42"/>
      <c r="CT113" s="42"/>
      <c r="CU113" s="42"/>
      <c r="CV113" s="42"/>
      <c r="CW113" s="42"/>
      <c r="CX113" s="42"/>
      <c r="CY113" s="42"/>
      <c r="CZ113" s="42"/>
      <c r="DA113" s="42"/>
    </row>
    <row r="114" spans="1:105" x14ac:dyDescent="0.25">
      <c r="A114" s="73"/>
      <c r="B114" s="73"/>
      <c r="C114" s="73"/>
      <c r="D114" s="73"/>
      <c r="E114" s="73"/>
      <c r="F114" s="115" t="s">
        <v>153</v>
      </c>
      <c r="G114" s="115" t="s">
        <v>44</v>
      </c>
      <c r="H114" s="24">
        <v>0.52569999999999995</v>
      </c>
      <c r="I114" s="135"/>
      <c r="J114" s="135"/>
      <c r="K114" s="135"/>
      <c r="L114" s="135"/>
      <c r="M114" s="135"/>
      <c r="N114" s="74"/>
      <c r="O114" s="73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42"/>
      <c r="BY114" s="42"/>
      <c r="BZ114" s="42"/>
      <c r="CA114" s="42"/>
      <c r="CB114" s="42"/>
      <c r="CC114" s="42"/>
      <c r="CD114" s="42"/>
      <c r="CE114" s="42"/>
      <c r="CF114" s="42"/>
      <c r="CG114" s="42"/>
      <c r="CH114" s="42"/>
      <c r="CI114" s="42"/>
      <c r="CJ114" s="42"/>
      <c r="CK114" s="42"/>
      <c r="CL114" s="42"/>
      <c r="CM114" s="42"/>
      <c r="CN114" s="42"/>
      <c r="CO114" s="42"/>
      <c r="CP114" s="42"/>
      <c r="CQ114" s="42"/>
      <c r="CR114" s="42"/>
      <c r="CS114" s="42"/>
      <c r="CT114" s="42"/>
      <c r="CU114" s="42"/>
      <c r="CV114" s="42"/>
      <c r="CW114" s="42"/>
      <c r="CX114" s="42"/>
      <c r="CY114" s="42"/>
      <c r="CZ114" s="42"/>
      <c r="DA114" s="42"/>
    </row>
    <row r="115" spans="1:105" x14ac:dyDescent="0.25">
      <c r="A115" s="73"/>
      <c r="B115" s="73"/>
      <c r="C115" s="73"/>
      <c r="D115" s="73"/>
      <c r="E115" s="73"/>
      <c r="F115" s="115" t="s">
        <v>154</v>
      </c>
      <c r="G115" s="115" t="s">
        <v>44</v>
      </c>
      <c r="H115" s="24">
        <v>0.52569999999999995</v>
      </c>
      <c r="I115" s="135"/>
      <c r="J115" s="135"/>
      <c r="K115" s="135"/>
      <c r="L115" s="135"/>
      <c r="M115" s="135"/>
      <c r="N115" s="74"/>
      <c r="O115" s="73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  <c r="BM115" s="42"/>
      <c r="BN115" s="42"/>
      <c r="BO115" s="42"/>
      <c r="BP115" s="42"/>
      <c r="BQ115" s="42"/>
      <c r="BR115" s="42"/>
      <c r="BS115" s="42"/>
      <c r="BT115" s="42"/>
      <c r="BU115" s="42"/>
      <c r="BV115" s="42"/>
      <c r="BW115" s="42"/>
      <c r="BX115" s="42"/>
      <c r="BY115" s="42"/>
      <c r="BZ115" s="42"/>
      <c r="CA115" s="42"/>
      <c r="CB115" s="42"/>
      <c r="CC115" s="42"/>
      <c r="CD115" s="42"/>
      <c r="CE115" s="42"/>
      <c r="CF115" s="42"/>
      <c r="CG115" s="42"/>
      <c r="CH115" s="42"/>
      <c r="CI115" s="42"/>
      <c r="CJ115" s="42"/>
      <c r="CK115" s="42"/>
      <c r="CL115" s="42"/>
      <c r="CM115" s="42"/>
      <c r="CN115" s="42"/>
      <c r="CO115" s="42"/>
      <c r="CP115" s="42"/>
      <c r="CQ115" s="42"/>
      <c r="CR115" s="42"/>
      <c r="CS115" s="42"/>
      <c r="CT115" s="42"/>
      <c r="CU115" s="42"/>
      <c r="CV115" s="42"/>
      <c r="CW115" s="42"/>
      <c r="CX115" s="42"/>
      <c r="CY115" s="42"/>
      <c r="CZ115" s="42"/>
      <c r="DA115" s="42"/>
    </row>
    <row r="116" spans="1:105" x14ac:dyDescent="0.25">
      <c r="A116" s="73"/>
      <c r="B116" s="73"/>
      <c r="C116" s="73"/>
      <c r="D116" s="73"/>
      <c r="E116" s="73"/>
      <c r="F116" s="115" t="s">
        <v>155</v>
      </c>
      <c r="G116" s="115" t="s">
        <v>44</v>
      </c>
      <c r="H116" s="24"/>
      <c r="I116" s="135"/>
      <c r="J116" s="135"/>
      <c r="K116" s="135"/>
      <c r="L116" s="135"/>
      <c r="M116" s="135"/>
      <c r="N116" s="74"/>
      <c r="O116" s="73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  <c r="BY116" s="42"/>
      <c r="BZ116" s="42"/>
      <c r="CA116" s="42"/>
      <c r="CB116" s="42"/>
      <c r="CC116" s="42"/>
      <c r="CD116" s="42"/>
      <c r="CE116" s="42"/>
      <c r="CF116" s="42"/>
      <c r="CG116" s="42"/>
      <c r="CH116" s="42"/>
      <c r="CI116" s="42"/>
      <c r="CJ116" s="42"/>
      <c r="CK116" s="42"/>
      <c r="CL116" s="42"/>
      <c r="CM116" s="42"/>
      <c r="CN116" s="42"/>
      <c r="CO116" s="42"/>
      <c r="CP116" s="42"/>
      <c r="CQ116" s="42"/>
      <c r="CR116" s="42"/>
      <c r="CS116" s="42"/>
      <c r="CT116" s="42"/>
      <c r="CU116" s="42"/>
      <c r="CV116" s="42"/>
      <c r="CW116" s="42"/>
      <c r="CX116" s="42"/>
      <c r="CY116" s="42"/>
      <c r="CZ116" s="42"/>
      <c r="DA116" s="42"/>
    </row>
    <row r="117" spans="1:105" x14ac:dyDescent="0.25">
      <c r="A117" s="73"/>
      <c r="B117" s="73"/>
      <c r="C117" s="73"/>
      <c r="D117" s="73"/>
      <c r="E117" s="73"/>
      <c r="F117" s="115" t="s">
        <v>156</v>
      </c>
      <c r="G117" s="115" t="s">
        <v>44</v>
      </c>
      <c r="H117" s="24">
        <v>0.57699999999999996</v>
      </c>
      <c r="I117" s="135"/>
      <c r="J117" s="135"/>
      <c r="K117" s="135"/>
      <c r="L117" s="135"/>
      <c r="M117" s="135"/>
      <c r="N117" s="74"/>
      <c r="O117" s="73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 s="42"/>
      <c r="BN117" s="42"/>
      <c r="BO117" s="42"/>
      <c r="BP117" s="42"/>
      <c r="BQ117" s="42"/>
      <c r="BR117" s="42"/>
      <c r="BS117" s="42"/>
      <c r="BT117" s="42"/>
      <c r="BU117" s="42"/>
      <c r="BV117" s="42"/>
      <c r="BW117" s="42"/>
      <c r="BX117" s="42"/>
      <c r="BY117" s="42"/>
      <c r="BZ117" s="42"/>
      <c r="CA117" s="42"/>
      <c r="CB117" s="42"/>
      <c r="CC117" s="42"/>
      <c r="CD117" s="42"/>
      <c r="CE117" s="42"/>
      <c r="CF117" s="42"/>
      <c r="CG117" s="42"/>
      <c r="CH117" s="42"/>
      <c r="CI117" s="42"/>
      <c r="CJ117" s="42"/>
      <c r="CK117" s="42"/>
      <c r="CL117" s="42"/>
      <c r="CM117" s="42"/>
      <c r="CN117" s="42"/>
      <c r="CO117" s="42"/>
      <c r="CP117" s="42"/>
      <c r="CQ117" s="42"/>
      <c r="CR117" s="42"/>
      <c r="CS117" s="42"/>
      <c r="CT117" s="42"/>
      <c r="CU117" s="42"/>
      <c r="CV117" s="42"/>
      <c r="CW117" s="42"/>
      <c r="CX117" s="42"/>
      <c r="CY117" s="42"/>
      <c r="CZ117" s="42"/>
      <c r="DA117" s="42"/>
    </row>
    <row r="118" spans="1:105" x14ac:dyDescent="0.25">
      <c r="A118" s="73"/>
      <c r="B118" s="73"/>
      <c r="C118" s="73"/>
      <c r="D118" s="73"/>
      <c r="E118" s="73"/>
      <c r="F118" s="115" t="s">
        <v>157</v>
      </c>
      <c r="G118" s="115" t="s">
        <v>44</v>
      </c>
      <c r="H118" s="24"/>
      <c r="I118" s="135"/>
      <c r="J118" s="135"/>
      <c r="K118" s="135"/>
      <c r="L118" s="135"/>
      <c r="M118" s="135"/>
      <c r="N118" s="74"/>
      <c r="O118" s="73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  <c r="BY118" s="42"/>
      <c r="BZ118" s="42"/>
      <c r="CA118" s="42"/>
      <c r="CB118" s="42"/>
      <c r="CC118" s="42"/>
      <c r="CD118" s="42"/>
      <c r="CE118" s="42"/>
      <c r="CF118" s="42"/>
      <c r="CG118" s="42"/>
      <c r="CH118" s="42"/>
      <c r="CI118" s="42"/>
      <c r="CJ118" s="42"/>
      <c r="CK118" s="42"/>
      <c r="CL118" s="42"/>
      <c r="CM118" s="42"/>
      <c r="CN118" s="42"/>
      <c r="CO118" s="42"/>
      <c r="CP118" s="42"/>
      <c r="CQ118" s="42"/>
      <c r="CR118" s="42"/>
      <c r="CS118" s="42"/>
      <c r="CT118" s="42"/>
      <c r="CU118" s="42"/>
      <c r="CV118" s="42"/>
      <c r="CW118" s="42"/>
      <c r="CX118" s="42"/>
      <c r="CY118" s="42"/>
      <c r="CZ118" s="42"/>
      <c r="DA118" s="42"/>
    </row>
    <row r="119" spans="1:105" x14ac:dyDescent="0.25">
      <c r="A119" s="73"/>
      <c r="B119" s="73"/>
      <c r="C119" s="73"/>
      <c r="D119" s="73"/>
      <c r="E119" s="73"/>
      <c r="F119" s="115" t="s">
        <v>158</v>
      </c>
      <c r="G119" s="115" t="s">
        <v>44</v>
      </c>
      <c r="H119" s="24"/>
      <c r="I119" s="135"/>
      <c r="J119" s="135"/>
      <c r="K119" s="135"/>
      <c r="L119" s="135"/>
      <c r="M119" s="135"/>
      <c r="N119" s="74"/>
      <c r="O119" s="73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  <c r="BM119" s="42"/>
      <c r="BN119" s="42"/>
      <c r="BO119" s="42"/>
      <c r="BP119" s="42"/>
      <c r="BQ119" s="42"/>
      <c r="BR119" s="42"/>
      <c r="BS119" s="42"/>
      <c r="BT119" s="42"/>
      <c r="BU119" s="42"/>
      <c r="BV119" s="42"/>
      <c r="BW119" s="42"/>
      <c r="BX119" s="42"/>
      <c r="BY119" s="42"/>
      <c r="BZ119" s="42"/>
      <c r="CA119" s="42"/>
      <c r="CB119" s="42"/>
      <c r="CC119" s="42"/>
      <c r="CD119" s="42"/>
      <c r="CE119" s="42"/>
      <c r="CF119" s="42"/>
      <c r="CG119" s="42"/>
      <c r="CH119" s="42"/>
      <c r="CI119" s="42"/>
      <c r="CJ119" s="42"/>
      <c r="CK119" s="42"/>
      <c r="CL119" s="42"/>
      <c r="CM119" s="42"/>
      <c r="CN119" s="42"/>
      <c r="CO119" s="42"/>
      <c r="CP119" s="42"/>
      <c r="CQ119" s="42"/>
      <c r="CR119" s="42"/>
      <c r="CS119" s="42"/>
      <c r="CT119" s="42"/>
      <c r="CU119" s="42"/>
      <c r="CV119" s="42"/>
      <c r="CW119" s="42"/>
      <c r="CX119" s="42"/>
      <c r="CY119" s="42"/>
      <c r="CZ119" s="42"/>
      <c r="DA119" s="42"/>
    </row>
    <row r="120" spans="1:105" x14ac:dyDescent="0.25">
      <c r="A120" s="73"/>
      <c r="B120" s="73"/>
      <c r="C120" s="73"/>
      <c r="D120" s="73"/>
      <c r="E120" s="73"/>
      <c r="F120" s="115" t="s">
        <v>159</v>
      </c>
      <c r="G120" s="115" t="s">
        <v>44</v>
      </c>
      <c r="H120" s="24"/>
      <c r="I120" s="135"/>
      <c r="J120" s="135"/>
      <c r="K120" s="135"/>
      <c r="L120" s="135"/>
      <c r="M120" s="135"/>
      <c r="N120" s="74"/>
      <c r="O120" s="73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  <c r="CW120" s="42"/>
      <c r="CX120" s="42"/>
      <c r="CY120" s="42"/>
      <c r="CZ120" s="42"/>
      <c r="DA120" s="42"/>
    </row>
    <row r="121" spans="1:105" x14ac:dyDescent="0.25">
      <c r="A121" s="73"/>
      <c r="B121" s="73"/>
      <c r="C121" s="73"/>
      <c r="D121" s="73"/>
      <c r="E121" s="73"/>
      <c r="F121" s="115" t="s">
        <v>160</v>
      </c>
      <c r="G121" s="115" t="s">
        <v>44</v>
      </c>
      <c r="H121" s="24"/>
      <c r="I121" s="135"/>
      <c r="J121" s="135"/>
      <c r="K121" s="135"/>
      <c r="L121" s="135"/>
      <c r="M121" s="135"/>
      <c r="N121" s="74"/>
      <c r="O121" s="73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  <c r="BL121" s="42"/>
      <c r="BM121" s="42"/>
      <c r="BN121" s="42"/>
      <c r="BO121" s="42"/>
      <c r="BP121" s="42"/>
      <c r="BQ121" s="42"/>
      <c r="BR121" s="42"/>
      <c r="BS121" s="42"/>
      <c r="BT121" s="42"/>
      <c r="BU121" s="42"/>
      <c r="BV121" s="42"/>
      <c r="BW121" s="42"/>
      <c r="BX121" s="42"/>
      <c r="BY121" s="42"/>
      <c r="BZ121" s="42"/>
      <c r="CA121" s="42"/>
      <c r="CB121" s="42"/>
      <c r="CC121" s="42"/>
      <c r="CD121" s="42"/>
      <c r="CE121" s="42"/>
      <c r="CF121" s="42"/>
      <c r="CG121" s="42"/>
      <c r="CH121" s="42"/>
      <c r="CI121" s="42"/>
      <c r="CJ121" s="42"/>
      <c r="CK121" s="42"/>
      <c r="CL121" s="42"/>
      <c r="CM121" s="42"/>
      <c r="CN121" s="42"/>
      <c r="CO121" s="42"/>
      <c r="CP121" s="42"/>
      <c r="CQ121" s="42"/>
      <c r="CR121" s="42"/>
      <c r="CS121" s="42"/>
      <c r="CT121" s="42"/>
      <c r="CU121" s="42"/>
      <c r="CV121" s="42"/>
      <c r="CW121" s="42"/>
      <c r="CX121" s="42"/>
      <c r="CY121" s="42"/>
      <c r="CZ121" s="42"/>
      <c r="DA121" s="42"/>
    </row>
    <row r="122" spans="1:105" x14ac:dyDescent="0.25">
      <c r="A122" s="73"/>
      <c r="B122" s="73"/>
      <c r="C122" s="73"/>
      <c r="D122" s="73"/>
      <c r="E122" s="73"/>
      <c r="F122" s="115" t="s">
        <v>161</v>
      </c>
      <c r="G122" s="115" t="s">
        <v>44</v>
      </c>
      <c r="H122" s="24"/>
      <c r="I122" s="135"/>
      <c r="J122" s="135"/>
      <c r="K122" s="135"/>
      <c r="L122" s="135"/>
      <c r="M122" s="135"/>
      <c r="N122" s="74"/>
      <c r="O122" s="73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  <c r="BL122" s="42"/>
      <c r="BM122" s="42"/>
      <c r="BN122" s="42"/>
      <c r="BO122" s="42"/>
      <c r="BP122" s="42"/>
      <c r="BQ122" s="42"/>
      <c r="BR122" s="42"/>
      <c r="BS122" s="42"/>
      <c r="BT122" s="42"/>
      <c r="BU122" s="42"/>
      <c r="BV122" s="42"/>
      <c r="BW122" s="42"/>
      <c r="BX122" s="42"/>
      <c r="BY122" s="42"/>
      <c r="BZ122" s="42"/>
      <c r="CA122" s="42"/>
      <c r="CB122" s="42"/>
      <c r="CC122" s="42"/>
      <c r="CD122" s="42"/>
      <c r="CE122" s="42"/>
      <c r="CF122" s="42"/>
      <c r="CG122" s="42"/>
      <c r="CH122" s="42"/>
      <c r="CI122" s="42"/>
      <c r="CJ122" s="42"/>
      <c r="CK122" s="42"/>
      <c r="CL122" s="42"/>
      <c r="CM122" s="42"/>
      <c r="CN122" s="42"/>
      <c r="CO122" s="42"/>
      <c r="CP122" s="42"/>
      <c r="CQ122" s="42"/>
      <c r="CR122" s="42"/>
      <c r="CS122" s="42"/>
      <c r="CT122" s="42"/>
      <c r="CU122" s="42"/>
      <c r="CV122" s="42"/>
      <c r="CW122" s="42"/>
      <c r="CX122" s="42"/>
      <c r="CY122" s="42"/>
      <c r="CZ122" s="42"/>
      <c r="DA122" s="42"/>
    </row>
    <row r="123" spans="1:105" x14ac:dyDescent="0.25">
      <c r="A123" s="73"/>
      <c r="B123" s="73"/>
      <c r="C123" s="73"/>
      <c r="D123" s="73"/>
      <c r="E123" s="73"/>
      <c r="F123" s="115" t="s">
        <v>162</v>
      </c>
      <c r="G123" s="115" t="s">
        <v>44</v>
      </c>
      <c r="H123" s="24"/>
      <c r="I123" s="135"/>
      <c r="J123" s="135"/>
      <c r="K123" s="135"/>
      <c r="L123" s="135"/>
      <c r="M123" s="135"/>
      <c r="N123" s="74"/>
      <c r="O123" s="73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2"/>
      <c r="CC123" s="42"/>
      <c r="CD123" s="42"/>
      <c r="CE123" s="42"/>
      <c r="CF123" s="42"/>
      <c r="CG123" s="42"/>
      <c r="CH123" s="42"/>
      <c r="CI123" s="42"/>
      <c r="CJ123" s="42"/>
      <c r="CK123" s="42"/>
      <c r="CL123" s="42"/>
      <c r="CM123" s="42"/>
      <c r="CN123" s="42"/>
      <c r="CO123" s="42"/>
      <c r="CP123" s="42"/>
      <c r="CQ123" s="42"/>
      <c r="CR123" s="42"/>
      <c r="CS123" s="42"/>
      <c r="CT123" s="42"/>
      <c r="CU123" s="42"/>
      <c r="CV123" s="42"/>
      <c r="CW123" s="42"/>
      <c r="CX123" s="42"/>
      <c r="CY123" s="42"/>
      <c r="CZ123" s="42"/>
      <c r="DA123" s="42"/>
    </row>
    <row r="124" spans="1:105" x14ac:dyDescent="0.25">
      <c r="A124" s="73"/>
      <c r="B124" s="73"/>
      <c r="C124" s="73"/>
      <c r="D124" s="73"/>
      <c r="E124" s="73"/>
      <c r="F124" s="115" t="s">
        <v>163</v>
      </c>
      <c r="G124" s="115" t="s">
        <v>44</v>
      </c>
      <c r="H124" s="24"/>
      <c r="I124" s="135"/>
      <c r="J124" s="135"/>
      <c r="K124" s="135"/>
      <c r="L124" s="135"/>
      <c r="M124" s="135"/>
      <c r="N124" s="74"/>
      <c r="O124" s="73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BY124" s="42"/>
      <c r="BZ124" s="42"/>
      <c r="CA124" s="42"/>
      <c r="CB124" s="42"/>
      <c r="CC124" s="42"/>
      <c r="CD124" s="42"/>
      <c r="CE124" s="42"/>
      <c r="CF124" s="42"/>
      <c r="CG124" s="42"/>
      <c r="CH124" s="42"/>
      <c r="CI124" s="42"/>
      <c r="CJ124" s="42"/>
      <c r="CK124" s="42"/>
      <c r="CL124" s="42"/>
      <c r="CM124" s="42"/>
      <c r="CN124" s="42"/>
      <c r="CO124" s="42"/>
      <c r="CP124" s="42"/>
      <c r="CQ124" s="42"/>
      <c r="CR124" s="42"/>
      <c r="CS124" s="42"/>
      <c r="CT124" s="42"/>
      <c r="CU124" s="42"/>
      <c r="CV124" s="42"/>
      <c r="CW124" s="42"/>
      <c r="CX124" s="42"/>
      <c r="CY124" s="42"/>
      <c r="CZ124" s="42"/>
      <c r="DA124" s="42"/>
    </row>
    <row r="125" spans="1:105" x14ac:dyDescent="0.25">
      <c r="A125" s="73"/>
      <c r="B125" s="73"/>
      <c r="C125" s="73"/>
      <c r="D125" s="73"/>
      <c r="E125" s="73"/>
      <c r="F125" s="115" t="s">
        <v>164</v>
      </c>
      <c r="G125" s="115" t="s">
        <v>44</v>
      </c>
      <c r="H125" s="24"/>
      <c r="I125" s="135"/>
      <c r="J125" s="135"/>
      <c r="K125" s="135"/>
      <c r="L125" s="135"/>
      <c r="M125" s="135"/>
      <c r="N125" s="74"/>
      <c r="O125" s="73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  <c r="BV125" s="42"/>
      <c r="BW125" s="42"/>
      <c r="BX125" s="42"/>
      <c r="BY125" s="42"/>
      <c r="BZ125" s="42"/>
      <c r="CA125" s="42"/>
      <c r="CB125" s="42"/>
      <c r="CC125" s="42"/>
      <c r="CD125" s="42"/>
      <c r="CE125" s="42"/>
      <c r="CF125" s="42"/>
      <c r="CG125" s="42"/>
      <c r="CH125" s="42"/>
      <c r="CI125" s="42"/>
      <c r="CJ125" s="42"/>
      <c r="CK125" s="42"/>
      <c r="CL125" s="42"/>
      <c r="CM125" s="42"/>
      <c r="CN125" s="42"/>
      <c r="CO125" s="42"/>
      <c r="CP125" s="42"/>
      <c r="CQ125" s="42"/>
      <c r="CR125" s="42"/>
      <c r="CS125" s="42"/>
      <c r="CT125" s="42"/>
      <c r="CU125" s="42"/>
      <c r="CV125" s="42"/>
      <c r="CW125" s="42"/>
      <c r="CX125" s="42"/>
      <c r="CY125" s="42"/>
      <c r="CZ125" s="42"/>
      <c r="DA125" s="42"/>
    </row>
    <row r="126" spans="1:105" x14ac:dyDescent="0.25">
      <c r="A126" s="73"/>
      <c r="B126" s="73"/>
      <c r="C126" s="73"/>
      <c r="D126" s="73"/>
      <c r="E126" s="73"/>
      <c r="F126" s="115" t="s">
        <v>189</v>
      </c>
      <c r="G126" s="115" t="s">
        <v>44</v>
      </c>
      <c r="H126" s="24"/>
      <c r="I126" s="135"/>
      <c r="J126" s="135"/>
      <c r="K126" s="135"/>
      <c r="L126" s="135"/>
      <c r="M126" s="135"/>
      <c r="N126" s="74"/>
      <c r="O126" s="73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2"/>
      <c r="BN126" s="42"/>
      <c r="BO126" s="42"/>
      <c r="BP126" s="42"/>
      <c r="BQ126" s="42"/>
      <c r="BR126" s="42"/>
      <c r="BS126" s="42"/>
      <c r="BT126" s="42"/>
      <c r="BU126" s="42"/>
      <c r="BV126" s="42"/>
      <c r="BW126" s="42"/>
      <c r="BX126" s="42"/>
      <c r="BY126" s="42"/>
      <c r="BZ126" s="42"/>
      <c r="CA126" s="42"/>
      <c r="CB126" s="42"/>
      <c r="CC126" s="42"/>
      <c r="CD126" s="42"/>
      <c r="CE126" s="42"/>
      <c r="CF126" s="42"/>
      <c r="CG126" s="42"/>
      <c r="CH126" s="42"/>
      <c r="CI126" s="42"/>
      <c r="CJ126" s="42"/>
      <c r="CK126" s="42"/>
      <c r="CL126" s="42"/>
      <c r="CM126" s="42"/>
      <c r="CN126" s="42"/>
      <c r="CO126" s="42"/>
      <c r="CP126" s="42"/>
      <c r="CQ126" s="42"/>
      <c r="CR126" s="42"/>
      <c r="CS126" s="42"/>
      <c r="CT126" s="42"/>
      <c r="CU126" s="42"/>
      <c r="CV126" s="42"/>
      <c r="CW126" s="42"/>
      <c r="CX126" s="42"/>
      <c r="CY126" s="42"/>
      <c r="CZ126" s="42"/>
      <c r="DA126" s="42"/>
    </row>
    <row r="127" spans="1:105" s="17" customFormat="1" x14ac:dyDescent="0.25">
      <c r="A127" s="73"/>
      <c r="B127" s="73"/>
      <c r="C127" s="73"/>
      <c r="D127" s="73"/>
      <c r="E127" s="73"/>
      <c r="F127" s="115" t="s">
        <v>744</v>
      </c>
      <c r="G127" s="217" t="s">
        <v>44</v>
      </c>
      <c r="H127" s="24"/>
      <c r="I127" s="135"/>
      <c r="J127" s="135"/>
      <c r="K127" s="135"/>
      <c r="L127" s="135"/>
      <c r="M127" s="135"/>
      <c r="N127" s="74"/>
      <c r="O127" s="73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42"/>
      <c r="BN127" s="42"/>
      <c r="BO127" s="42"/>
      <c r="BP127" s="42"/>
      <c r="BQ127" s="42"/>
      <c r="BR127" s="42"/>
      <c r="BS127" s="42"/>
      <c r="BT127" s="42"/>
      <c r="BU127" s="42"/>
      <c r="BV127" s="42"/>
      <c r="BW127" s="42"/>
      <c r="BX127" s="42"/>
      <c r="BY127" s="42"/>
      <c r="BZ127" s="42"/>
      <c r="CA127" s="42"/>
      <c r="CB127" s="42"/>
      <c r="CC127" s="42"/>
      <c r="CD127" s="42"/>
      <c r="CE127" s="42"/>
      <c r="CF127" s="42"/>
      <c r="CG127" s="42"/>
      <c r="CH127" s="42"/>
      <c r="CI127" s="42"/>
      <c r="CJ127" s="42"/>
      <c r="CK127" s="42"/>
      <c r="CL127" s="42"/>
      <c r="CM127" s="42"/>
      <c r="CN127" s="42"/>
      <c r="CO127" s="42"/>
      <c r="CP127" s="42"/>
      <c r="CQ127" s="42"/>
      <c r="CR127" s="42"/>
      <c r="CS127" s="42"/>
      <c r="CT127" s="42"/>
      <c r="CU127" s="42"/>
      <c r="CV127" s="42"/>
      <c r="CW127" s="42"/>
      <c r="CX127" s="42"/>
      <c r="CY127" s="42"/>
      <c r="CZ127" s="42"/>
      <c r="DA127" s="42"/>
    </row>
    <row r="128" spans="1:105" x14ac:dyDescent="0.25">
      <c r="A128" s="73"/>
      <c r="B128" s="73"/>
      <c r="C128" s="73"/>
      <c r="D128" s="73"/>
      <c r="E128" s="73"/>
      <c r="F128" s="117" t="s">
        <v>743</v>
      </c>
      <c r="G128" s="218" t="s">
        <v>44</v>
      </c>
      <c r="H128" s="29"/>
      <c r="I128" s="135"/>
      <c r="J128" s="135"/>
      <c r="K128" s="135"/>
      <c r="L128" s="135"/>
      <c r="M128" s="135"/>
      <c r="N128" s="74"/>
      <c r="O128" s="73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2"/>
      <c r="BT128" s="42"/>
      <c r="BU128" s="42"/>
      <c r="BV128" s="42"/>
      <c r="BW128" s="42"/>
      <c r="BX128" s="42"/>
      <c r="BY128" s="42"/>
      <c r="BZ128" s="42"/>
      <c r="CA128" s="42"/>
      <c r="CB128" s="42"/>
      <c r="CC128" s="42"/>
      <c r="CD128" s="42"/>
      <c r="CE128" s="42"/>
      <c r="CF128" s="42"/>
      <c r="CG128" s="42"/>
      <c r="CH128" s="42"/>
      <c r="CI128" s="42"/>
      <c r="CJ128" s="42"/>
      <c r="CK128" s="42"/>
      <c r="CL128" s="42"/>
      <c r="CM128" s="42"/>
      <c r="CN128" s="42"/>
      <c r="CO128" s="42"/>
      <c r="CP128" s="42"/>
      <c r="CQ128" s="42"/>
      <c r="CR128" s="42"/>
      <c r="CS128" s="42"/>
      <c r="CT128" s="42"/>
      <c r="CU128" s="42"/>
      <c r="CV128" s="42"/>
      <c r="CW128" s="42"/>
      <c r="CX128" s="42"/>
      <c r="CY128" s="42"/>
      <c r="CZ128" s="42"/>
      <c r="DA128" s="42"/>
    </row>
    <row r="129" spans="1:105" x14ac:dyDescent="0.25">
      <c r="A129" s="73"/>
      <c r="B129" s="73"/>
      <c r="C129" s="73"/>
      <c r="D129" s="73"/>
      <c r="E129" s="73"/>
      <c r="F129" s="73"/>
      <c r="G129" s="73"/>
      <c r="H129" s="74"/>
      <c r="I129" s="74"/>
      <c r="J129" s="74"/>
      <c r="K129" s="74"/>
      <c r="L129" s="74"/>
      <c r="M129" s="74"/>
      <c r="N129" s="74"/>
      <c r="O129" s="73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  <c r="BL129" s="42"/>
      <c r="BM129" s="42"/>
      <c r="BN129" s="42"/>
      <c r="BO129" s="42"/>
      <c r="BP129" s="42"/>
      <c r="BQ129" s="42"/>
      <c r="BR129" s="42"/>
      <c r="BS129" s="42"/>
      <c r="BT129" s="42"/>
      <c r="BU129" s="42"/>
      <c r="BV129" s="42"/>
      <c r="BW129" s="42"/>
      <c r="BX129" s="42"/>
      <c r="BY129" s="42"/>
      <c r="BZ129" s="42"/>
      <c r="CA129" s="42"/>
      <c r="CB129" s="42"/>
      <c r="CC129" s="42"/>
      <c r="CD129" s="42"/>
      <c r="CE129" s="42"/>
      <c r="CF129" s="42"/>
      <c r="CG129" s="42"/>
      <c r="CH129" s="42"/>
      <c r="CI129" s="42"/>
      <c r="CJ129" s="42"/>
      <c r="CK129" s="42"/>
      <c r="CL129" s="42"/>
      <c r="CM129" s="42"/>
      <c r="CN129" s="42"/>
      <c r="CO129" s="42"/>
      <c r="CP129" s="42"/>
      <c r="CQ129" s="42"/>
      <c r="CR129" s="42"/>
      <c r="CS129" s="42"/>
      <c r="CT129" s="42"/>
      <c r="CU129" s="42"/>
      <c r="CV129" s="42"/>
      <c r="CW129" s="42"/>
      <c r="CX129" s="42"/>
      <c r="CY129" s="42"/>
      <c r="CZ129" s="42"/>
      <c r="DA129" s="42"/>
    </row>
    <row r="130" spans="1:105" x14ac:dyDescent="0.25">
      <c r="A130" s="101"/>
      <c r="B130" s="101"/>
      <c r="C130" s="110" t="s">
        <v>618</v>
      </c>
      <c r="D130" s="110"/>
      <c r="E130" s="110"/>
      <c r="F130" s="110"/>
      <c r="G130" s="110"/>
      <c r="H130" s="111"/>
      <c r="I130" s="111"/>
      <c r="J130" s="111"/>
      <c r="K130" s="111"/>
      <c r="L130" s="111"/>
      <c r="M130" s="111"/>
      <c r="N130" s="111"/>
      <c r="O130" s="110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  <c r="BM130" s="42"/>
      <c r="BN130" s="42"/>
      <c r="BO130" s="42"/>
      <c r="BP130" s="42"/>
      <c r="BQ130" s="42"/>
      <c r="BR130" s="42"/>
      <c r="BS130" s="42"/>
      <c r="BT130" s="42"/>
      <c r="BU130" s="42"/>
      <c r="BV130" s="42"/>
      <c r="BW130" s="42"/>
      <c r="BX130" s="42"/>
      <c r="BY130" s="42"/>
      <c r="BZ130" s="42"/>
      <c r="CA130" s="42"/>
      <c r="CB130" s="42"/>
      <c r="CC130" s="42"/>
      <c r="CD130" s="42"/>
      <c r="CE130" s="42"/>
      <c r="CF130" s="42"/>
      <c r="CG130" s="42"/>
      <c r="CH130" s="42"/>
      <c r="CI130" s="42"/>
      <c r="CJ130" s="42"/>
      <c r="CK130" s="42"/>
      <c r="CL130" s="42"/>
      <c r="CM130" s="42"/>
      <c r="CN130" s="42"/>
      <c r="CO130" s="42"/>
      <c r="CP130" s="42"/>
      <c r="CQ130" s="42"/>
      <c r="CR130" s="42"/>
      <c r="CS130" s="42"/>
      <c r="CT130" s="42"/>
      <c r="CU130" s="42"/>
      <c r="CV130" s="42"/>
      <c r="CW130" s="42"/>
      <c r="CX130" s="42"/>
      <c r="CY130" s="42"/>
      <c r="CZ130" s="42"/>
      <c r="DA130" s="42"/>
    </row>
    <row r="131" spans="1:105" x14ac:dyDescent="0.25">
      <c r="A131" s="73"/>
      <c r="B131" s="73"/>
      <c r="C131" s="109"/>
      <c r="D131" s="109"/>
      <c r="E131" s="73"/>
      <c r="F131" s="73"/>
      <c r="G131" s="73"/>
      <c r="H131" s="74"/>
      <c r="I131" s="74"/>
      <c r="J131" s="74"/>
      <c r="K131" s="74"/>
      <c r="L131" s="74"/>
      <c r="M131" s="74"/>
      <c r="N131" s="74"/>
      <c r="O131" s="73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  <c r="BM131" s="42"/>
      <c r="BN131" s="42"/>
      <c r="BO131" s="42"/>
      <c r="BP131" s="42"/>
      <c r="BQ131" s="42"/>
      <c r="BR131" s="42"/>
      <c r="BS131" s="42"/>
      <c r="BT131" s="42"/>
      <c r="BU131" s="42"/>
      <c r="BV131" s="42"/>
      <c r="BW131" s="42"/>
      <c r="BX131" s="42"/>
      <c r="BY131" s="42"/>
      <c r="BZ131" s="42"/>
      <c r="CA131" s="42"/>
      <c r="CB131" s="42"/>
      <c r="CC131" s="42"/>
      <c r="CD131" s="42"/>
      <c r="CE131" s="42"/>
      <c r="CF131" s="42"/>
      <c r="CG131" s="42"/>
      <c r="CH131" s="42"/>
      <c r="CI131" s="42"/>
      <c r="CJ131" s="42"/>
      <c r="CK131" s="42"/>
      <c r="CL131" s="42"/>
      <c r="CM131" s="42"/>
      <c r="CN131" s="42"/>
      <c r="CO131" s="42"/>
      <c r="CP131" s="42"/>
      <c r="CQ131" s="42"/>
      <c r="CR131" s="42"/>
      <c r="CS131" s="42"/>
      <c r="CT131" s="42"/>
      <c r="CU131" s="42"/>
      <c r="CV131" s="42"/>
      <c r="CW131" s="42"/>
      <c r="CX131" s="42"/>
      <c r="CY131" s="42"/>
      <c r="CZ131" s="42"/>
      <c r="DA131" s="42"/>
    </row>
    <row r="132" spans="1:105" x14ac:dyDescent="0.25">
      <c r="A132" s="73"/>
      <c r="B132" s="73"/>
      <c r="C132" s="109"/>
      <c r="D132" s="109" t="s">
        <v>562</v>
      </c>
      <c r="E132" s="73"/>
      <c r="F132" s="73"/>
      <c r="G132" s="73"/>
      <c r="H132" s="74"/>
      <c r="I132" s="74"/>
      <c r="J132" s="74"/>
      <c r="K132" s="74"/>
      <c r="L132" s="74"/>
      <c r="M132" s="74"/>
      <c r="N132" s="74"/>
      <c r="O132" s="73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BJ132" s="42"/>
      <c r="BK132" s="42"/>
      <c r="BL132" s="42"/>
      <c r="BM132" s="42"/>
      <c r="BN132" s="42"/>
      <c r="BO132" s="42"/>
      <c r="BP132" s="42"/>
      <c r="BQ132" s="42"/>
      <c r="BR132" s="42"/>
      <c r="BS132" s="42"/>
      <c r="BT132" s="42"/>
      <c r="BU132" s="42"/>
      <c r="BV132" s="42"/>
      <c r="BW132" s="42"/>
      <c r="BX132" s="42"/>
      <c r="BY132" s="42"/>
      <c r="BZ132" s="42"/>
      <c r="CA132" s="42"/>
      <c r="CB132" s="42"/>
      <c r="CC132" s="42"/>
      <c r="CD132" s="42"/>
      <c r="CE132" s="42"/>
      <c r="CF132" s="42"/>
      <c r="CG132" s="42"/>
      <c r="CH132" s="42"/>
      <c r="CI132" s="42"/>
      <c r="CJ132" s="42"/>
      <c r="CK132" s="42"/>
      <c r="CL132" s="42"/>
      <c r="CM132" s="42"/>
      <c r="CN132" s="42"/>
      <c r="CO132" s="42"/>
      <c r="CP132" s="42"/>
      <c r="CQ132" s="42"/>
      <c r="CR132" s="42"/>
      <c r="CS132" s="42"/>
      <c r="CT132" s="42"/>
      <c r="CU132" s="42"/>
      <c r="CV132" s="42"/>
      <c r="CW132" s="42"/>
      <c r="CX132" s="42"/>
      <c r="CY132" s="42"/>
      <c r="CZ132" s="42"/>
      <c r="DA132" s="42"/>
    </row>
    <row r="133" spans="1:105" x14ac:dyDescent="0.25">
      <c r="A133" s="73"/>
      <c r="B133" s="73"/>
      <c r="C133" s="109"/>
      <c r="D133" s="109" t="s">
        <v>690</v>
      </c>
      <c r="E133" s="73"/>
      <c r="F133" s="73"/>
      <c r="G133" s="73"/>
      <c r="H133" s="74"/>
      <c r="I133" s="74"/>
      <c r="J133" s="74"/>
      <c r="K133" s="74"/>
      <c r="L133" s="74"/>
      <c r="M133" s="74"/>
      <c r="N133" s="74"/>
      <c r="O133" s="73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  <c r="BL133" s="42"/>
      <c r="BM133" s="42"/>
      <c r="BN133" s="42"/>
      <c r="BO133" s="42"/>
      <c r="BP133" s="42"/>
      <c r="BQ133" s="42"/>
      <c r="BR133" s="42"/>
      <c r="BS133" s="42"/>
      <c r="BT133" s="42"/>
      <c r="BU133" s="42"/>
      <c r="BV133" s="42"/>
      <c r="BW133" s="42"/>
      <c r="BX133" s="42"/>
      <c r="BY133" s="42"/>
      <c r="BZ133" s="42"/>
      <c r="CA133" s="42"/>
      <c r="CB133" s="42"/>
      <c r="CC133" s="42"/>
      <c r="CD133" s="42"/>
      <c r="CE133" s="42"/>
      <c r="CF133" s="42"/>
      <c r="CG133" s="42"/>
      <c r="CH133" s="42"/>
      <c r="CI133" s="42"/>
      <c r="CJ133" s="42"/>
      <c r="CK133" s="42"/>
      <c r="CL133" s="42"/>
      <c r="CM133" s="42"/>
      <c r="CN133" s="42"/>
      <c r="CO133" s="42"/>
      <c r="CP133" s="42"/>
      <c r="CQ133" s="42"/>
      <c r="CR133" s="42"/>
      <c r="CS133" s="42"/>
      <c r="CT133" s="42"/>
      <c r="CU133" s="42"/>
      <c r="CV133" s="42"/>
      <c r="CW133" s="42"/>
      <c r="CX133" s="42"/>
      <c r="CY133" s="42"/>
      <c r="CZ133" s="42"/>
      <c r="DA133" s="42"/>
    </row>
    <row r="134" spans="1:105" x14ac:dyDescent="0.25">
      <c r="A134" s="73"/>
      <c r="B134" s="73"/>
      <c r="C134" s="109"/>
      <c r="D134" s="109"/>
      <c r="E134" s="73"/>
      <c r="F134" s="73"/>
      <c r="G134" s="73"/>
      <c r="H134" s="74"/>
      <c r="I134" s="74"/>
      <c r="J134" s="74"/>
      <c r="K134" s="74"/>
      <c r="L134" s="74"/>
      <c r="M134" s="74"/>
      <c r="N134" s="74"/>
      <c r="O134" s="73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42"/>
      <c r="BN134" s="42"/>
      <c r="BO134" s="42"/>
      <c r="BP134" s="42"/>
      <c r="BQ134" s="42"/>
      <c r="BR134" s="42"/>
      <c r="BS134" s="42"/>
      <c r="BT134" s="42"/>
      <c r="BU134" s="42"/>
      <c r="BV134" s="42"/>
      <c r="BW134" s="42"/>
      <c r="BX134" s="42"/>
      <c r="BY134" s="42"/>
      <c r="BZ134" s="42"/>
      <c r="CA134" s="42"/>
      <c r="CB134" s="42"/>
      <c r="CC134" s="42"/>
      <c r="CD134" s="42"/>
      <c r="CE134" s="42"/>
      <c r="CF134" s="42"/>
      <c r="CG134" s="42"/>
      <c r="CH134" s="42"/>
      <c r="CI134" s="42"/>
      <c r="CJ134" s="42"/>
      <c r="CK134" s="42"/>
      <c r="CL134" s="42"/>
      <c r="CM134" s="42"/>
      <c r="CN134" s="42"/>
      <c r="CO134" s="42"/>
      <c r="CP134" s="42"/>
      <c r="CQ134" s="42"/>
      <c r="CR134" s="42"/>
      <c r="CS134" s="42"/>
      <c r="CT134" s="42"/>
      <c r="CU134" s="42"/>
      <c r="CV134" s="42"/>
      <c r="CW134" s="42"/>
      <c r="CX134" s="42"/>
      <c r="CY134" s="42"/>
      <c r="CZ134" s="42"/>
      <c r="DA134" s="42"/>
    </row>
    <row r="135" spans="1:105" x14ac:dyDescent="0.25">
      <c r="A135" s="73"/>
      <c r="B135" s="73"/>
      <c r="C135" s="73"/>
      <c r="D135" s="109"/>
      <c r="E135" s="112" t="s">
        <v>190</v>
      </c>
      <c r="F135" s="73"/>
      <c r="G135" s="73"/>
      <c r="H135" s="74"/>
      <c r="I135" s="74"/>
      <c r="J135" s="74"/>
      <c r="K135" s="74"/>
      <c r="L135" s="74"/>
      <c r="M135" s="74"/>
      <c r="N135" s="74"/>
      <c r="O135" s="73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 s="42"/>
      <c r="BN135" s="42"/>
      <c r="BO135" s="42"/>
      <c r="BP135" s="42"/>
      <c r="BQ135" s="42"/>
      <c r="BR135" s="42"/>
      <c r="BS135" s="42"/>
      <c r="BT135" s="42"/>
      <c r="BU135" s="42"/>
      <c r="BV135" s="42"/>
      <c r="BW135" s="42"/>
      <c r="BX135" s="42"/>
      <c r="BY135" s="42"/>
      <c r="BZ135" s="42"/>
      <c r="CA135" s="42"/>
      <c r="CB135" s="42"/>
      <c r="CC135" s="42"/>
      <c r="CD135" s="42"/>
      <c r="CE135" s="42"/>
      <c r="CF135" s="42"/>
      <c r="CG135" s="42"/>
      <c r="CH135" s="42"/>
      <c r="CI135" s="42"/>
      <c r="CJ135" s="42"/>
      <c r="CK135" s="42"/>
      <c r="CL135" s="42"/>
      <c r="CM135" s="42"/>
      <c r="CN135" s="42"/>
      <c r="CO135" s="42"/>
      <c r="CP135" s="42"/>
      <c r="CQ135" s="42"/>
      <c r="CR135" s="42"/>
      <c r="CS135" s="42"/>
      <c r="CT135" s="42"/>
      <c r="CU135" s="42"/>
      <c r="CV135" s="42"/>
      <c r="CW135" s="42"/>
      <c r="CX135" s="42"/>
      <c r="CY135" s="42"/>
      <c r="CZ135" s="42"/>
      <c r="DA135" s="42"/>
    </row>
    <row r="136" spans="1:105" x14ac:dyDescent="0.25">
      <c r="A136" s="73"/>
      <c r="B136" s="73"/>
      <c r="C136" s="73"/>
      <c r="D136" s="73"/>
      <c r="E136" s="73"/>
      <c r="F136" s="113" t="s">
        <v>180</v>
      </c>
      <c r="G136" s="113" t="s">
        <v>191</v>
      </c>
      <c r="H136" s="30">
        <v>1</v>
      </c>
      <c r="I136" s="136"/>
      <c r="J136" s="136"/>
      <c r="K136" s="136"/>
      <c r="L136" s="136"/>
      <c r="M136" s="136"/>
      <c r="N136" s="74"/>
      <c r="O136" s="73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  <c r="BL136" s="42"/>
      <c r="BM136" s="42"/>
      <c r="BN136" s="42"/>
      <c r="BO136" s="42"/>
      <c r="BP136" s="42"/>
      <c r="BQ136" s="42"/>
      <c r="BR136" s="42"/>
      <c r="BS136" s="42"/>
      <c r="BT136" s="42"/>
      <c r="BU136" s="42"/>
      <c r="BV136" s="42"/>
      <c r="BW136" s="42"/>
      <c r="BX136" s="42"/>
      <c r="BY136" s="42"/>
      <c r="BZ136" s="42"/>
      <c r="CA136" s="42"/>
      <c r="CB136" s="42"/>
      <c r="CC136" s="42"/>
      <c r="CD136" s="42"/>
      <c r="CE136" s="42"/>
      <c r="CF136" s="42"/>
      <c r="CG136" s="42"/>
      <c r="CH136" s="42"/>
      <c r="CI136" s="42"/>
      <c r="CJ136" s="42"/>
      <c r="CK136" s="42"/>
      <c r="CL136" s="42"/>
      <c r="CM136" s="42"/>
      <c r="CN136" s="42"/>
      <c r="CO136" s="42"/>
      <c r="CP136" s="42"/>
      <c r="CQ136" s="42"/>
      <c r="CR136" s="42"/>
      <c r="CS136" s="42"/>
      <c r="CT136" s="42"/>
      <c r="CU136" s="42"/>
      <c r="CV136" s="42"/>
      <c r="CW136" s="42"/>
      <c r="CX136" s="42"/>
      <c r="CY136" s="42"/>
      <c r="CZ136" s="42"/>
      <c r="DA136" s="42"/>
    </row>
    <row r="137" spans="1:105" x14ac:dyDescent="0.25">
      <c r="A137" s="73"/>
      <c r="B137" s="73"/>
      <c r="C137" s="73"/>
      <c r="D137" s="73"/>
      <c r="E137" s="73"/>
      <c r="F137" s="117" t="s">
        <v>182</v>
      </c>
      <c r="G137" s="117" t="s">
        <v>191</v>
      </c>
      <c r="H137" s="31"/>
      <c r="I137" s="136"/>
      <c r="J137" s="136"/>
      <c r="K137" s="136"/>
      <c r="L137" s="136"/>
      <c r="M137" s="136"/>
      <c r="N137" s="74"/>
      <c r="O137" s="73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  <c r="BH137" s="42"/>
      <c r="BI137" s="42"/>
      <c r="BJ137" s="42"/>
      <c r="BK137" s="42"/>
      <c r="BL137" s="42"/>
      <c r="BM137" s="42"/>
      <c r="BN137" s="42"/>
      <c r="BO137" s="42"/>
      <c r="BP137" s="42"/>
      <c r="BQ137" s="42"/>
      <c r="BR137" s="42"/>
      <c r="BS137" s="42"/>
      <c r="BT137" s="42"/>
      <c r="BU137" s="42"/>
      <c r="BV137" s="42"/>
      <c r="BW137" s="42"/>
      <c r="BX137" s="42"/>
      <c r="BY137" s="42"/>
      <c r="BZ137" s="42"/>
      <c r="CA137" s="42"/>
      <c r="CB137" s="42"/>
      <c r="CC137" s="42"/>
      <c r="CD137" s="42"/>
      <c r="CE137" s="42"/>
      <c r="CF137" s="42"/>
      <c r="CG137" s="42"/>
      <c r="CH137" s="42"/>
      <c r="CI137" s="42"/>
      <c r="CJ137" s="42"/>
      <c r="CK137" s="42"/>
      <c r="CL137" s="42"/>
      <c r="CM137" s="42"/>
      <c r="CN137" s="42"/>
      <c r="CO137" s="42"/>
      <c r="CP137" s="42"/>
      <c r="CQ137" s="42"/>
      <c r="CR137" s="42"/>
      <c r="CS137" s="42"/>
      <c r="CT137" s="42"/>
      <c r="CU137" s="42"/>
      <c r="CV137" s="42"/>
      <c r="CW137" s="42"/>
      <c r="CX137" s="42"/>
      <c r="CY137" s="42"/>
      <c r="CZ137" s="42"/>
      <c r="DA137" s="42"/>
    </row>
    <row r="138" spans="1:105" x14ac:dyDescent="0.25">
      <c r="A138" s="73"/>
      <c r="B138" s="73"/>
      <c r="C138" s="73"/>
      <c r="D138" s="73"/>
      <c r="E138" s="73"/>
      <c r="F138" s="73"/>
      <c r="G138" s="73"/>
      <c r="H138" s="74"/>
      <c r="I138" s="74"/>
      <c r="J138" s="74"/>
      <c r="K138" s="74"/>
      <c r="L138" s="74"/>
      <c r="M138" s="74"/>
      <c r="N138" s="74"/>
      <c r="O138" s="73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  <c r="BM138" s="42"/>
      <c r="BN138" s="42"/>
      <c r="BO138" s="42"/>
      <c r="BP138" s="42"/>
      <c r="BQ138" s="42"/>
      <c r="BR138" s="42"/>
      <c r="BS138" s="42"/>
      <c r="BT138" s="42"/>
      <c r="BU138" s="42"/>
      <c r="BV138" s="42"/>
      <c r="BW138" s="42"/>
      <c r="BX138" s="42"/>
      <c r="BY138" s="42"/>
      <c r="BZ138" s="42"/>
      <c r="CA138" s="42"/>
      <c r="CB138" s="42"/>
      <c r="CC138" s="42"/>
      <c r="CD138" s="42"/>
      <c r="CE138" s="42"/>
      <c r="CF138" s="42"/>
      <c r="CG138" s="42"/>
      <c r="CH138" s="42"/>
      <c r="CI138" s="42"/>
      <c r="CJ138" s="42"/>
      <c r="CK138" s="42"/>
      <c r="CL138" s="42"/>
      <c r="CM138" s="42"/>
      <c r="CN138" s="42"/>
      <c r="CO138" s="42"/>
      <c r="CP138" s="42"/>
      <c r="CQ138" s="42"/>
      <c r="CR138" s="42"/>
      <c r="CS138" s="42"/>
      <c r="CT138" s="42"/>
      <c r="CU138" s="42"/>
      <c r="CV138" s="42"/>
      <c r="CW138" s="42"/>
      <c r="CX138" s="42"/>
      <c r="CY138" s="42"/>
      <c r="CZ138" s="42"/>
      <c r="DA138" s="42"/>
    </row>
    <row r="139" spans="1:105" x14ac:dyDescent="0.25">
      <c r="A139" s="115"/>
      <c r="B139" s="73"/>
      <c r="C139" s="73"/>
      <c r="D139" s="73"/>
      <c r="E139" s="112" t="s">
        <v>693</v>
      </c>
      <c r="F139" s="73"/>
      <c r="G139" s="73"/>
      <c r="H139" s="74"/>
      <c r="I139" s="132" t="s">
        <v>314</v>
      </c>
      <c r="J139" s="132"/>
      <c r="K139" s="132"/>
      <c r="L139" s="132"/>
      <c r="M139" s="132"/>
      <c r="N139" s="132"/>
      <c r="O139" s="115" t="s">
        <v>417</v>
      </c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42"/>
      <c r="BN139" s="42"/>
      <c r="BO139" s="42"/>
      <c r="BP139" s="42"/>
      <c r="BQ139" s="42"/>
      <c r="BR139" s="42"/>
      <c r="BS139" s="42"/>
      <c r="BT139" s="42"/>
      <c r="BU139" s="42"/>
      <c r="BV139" s="42"/>
      <c r="BW139" s="42"/>
      <c r="BX139" s="42"/>
      <c r="BY139" s="42"/>
      <c r="BZ139" s="42"/>
      <c r="CA139" s="42"/>
      <c r="CB139" s="42"/>
      <c r="CC139" s="42"/>
      <c r="CD139" s="42"/>
      <c r="CE139" s="42"/>
      <c r="CF139" s="42"/>
      <c r="CG139" s="42"/>
      <c r="CH139" s="42"/>
      <c r="CI139" s="42"/>
      <c r="CJ139" s="42"/>
      <c r="CK139" s="42"/>
      <c r="CL139" s="42"/>
      <c r="CM139" s="42"/>
      <c r="CN139" s="42"/>
      <c r="CO139" s="42"/>
      <c r="CP139" s="42"/>
      <c r="CQ139" s="42"/>
      <c r="CR139" s="42"/>
      <c r="CS139" s="42"/>
      <c r="CT139" s="42"/>
      <c r="CU139" s="42"/>
      <c r="CV139" s="42"/>
      <c r="CW139" s="42"/>
      <c r="CX139" s="42"/>
      <c r="CY139" s="42"/>
      <c r="CZ139" s="42"/>
      <c r="DA139" s="42"/>
    </row>
    <row r="140" spans="1:105" x14ac:dyDescent="0.25">
      <c r="A140" s="73"/>
      <c r="B140" s="73"/>
      <c r="C140" s="73"/>
      <c r="D140" s="73"/>
      <c r="E140" s="73"/>
      <c r="F140" s="113" t="s">
        <v>134</v>
      </c>
      <c r="G140" s="113" t="s">
        <v>191</v>
      </c>
      <c r="H140" s="30">
        <v>1</v>
      </c>
      <c r="I140" s="136"/>
      <c r="J140" s="136"/>
      <c r="K140" s="136"/>
      <c r="L140" s="136"/>
      <c r="M140" s="136"/>
      <c r="N140" s="74"/>
      <c r="O140" s="73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  <c r="BM140" s="42"/>
      <c r="BN140" s="42"/>
      <c r="BO140" s="42"/>
      <c r="BP140" s="42"/>
      <c r="BQ140" s="42"/>
      <c r="BR140" s="42"/>
      <c r="BS140" s="42"/>
      <c r="BT140" s="42"/>
      <c r="BU140" s="42"/>
      <c r="BV140" s="42"/>
      <c r="BW140" s="42"/>
      <c r="BX140" s="42"/>
      <c r="BY140" s="42"/>
      <c r="BZ140" s="42"/>
      <c r="CA140" s="42"/>
      <c r="CB140" s="42"/>
      <c r="CC140" s="42"/>
      <c r="CD140" s="42"/>
      <c r="CE140" s="42"/>
      <c r="CF140" s="42"/>
      <c r="CG140" s="42"/>
      <c r="CH140" s="42"/>
      <c r="CI140" s="42"/>
      <c r="CJ140" s="42"/>
      <c r="CK140" s="42"/>
      <c r="CL140" s="42"/>
      <c r="CM140" s="42"/>
      <c r="CN140" s="42"/>
      <c r="CO140" s="42"/>
      <c r="CP140" s="42"/>
      <c r="CQ140" s="42"/>
      <c r="CR140" s="42"/>
      <c r="CS140" s="42"/>
      <c r="CT140" s="42"/>
      <c r="CU140" s="42"/>
      <c r="CV140" s="42"/>
      <c r="CW140" s="42"/>
      <c r="CX140" s="42"/>
      <c r="CY140" s="42"/>
      <c r="CZ140" s="42"/>
      <c r="DA140" s="42"/>
    </row>
    <row r="141" spans="1:105" x14ac:dyDescent="0.25">
      <c r="A141" s="73"/>
      <c r="B141" s="73"/>
      <c r="C141" s="73"/>
      <c r="D141" s="73"/>
      <c r="E141" s="73"/>
      <c r="F141" s="115" t="s">
        <v>135</v>
      </c>
      <c r="G141" s="115" t="s">
        <v>191</v>
      </c>
      <c r="H141" s="32">
        <v>1</v>
      </c>
      <c r="I141" s="136"/>
      <c r="J141" s="136"/>
      <c r="K141" s="136"/>
      <c r="L141" s="136"/>
      <c r="M141" s="136"/>
      <c r="N141" s="74"/>
      <c r="O141" s="73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  <c r="BH141" s="42"/>
      <c r="BI141" s="42"/>
      <c r="BJ141" s="42"/>
      <c r="BK141" s="42"/>
      <c r="BL141" s="42"/>
      <c r="BM141" s="42"/>
      <c r="BN141" s="42"/>
      <c r="BO141" s="42"/>
      <c r="BP141" s="42"/>
      <c r="BQ141" s="42"/>
      <c r="BR141" s="42"/>
      <c r="BS141" s="42"/>
      <c r="BT141" s="42"/>
      <c r="BU141" s="42"/>
      <c r="BV141" s="42"/>
      <c r="BW141" s="42"/>
      <c r="BX141" s="42"/>
      <c r="BY141" s="42"/>
      <c r="BZ141" s="42"/>
      <c r="CA141" s="42"/>
      <c r="CB141" s="42"/>
      <c r="CC141" s="42"/>
      <c r="CD141" s="42"/>
      <c r="CE141" s="42"/>
      <c r="CF141" s="42"/>
      <c r="CG141" s="42"/>
      <c r="CH141" s="42"/>
      <c r="CI141" s="42"/>
      <c r="CJ141" s="42"/>
      <c r="CK141" s="42"/>
      <c r="CL141" s="42"/>
      <c r="CM141" s="42"/>
      <c r="CN141" s="42"/>
      <c r="CO141" s="42"/>
      <c r="CP141" s="42"/>
      <c r="CQ141" s="42"/>
      <c r="CR141" s="42"/>
      <c r="CS141" s="42"/>
      <c r="CT141" s="42"/>
      <c r="CU141" s="42"/>
      <c r="CV141" s="42"/>
      <c r="CW141" s="42"/>
      <c r="CX141" s="42"/>
      <c r="CY141" s="42"/>
      <c r="CZ141" s="42"/>
      <c r="DA141" s="42"/>
    </row>
    <row r="142" spans="1:105" x14ac:dyDescent="0.25">
      <c r="A142" s="73"/>
      <c r="B142" s="73"/>
      <c r="C142" s="73"/>
      <c r="D142" s="73"/>
      <c r="E142" s="73"/>
      <c r="F142" s="115" t="s">
        <v>136</v>
      </c>
      <c r="G142" s="115" t="s">
        <v>191</v>
      </c>
      <c r="H142" s="32">
        <v>1</v>
      </c>
      <c r="I142" s="136"/>
      <c r="J142" s="136"/>
      <c r="K142" s="136"/>
      <c r="L142" s="136"/>
      <c r="M142" s="136"/>
      <c r="N142" s="74"/>
      <c r="O142" s="73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  <c r="BM142" s="42"/>
      <c r="BN142" s="42"/>
      <c r="BO142" s="42"/>
      <c r="BP142" s="42"/>
      <c r="BQ142" s="42"/>
      <c r="BR142" s="42"/>
      <c r="BS142" s="42"/>
      <c r="BT142" s="42"/>
      <c r="BU142" s="42"/>
      <c r="BV142" s="42"/>
      <c r="BW142" s="42"/>
      <c r="BX142" s="42"/>
      <c r="BY142" s="42"/>
      <c r="BZ142" s="42"/>
      <c r="CA142" s="42"/>
      <c r="CB142" s="42"/>
      <c r="CC142" s="42"/>
      <c r="CD142" s="42"/>
      <c r="CE142" s="42"/>
      <c r="CF142" s="42"/>
      <c r="CG142" s="42"/>
      <c r="CH142" s="42"/>
      <c r="CI142" s="42"/>
      <c r="CJ142" s="42"/>
      <c r="CK142" s="42"/>
      <c r="CL142" s="42"/>
      <c r="CM142" s="42"/>
      <c r="CN142" s="42"/>
      <c r="CO142" s="42"/>
      <c r="CP142" s="42"/>
      <c r="CQ142" s="42"/>
      <c r="CR142" s="42"/>
      <c r="CS142" s="42"/>
      <c r="CT142" s="42"/>
      <c r="CU142" s="42"/>
      <c r="CV142" s="42"/>
      <c r="CW142" s="42"/>
      <c r="CX142" s="42"/>
      <c r="CY142" s="42"/>
      <c r="CZ142" s="42"/>
      <c r="DA142" s="42"/>
    </row>
    <row r="143" spans="1:105" x14ac:dyDescent="0.25">
      <c r="A143" s="73"/>
      <c r="B143" s="73"/>
      <c r="C143" s="73"/>
      <c r="D143" s="73"/>
      <c r="E143" s="73"/>
      <c r="F143" s="115" t="s">
        <v>137</v>
      </c>
      <c r="G143" s="115" t="s">
        <v>191</v>
      </c>
      <c r="H143" s="32">
        <v>1</v>
      </c>
      <c r="I143" s="136"/>
      <c r="J143" s="136"/>
      <c r="K143" s="136"/>
      <c r="L143" s="136"/>
      <c r="M143" s="136"/>
      <c r="N143" s="74"/>
      <c r="O143" s="73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  <c r="BH143" s="42"/>
      <c r="BI143" s="42"/>
      <c r="BJ143" s="42"/>
      <c r="BK143" s="42"/>
      <c r="BL143" s="42"/>
      <c r="BM143" s="42"/>
      <c r="BN143" s="42"/>
      <c r="BO143" s="42"/>
      <c r="BP143" s="42"/>
      <c r="BQ143" s="42"/>
      <c r="BR143" s="42"/>
      <c r="BS143" s="42"/>
      <c r="BT143" s="42"/>
      <c r="BU143" s="42"/>
      <c r="BV143" s="42"/>
      <c r="BW143" s="42"/>
      <c r="BX143" s="42"/>
      <c r="BY143" s="42"/>
      <c r="BZ143" s="42"/>
      <c r="CA143" s="42"/>
      <c r="CB143" s="42"/>
      <c r="CC143" s="42"/>
      <c r="CD143" s="42"/>
      <c r="CE143" s="42"/>
      <c r="CF143" s="42"/>
      <c r="CG143" s="42"/>
      <c r="CH143" s="42"/>
      <c r="CI143" s="42"/>
      <c r="CJ143" s="42"/>
      <c r="CK143" s="42"/>
      <c r="CL143" s="42"/>
      <c r="CM143" s="42"/>
      <c r="CN143" s="42"/>
      <c r="CO143" s="42"/>
      <c r="CP143" s="42"/>
      <c r="CQ143" s="42"/>
      <c r="CR143" s="42"/>
      <c r="CS143" s="42"/>
      <c r="CT143" s="42"/>
      <c r="CU143" s="42"/>
      <c r="CV143" s="42"/>
      <c r="CW143" s="42"/>
      <c r="CX143" s="42"/>
      <c r="CY143" s="42"/>
      <c r="CZ143" s="42"/>
      <c r="DA143" s="42"/>
    </row>
    <row r="144" spans="1:105" x14ac:dyDescent="0.25">
      <c r="A144" s="73"/>
      <c r="B144" s="73"/>
      <c r="C144" s="73"/>
      <c r="D144" s="73"/>
      <c r="E144" s="73"/>
      <c r="F144" s="115" t="s">
        <v>138</v>
      </c>
      <c r="G144" s="115" t="s">
        <v>191</v>
      </c>
      <c r="H144" s="32">
        <v>1</v>
      </c>
      <c r="I144" s="136"/>
      <c r="J144" s="136"/>
      <c r="K144" s="136"/>
      <c r="L144" s="136"/>
      <c r="M144" s="136"/>
      <c r="N144" s="74"/>
      <c r="O144" s="73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  <c r="BM144" s="42"/>
      <c r="BN144" s="42"/>
      <c r="BO144" s="42"/>
      <c r="BP144" s="42"/>
      <c r="BQ144" s="42"/>
      <c r="BR144" s="42"/>
      <c r="BS144" s="42"/>
      <c r="BT144" s="42"/>
      <c r="BU144" s="42"/>
      <c r="BV144" s="42"/>
      <c r="BW144" s="42"/>
      <c r="BX144" s="42"/>
      <c r="BY144" s="42"/>
      <c r="BZ144" s="42"/>
      <c r="CA144" s="42"/>
      <c r="CB144" s="42"/>
      <c r="CC144" s="42"/>
      <c r="CD144" s="42"/>
      <c r="CE144" s="42"/>
      <c r="CF144" s="42"/>
      <c r="CG144" s="42"/>
      <c r="CH144" s="42"/>
      <c r="CI144" s="42"/>
      <c r="CJ144" s="42"/>
      <c r="CK144" s="42"/>
      <c r="CL144" s="42"/>
      <c r="CM144" s="42"/>
      <c r="CN144" s="42"/>
      <c r="CO144" s="42"/>
      <c r="CP144" s="42"/>
      <c r="CQ144" s="42"/>
      <c r="CR144" s="42"/>
      <c r="CS144" s="42"/>
      <c r="CT144" s="42"/>
      <c r="CU144" s="42"/>
      <c r="CV144" s="42"/>
      <c r="CW144" s="42"/>
      <c r="CX144" s="42"/>
      <c r="CY144" s="42"/>
      <c r="CZ144" s="42"/>
      <c r="DA144" s="42"/>
    </row>
    <row r="145" spans="1:105" x14ac:dyDescent="0.25">
      <c r="A145" s="73"/>
      <c r="B145" s="73"/>
      <c r="C145" s="73"/>
      <c r="D145" s="73"/>
      <c r="E145" s="73"/>
      <c r="F145" s="115" t="s">
        <v>139</v>
      </c>
      <c r="G145" s="115" t="s">
        <v>191</v>
      </c>
      <c r="H145" s="32">
        <v>1</v>
      </c>
      <c r="I145" s="136"/>
      <c r="J145" s="136"/>
      <c r="K145" s="136"/>
      <c r="L145" s="136"/>
      <c r="M145" s="136"/>
      <c r="N145" s="74"/>
      <c r="O145" s="73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  <c r="BH145" s="42"/>
      <c r="BI145" s="42"/>
      <c r="BJ145" s="42"/>
      <c r="BK145" s="42"/>
      <c r="BL145" s="42"/>
      <c r="BM145" s="42"/>
      <c r="BN145" s="42"/>
      <c r="BO145" s="42"/>
      <c r="BP145" s="42"/>
      <c r="BQ145" s="42"/>
      <c r="BR145" s="42"/>
      <c r="BS145" s="42"/>
      <c r="BT145" s="42"/>
      <c r="BU145" s="42"/>
      <c r="BV145" s="42"/>
      <c r="BW145" s="42"/>
      <c r="BX145" s="42"/>
      <c r="BY145" s="42"/>
      <c r="BZ145" s="42"/>
      <c r="CA145" s="42"/>
      <c r="CB145" s="42"/>
      <c r="CC145" s="42"/>
      <c r="CD145" s="42"/>
      <c r="CE145" s="42"/>
      <c r="CF145" s="42"/>
      <c r="CG145" s="42"/>
      <c r="CH145" s="42"/>
      <c r="CI145" s="42"/>
      <c r="CJ145" s="42"/>
      <c r="CK145" s="42"/>
      <c r="CL145" s="42"/>
      <c r="CM145" s="42"/>
      <c r="CN145" s="42"/>
      <c r="CO145" s="42"/>
      <c r="CP145" s="42"/>
      <c r="CQ145" s="42"/>
      <c r="CR145" s="42"/>
      <c r="CS145" s="42"/>
      <c r="CT145" s="42"/>
      <c r="CU145" s="42"/>
      <c r="CV145" s="42"/>
      <c r="CW145" s="42"/>
      <c r="CX145" s="42"/>
      <c r="CY145" s="42"/>
      <c r="CZ145" s="42"/>
      <c r="DA145" s="42"/>
    </row>
    <row r="146" spans="1:105" x14ac:dyDescent="0.25">
      <c r="A146" s="73"/>
      <c r="B146" s="73"/>
      <c r="C146" s="73"/>
      <c r="D146" s="73"/>
      <c r="E146" s="73"/>
      <c r="F146" s="115" t="s">
        <v>140</v>
      </c>
      <c r="G146" s="115" t="s">
        <v>191</v>
      </c>
      <c r="H146" s="32"/>
      <c r="I146" s="136"/>
      <c r="J146" s="136"/>
      <c r="K146" s="136"/>
      <c r="L146" s="136"/>
      <c r="M146" s="136"/>
      <c r="N146" s="74"/>
      <c r="O146" s="73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 s="42"/>
      <c r="BN146" s="42"/>
      <c r="BO146" s="42"/>
      <c r="BP146" s="42"/>
      <c r="BQ146" s="42"/>
      <c r="BR146" s="42"/>
      <c r="BS146" s="42"/>
      <c r="BT146" s="42"/>
      <c r="BU146" s="42"/>
      <c r="BV146" s="42"/>
      <c r="BW146" s="42"/>
      <c r="BX146" s="42"/>
      <c r="BY146" s="42"/>
      <c r="BZ146" s="42"/>
      <c r="CA146" s="42"/>
      <c r="CB146" s="42"/>
      <c r="CC146" s="42"/>
      <c r="CD146" s="42"/>
      <c r="CE146" s="42"/>
      <c r="CF146" s="42"/>
      <c r="CG146" s="42"/>
      <c r="CH146" s="42"/>
      <c r="CI146" s="42"/>
      <c r="CJ146" s="42"/>
      <c r="CK146" s="42"/>
      <c r="CL146" s="42"/>
      <c r="CM146" s="42"/>
      <c r="CN146" s="42"/>
      <c r="CO146" s="42"/>
      <c r="CP146" s="42"/>
      <c r="CQ146" s="42"/>
      <c r="CR146" s="42"/>
      <c r="CS146" s="42"/>
      <c r="CT146" s="42"/>
      <c r="CU146" s="42"/>
      <c r="CV146" s="42"/>
      <c r="CW146" s="42"/>
      <c r="CX146" s="42"/>
      <c r="CY146" s="42"/>
      <c r="CZ146" s="42"/>
      <c r="DA146" s="42"/>
    </row>
    <row r="147" spans="1:105" x14ac:dyDescent="0.25">
      <c r="A147" s="73"/>
      <c r="B147" s="73"/>
      <c r="C147" s="73"/>
      <c r="D147" s="73"/>
      <c r="E147" s="73"/>
      <c r="F147" s="115" t="s">
        <v>141</v>
      </c>
      <c r="G147" s="115" t="s">
        <v>191</v>
      </c>
      <c r="H147" s="32"/>
      <c r="I147" s="136"/>
      <c r="J147" s="136"/>
      <c r="K147" s="136"/>
      <c r="L147" s="136"/>
      <c r="M147" s="136"/>
      <c r="N147" s="74"/>
      <c r="O147" s="73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  <c r="BM147" s="42"/>
      <c r="BN147" s="42"/>
      <c r="BO147" s="42"/>
      <c r="BP147" s="42"/>
      <c r="BQ147" s="42"/>
      <c r="BR147" s="42"/>
      <c r="BS147" s="42"/>
      <c r="BT147" s="42"/>
      <c r="BU147" s="42"/>
      <c r="BV147" s="42"/>
      <c r="BW147" s="42"/>
      <c r="BX147" s="42"/>
      <c r="BY147" s="42"/>
      <c r="BZ147" s="42"/>
      <c r="CA147" s="42"/>
      <c r="CB147" s="42"/>
      <c r="CC147" s="42"/>
      <c r="CD147" s="42"/>
      <c r="CE147" s="42"/>
      <c r="CF147" s="42"/>
      <c r="CG147" s="42"/>
      <c r="CH147" s="42"/>
      <c r="CI147" s="42"/>
      <c r="CJ147" s="42"/>
      <c r="CK147" s="42"/>
      <c r="CL147" s="42"/>
      <c r="CM147" s="42"/>
      <c r="CN147" s="42"/>
      <c r="CO147" s="42"/>
      <c r="CP147" s="42"/>
      <c r="CQ147" s="42"/>
      <c r="CR147" s="42"/>
      <c r="CS147" s="42"/>
      <c r="CT147" s="42"/>
      <c r="CU147" s="42"/>
      <c r="CV147" s="42"/>
      <c r="CW147" s="42"/>
      <c r="CX147" s="42"/>
      <c r="CY147" s="42"/>
      <c r="CZ147" s="42"/>
      <c r="DA147" s="42"/>
    </row>
    <row r="148" spans="1:105" x14ac:dyDescent="0.25">
      <c r="A148" s="73"/>
      <c r="B148" s="73"/>
      <c r="C148" s="73"/>
      <c r="D148" s="73"/>
      <c r="E148" s="73"/>
      <c r="F148" s="115" t="s">
        <v>142</v>
      </c>
      <c r="G148" s="115" t="s">
        <v>191</v>
      </c>
      <c r="H148" s="32"/>
      <c r="I148" s="136"/>
      <c r="J148" s="136"/>
      <c r="K148" s="136"/>
      <c r="L148" s="136"/>
      <c r="M148" s="136"/>
      <c r="N148" s="74"/>
      <c r="O148" s="73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  <c r="BM148" s="42"/>
      <c r="BN148" s="42"/>
      <c r="BO148" s="42"/>
      <c r="BP148" s="42"/>
      <c r="BQ148" s="42"/>
      <c r="BR148" s="42"/>
      <c r="BS148" s="42"/>
      <c r="BT148" s="42"/>
      <c r="BU148" s="42"/>
      <c r="BV148" s="42"/>
      <c r="BW148" s="42"/>
      <c r="BX148" s="42"/>
      <c r="BY148" s="42"/>
      <c r="BZ148" s="42"/>
      <c r="CA148" s="42"/>
      <c r="CB148" s="42"/>
      <c r="CC148" s="42"/>
      <c r="CD148" s="42"/>
      <c r="CE148" s="42"/>
      <c r="CF148" s="42"/>
      <c r="CG148" s="42"/>
      <c r="CH148" s="42"/>
      <c r="CI148" s="42"/>
      <c r="CJ148" s="42"/>
      <c r="CK148" s="42"/>
      <c r="CL148" s="42"/>
      <c r="CM148" s="42"/>
      <c r="CN148" s="42"/>
      <c r="CO148" s="42"/>
      <c r="CP148" s="42"/>
      <c r="CQ148" s="42"/>
      <c r="CR148" s="42"/>
      <c r="CS148" s="42"/>
      <c r="CT148" s="42"/>
      <c r="CU148" s="42"/>
      <c r="CV148" s="42"/>
      <c r="CW148" s="42"/>
      <c r="CX148" s="42"/>
      <c r="CY148" s="42"/>
      <c r="CZ148" s="42"/>
      <c r="DA148" s="42"/>
    </row>
    <row r="149" spans="1:105" x14ac:dyDescent="0.25">
      <c r="A149" s="73"/>
      <c r="B149" s="73"/>
      <c r="C149" s="73"/>
      <c r="D149" s="73"/>
      <c r="E149" s="73"/>
      <c r="F149" s="115" t="s">
        <v>143</v>
      </c>
      <c r="G149" s="115" t="s">
        <v>191</v>
      </c>
      <c r="H149" s="32"/>
      <c r="I149" s="136"/>
      <c r="J149" s="136"/>
      <c r="K149" s="136"/>
      <c r="L149" s="136"/>
      <c r="M149" s="136"/>
      <c r="N149" s="74"/>
      <c r="O149" s="73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  <c r="BH149" s="42"/>
      <c r="BI149" s="42"/>
      <c r="BJ149" s="42"/>
      <c r="BK149" s="42"/>
      <c r="BL149" s="42"/>
      <c r="BM149" s="42"/>
      <c r="BN149" s="42"/>
      <c r="BO149" s="42"/>
      <c r="BP149" s="42"/>
      <c r="BQ149" s="42"/>
      <c r="BR149" s="42"/>
      <c r="BS149" s="42"/>
      <c r="BT149" s="42"/>
      <c r="BU149" s="42"/>
      <c r="BV149" s="42"/>
      <c r="BW149" s="42"/>
      <c r="BX149" s="42"/>
      <c r="BY149" s="42"/>
      <c r="BZ149" s="42"/>
      <c r="CA149" s="42"/>
      <c r="CB149" s="42"/>
      <c r="CC149" s="42"/>
      <c r="CD149" s="42"/>
      <c r="CE149" s="42"/>
      <c r="CF149" s="42"/>
      <c r="CG149" s="42"/>
      <c r="CH149" s="42"/>
      <c r="CI149" s="42"/>
      <c r="CJ149" s="42"/>
      <c r="CK149" s="42"/>
      <c r="CL149" s="42"/>
      <c r="CM149" s="42"/>
      <c r="CN149" s="42"/>
      <c r="CO149" s="42"/>
      <c r="CP149" s="42"/>
      <c r="CQ149" s="42"/>
      <c r="CR149" s="42"/>
      <c r="CS149" s="42"/>
      <c r="CT149" s="42"/>
      <c r="CU149" s="42"/>
      <c r="CV149" s="42"/>
      <c r="CW149" s="42"/>
      <c r="CX149" s="42"/>
      <c r="CY149" s="42"/>
      <c r="CZ149" s="42"/>
      <c r="DA149" s="42"/>
    </row>
    <row r="150" spans="1:105" x14ac:dyDescent="0.25">
      <c r="A150" s="73"/>
      <c r="B150" s="73"/>
      <c r="C150" s="73"/>
      <c r="D150" s="73"/>
      <c r="E150" s="73"/>
      <c r="F150" s="115" t="s">
        <v>144</v>
      </c>
      <c r="G150" s="115" t="s">
        <v>191</v>
      </c>
      <c r="H150" s="32"/>
      <c r="I150" s="136"/>
      <c r="J150" s="136"/>
      <c r="K150" s="136"/>
      <c r="L150" s="136"/>
      <c r="M150" s="136"/>
      <c r="N150" s="74"/>
      <c r="O150" s="73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42"/>
      <c r="BH150" s="42"/>
      <c r="BI150" s="42"/>
      <c r="BJ150" s="42"/>
      <c r="BK150" s="42"/>
      <c r="BL150" s="42"/>
      <c r="BM150" s="42"/>
      <c r="BN150" s="42"/>
      <c r="BO150" s="42"/>
      <c r="BP150" s="42"/>
      <c r="BQ150" s="42"/>
      <c r="BR150" s="42"/>
      <c r="BS150" s="42"/>
      <c r="BT150" s="42"/>
      <c r="BU150" s="42"/>
      <c r="BV150" s="42"/>
      <c r="BW150" s="42"/>
      <c r="BX150" s="42"/>
      <c r="BY150" s="42"/>
      <c r="BZ150" s="42"/>
      <c r="CA150" s="42"/>
      <c r="CB150" s="42"/>
      <c r="CC150" s="42"/>
      <c r="CD150" s="42"/>
      <c r="CE150" s="42"/>
      <c r="CF150" s="42"/>
      <c r="CG150" s="42"/>
      <c r="CH150" s="42"/>
      <c r="CI150" s="42"/>
      <c r="CJ150" s="42"/>
      <c r="CK150" s="42"/>
      <c r="CL150" s="42"/>
      <c r="CM150" s="42"/>
      <c r="CN150" s="42"/>
      <c r="CO150" s="42"/>
      <c r="CP150" s="42"/>
      <c r="CQ150" s="42"/>
      <c r="CR150" s="42"/>
      <c r="CS150" s="42"/>
      <c r="CT150" s="42"/>
      <c r="CU150" s="42"/>
      <c r="CV150" s="42"/>
      <c r="CW150" s="42"/>
      <c r="CX150" s="42"/>
      <c r="CY150" s="42"/>
      <c r="CZ150" s="42"/>
      <c r="DA150" s="42"/>
    </row>
    <row r="151" spans="1:105" x14ac:dyDescent="0.25">
      <c r="A151" s="73"/>
      <c r="B151" s="73"/>
      <c r="C151" s="73"/>
      <c r="D151" s="73"/>
      <c r="E151" s="73"/>
      <c r="F151" s="115" t="s">
        <v>188</v>
      </c>
      <c r="G151" s="115" t="s">
        <v>191</v>
      </c>
      <c r="H151" s="32"/>
      <c r="I151" s="136"/>
      <c r="J151" s="136"/>
      <c r="K151" s="136"/>
      <c r="L151" s="136"/>
      <c r="M151" s="136"/>
      <c r="N151" s="74"/>
      <c r="O151" s="73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  <c r="BH151" s="42"/>
      <c r="BI151" s="42"/>
      <c r="BJ151" s="42"/>
      <c r="BK151" s="42"/>
      <c r="BL151" s="42"/>
      <c r="BM151" s="42"/>
      <c r="BN151" s="42"/>
      <c r="BO151" s="42"/>
      <c r="BP151" s="42"/>
      <c r="BQ151" s="42"/>
      <c r="BR151" s="42"/>
      <c r="BS151" s="42"/>
      <c r="BT151" s="42"/>
      <c r="BU151" s="42"/>
      <c r="BV151" s="42"/>
      <c r="BW151" s="42"/>
      <c r="BX151" s="42"/>
      <c r="BY151" s="42"/>
      <c r="BZ151" s="42"/>
      <c r="CA151" s="42"/>
      <c r="CB151" s="42"/>
      <c r="CC151" s="42"/>
      <c r="CD151" s="42"/>
      <c r="CE151" s="42"/>
      <c r="CF151" s="42"/>
      <c r="CG151" s="42"/>
      <c r="CH151" s="42"/>
      <c r="CI151" s="42"/>
      <c r="CJ151" s="42"/>
      <c r="CK151" s="42"/>
      <c r="CL151" s="42"/>
      <c r="CM151" s="42"/>
      <c r="CN151" s="42"/>
      <c r="CO151" s="42"/>
      <c r="CP151" s="42"/>
      <c r="CQ151" s="42"/>
      <c r="CR151" s="42"/>
      <c r="CS151" s="42"/>
      <c r="CT151" s="42"/>
      <c r="CU151" s="42"/>
      <c r="CV151" s="42"/>
      <c r="CW151" s="42"/>
      <c r="CX151" s="42"/>
      <c r="CY151" s="42"/>
      <c r="CZ151" s="42"/>
      <c r="DA151" s="42"/>
    </row>
    <row r="152" spans="1:105" x14ac:dyDescent="0.25">
      <c r="A152" s="73"/>
      <c r="B152" s="73"/>
      <c r="C152" s="73"/>
      <c r="D152" s="73"/>
      <c r="E152" s="73"/>
      <c r="F152" s="115" t="s">
        <v>146</v>
      </c>
      <c r="G152" s="115" t="s">
        <v>191</v>
      </c>
      <c r="H152" s="32"/>
      <c r="I152" s="136"/>
      <c r="J152" s="136"/>
      <c r="K152" s="136"/>
      <c r="L152" s="136"/>
      <c r="M152" s="136"/>
      <c r="N152" s="74"/>
      <c r="O152" s="73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  <c r="BH152" s="42"/>
      <c r="BI152" s="42"/>
      <c r="BJ152" s="42"/>
      <c r="BK152" s="42"/>
      <c r="BL152" s="42"/>
      <c r="BM152" s="42"/>
      <c r="BN152" s="42"/>
      <c r="BO152" s="42"/>
      <c r="BP152" s="42"/>
      <c r="BQ152" s="42"/>
      <c r="BR152" s="42"/>
      <c r="BS152" s="42"/>
      <c r="BT152" s="42"/>
      <c r="BU152" s="42"/>
      <c r="BV152" s="42"/>
      <c r="BW152" s="42"/>
      <c r="BX152" s="42"/>
      <c r="BY152" s="42"/>
      <c r="BZ152" s="42"/>
      <c r="CA152" s="42"/>
      <c r="CB152" s="42"/>
      <c r="CC152" s="42"/>
      <c r="CD152" s="42"/>
      <c r="CE152" s="42"/>
      <c r="CF152" s="42"/>
      <c r="CG152" s="42"/>
      <c r="CH152" s="42"/>
      <c r="CI152" s="42"/>
      <c r="CJ152" s="42"/>
      <c r="CK152" s="42"/>
      <c r="CL152" s="42"/>
      <c r="CM152" s="42"/>
      <c r="CN152" s="42"/>
      <c r="CO152" s="42"/>
      <c r="CP152" s="42"/>
      <c r="CQ152" s="42"/>
      <c r="CR152" s="42"/>
      <c r="CS152" s="42"/>
      <c r="CT152" s="42"/>
      <c r="CU152" s="42"/>
      <c r="CV152" s="42"/>
      <c r="CW152" s="42"/>
      <c r="CX152" s="42"/>
      <c r="CY152" s="42"/>
      <c r="CZ152" s="42"/>
      <c r="DA152" s="42"/>
    </row>
    <row r="153" spans="1:105" x14ac:dyDescent="0.25">
      <c r="A153" s="73"/>
      <c r="B153" s="73"/>
      <c r="C153" s="73"/>
      <c r="D153" s="73"/>
      <c r="E153" s="73"/>
      <c r="F153" s="115" t="s">
        <v>147</v>
      </c>
      <c r="G153" s="115" t="s">
        <v>191</v>
      </c>
      <c r="H153" s="32"/>
      <c r="I153" s="136"/>
      <c r="J153" s="136"/>
      <c r="K153" s="136"/>
      <c r="L153" s="136"/>
      <c r="M153" s="136"/>
      <c r="N153" s="74"/>
      <c r="O153" s="73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  <c r="BH153" s="42"/>
      <c r="BI153" s="42"/>
      <c r="BJ153" s="42"/>
      <c r="BK153" s="42"/>
      <c r="BL153" s="42"/>
      <c r="BM153" s="42"/>
      <c r="BN153" s="42"/>
      <c r="BO153" s="42"/>
      <c r="BP153" s="42"/>
      <c r="BQ153" s="42"/>
      <c r="BR153" s="42"/>
      <c r="BS153" s="42"/>
      <c r="BT153" s="42"/>
      <c r="BU153" s="42"/>
      <c r="BV153" s="42"/>
      <c r="BW153" s="42"/>
      <c r="BX153" s="42"/>
      <c r="BY153" s="42"/>
      <c r="BZ153" s="42"/>
      <c r="CA153" s="42"/>
      <c r="CB153" s="42"/>
      <c r="CC153" s="42"/>
      <c r="CD153" s="42"/>
      <c r="CE153" s="42"/>
      <c r="CF153" s="42"/>
      <c r="CG153" s="42"/>
      <c r="CH153" s="42"/>
      <c r="CI153" s="42"/>
      <c r="CJ153" s="42"/>
      <c r="CK153" s="42"/>
      <c r="CL153" s="42"/>
      <c r="CM153" s="42"/>
      <c r="CN153" s="42"/>
      <c r="CO153" s="42"/>
      <c r="CP153" s="42"/>
      <c r="CQ153" s="42"/>
      <c r="CR153" s="42"/>
      <c r="CS153" s="42"/>
      <c r="CT153" s="42"/>
      <c r="CU153" s="42"/>
      <c r="CV153" s="42"/>
      <c r="CW153" s="42"/>
      <c r="CX153" s="42"/>
      <c r="CY153" s="42"/>
      <c r="CZ153" s="42"/>
      <c r="DA153" s="42"/>
    </row>
    <row r="154" spans="1:105" x14ac:dyDescent="0.25">
      <c r="A154" s="73"/>
      <c r="B154" s="73"/>
      <c r="C154" s="73"/>
      <c r="D154" s="73"/>
      <c r="E154" s="73"/>
      <c r="F154" s="115" t="s">
        <v>148</v>
      </c>
      <c r="G154" s="115" t="s">
        <v>191</v>
      </c>
      <c r="H154" s="32"/>
      <c r="I154" s="136"/>
      <c r="J154" s="136"/>
      <c r="K154" s="136"/>
      <c r="L154" s="136"/>
      <c r="M154" s="136"/>
      <c r="N154" s="74"/>
      <c r="O154" s="73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BJ154" s="42"/>
      <c r="BK154" s="42"/>
      <c r="BL154" s="42"/>
      <c r="BM154" s="42"/>
      <c r="BN154" s="42"/>
      <c r="BO154" s="42"/>
      <c r="BP154" s="42"/>
      <c r="BQ154" s="42"/>
      <c r="BR154" s="42"/>
      <c r="BS154" s="42"/>
      <c r="BT154" s="42"/>
      <c r="BU154" s="42"/>
      <c r="BV154" s="42"/>
      <c r="BW154" s="42"/>
      <c r="BX154" s="42"/>
      <c r="BY154" s="42"/>
      <c r="BZ154" s="42"/>
      <c r="CA154" s="42"/>
      <c r="CB154" s="42"/>
      <c r="CC154" s="42"/>
      <c r="CD154" s="42"/>
      <c r="CE154" s="42"/>
      <c r="CF154" s="42"/>
      <c r="CG154" s="42"/>
      <c r="CH154" s="42"/>
      <c r="CI154" s="42"/>
      <c r="CJ154" s="42"/>
      <c r="CK154" s="42"/>
      <c r="CL154" s="42"/>
      <c r="CM154" s="42"/>
      <c r="CN154" s="42"/>
      <c r="CO154" s="42"/>
      <c r="CP154" s="42"/>
      <c r="CQ154" s="42"/>
      <c r="CR154" s="42"/>
      <c r="CS154" s="42"/>
      <c r="CT154" s="42"/>
      <c r="CU154" s="42"/>
      <c r="CV154" s="42"/>
      <c r="CW154" s="42"/>
      <c r="CX154" s="42"/>
      <c r="CY154" s="42"/>
      <c r="CZ154" s="42"/>
      <c r="DA154" s="42"/>
    </row>
    <row r="155" spans="1:105" x14ac:dyDescent="0.25">
      <c r="A155" s="73"/>
      <c r="B155" s="73"/>
      <c r="C155" s="73"/>
      <c r="D155" s="73"/>
      <c r="E155" s="73"/>
      <c r="F155" s="115" t="s">
        <v>149</v>
      </c>
      <c r="G155" s="115" t="s">
        <v>191</v>
      </c>
      <c r="H155" s="32"/>
      <c r="I155" s="136"/>
      <c r="J155" s="136"/>
      <c r="K155" s="136"/>
      <c r="L155" s="136"/>
      <c r="M155" s="136"/>
      <c r="N155" s="74"/>
      <c r="O155" s="73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  <c r="BH155" s="42"/>
      <c r="BI155" s="42"/>
      <c r="BJ155" s="42"/>
      <c r="BK155" s="42"/>
      <c r="BL155" s="42"/>
      <c r="BM155" s="42"/>
      <c r="BN155" s="42"/>
      <c r="BO155" s="42"/>
      <c r="BP155" s="42"/>
      <c r="BQ155" s="42"/>
      <c r="BR155" s="42"/>
      <c r="BS155" s="42"/>
      <c r="BT155" s="42"/>
      <c r="BU155" s="42"/>
      <c r="BV155" s="42"/>
      <c r="BW155" s="42"/>
      <c r="BX155" s="42"/>
      <c r="BY155" s="42"/>
      <c r="BZ155" s="42"/>
      <c r="CA155" s="42"/>
      <c r="CB155" s="42"/>
      <c r="CC155" s="42"/>
      <c r="CD155" s="42"/>
      <c r="CE155" s="42"/>
      <c r="CF155" s="42"/>
      <c r="CG155" s="42"/>
      <c r="CH155" s="42"/>
      <c r="CI155" s="42"/>
      <c r="CJ155" s="42"/>
      <c r="CK155" s="42"/>
      <c r="CL155" s="42"/>
      <c r="CM155" s="42"/>
      <c r="CN155" s="42"/>
      <c r="CO155" s="42"/>
      <c r="CP155" s="42"/>
      <c r="CQ155" s="42"/>
      <c r="CR155" s="42"/>
      <c r="CS155" s="42"/>
      <c r="CT155" s="42"/>
      <c r="CU155" s="42"/>
      <c r="CV155" s="42"/>
      <c r="CW155" s="42"/>
      <c r="CX155" s="42"/>
      <c r="CY155" s="42"/>
      <c r="CZ155" s="42"/>
      <c r="DA155" s="42"/>
    </row>
    <row r="156" spans="1:105" x14ac:dyDescent="0.25">
      <c r="A156" s="73"/>
      <c r="B156" s="73"/>
      <c r="C156" s="73"/>
      <c r="D156" s="73"/>
      <c r="E156" s="73"/>
      <c r="F156" s="115" t="s">
        <v>150</v>
      </c>
      <c r="G156" s="115" t="s">
        <v>191</v>
      </c>
      <c r="H156" s="32"/>
      <c r="I156" s="136"/>
      <c r="J156" s="136"/>
      <c r="K156" s="136"/>
      <c r="L156" s="136"/>
      <c r="M156" s="136"/>
      <c r="N156" s="74"/>
      <c r="O156" s="73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  <c r="BG156" s="42"/>
      <c r="BH156" s="42"/>
      <c r="BI156" s="42"/>
      <c r="BJ156" s="42"/>
      <c r="BK156" s="42"/>
      <c r="BL156" s="42"/>
      <c r="BM156" s="42"/>
      <c r="BN156" s="42"/>
      <c r="BO156" s="42"/>
      <c r="BP156" s="42"/>
      <c r="BQ156" s="42"/>
      <c r="BR156" s="42"/>
      <c r="BS156" s="42"/>
      <c r="BT156" s="42"/>
      <c r="BU156" s="42"/>
      <c r="BV156" s="42"/>
      <c r="BW156" s="42"/>
      <c r="BX156" s="42"/>
      <c r="BY156" s="42"/>
      <c r="BZ156" s="42"/>
      <c r="CA156" s="42"/>
      <c r="CB156" s="42"/>
      <c r="CC156" s="42"/>
      <c r="CD156" s="42"/>
      <c r="CE156" s="42"/>
      <c r="CF156" s="42"/>
      <c r="CG156" s="42"/>
      <c r="CH156" s="42"/>
      <c r="CI156" s="42"/>
      <c r="CJ156" s="42"/>
      <c r="CK156" s="42"/>
      <c r="CL156" s="42"/>
      <c r="CM156" s="42"/>
      <c r="CN156" s="42"/>
      <c r="CO156" s="42"/>
      <c r="CP156" s="42"/>
      <c r="CQ156" s="42"/>
      <c r="CR156" s="42"/>
      <c r="CS156" s="42"/>
      <c r="CT156" s="42"/>
      <c r="CU156" s="42"/>
      <c r="CV156" s="42"/>
      <c r="CW156" s="42"/>
      <c r="CX156" s="42"/>
      <c r="CY156" s="42"/>
      <c r="CZ156" s="42"/>
      <c r="DA156" s="42"/>
    </row>
    <row r="157" spans="1:105" x14ac:dyDescent="0.25">
      <c r="A157" s="73"/>
      <c r="B157" s="73"/>
      <c r="C157" s="73"/>
      <c r="D157" s="73"/>
      <c r="E157" s="73"/>
      <c r="F157" s="115" t="s">
        <v>151</v>
      </c>
      <c r="G157" s="115" t="s">
        <v>191</v>
      </c>
      <c r="H157" s="32"/>
      <c r="I157" s="136"/>
      <c r="J157" s="136"/>
      <c r="K157" s="136"/>
      <c r="L157" s="136"/>
      <c r="M157" s="136"/>
      <c r="N157" s="74"/>
      <c r="O157" s="73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  <c r="BH157" s="42"/>
      <c r="BI157" s="42"/>
      <c r="BJ157" s="42"/>
      <c r="BK157" s="42"/>
      <c r="BL157" s="42"/>
      <c r="BM157" s="42"/>
      <c r="BN157" s="42"/>
      <c r="BO157" s="42"/>
      <c r="BP157" s="42"/>
      <c r="BQ157" s="42"/>
      <c r="BR157" s="42"/>
      <c r="BS157" s="42"/>
      <c r="BT157" s="42"/>
      <c r="BU157" s="42"/>
      <c r="BV157" s="42"/>
      <c r="BW157" s="42"/>
      <c r="BX157" s="42"/>
      <c r="BY157" s="42"/>
      <c r="BZ157" s="42"/>
      <c r="CA157" s="42"/>
      <c r="CB157" s="42"/>
      <c r="CC157" s="42"/>
      <c r="CD157" s="42"/>
      <c r="CE157" s="42"/>
      <c r="CF157" s="42"/>
      <c r="CG157" s="42"/>
      <c r="CH157" s="42"/>
      <c r="CI157" s="42"/>
      <c r="CJ157" s="42"/>
      <c r="CK157" s="42"/>
      <c r="CL157" s="42"/>
      <c r="CM157" s="42"/>
      <c r="CN157" s="42"/>
      <c r="CO157" s="42"/>
      <c r="CP157" s="42"/>
      <c r="CQ157" s="42"/>
      <c r="CR157" s="42"/>
      <c r="CS157" s="42"/>
      <c r="CT157" s="42"/>
      <c r="CU157" s="42"/>
      <c r="CV157" s="42"/>
      <c r="CW157" s="42"/>
      <c r="CX157" s="42"/>
      <c r="CY157" s="42"/>
      <c r="CZ157" s="42"/>
      <c r="DA157" s="42"/>
    </row>
    <row r="158" spans="1:105" x14ac:dyDescent="0.25">
      <c r="A158" s="73"/>
      <c r="B158" s="73"/>
      <c r="C158" s="73"/>
      <c r="D158" s="73"/>
      <c r="E158" s="73"/>
      <c r="F158" s="115" t="s">
        <v>152</v>
      </c>
      <c r="G158" s="115" t="s">
        <v>191</v>
      </c>
      <c r="H158" s="32"/>
      <c r="I158" s="136"/>
      <c r="J158" s="136"/>
      <c r="K158" s="136"/>
      <c r="L158" s="136"/>
      <c r="M158" s="136"/>
      <c r="N158" s="74"/>
      <c r="O158" s="73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  <c r="BH158" s="42"/>
      <c r="BI158" s="42"/>
      <c r="BJ158" s="42"/>
      <c r="BK158" s="42"/>
      <c r="BL158" s="42"/>
      <c r="BM158" s="42"/>
      <c r="BN158" s="42"/>
      <c r="BO158" s="42"/>
      <c r="BP158" s="42"/>
      <c r="BQ158" s="42"/>
      <c r="BR158" s="42"/>
      <c r="BS158" s="42"/>
      <c r="BT158" s="42"/>
      <c r="BU158" s="42"/>
      <c r="BV158" s="42"/>
      <c r="BW158" s="42"/>
      <c r="BX158" s="42"/>
      <c r="BY158" s="42"/>
      <c r="BZ158" s="42"/>
      <c r="CA158" s="42"/>
      <c r="CB158" s="42"/>
      <c r="CC158" s="42"/>
      <c r="CD158" s="42"/>
      <c r="CE158" s="42"/>
      <c r="CF158" s="42"/>
      <c r="CG158" s="42"/>
      <c r="CH158" s="42"/>
      <c r="CI158" s="42"/>
      <c r="CJ158" s="42"/>
      <c r="CK158" s="42"/>
      <c r="CL158" s="42"/>
      <c r="CM158" s="42"/>
      <c r="CN158" s="42"/>
      <c r="CO158" s="42"/>
      <c r="CP158" s="42"/>
      <c r="CQ158" s="42"/>
      <c r="CR158" s="42"/>
      <c r="CS158" s="42"/>
      <c r="CT158" s="42"/>
      <c r="CU158" s="42"/>
      <c r="CV158" s="42"/>
      <c r="CW158" s="42"/>
      <c r="CX158" s="42"/>
      <c r="CY158" s="42"/>
      <c r="CZ158" s="42"/>
      <c r="DA158" s="42"/>
    </row>
    <row r="159" spans="1:105" x14ac:dyDescent="0.25">
      <c r="A159" s="73"/>
      <c r="B159" s="73"/>
      <c r="C159" s="73"/>
      <c r="D159" s="73"/>
      <c r="E159" s="73"/>
      <c r="F159" s="115" t="s">
        <v>153</v>
      </c>
      <c r="G159" s="115" t="s">
        <v>191</v>
      </c>
      <c r="H159" s="32"/>
      <c r="I159" s="136"/>
      <c r="J159" s="136"/>
      <c r="K159" s="136"/>
      <c r="L159" s="136"/>
      <c r="M159" s="136"/>
      <c r="N159" s="74"/>
      <c r="O159" s="73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  <c r="BF159" s="42"/>
      <c r="BG159" s="42"/>
      <c r="BH159" s="42"/>
      <c r="BI159" s="42"/>
      <c r="BJ159" s="42"/>
      <c r="BK159" s="42"/>
      <c r="BL159" s="42"/>
      <c r="BM159" s="42"/>
      <c r="BN159" s="42"/>
      <c r="BO159" s="42"/>
      <c r="BP159" s="42"/>
      <c r="BQ159" s="42"/>
      <c r="BR159" s="42"/>
      <c r="BS159" s="42"/>
      <c r="BT159" s="42"/>
      <c r="BU159" s="42"/>
      <c r="BV159" s="42"/>
      <c r="BW159" s="42"/>
      <c r="BX159" s="42"/>
      <c r="BY159" s="42"/>
      <c r="BZ159" s="42"/>
      <c r="CA159" s="42"/>
      <c r="CB159" s="42"/>
      <c r="CC159" s="42"/>
      <c r="CD159" s="42"/>
      <c r="CE159" s="42"/>
      <c r="CF159" s="42"/>
      <c r="CG159" s="42"/>
      <c r="CH159" s="42"/>
      <c r="CI159" s="42"/>
      <c r="CJ159" s="42"/>
      <c r="CK159" s="42"/>
      <c r="CL159" s="42"/>
      <c r="CM159" s="42"/>
      <c r="CN159" s="42"/>
      <c r="CO159" s="42"/>
      <c r="CP159" s="42"/>
      <c r="CQ159" s="42"/>
      <c r="CR159" s="42"/>
      <c r="CS159" s="42"/>
      <c r="CT159" s="42"/>
      <c r="CU159" s="42"/>
      <c r="CV159" s="42"/>
      <c r="CW159" s="42"/>
      <c r="CX159" s="42"/>
      <c r="CY159" s="42"/>
      <c r="CZ159" s="42"/>
      <c r="DA159" s="42"/>
    </row>
    <row r="160" spans="1:105" x14ac:dyDescent="0.25">
      <c r="A160" s="73"/>
      <c r="B160" s="73"/>
      <c r="C160" s="73"/>
      <c r="D160" s="73"/>
      <c r="E160" s="73"/>
      <c r="F160" s="115" t="s">
        <v>154</v>
      </c>
      <c r="G160" s="115" t="s">
        <v>191</v>
      </c>
      <c r="H160" s="32"/>
      <c r="I160" s="136"/>
      <c r="J160" s="136"/>
      <c r="K160" s="136"/>
      <c r="L160" s="136"/>
      <c r="M160" s="136"/>
      <c r="N160" s="74"/>
      <c r="O160" s="73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  <c r="BF160" s="42"/>
      <c r="BG160" s="42"/>
      <c r="BH160" s="42"/>
      <c r="BI160" s="42"/>
      <c r="BJ160" s="42"/>
      <c r="BK160" s="42"/>
      <c r="BL160" s="42"/>
      <c r="BM160" s="42"/>
      <c r="BN160" s="42"/>
      <c r="BO160" s="42"/>
      <c r="BP160" s="42"/>
      <c r="BQ160" s="42"/>
      <c r="BR160" s="42"/>
      <c r="BS160" s="42"/>
      <c r="BT160" s="42"/>
      <c r="BU160" s="42"/>
      <c r="BV160" s="42"/>
      <c r="BW160" s="42"/>
      <c r="BX160" s="42"/>
      <c r="BY160" s="42"/>
      <c r="BZ160" s="42"/>
      <c r="CA160" s="42"/>
      <c r="CB160" s="42"/>
      <c r="CC160" s="42"/>
      <c r="CD160" s="42"/>
      <c r="CE160" s="42"/>
      <c r="CF160" s="42"/>
      <c r="CG160" s="42"/>
      <c r="CH160" s="42"/>
      <c r="CI160" s="42"/>
      <c r="CJ160" s="42"/>
      <c r="CK160" s="42"/>
      <c r="CL160" s="42"/>
      <c r="CM160" s="42"/>
      <c r="CN160" s="42"/>
      <c r="CO160" s="42"/>
      <c r="CP160" s="42"/>
      <c r="CQ160" s="42"/>
      <c r="CR160" s="42"/>
      <c r="CS160" s="42"/>
      <c r="CT160" s="42"/>
      <c r="CU160" s="42"/>
      <c r="CV160" s="42"/>
      <c r="CW160" s="42"/>
      <c r="CX160" s="42"/>
      <c r="CY160" s="42"/>
      <c r="CZ160" s="42"/>
      <c r="DA160" s="42"/>
    </row>
    <row r="161" spans="1:105" x14ac:dyDescent="0.25">
      <c r="A161" s="73"/>
      <c r="B161" s="73"/>
      <c r="C161" s="73"/>
      <c r="D161" s="73"/>
      <c r="E161" s="73"/>
      <c r="F161" s="115" t="s">
        <v>155</v>
      </c>
      <c r="G161" s="115" t="s">
        <v>191</v>
      </c>
      <c r="H161" s="32">
        <v>1</v>
      </c>
      <c r="I161" s="136"/>
      <c r="J161" s="136"/>
      <c r="K161" s="136"/>
      <c r="L161" s="136"/>
      <c r="M161" s="136"/>
      <c r="N161" s="74"/>
      <c r="O161" s="73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  <c r="BF161" s="42"/>
      <c r="BG161" s="42"/>
      <c r="BH161" s="42"/>
      <c r="BI161" s="42"/>
      <c r="BJ161" s="42"/>
      <c r="BK161" s="42"/>
      <c r="BL161" s="42"/>
      <c r="BM161" s="42"/>
      <c r="BN161" s="42"/>
      <c r="BO161" s="42"/>
      <c r="BP161" s="42"/>
      <c r="BQ161" s="42"/>
      <c r="BR161" s="42"/>
      <c r="BS161" s="42"/>
      <c r="BT161" s="42"/>
      <c r="BU161" s="42"/>
      <c r="BV161" s="42"/>
      <c r="BW161" s="42"/>
      <c r="BX161" s="42"/>
      <c r="BY161" s="42"/>
      <c r="BZ161" s="42"/>
      <c r="CA161" s="42"/>
      <c r="CB161" s="42"/>
      <c r="CC161" s="42"/>
      <c r="CD161" s="42"/>
      <c r="CE161" s="42"/>
      <c r="CF161" s="42"/>
      <c r="CG161" s="42"/>
      <c r="CH161" s="42"/>
      <c r="CI161" s="42"/>
      <c r="CJ161" s="42"/>
      <c r="CK161" s="42"/>
      <c r="CL161" s="42"/>
      <c r="CM161" s="42"/>
      <c r="CN161" s="42"/>
      <c r="CO161" s="42"/>
      <c r="CP161" s="42"/>
      <c r="CQ161" s="42"/>
      <c r="CR161" s="42"/>
      <c r="CS161" s="42"/>
      <c r="CT161" s="42"/>
      <c r="CU161" s="42"/>
      <c r="CV161" s="42"/>
      <c r="CW161" s="42"/>
      <c r="CX161" s="42"/>
      <c r="CY161" s="42"/>
      <c r="CZ161" s="42"/>
      <c r="DA161" s="42"/>
    </row>
    <row r="162" spans="1:105" x14ac:dyDescent="0.25">
      <c r="A162" s="73"/>
      <c r="B162" s="73"/>
      <c r="C162" s="73"/>
      <c r="D162" s="73"/>
      <c r="E162" s="73"/>
      <c r="F162" s="115" t="s">
        <v>156</v>
      </c>
      <c r="G162" s="115" t="s">
        <v>191</v>
      </c>
      <c r="H162" s="32">
        <v>1</v>
      </c>
      <c r="I162" s="136"/>
      <c r="J162" s="136"/>
      <c r="K162" s="136"/>
      <c r="L162" s="136"/>
      <c r="M162" s="136"/>
      <c r="N162" s="74"/>
      <c r="O162" s="73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  <c r="BM162" s="42"/>
      <c r="BN162" s="42"/>
      <c r="BO162" s="42"/>
      <c r="BP162" s="42"/>
      <c r="BQ162" s="42"/>
      <c r="BR162" s="42"/>
      <c r="BS162" s="42"/>
      <c r="BT162" s="42"/>
      <c r="BU162" s="42"/>
      <c r="BV162" s="42"/>
      <c r="BW162" s="42"/>
      <c r="BX162" s="42"/>
      <c r="BY162" s="42"/>
      <c r="BZ162" s="42"/>
      <c r="CA162" s="42"/>
      <c r="CB162" s="42"/>
      <c r="CC162" s="42"/>
      <c r="CD162" s="42"/>
      <c r="CE162" s="42"/>
      <c r="CF162" s="42"/>
      <c r="CG162" s="42"/>
      <c r="CH162" s="42"/>
      <c r="CI162" s="42"/>
      <c r="CJ162" s="42"/>
      <c r="CK162" s="42"/>
      <c r="CL162" s="42"/>
      <c r="CM162" s="42"/>
      <c r="CN162" s="42"/>
      <c r="CO162" s="42"/>
      <c r="CP162" s="42"/>
      <c r="CQ162" s="42"/>
      <c r="CR162" s="42"/>
      <c r="CS162" s="42"/>
      <c r="CT162" s="42"/>
      <c r="CU162" s="42"/>
      <c r="CV162" s="42"/>
      <c r="CW162" s="42"/>
      <c r="CX162" s="42"/>
      <c r="CY162" s="42"/>
      <c r="CZ162" s="42"/>
      <c r="DA162" s="42"/>
    </row>
    <row r="163" spans="1:105" x14ac:dyDescent="0.25">
      <c r="A163" s="73"/>
      <c r="B163" s="73"/>
      <c r="C163" s="73"/>
      <c r="D163" s="73"/>
      <c r="E163" s="73"/>
      <c r="F163" s="115" t="s">
        <v>157</v>
      </c>
      <c r="G163" s="115" t="s">
        <v>191</v>
      </c>
      <c r="H163" s="32">
        <v>1</v>
      </c>
      <c r="I163" s="136"/>
      <c r="J163" s="136"/>
      <c r="K163" s="136"/>
      <c r="L163" s="136"/>
      <c r="M163" s="136"/>
      <c r="N163" s="74"/>
      <c r="O163" s="73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  <c r="BL163" s="42"/>
      <c r="BM163" s="42"/>
      <c r="BN163" s="42"/>
      <c r="BO163" s="42"/>
      <c r="BP163" s="42"/>
      <c r="BQ163" s="42"/>
      <c r="BR163" s="42"/>
      <c r="BS163" s="42"/>
      <c r="BT163" s="42"/>
      <c r="BU163" s="42"/>
      <c r="BV163" s="42"/>
      <c r="BW163" s="42"/>
      <c r="BX163" s="42"/>
      <c r="BY163" s="42"/>
      <c r="BZ163" s="42"/>
      <c r="CA163" s="42"/>
      <c r="CB163" s="42"/>
      <c r="CC163" s="42"/>
      <c r="CD163" s="42"/>
      <c r="CE163" s="42"/>
      <c r="CF163" s="42"/>
      <c r="CG163" s="42"/>
      <c r="CH163" s="42"/>
      <c r="CI163" s="42"/>
      <c r="CJ163" s="42"/>
      <c r="CK163" s="42"/>
      <c r="CL163" s="42"/>
      <c r="CM163" s="42"/>
      <c r="CN163" s="42"/>
      <c r="CO163" s="42"/>
      <c r="CP163" s="42"/>
      <c r="CQ163" s="42"/>
      <c r="CR163" s="42"/>
      <c r="CS163" s="42"/>
      <c r="CT163" s="42"/>
      <c r="CU163" s="42"/>
      <c r="CV163" s="42"/>
      <c r="CW163" s="42"/>
      <c r="CX163" s="42"/>
      <c r="CY163" s="42"/>
      <c r="CZ163" s="42"/>
      <c r="DA163" s="42"/>
    </row>
    <row r="164" spans="1:105" x14ac:dyDescent="0.25">
      <c r="A164" s="73"/>
      <c r="B164" s="73"/>
      <c r="C164" s="73"/>
      <c r="D164" s="73"/>
      <c r="E164" s="73"/>
      <c r="F164" s="115" t="s">
        <v>158</v>
      </c>
      <c r="G164" s="115" t="s">
        <v>191</v>
      </c>
      <c r="H164" s="32">
        <v>1</v>
      </c>
      <c r="I164" s="136"/>
      <c r="J164" s="136"/>
      <c r="K164" s="136"/>
      <c r="L164" s="136"/>
      <c r="M164" s="136"/>
      <c r="N164" s="74"/>
      <c r="O164" s="73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  <c r="BM164" s="42"/>
      <c r="BN164" s="42"/>
      <c r="BO164" s="42"/>
      <c r="BP164" s="42"/>
      <c r="BQ164" s="42"/>
      <c r="BR164" s="42"/>
      <c r="BS164" s="42"/>
      <c r="BT164" s="42"/>
      <c r="BU164" s="42"/>
      <c r="BV164" s="42"/>
      <c r="BW164" s="42"/>
      <c r="BX164" s="42"/>
      <c r="BY164" s="42"/>
      <c r="BZ164" s="42"/>
      <c r="CA164" s="42"/>
      <c r="CB164" s="42"/>
      <c r="CC164" s="42"/>
      <c r="CD164" s="42"/>
      <c r="CE164" s="42"/>
      <c r="CF164" s="42"/>
      <c r="CG164" s="42"/>
      <c r="CH164" s="42"/>
      <c r="CI164" s="42"/>
      <c r="CJ164" s="42"/>
      <c r="CK164" s="42"/>
      <c r="CL164" s="42"/>
      <c r="CM164" s="42"/>
      <c r="CN164" s="42"/>
      <c r="CO164" s="42"/>
      <c r="CP164" s="42"/>
      <c r="CQ164" s="42"/>
      <c r="CR164" s="42"/>
      <c r="CS164" s="42"/>
      <c r="CT164" s="42"/>
      <c r="CU164" s="42"/>
      <c r="CV164" s="42"/>
      <c r="CW164" s="42"/>
      <c r="CX164" s="42"/>
      <c r="CY164" s="42"/>
      <c r="CZ164" s="42"/>
      <c r="DA164" s="42"/>
    </row>
    <row r="165" spans="1:105" x14ac:dyDescent="0.25">
      <c r="A165" s="73"/>
      <c r="B165" s="73"/>
      <c r="C165" s="73"/>
      <c r="D165" s="73"/>
      <c r="E165" s="73"/>
      <c r="F165" s="115" t="s">
        <v>159</v>
      </c>
      <c r="G165" s="115" t="s">
        <v>191</v>
      </c>
      <c r="H165" s="32">
        <v>1</v>
      </c>
      <c r="I165" s="136"/>
      <c r="J165" s="136"/>
      <c r="K165" s="136"/>
      <c r="L165" s="136"/>
      <c r="M165" s="136"/>
      <c r="N165" s="74"/>
      <c r="O165" s="73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 s="42"/>
      <c r="BN165" s="42"/>
      <c r="BO165" s="42"/>
      <c r="BP165" s="42"/>
      <c r="BQ165" s="42"/>
      <c r="BR165" s="42"/>
      <c r="BS165" s="42"/>
      <c r="BT165" s="42"/>
      <c r="BU165" s="42"/>
      <c r="BV165" s="42"/>
      <c r="BW165" s="42"/>
      <c r="BX165" s="42"/>
      <c r="BY165" s="42"/>
      <c r="BZ165" s="42"/>
      <c r="CA165" s="42"/>
      <c r="CB165" s="42"/>
      <c r="CC165" s="42"/>
      <c r="CD165" s="42"/>
      <c r="CE165" s="42"/>
      <c r="CF165" s="42"/>
      <c r="CG165" s="42"/>
      <c r="CH165" s="42"/>
      <c r="CI165" s="42"/>
      <c r="CJ165" s="42"/>
      <c r="CK165" s="42"/>
      <c r="CL165" s="42"/>
      <c r="CM165" s="42"/>
      <c r="CN165" s="42"/>
      <c r="CO165" s="42"/>
      <c r="CP165" s="42"/>
      <c r="CQ165" s="42"/>
      <c r="CR165" s="42"/>
      <c r="CS165" s="42"/>
      <c r="CT165" s="42"/>
      <c r="CU165" s="42"/>
      <c r="CV165" s="42"/>
      <c r="CW165" s="42"/>
      <c r="CX165" s="42"/>
      <c r="CY165" s="42"/>
      <c r="CZ165" s="42"/>
      <c r="DA165" s="42"/>
    </row>
    <row r="166" spans="1:105" x14ac:dyDescent="0.25">
      <c r="A166" s="73"/>
      <c r="B166" s="73"/>
      <c r="C166" s="73"/>
      <c r="D166" s="73"/>
      <c r="E166" s="73"/>
      <c r="F166" s="115" t="s">
        <v>160</v>
      </c>
      <c r="G166" s="115" t="s">
        <v>191</v>
      </c>
      <c r="H166" s="32">
        <v>1</v>
      </c>
      <c r="I166" s="136"/>
      <c r="J166" s="136"/>
      <c r="K166" s="136"/>
      <c r="L166" s="136"/>
      <c r="M166" s="136"/>
      <c r="N166" s="74"/>
      <c r="O166" s="73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42"/>
      <c r="BN166" s="42"/>
      <c r="BO166" s="42"/>
      <c r="BP166" s="42"/>
      <c r="BQ166" s="42"/>
      <c r="BR166" s="42"/>
      <c r="BS166" s="42"/>
      <c r="BT166" s="42"/>
      <c r="BU166" s="42"/>
      <c r="BV166" s="42"/>
      <c r="BW166" s="42"/>
      <c r="BX166" s="42"/>
      <c r="BY166" s="42"/>
      <c r="BZ166" s="42"/>
      <c r="CA166" s="42"/>
      <c r="CB166" s="42"/>
      <c r="CC166" s="42"/>
      <c r="CD166" s="42"/>
      <c r="CE166" s="42"/>
      <c r="CF166" s="42"/>
      <c r="CG166" s="42"/>
      <c r="CH166" s="42"/>
      <c r="CI166" s="42"/>
      <c r="CJ166" s="42"/>
      <c r="CK166" s="42"/>
      <c r="CL166" s="42"/>
      <c r="CM166" s="42"/>
      <c r="CN166" s="42"/>
      <c r="CO166" s="42"/>
      <c r="CP166" s="42"/>
      <c r="CQ166" s="42"/>
      <c r="CR166" s="42"/>
      <c r="CS166" s="42"/>
      <c r="CT166" s="42"/>
      <c r="CU166" s="42"/>
      <c r="CV166" s="42"/>
      <c r="CW166" s="42"/>
      <c r="CX166" s="42"/>
      <c r="CY166" s="42"/>
      <c r="CZ166" s="42"/>
      <c r="DA166" s="42"/>
    </row>
    <row r="167" spans="1:105" x14ac:dyDescent="0.25">
      <c r="A167" s="73"/>
      <c r="B167" s="73"/>
      <c r="C167" s="73"/>
      <c r="D167" s="73"/>
      <c r="E167" s="73"/>
      <c r="F167" s="115" t="s">
        <v>161</v>
      </c>
      <c r="G167" s="115" t="s">
        <v>191</v>
      </c>
      <c r="H167" s="32">
        <v>1</v>
      </c>
      <c r="I167" s="136"/>
      <c r="J167" s="136"/>
      <c r="K167" s="136"/>
      <c r="L167" s="136"/>
      <c r="M167" s="136"/>
      <c r="N167" s="74"/>
      <c r="O167" s="73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  <c r="BF167" s="42"/>
      <c r="BG167" s="42"/>
      <c r="BH167" s="42"/>
      <c r="BI167" s="42"/>
      <c r="BJ167" s="42"/>
      <c r="BK167" s="42"/>
      <c r="BL167" s="42"/>
      <c r="BM167" s="42"/>
      <c r="BN167" s="42"/>
      <c r="BO167" s="42"/>
      <c r="BP167" s="42"/>
      <c r="BQ167" s="42"/>
      <c r="BR167" s="42"/>
      <c r="BS167" s="42"/>
      <c r="BT167" s="42"/>
      <c r="BU167" s="42"/>
      <c r="BV167" s="42"/>
      <c r="BW167" s="42"/>
      <c r="BX167" s="42"/>
      <c r="BY167" s="42"/>
      <c r="BZ167" s="42"/>
      <c r="CA167" s="42"/>
      <c r="CB167" s="42"/>
      <c r="CC167" s="42"/>
      <c r="CD167" s="42"/>
      <c r="CE167" s="42"/>
      <c r="CF167" s="42"/>
      <c r="CG167" s="42"/>
      <c r="CH167" s="42"/>
      <c r="CI167" s="42"/>
      <c r="CJ167" s="42"/>
      <c r="CK167" s="42"/>
      <c r="CL167" s="42"/>
      <c r="CM167" s="42"/>
      <c r="CN167" s="42"/>
      <c r="CO167" s="42"/>
      <c r="CP167" s="42"/>
      <c r="CQ167" s="42"/>
      <c r="CR167" s="42"/>
      <c r="CS167" s="42"/>
      <c r="CT167" s="42"/>
      <c r="CU167" s="42"/>
      <c r="CV167" s="42"/>
      <c r="CW167" s="42"/>
      <c r="CX167" s="42"/>
      <c r="CY167" s="42"/>
      <c r="CZ167" s="42"/>
      <c r="DA167" s="42"/>
    </row>
    <row r="168" spans="1:105" x14ac:dyDescent="0.25">
      <c r="A168" s="73"/>
      <c r="B168" s="73"/>
      <c r="C168" s="73"/>
      <c r="D168" s="73"/>
      <c r="E168" s="73"/>
      <c r="F168" s="115" t="s">
        <v>162</v>
      </c>
      <c r="G168" s="115" t="s">
        <v>191</v>
      </c>
      <c r="H168" s="32">
        <v>1</v>
      </c>
      <c r="I168" s="136"/>
      <c r="J168" s="136"/>
      <c r="K168" s="136"/>
      <c r="L168" s="136"/>
      <c r="M168" s="136"/>
      <c r="N168" s="74"/>
      <c r="O168" s="73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  <c r="BM168" s="42"/>
      <c r="BN168" s="42"/>
      <c r="BO168" s="42"/>
      <c r="BP168" s="42"/>
      <c r="BQ168" s="42"/>
      <c r="BR168" s="42"/>
      <c r="BS168" s="42"/>
      <c r="BT168" s="42"/>
      <c r="BU168" s="42"/>
      <c r="BV168" s="42"/>
      <c r="BW168" s="42"/>
      <c r="BX168" s="42"/>
      <c r="BY168" s="42"/>
      <c r="BZ168" s="42"/>
      <c r="CA168" s="42"/>
      <c r="CB168" s="42"/>
      <c r="CC168" s="42"/>
      <c r="CD168" s="42"/>
      <c r="CE168" s="42"/>
      <c r="CF168" s="42"/>
      <c r="CG168" s="42"/>
      <c r="CH168" s="42"/>
      <c r="CI168" s="42"/>
      <c r="CJ168" s="42"/>
      <c r="CK168" s="42"/>
      <c r="CL168" s="42"/>
      <c r="CM168" s="42"/>
      <c r="CN168" s="42"/>
      <c r="CO168" s="42"/>
      <c r="CP168" s="42"/>
      <c r="CQ168" s="42"/>
      <c r="CR168" s="42"/>
      <c r="CS168" s="42"/>
      <c r="CT168" s="42"/>
      <c r="CU168" s="42"/>
      <c r="CV168" s="42"/>
      <c r="CW168" s="42"/>
      <c r="CX168" s="42"/>
      <c r="CY168" s="42"/>
      <c r="CZ168" s="42"/>
      <c r="DA168" s="42"/>
    </row>
    <row r="169" spans="1:105" x14ac:dyDescent="0.25">
      <c r="A169" s="73"/>
      <c r="B169" s="73"/>
      <c r="C169" s="73"/>
      <c r="D169" s="73"/>
      <c r="E169" s="73"/>
      <c r="F169" s="115" t="s">
        <v>163</v>
      </c>
      <c r="G169" s="115" t="s">
        <v>191</v>
      </c>
      <c r="H169" s="32">
        <v>1</v>
      </c>
      <c r="I169" s="136"/>
      <c r="J169" s="136"/>
      <c r="K169" s="136"/>
      <c r="L169" s="136"/>
      <c r="M169" s="136"/>
      <c r="N169" s="74"/>
      <c r="O169" s="73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42"/>
      <c r="BN169" s="42"/>
      <c r="BO169" s="42"/>
      <c r="BP169" s="42"/>
      <c r="BQ169" s="42"/>
      <c r="BR169" s="42"/>
      <c r="BS169" s="42"/>
      <c r="BT169" s="42"/>
      <c r="BU169" s="42"/>
      <c r="BV169" s="42"/>
      <c r="BW169" s="42"/>
      <c r="BX169" s="42"/>
      <c r="BY169" s="42"/>
      <c r="BZ169" s="42"/>
      <c r="CA169" s="42"/>
      <c r="CB169" s="42"/>
      <c r="CC169" s="42"/>
      <c r="CD169" s="42"/>
      <c r="CE169" s="42"/>
      <c r="CF169" s="42"/>
      <c r="CG169" s="42"/>
      <c r="CH169" s="42"/>
      <c r="CI169" s="42"/>
      <c r="CJ169" s="42"/>
      <c r="CK169" s="42"/>
      <c r="CL169" s="42"/>
      <c r="CM169" s="42"/>
      <c r="CN169" s="42"/>
      <c r="CO169" s="42"/>
      <c r="CP169" s="42"/>
      <c r="CQ169" s="42"/>
      <c r="CR169" s="42"/>
      <c r="CS169" s="42"/>
      <c r="CT169" s="42"/>
      <c r="CU169" s="42"/>
      <c r="CV169" s="42"/>
      <c r="CW169" s="42"/>
      <c r="CX169" s="42"/>
      <c r="CY169" s="42"/>
      <c r="CZ169" s="42"/>
      <c r="DA169" s="42"/>
    </row>
    <row r="170" spans="1:105" x14ac:dyDescent="0.25">
      <c r="A170" s="73"/>
      <c r="B170" s="73"/>
      <c r="C170" s="73"/>
      <c r="D170" s="73"/>
      <c r="E170" s="73"/>
      <c r="F170" s="115" t="s">
        <v>164</v>
      </c>
      <c r="G170" s="115" t="s">
        <v>191</v>
      </c>
      <c r="H170" s="32">
        <v>1</v>
      </c>
      <c r="I170" s="136"/>
      <c r="J170" s="136"/>
      <c r="K170" s="136"/>
      <c r="L170" s="136"/>
      <c r="M170" s="136"/>
      <c r="N170" s="74"/>
      <c r="O170" s="73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  <c r="BM170" s="42"/>
      <c r="BN170" s="42"/>
      <c r="BO170" s="42"/>
      <c r="BP170" s="42"/>
      <c r="BQ170" s="42"/>
      <c r="BR170" s="42"/>
      <c r="BS170" s="42"/>
      <c r="BT170" s="42"/>
      <c r="BU170" s="42"/>
      <c r="BV170" s="42"/>
      <c r="BW170" s="42"/>
      <c r="BX170" s="42"/>
      <c r="BY170" s="42"/>
      <c r="BZ170" s="42"/>
      <c r="CA170" s="42"/>
      <c r="CB170" s="42"/>
      <c r="CC170" s="42"/>
      <c r="CD170" s="42"/>
      <c r="CE170" s="42"/>
      <c r="CF170" s="42"/>
      <c r="CG170" s="42"/>
      <c r="CH170" s="42"/>
      <c r="CI170" s="42"/>
      <c r="CJ170" s="42"/>
      <c r="CK170" s="42"/>
      <c r="CL170" s="42"/>
      <c r="CM170" s="42"/>
      <c r="CN170" s="42"/>
      <c r="CO170" s="42"/>
      <c r="CP170" s="42"/>
      <c r="CQ170" s="42"/>
      <c r="CR170" s="42"/>
      <c r="CS170" s="42"/>
      <c r="CT170" s="42"/>
      <c r="CU170" s="42"/>
      <c r="CV170" s="42"/>
      <c r="CW170" s="42"/>
      <c r="CX170" s="42"/>
      <c r="CY170" s="42"/>
      <c r="CZ170" s="42"/>
      <c r="DA170" s="42"/>
    </row>
    <row r="171" spans="1:105" x14ac:dyDescent="0.25">
      <c r="A171" s="73"/>
      <c r="B171" s="73"/>
      <c r="C171" s="73"/>
      <c r="D171" s="73"/>
      <c r="E171" s="73"/>
      <c r="F171" s="115" t="s">
        <v>189</v>
      </c>
      <c r="G171" s="115" t="s">
        <v>191</v>
      </c>
      <c r="H171" s="32">
        <v>1</v>
      </c>
      <c r="I171" s="136"/>
      <c r="J171" s="136"/>
      <c r="K171" s="136"/>
      <c r="L171" s="136"/>
      <c r="M171" s="136"/>
      <c r="N171" s="74"/>
      <c r="O171" s="73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  <c r="BL171" s="42"/>
      <c r="BM171" s="42"/>
      <c r="BN171" s="42"/>
      <c r="BO171" s="42"/>
      <c r="BP171" s="42"/>
      <c r="BQ171" s="42"/>
      <c r="BR171" s="42"/>
      <c r="BS171" s="42"/>
      <c r="BT171" s="42"/>
      <c r="BU171" s="42"/>
      <c r="BV171" s="42"/>
      <c r="BW171" s="42"/>
      <c r="BX171" s="42"/>
      <c r="BY171" s="42"/>
      <c r="BZ171" s="42"/>
      <c r="CA171" s="42"/>
      <c r="CB171" s="42"/>
      <c r="CC171" s="42"/>
      <c r="CD171" s="42"/>
      <c r="CE171" s="42"/>
      <c r="CF171" s="42"/>
      <c r="CG171" s="42"/>
      <c r="CH171" s="42"/>
      <c r="CI171" s="42"/>
      <c r="CJ171" s="42"/>
      <c r="CK171" s="42"/>
      <c r="CL171" s="42"/>
      <c r="CM171" s="42"/>
      <c r="CN171" s="42"/>
      <c r="CO171" s="42"/>
      <c r="CP171" s="42"/>
      <c r="CQ171" s="42"/>
      <c r="CR171" s="42"/>
      <c r="CS171" s="42"/>
      <c r="CT171" s="42"/>
      <c r="CU171" s="42"/>
      <c r="CV171" s="42"/>
      <c r="CW171" s="42"/>
      <c r="CX171" s="42"/>
      <c r="CY171" s="42"/>
      <c r="CZ171" s="42"/>
      <c r="DA171" s="42"/>
    </row>
    <row r="172" spans="1:105" s="17" customFormat="1" x14ac:dyDescent="0.25">
      <c r="A172" s="73"/>
      <c r="B172" s="73"/>
      <c r="C172" s="73"/>
      <c r="D172" s="73"/>
      <c r="E172" s="73"/>
      <c r="F172" s="115" t="s">
        <v>744</v>
      </c>
      <c r="G172" s="217" t="s">
        <v>191</v>
      </c>
      <c r="H172" s="32"/>
      <c r="I172" s="136" t="s">
        <v>314</v>
      </c>
      <c r="J172" s="136"/>
      <c r="K172" s="136"/>
      <c r="L172" s="136"/>
      <c r="M172" s="136"/>
      <c r="N172" s="74"/>
      <c r="O172" s="73" t="s">
        <v>754</v>
      </c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  <c r="BM172" s="42"/>
      <c r="BN172" s="42"/>
      <c r="BO172" s="42"/>
      <c r="BP172" s="42"/>
      <c r="BQ172" s="42"/>
      <c r="BR172" s="42"/>
      <c r="BS172" s="42"/>
      <c r="BT172" s="42"/>
      <c r="BU172" s="42"/>
      <c r="BV172" s="42"/>
      <c r="BW172" s="42"/>
      <c r="BX172" s="42"/>
      <c r="BY172" s="42"/>
      <c r="BZ172" s="42"/>
      <c r="CA172" s="42"/>
      <c r="CB172" s="42"/>
      <c r="CC172" s="42"/>
      <c r="CD172" s="42"/>
      <c r="CE172" s="42"/>
      <c r="CF172" s="42"/>
      <c r="CG172" s="42"/>
      <c r="CH172" s="42"/>
      <c r="CI172" s="42"/>
      <c r="CJ172" s="42"/>
      <c r="CK172" s="42"/>
      <c r="CL172" s="42"/>
      <c r="CM172" s="42"/>
      <c r="CN172" s="42"/>
      <c r="CO172" s="42"/>
      <c r="CP172" s="42"/>
      <c r="CQ172" s="42"/>
      <c r="CR172" s="42"/>
      <c r="CS172" s="42"/>
      <c r="CT172" s="42"/>
      <c r="CU172" s="42"/>
      <c r="CV172" s="42"/>
      <c r="CW172" s="42"/>
      <c r="CX172" s="42"/>
      <c r="CY172" s="42"/>
      <c r="CZ172" s="42"/>
      <c r="DA172" s="42"/>
    </row>
    <row r="173" spans="1:105" x14ac:dyDescent="0.25">
      <c r="A173" s="73"/>
      <c r="B173" s="73"/>
      <c r="C173" s="73"/>
      <c r="D173" s="73"/>
      <c r="E173" s="73"/>
      <c r="F173" s="117" t="s">
        <v>743</v>
      </c>
      <c r="G173" s="218" t="s">
        <v>191</v>
      </c>
      <c r="H173" s="31">
        <v>1</v>
      </c>
      <c r="I173" s="136" t="s">
        <v>314</v>
      </c>
      <c r="J173" s="136"/>
      <c r="K173" s="136"/>
      <c r="L173" s="136"/>
      <c r="M173" s="136"/>
      <c r="N173" s="74"/>
      <c r="O173" s="73" t="s">
        <v>754</v>
      </c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  <c r="BM173" s="42"/>
      <c r="BN173" s="42"/>
      <c r="BO173" s="42"/>
      <c r="BP173" s="42"/>
      <c r="BQ173" s="42"/>
      <c r="BR173" s="42"/>
      <c r="BS173" s="42"/>
      <c r="BT173" s="42"/>
      <c r="BU173" s="42"/>
      <c r="BV173" s="42"/>
      <c r="BW173" s="42"/>
      <c r="BX173" s="42"/>
      <c r="BY173" s="42"/>
      <c r="BZ173" s="42"/>
      <c r="CA173" s="42"/>
      <c r="CB173" s="42"/>
      <c r="CC173" s="42"/>
      <c r="CD173" s="42"/>
      <c r="CE173" s="42"/>
      <c r="CF173" s="42"/>
      <c r="CG173" s="42"/>
      <c r="CH173" s="42"/>
      <c r="CI173" s="42"/>
      <c r="CJ173" s="42"/>
      <c r="CK173" s="42"/>
      <c r="CL173" s="42"/>
      <c r="CM173" s="42"/>
      <c r="CN173" s="42"/>
      <c r="CO173" s="42"/>
      <c r="CP173" s="42"/>
      <c r="CQ173" s="42"/>
      <c r="CR173" s="42"/>
      <c r="CS173" s="42"/>
      <c r="CT173" s="42"/>
      <c r="CU173" s="42"/>
      <c r="CV173" s="42"/>
      <c r="CW173" s="42"/>
      <c r="CX173" s="42"/>
      <c r="CY173" s="42"/>
      <c r="CZ173" s="42"/>
      <c r="DA173" s="42"/>
    </row>
    <row r="174" spans="1:105" x14ac:dyDescent="0.25">
      <c r="A174" s="73"/>
      <c r="B174" s="73"/>
      <c r="C174" s="73"/>
      <c r="D174" s="73"/>
      <c r="E174" s="73"/>
      <c r="F174" s="73"/>
      <c r="G174" s="73"/>
      <c r="H174" s="74"/>
      <c r="I174" s="74"/>
      <c r="J174" s="74"/>
      <c r="K174" s="74"/>
      <c r="L174" s="74"/>
      <c r="M174" s="74"/>
      <c r="N174" s="74"/>
      <c r="O174" s="73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  <c r="BM174" s="42"/>
      <c r="BN174" s="42"/>
      <c r="BO174" s="42"/>
      <c r="BP174" s="42"/>
      <c r="BQ174" s="42"/>
      <c r="BR174" s="42"/>
      <c r="BS174" s="42"/>
      <c r="BT174" s="42"/>
      <c r="BU174" s="42"/>
      <c r="BV174" s="42"/>
      <c r="BW174" s="42"/>
      <c r="BX174" s="42"/>
      <c r="BY174" s="42"/>
      <c r="BZ174" s="42"/>
      <c r="CA174" s="42"/>
      <c r="CB174" s="42"/>
      <c r="CC174" s="42"/>
      <c r="CD174" s="42"/>
      <c r="CE174" s="42"/>
      <c r="CF174" s="42"/>
      <c r="CG174" s="42"/>
      <c r="CH174" s="42"/>
      <c r="CI174" s="42"/>
      <c r="CJ174" s="42"/>
      <c r="CK174" s="42"/>
      <c r="CL174" s="42"/>
      <c r="CM174" s="42"/>
      <c r="CN174" s="42"/>
      <c r="CO174" s="42"/>
      <c r="CP174" s="42"/>
      <c r="CQ174" s="42"/>
      <c r="CR174" s="42"/>
      <c r="CS174" s="42"/>
      <c r="CT174" s="42"/>
      <c r="CU174" s="42"/>
      <c r="CV174" s="42"/>
      <c r="CW174" s="42"/>
      <c r="CX174" s="42"/>
      <c r="CY174" s="42"/>
      <c r="CZ174" s="42"/>
      <c r="DA174" s="42"/>
    </row>
    <row r="175" spans="1:105" x14ac:dyDescent="0.25">
      <c r="A175" s="101"/>
      <c r="B175" s="101"/>
      <c r="C175" s="110" t="s">
        <v>680</v>
      </c>
      <c r="D175" s="110"/>
      <c r="E175" s="110"/>
      <c r="F175" s="110"/>
      <c r="G175" s="110"/>
      <c r="H175" s="111"/>
      <c r="I175" s="111"/>
      <c r="J175" s="111"/>
      <c r="K175" s="111"/>
      <c r="L175" s="111"/>
      <c r="M175" s="111"/>
      <c r="N175" s="111"/>
      <c r="O175" s="110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2"/>
      <c r="BJ175" s="42"/>
      <c r="BK175" s="42"/>
      <c r="BL175" s="42"/>
      <c r="BM175" s="42"/>
      <c r="BN175" s="42"/>
      <c r="BO175" s="42"/>
      <c r="BP175" s="42"/>
      <c r="BQ175" s="42"/>
      <c r="BR175" s="42"/>
      <c r="BS175" s="42"/>
      <c r="BT175" s="42"/>
      <c r="BU175" s="42"/>
      <c r="BV175" s="42"/>
      <c r="BW175" s="42"/>
      <c r="BX175" s="42"/>
      <c r="BY175" s="42"/>
      <c r="BZ175" s="42"/>
      <c r="CA175" s="42"/>
      <c r="CB175" s="42"/>
      <c r="CC175" s="42"/>
      <c r="CD175" s="42"/>
      <c r="CE175" s="42"/>
      <c r="CF175" s="42"/>
      <c r="CG175" s="42"/>
      <c r="CH175" s="42"/>
      <c r="CI175" s="42"/>
      <c r="CJ175" s="42"/>
      <c r="CK175" s="42"/>
      <c r="CL175" s="42"/>
      <c r="CM175" s="42"/>
      <c r="CN175" s="42"/>
      <c r="CO175" s="42"/>
      <c r="CP175" s="42"/>
      <c r="CQ175" s="42"/>
      <c r="CR175" s="42"/>
      <c r="CS175" s="42"/>
      <c r="CT175" s="42"/>
      <c r="CU175" s="42"/>
      <c r="CV175" s="42"/>
      <c r="CW175" s="42"/>
      <c r="CX175" s="42"/>
      <c r="CY175" s="42"/>
      <c r="CZ175" s="42"/>
      <c r="DA175" s="42"/>
    </row>
    <row r="176" spans="1:105" x14ac:dyDescent="0.25">
      <c r="A176" s="73"/>
      <c r="B176" s="73"/>
      <c r="C176" s="109"/>
      <c r="D176" s="109"/>
      <c r="E176" s="73"/>
      <c r="F176" s="73"/>
      <c r="G176" s="73"/>
      <c r="H176" s="74"/>
      <c r="I176" s="74"/>
      <c r="J176" s="74"/>
      <c r="K176" s="74"/>
      <c r="L176" s="74"/>
      <c r="M176" s="74"/>
      <c r="N176" s="74"/>
      <c r="O176" s="73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  <c r="BM176" s="42"/>
      <c r="BN176" s="42"/>
      <c r="BO176" s="42"/>
      <c r="BP176" s="42"/>
      <c r="BQ176" s="42"/>
      <c r="BR176" s="42"/>
      <c r="BS176" s="42"/>
      <c r="BT176" s="42"/>
      <c r="BU176" s="42"/>
      <c r="BV176" s="42"/>
      <c r="BW176" s="42"/>
      <c r="BX176" s="42"/>
      <c r="BY176" s="42"/>
      <c r="BZ176" s="42"/>
      <c r="CA176" s="42"/>
      <c r="CB176" s="42"/>
      <c r="CC176" s="42"/>
      <c r="CD176" s="42"/>
      <c r="CE176" s="42"/>
      <c r="CF176" s="42"/>
      <c r="CG176" s="42"/>
      <c r="CH176" s="42"/>
      <c r="CI176" s="42"/>
      <c r="CJ176" s="42"/>
      <c r="CK176" s="42"/>
      <c r="CL176" s="42"/>
      <c r="CM176" s="42"/>
      <c r="CN176" s="42"/>
      <c r="CO176" s="42"/>
      <c r="CP176" s="42"/>
      <c r="CQ176" s="42"/>
      <c r="CR176" s="42"/>
      <c r="CS176" s="42"/>
      <c r="CT176" s="42"/>
      <c r="CU176" s="42"/>
      <c r="CV176" s="42"/>
      <c r="CW176" s="42"/>
      <c r="CX176" s="42"/>
      <c r="CY176" s="42"/>
      <c r="CZ176" s="42"/>
      <c r="DA176" s="42"/>
    </row>
    <row r="177" spans="1:105" x14ac:dyDescent="0.25">
      <c r="A177" s="73"/>
      <c r="B177" s="73"/>
      <c r="C177" s="109"/>
      <c r="D177" s="109" t="s">
        <v>691</v>
      </c>
      <c r="E177" s="73"/>
      <c r="F177" s="73"/>
      <c r="G177" s="73"/>
      <c r="H177" s="74"/>
      <c r="I177" s="74"/>
      <c r="J177" s="74"/>
      <c r="K177" s="74"/>
      <c r="L177" s="74"/>
      <c r="M177" s="74"/>
      <c r="N177" s="74"/>
      <c r="O177" s="73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42"/>
      <c r="BN177" s="42"/>
      <c r="BO177" s="42"/>
      <c r="BP177" s="42"/>
      <c r="BQ177" s="42"/>
      <c r="BR177" s="42"/>
      <c r="BS177" s="42"/>
      <c r="BT177" s="42"/>
      <c r="BU177" s="42"/>
      <c r="BV177" s="42"/>
      <c r="BW177" s="42"/>
      <c r="BX177" s="42"/>
      <c r="BY177" s="42"/>
      <c r="BZ177" s="42"/>
      <c r="CA177" s="42"/>
      <c r="CB177" s="42"/>
      <c r="CC177" s="42"/>
      <c r="CD177" s="42"/>
      <c r="CE177" s="42"/>
      <c r="CF177" s="42"/>
      <c r="CG177" s="42"/>
      <c r="CH177" s="42"/>
      <c r="CI177" s="42"/>
      <c r="CJ177" s="42"/>
      <c r="CK177" s="42"/>
      <c r="CL177" s="42"/>
      <c r="CM177" s="42"/>
      <c r="CN177" s="42"/>
      <c r="CO177" s="42"/>
      <c r="CP177" s="42"/>
      <c r="CQ177" s="42"/>
      <c r="CR177" s="42"/>
      <c r="CS177" s="42"/>
      <c r="CT177" s="42"/>
      <c r="CU177" s="42"/>
      <c r="CV177" s="42"/>
      <c r="CW177" s="42"/>
      <c r="CX177" s="42"/>
      <c r="CY177" s="42"/>
      <c r="CZ177" s="42"/>
      <c r="DA177" s="42"/>
    </row>
    <row r="178" spans="1:105" x14ac:dyDescent="0.25">
      <c r="A178" s="73"/>
      <c r="B178" s="73"/>
      <c r="C178" s="109"/>
      <c r="D178" s="109"/>
      <c r="E178" s="73"/>
      <c r="F178" s="73"/>
      <c r="G178" s="73"/>
      <c r="H178" s="74"/>
      <c r="I178" s="74"/>
      <c r="J178" s="74"/>
      <c r="K178" s="74"/>
      <c r="L178" s="74"/>
      <c r="M178" s="74"/>
      <c r="N178" s="74"/>
      <c r="O178" s="73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42"/>
      <c r="BN178" s="42"/>
      <c r="BO178" s="42"/>
      <c r="BP178" s="42"/>
      <c r="BQ178" s="42"/>
      <c r="BR178" s="42"/>
      <c r="BS178" s="42"/>
      <c r="BT178" s="42"/>
      <c r="BU178" s="42"/>
      <c r="BV178" s="42"/>
      <c r="BW178" s="42"/>
      <c r="BX178" s="42"/>
      <c r="BY178" s="42"/>
      <c r="BZ178" s="42"/>
      <c r="CA178" s="42"/>
      <c r="CB178" s="42"/>
      <c r="CC178" s="42"/>
      <c r="CD178" s="42"/>
      <c r="CE178" s="42"/>
      <c r="CF178" s="42"/>
      <c r="CG178" s="42"/>
      <c r="CH178" s="42"/>
      <c r="CI178" s="42"/>
      <c r="CJ178" s="42"/>
      <c r="CK178" s="42"/>
      <c r="CL178" s="42"/>
      <c r="CM178" s="42"/>
      <c r="CN178" s="42"/>
      <c r="CO178" s="42"/>
      <c r="CP178" s="42"/>
      <c r="CQ178" s="42"/>
      <c r="CR178" s="42"/>
      <c r="CS178" s="42"/>
      <c r="CT178" s="42"/>
      <c r="CU178" s="42"/>
      <c r="CV178" s="42"/>
      <c r="CW178" s="42"/>
      <c r="CX178" s="42"/>
      <c r="CY178" s="42"/>
      <c r="CZ178" s="42"/>
      <c r="DA178" s="42"/>
    </row>
    <row r="179" spans="1:105" x14ac:dyDescent="0.25">
      <c r="A179" s="73"/>
      <c r="B179" s="73"/>
      <c r="C179" s="73"/>
      <c r="D179" s="109"/>
      <c r="E179" s="112" t="s">
        <v>192</v>
      </c>
      <c r="F179" s="73"/>
      <c r="G179" s="73"/>
      <c r="H179" s="74"/>
      <c r="I179" s="74"/>
      <c r="J179" s="74"/>
      <c r="K179" s="74"/>
      <c r="L179" s="74"/>
      <c r="M179" s="74"/>
      <c r="N179" s="74"/>
      <c r="O179" s="73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  <c r="BM179" s="42"/>
      <c r="BN179" s="42"/>
      <c r="BO179" s="42"/>
      <c r="BP179" s="42"/>
      <c r="BQ179" s="42"/>
      <c r="BR179" s="42"/>
      <c r="BS179" s="42"/>
      <c r="BT179" s="42"/>
      <c r="BU179" s="42"/>
      <c r="BV179" s="42"/>
      <c r="BW179" s="42"/>
      <c r="BX179" s="42"/>
      <c r="BY179" s="42"/>
      <c r="BZ179" s="42"/>
      <c r="CA179" s="42"/>
      <c r="CB179" s="42"/>
      <c r="CC179" s="42"/>
      <c r="CD179" s="42"/>
      <c r="CE179" s="42"/>
      <c r="CF179" s="42"/>
      <c r="CG179" s="42"/>
      <c r="CH179" s="42"/>
      <c r="CI179" s="42"/>
      <c r="CJ179" s="42"/>
      <c r="CK179" s="42"/>
      <c r="CL179" s="42"/>
      <c r="CM179" s="42"/>
      <c r="CN179" s="42"/>
      <c r="CO179" s="42"/>
      <c r="CP179" s="42"/>
      <c r="CQ179" s="42"/>
      <c r="CR179" s="42"/>
      <c r="CS179" s="42"/>
      <c r="CT179" s="42"/>
      <c r="CU179" s="42"/>
      <c r="CV179" s="42"/>
      <c r="CW179" s="42"/>
      <c r="CX179" s="42"/>
      <c r="CY179" s="42"/>
      <c r="CZ179" s="42"/>
      <c r="DA179" s="42"/>
    </row>
    <row r="180" spans="1:105" x14ac:dyDescent="0.25">
      <c r="A180" s="73"/>
      <c r="B180" s="73"/>
      <c r="C180" s="73"/>
      <c r="D180" s="73"/>
      <c r="E180" s="73"/>
      <c r="F180" s="113" t="s">
        <v>180</v>
      </c>
      <c r="G180" s="113" t="s">
        <v>198</v>
      </c>
      <c r="H180" s="33" t="s">
        <v>193</v>
      </c>
      <c r="I180" s="134"/>
      <c r="J180" s="134"/>
      <c r="K180" s="134"/>
      <c r="L180" s="134"/>
      <c r="M180" s="134"/>
      <c r="N180" s="74"/>
      <c r="O180" s="73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  <c r="BF180" s="42"/>
      <c r="BG180" s="42"/>
      <c r="BH180" s="42"/>
      <c r="BI180" s="42"/>
      <c r="BJ180" s="42"/>
      <c r="BK180" s="42"/>
      <c r="BL180" s="42"/>
      <c r="BM180" s="42"/>
      <c r="BN180" s="42"/>
      <c r="BO180" s="42"/>
      <c r="BP180" s="42"/>
      <c r="BQ180" s="42"/>
      <c r="BR180" s="42"/>
      <c r="BS180" s="42"/>
      <c r="BT180" s="42"/>
      <c r="BU180" s="42"/>
      <c r="BV180" s="42"/>
      <c r="BW180" s="42"/>
      <c r="BX180" s="42"/>
      <c r="BY180" s="42"/>
      <c r="BZ180" s="42"/>
      <c r="CA180" s="42"/>
      <c r="CB180" s="42"/>
      <c r="CC180" s="42"/>
      <c r="CD180" s="42"/>
      <c r="CE180" s="42"/>
      <c r="CF180" s="42"/>
      <c r="CG180" s="42"/>
      <c r="CH180" s="42"/>
      <c r="CI180" s="42"/>
      <c r="CJ180" s="42"/>
      <c r="CK180" s="42"/>
      <c r="CL180" s="42"/>
      <c r="CM180" s="42"/>
      <c r="CN180" s="42"/>
      <c r="CO180" s="42"/>
      <c r="CP180" s="42"/>
      <c r="CQ180" s="42"/>
      <c r="CR180" s="42"/>
      <c r="CS180" s="42"/>
      <c r="CT180" s="42"/>
      <c r="CU180" s="42"/>
      <c r="CV180" s="42"/>
      <c r="CW180" s="42"/>
      <c r="CX180" s="42"/>
      <c r="CY180" s="42"/>
      <c r="CZ180" s="42"/>
      <c r="DA180" s="42"/>
    </row>
    <row r="181" spans="1:105" x14ac:dyDescent="0.25">
      <c r="A181" s="73"/>
      <c r="B181" s="73"/>
      <c r="C181" s="73"/>
      <c r="D181" s="73"/>
      <c r="E181" s="73"/>
      <c r="F181" s="115" t="s">
        <v>182</v>
      </c>
      <c r="G181" s="115" t="s">
        <v>198</v>
      </c>
      <c r="H181" s="26" t="s">
        <v>194</v>
      </c>
      <c r="I181" s="134"/>
      <c r="J181" s="134"/>
      <c r="K181" s="134"/>
      <c r="L181" s="134"/>
      <c r="M181" s="134"/>
      <c r="N181" s="74"/>
      <c r="O181" s="73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BM181" s="42"/>
      <c r="BN181" s="42"/>
      <c r="BO181" s="42"/>
      <c r="BP181" s="42"/>
      <c r="BQ181" s="42"/>
      <c r="BR181" s="42"/>
      <c r="BS181" s="42"/>
      <c r="BT181" s="42"/>
      <c r="BU181" s="42"/>
      <c r="BV181" s="42"/>
      <c r="BW181" s="42"/>
      <c r="BX181" s="42"/>
      <c r="BY181" s="42"/>
      <c r="BZ181" s="42"/>
      <c r="CA181" s="42"/>
      <c r="CB181" s="42"/>
      <c r="CC181" s="42"/>
      <c r="CD181" s="42"/>
      <c r="CE181" s="42"/>
      <c r="CF181" s="42"/>
      <c r="CG181" s="42"/>
      <c r="CH181" s="42"/>
      <c r="CI181" s="42"/>
      <c r="CJ181" s="42"/>
      <c r="CK181" s="42"/>
      <c r="CL181" s="42"/>
      <c r="CM181" s="42"/>
      <c r="CN181" s="42"/>
      <c r="CO181" s="42"/>
      <c r="CP181" s="42"/>
      <c r="CQ181" s="42"/>
      <c r="CR181" s="42"/>
      <c r="CS181" s="42"/>
      <c r="CT181" s="42"/>
      <c r="CU181" s="42"/>
      <c r="CV181" s="42"/>
      <c r="CW181" s="42"/>
      <c r="CX181" s="42"/>
      <c r="CY181" s="42"/>
      <c r="CZ181" s="42"/>
      <c r="DA181" s="42"/>
    </row>
    <row r="182" spans="1:105" x14ac:dyDescent="0.25">
      <c r="A182" s="73"/>
      <c r="B182" s="73"/>
      <c r="C182" s="73"/>
      <c r="D182" s="73"/>
      <c r="E182" s="73"/>
      <c r="F182" s="115" t="s">
        <v>184</v>
      </c>
      <c r="G182" s="115" t="s">
        <v>198</v>
      </c>
      <c r="H182" s="26" t="s">
        <v>41</v>
      </c>
      <c r="I182" s="134"/>
      <c r="J182" s="134"/>
      <c r="K182" s="134"/>
      <c r="L182" s="134"/>
      <c r="M182" s="134"/>
      <c r="N182" s="74"/>
      <c r="O182" s="73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  <c r="BJ182" s="42"/>
      <c r="BK182" s="42"/>
      <c r="BL182" s="42"/>
      <c r="BM182" s="42"/>
      <c r="BN182" s="42"/>
      <c r="BO182" s="42"/>
      <c r="BP182" s="42"/>
      <c r="BQ182" s="42"/>
      <c r="BR182" s="42"/>
      <c r="BS182" s="42"/>
      <c r="BT182" s="42"/>
      <c r="BU182" s="42"/>
      <c r="BV182" s="42"/>
      <c r="BW182" s="42"/>
      <c r="BX182" s="42"/>
      <c r="BY182" s="42"/>
      <c r="BZ182" s="42"/>
      <c r="CA182" s="42"/>
      <c r="CB182" s="42"/>
      <c r="CC182" s="42"/>
      <c r="CD182" s="42"/>
      <c r="CE182" s="42"/>
      <c r="CF182" s="42"/>
      <c r="CG182" s="42"/>
      <c r="CH182" s="42"/>
      <c r="CI182" s="42"/>
      <c r="CJ182" s="42"/>
      <c r="CK182" s="42"/>
      <c r="CL182" s="42"/>
      <c r="CM182" s="42"/>
      <c r="CN182" s="42"/>
      <c r="CO182" s="42"/>
      <c r="CP182" s="42"/>
      <c r="CQ182" s="42"/>
      <c r="CR182" s="42"/>
      <c r="CS182" s="42"/>
      <c r="CT182" s="42"/>
      <c r="CU182" s="42"/>
      <c r="CV182" s="42"/>
      <c r="CW182" s="42"/>
      <c r="CX182" s="42"/>
      <c r="CY182" s="42"/>
      <c r="CZ182" s="42"/>
      <c r="DA182" s="42"/>
    </row>
    <row r="183" spans="1:105" x14ac:dyDescent="0.25">
      <c r="A183" s="73"/>
      <c r="B183" s="73"/>
      <c r="C183" s="73"/>
      <c r="D183" s="73"/>
      <c r="E183" s="73"/>
      <c r="F183" s="115" t="s">
        <v>195</v>
      </c>
      <c r="G183" s="115" t="s">
        <v>198</v>
      </c>
      <c r="H183" s="26" t="s">
        <v>40</v>
      </c>
      <c r="I183" s="134"/>
      <c r="J183" s="134"/>
      <c r="K183" s="134"/>
      <c r="L183" s="134"/>
      <c r="M183" s="134"/>
      <c r="N183" s="74"/>
      <c r="O183" s="73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  <c r="BM183" s="42"/>
      <c r="BN183" s="42"/>
      <c r="BO183" s="42"/>
      <c r="BP183" s="42"/>
      <c r="BQ183" s="42"/>
      <c r="BR183" s="42"/>
      <c r="BS183" s="42"/>
      <c r="BT183" s="42"/>
      <c r="BU183" s="42"/>
      <c r="BV183" s="42"/>
      <c r="BW183" s="42"/>
      <c r="BX183" s="42"/>
      <c r="BY183" s="42"/>
      <c r="BZ183" s="42"/>
      <c r="CA183" s="42"/>
      <c r="CB183" s="42"/>
      <c r="CC183" s="42"/>
      <c r="CD183" s="42"/>
      <c r="CE183" s="42"/>
      <c r="CF183" s="42"/>
      <c r="CG183" s="42"/>
      <c r="CH183" s="42"/>
      <c r="CI183" s="42"/>
      <c r="CJ183" s="42"/>
      <c r="CK183" s="42"/>
      <c r="CL183" s="42"/>
      <c r="CM183" s="42"/>
      <c r="CN183" s="42"/>
      <c r="CO183" s="42"/>
      <c r="CP183" s="42"/>
      <c r="CQ183" s="42"/>
      <c r="CR183" s="42"/>
      <c r="CS183" s="42"/>
      <c r="CT183" s="42"/>
      <c r="CU183" s="42"/>
      <c r="CV183" s="42"/>
      <c r="CW183" s="42"/>
      <c r="CX183" s="42"/>
      <c r="CY183" s="42"/>
      <c r="CZ183" s="42"/>
      <c r="DA183" s="42"/>
    </row>
    <row r="184" spans="1:105" x14ac:dyDescent="0.25">
      <c r="A184" s="73"/>
      <c r="B184" s="73"/>
      <c r="C184" s="73"/>
      <c r="D184" s="73"/>
      <c r="E184" s="73"/>
      <c r="F184" s="117" t="s">
        <v>196</v>
      </c>
      <c r="G184" s="117" t="s">
        <v>198</v>
      </c>
      <c r="H184" s="27" t="s">
        <v>166</v>
      </c>
      <c r="I184" s="134"/>
      <c r="J184" s="134"/>
      <c r="K184" s="134"/>
      <c r="L184" s="134"/>
      <c r="M184" s="134"/>
      <c r="N184" s="74"/>
      <c r="O184" s="73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  <c r="BM184" s="42"/>
      <c r="BN184" s="42"/>
      <c r="BO184" s="42"/>
      <c r="BP184" s="42"/>
      <c r="BQ184" s="42"/>
      <c r="BR184" s="42"/>
      <c r="BS184" s="42"/>
      <c r="BT184" s="42"/>
      <c r="BU184" s="42"/>
      <c r="BV184" s="42"/>
      <c r="BW184" s="42"/>
      <c r="BX184" s="42"/>
      <c r="BY184" s="42"/>
      <c r="BZ184" s="42"/>
      <c r="CA184" s="42"/>
      <c r="CB184" s="42"/>
      <c r="CC184" s="42"/>
      <c r="CD184" s="42"/>
      <c r="CE184" s="42"/>
      <c r="CF184" s="42"/>
      <c r="CG184" s="42"/>
      <c r="CH184" s="42"/>
      <c r="CI184" s="42"/>
      <c r="CJ184" s="42"/>
      <c r="CK184" s="42"/>
      <c r="CL184" s="42"/>
      <c r="CM184" s="42"/>
      <c r="CN184" s="42"/>
      <c r="CO184" s="42"/>
      <c r="CP184" s="42"/>
      <c r="CQ184" s="42"/>
      <c r="CR184" s="42"/>
      <c r="CS184" s="42"/>
      <c r="CT184" s="42"/>
      <c r="CU184" s="42"/>
      <c r="CV184" s="42"/>
      <c r="CW184" s="42"/>
      <c r="CX184" s="42"/>
      <c r="CY184" s="42"/>
      <c r="CZ184" s="42"/>
      <c r="DA184" s="42"/>
    </row>
    <row r="185" spans="1:105" x14ac:dyDescent="0.25">
      <c r="A185" s="73"/>
      <c r="B185" s="73"/>
      <c r="C185" s="73"/>
      <c r="D185" s="73"/>
      <c r="E185" s="73"/>
      <c r="F185" s="73"/>
      <c r="G185" s="73"/>
      <c r="H185" s="74"/>
      <c r="I185" s="74"/>
      <c r="J185" s="74"/>
      <c r="K185" s="74"/>
      <c r="L185" s="74"/>
      <c r="M185" s="74"/>
      <c r="N185" s="74"/>
      <c r="O185" s="73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  <c r="BM185" s="42"/>
      <c r="BN185" s="42"/>
      <c r="BO185" s="42"/>
      <c r="BP185" s="42"/>
      <c r="BQ185" s="42"/>
      <c r="BR185" s="42"/>
      <c r="BS185" s="42"/>
      <c r="BT185" s="42"/>
      <c r="BU185" s="42"/>
      <c r="BV185" s="42"/>
      <c r="BW185" s="42"/>
      <c r="BX185" s="42"/>
      <c r="BY185" s="42"/>
      <c r="BZ185" s="42"/>
      <c r="CA185" s="42"/>
      <c r="CB185" s="42"/>
      <c r="CC185" s="42"/>
      <c r="CD185" s="42"/>
      <c r="CE185" s="42"/>
      <c r="CF185" s="42"/>
      <c r="CG185" s="42"/>
      <c r="CH185" s="42"/>
      <c r="CI185" s="42"/>
      <c r="CJ185" s="42"/>
      <c r="CK185" s="42"/>
      <c r="CL185" s="42"/>
      <c r="CM185" s="42"/>
      <c r="CN185" s="42"/>
      <c r="CO185" s="42"/>
      <c r="CP185" s="42"/>
      <c r="CQ185" s="42"/>
      <c r="CR185" s="42"/>
      <c r="CS185" s="42"/>
      <c r="CT185" s="42"/>
      <c r="CU185" s="42"/>
      <c r="CV185" s="42"/>
      <c r="CW185" s="42"/>
      <c r="CX185" s="42"/>
      <c r="CY185" s="42"/>
      <c r="CZ185" s="42"/>
      <c r="DA185" s="42"/>
    </row>
    <row r="186" spans="1:105" x14ac:dyDescent="0.25">
      <c r="A186" s="115"/>
      <c r="B186" s="73"/>
      <c r="C186" s="73"/>
      <c r="D186" s="73"/>
      <c r="E186" s="112" t="s">
        <v>692</v>
      </c>
      <c r="F186" s="73"/>
      <c r="G186" s="73"/>
      <c r="H186" s="74"/>
      <c r="I186" s="132" t="s">
        <v>314</v>
      </c>
      <c r="J186" s="132"/>
      <c r="K186" s="132"/>
      <c r="L186" s="132"/>
      <c r="M186" s="132"/>
      <c r="N186" s="132"/>
      <c r="O186" s="115" t="s">
        <v>358</v>
      </c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  <c r="BM186" s="42"/>
      <c r="BN186" s="42"/>
      <c r="BO186" s="42"/>
      <c r="BP186" s="42"/>
      <c r="BQ186" s="42"/>
      <c r="BR186" s="42"/>
      <c r="BS186" s="42"/>
      <c r="BT186" s="42"/>
      <c r="BU186" s="42"/>
      <c r="BV186" s="42"/>
      <c r="BW186" s="42"/>
      <c r="BX186" s="42"/>
      <c r="BY186" s="42"/>
      <c r="BZ186" s="42"/>
      <c r="CA186" s="42"/>
      <c r="CB186" s="42"/>
      <c r="CC186" s="42"/>
      <c r="CD186" s="42"/>
      <c r="CE186" s="42"/>
      <c r="CF186" s="42"/>
      <c r="CG186" s="42"/>
      <c r="CH186" s="42"/>
      <c r="CI186" s="42"/>
      <c r="CJ186" s="42"/>
      <c r="CK186" s="42"/>
      <c r="CL186" s="42"/>
      <c r="CM186" s="42"/>
      <c r="CN186" s="42"/>
      <c r="CO186" s="42"/>
      <c r="CP186" s="42"/>
      <c r="CQ186" s="42"/>
      <c r="CR186" s="42"/>
      <c r="CS186" s="42"/>
      <c r="CT186" s="42"/>
      <c r="CU186" s="42"/>
      <c r="CV186" s="42"/>
      <c r="CW186" s="42"/>
      <c r="CX186" s="42"/>
      <c r="CY186" s="42"/>
      <c r="CZ186" s="42"/>
      <c r="DA186" s="42"/>
    </row>
    <row r="187" spans="1:105" x14ac:dyDescent="0.25">
      <c r="A187" s="73"/>
      <c r="B187" s="73"/>
      <c r="C187" s="73"/>
      <c r="D187" s="73"/>
      <c r="E187" s="73"/>
      <c r="F187" s="113" t="s">
        <v>197</v>
      </c>
      <c r="G187" s="113" t="s">
        <v>198</v>
      </c>
      <c r="H187" s="33" t="s">
        <v>194</v>
      </c>
      <c r="I187" s="134"/>
      <c r="J187" s="134"/>
      <c r="K187" s="134"/>
      <c r="L187" s="134"/>
      <c r="M187" s="134"/>
      <c r="N187" s="74"/>
      <c r="O187" s="73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  <c r="BL187" s="42"/>
      <c r="BM187" s="42"/>
      <c r="BN187" s="42"/>
      <c r="BO187" s="42"/>
      <c r="BP187" s="42"/>
      <c r="BQ187" s="42"/>
      <c r="BR187" s="42"/>
      <c r="BS187" s="42"/>
      <c r="BT187" s="42"/>
      <c r="BU187" s="42"/>
      <c r="BV187" s="42"/>
      <c r="BW187" s="42"/>
      <c r="BX187" s="42"/>
      <c r="BY187" s="42"/>
      <c r="BZ187" s="42"/>
      <c r="CA187" s="42"/>
      <c r="CB187" s="42"/>
      <c r="CC187" s="42"/>
      <c r="CD187" s="42"/>
      <c r="CE187" s="42"/>
      <c r="CF187" s="42"/>
      <c r="CG187" s="42"/>
      <c r="CH187" s="42"/>
      <c r="CI187" s="42"/>
      <c r="CJ187" s="42"/>
      <c r="CK187" s="42"/>
      <c r="CL187" s="42"/>
      <c r="CM187" s="42"/>
      <c r="CN187" s="42"/>
      <c r="CO187" s="42"/>
      <c r="CP187" s="42"/>
      <c r="CQ187" s="42"/>
      <c r="CR187" s="42"/>
      <c r="CS187" s="42"/>
      <c r="CT187" s="42"/>
      <c r="CU187" s="42"/>
      <c r="CV187" s="42"/>
      <c r="CW187" s="42"/>
      <c r="CX187" s="42"/>
      <c r="CY187" s="42"/>
      <c r="CZ187" s="42"/>
      <c r="DA187" s="42"/>
    </row>
    <row r="188" spans="1:105" x14ac:dyDescent="0.25">
      <c r="A188" s="73"/>
      <c r="B188" s="73"/>
      <c r="C188" s="73"/>
      <c r="D188" s="73"/>
      <c r="E188" s="73"/>
      <c r="F188" s="115" t="s">
        <v>199</v>
      </c>
      <c r="G188" s="115" t="s">
        <v>198</v>
      </c>
      <c r="H188" s="26" t="s">
        <v>193</v>
      </c>
      <c r="I188" s="134"/>
      <c r="J188" s="134"/>
      <c r="K188" s="134"/>
      <c r="L188" s="134"/>
      <c r="M188" s="134"/>
      <c r="N188" s="74"/>
      <c r="O188" s="73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  <c r="BM188" s="42"/>
      <c r="BN188" s="42"/>
      <c r="BO188" s="42"/>
      <c r="BP188" s="42"/>
      <c r="BQ188" s="42"/>
      <c r="BR188" s="42"/>
      <c r="BS188" s="42"/>
      <c r="BT188" s="42"/>
      <c r="BU188" s="42"/>
      <c r="BV188" s="42"/>
      <c r="BW188" s="42"/>
      <c r="BX188" s="42"/>
      <c r="BY188" s="42"/>
      <c r="BZ188" s="42"/>
      <c r="CA188" s="42"/>
      <c r="CB188" s="42"/>
      <c r="CC188" s="42"/>
      <c r="CD188" s="42"/>
      <c r="CE188" s="42"/>
      <c r="CF188" s="42"/>
      <c r="CG188" s="42"/>
      <c r="CH188" s="42"/>
      <c r="CI188" s="42"/>
      <c r="CJ188" s="42"/>
      <c r="CK188" s="42"/>
      <c r="CL188" s="42"/>
      <c r="CM188" s="42"/>
      <c r="CN188" s="42"/>
      <c r="CO188" s="42"/>
      <c r="CP188" s="42"/>
      <c r="CQ188" s="42"/>
      <c r="CR188" s="42"/>
      <c r="CS188" s="42"/>
      <c r="CT188" s="42"/>
      <c r="CU188" s="42"/>
      <c r="CV188" s="42"/>
      <c r="CW188" s="42"/>
      <c r="CX188" s="42"/>
      <c r="CY188" s="42"/>
      <c r="CZ188" s="42"/>
      <c r="DA188" s="42"/>
    </row>
    <row r="189" spans="1:105" x14ac:dyDescent="0.25">
      <c r="A189" s="73"/>
      <c r="B189" s="73"/>
      <c r="C189" s="73"/>
      <c r="D189" s="73"/>
      <c r="E189" s="73"/>
      <c r="F189" s="115" t="s">
        <v>50</v>
      </c>
      <c r="G189" s="115" t="s">
        <v>198</v>
      </c>
      <c r="H189" s="26" t="s">
        <v>194</v>
      </c>
      <c r="I189" s="134"/>
      <c r="J189" s="134"/>
      <c r="K189" s="134"/>
      <c r="L189" s="134"/>
      <c r="M189" s="134"/>
      <c r="N189" s="74"/>
      <c r="O189" s="73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2"/>
      <c r="BJ189" s="42"/>
      <c r="BK189" s="42"/>
      <c r="BL189" s="42"/>
      <c r="BM189" s="42"/>
      <c r="BN189" s="42"/>
      <c r="BO189" s="42"/>
      <c r="BP189" s="42"/>
      <c r="BQ189" s="42"/>
      <c r="BR189" s="42"/>
      <c r="BS189" s="42"/>
      <c r="BT189" s="42"/>
      <c r="BU189" s="42"/>
      <c r="BV189" s="42"/>
      <c r="BW189" s="42"/>
      <c r="BX189" s="42"/>
      <c r="BY189" s="42"/>
      <c r="BZ189" s="42"/>
      <c r="CA189" s="42"/>
      <c r="CB189" s="42"/>
      <c r="CC189" s="42"/>
      <c r="CD189" s="42"/>
      <c r="CE189" s="42"/>
      <c r="CF189" s="42"/>
      <c r="CG189" s="42"/>
      <c r="CH189" s="42"/>
      <c r="CI189" s="42"/>
      <c r="CJ189" s="42"/>
      <c r="CK189" s="42"/>
      <c r="CL189" s="42"/>
      <c r="CM189" s="42"/>
      <c r="CN189" s="42"/>
      <c r="CO189" s="42"/>
      <c r="CP189" s="42"/>
      <c r="CQ189" s="42"/>
      <c r="CR189" s="42"/>
      <c r="CS189" s="42"/>
      <c r="CT189" s="42"/>
      <c r="CU189" s="42"/>
      <c r="CV189" s="42"/>
      <c r="CW189" s="42"/>
      <c r="CX189" s="42"/>
      <c r="CY189" s="42"/>
      <c r="CZ189" s="42"/>
      <c r="DA189" s="42"/>
    </row>
    <row r="190" spans="1:105" x14ac:dyDescent="0.25">
      <c r="A190" s="73"/>
      <c r="B190" s="73"/>
      <c r="C190" s="73"/>
      <c r="D190" s="73"/>
      <c r="E190" s="73"/>
      <c r="F190" s="115" t="s">
        <v>200</v>
      </c>
      <c r="G190" s="115" t="s">
        <v>198</v>
      </c>
      <c r="H190" s="26" t="s">
        <v>194</v>
      </c>
      <c r="I190" s="134"/>
      <c r="J190" s="134"/>
      <c r="K190" s="134"/>
      <c r="L190" s="134"/>
      <c r="M190" s="134"/>
      <c r="N190" s="74"/>
      <c r="O190" s="73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  <c r="BM190" s="42"/>
      <c r="BN190" s="42"/>
      <c r="BO190" s="42"/>
      <c r="BP190" s="42"/>
      <c r="BQ190" s="42"/>
      <c r="BR190" s="42"/>
      <c r="BS190" s="42"/>
      <c r="BT190" s="42"/>
      <c r="BU190" s="42"/>
      <c r="BV190" s="42"/>
      <c r="BW190" s="42"/>
      <c r="BX190" s="42"/>
      <c r="BY190" s="42"/>
      <c r="BZ190" s="42"/>
      <c r="CA190" s="42"/>
      <c r="CB190" s="42"/>
      <c r="CC190" s="42"/>
      <c r="CD190" s="42"/>
      <c r="CE190" s="42"/>
      <c r="CF190" s="42"/>
      <c r="CG190" s="42"/>
      <c r="CH190" s="42"/>
      <c r="CI190" s="42"/>
      <c r="CJ190" s="42"/>
      <c r="CK190" s="42"/>
      <c r="CL190" s="42"/>
      <c r="CM190" s="42"/>
      <c r="CN190" s="42"/>
      <c r="CO190" s="42"/>
      <c r="CP190" s="42"/>
      <c r="CQ190" s="42"/>
      <c r="CR190" s="42"/>
      <c r="CS190" s="42"/>
      <c r="CT190" s="42"/>
      <c r="CU190" s="42"/>
      <c r="CV190" s="42"/>
      <c r="CW190" s="42"/>
      <c r="CX190" s="42"/>
      <c r="CY190" s="42"/>
      <c r="CZ190" s="42"/>
      <c r="DA190" s="42"/>
    </row>
    <row r="191" spans="1:105" x14ac:dyDescent="0.25">
      <c r="A191" s="73"/>
      <c r="B191" s="73"/>
      <c r="C191" s="73"/>
      <c r="D191" s="73"/>
      <c r="E191" s="73"/>
      <c r="F191" s="115" t="s">
        <v>201</v>
      </c>
      <c r="G191" s="115" t="s">
        <v>198</v>
      </c>
      <c r="H191" s="26" t="s">
        <v>194</v>
      </c>
      <c r="I191" s="134"/>
      <c r="J191" s="134"/>
      <c r="K191" s="134"/>
      <c r="L191" s="134"/>
      <c r="M191" s="134"/>
      <c r="N191" s="74"/>
      <c r="O191" s="73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  <c r="BL191" s="42"/>
      <c r="BM191" s="42"/>
      <c r="BN191" s="42"/>
      <c r="BO191" s="42"/>
      <c r="BP191" s="42"/>
      <c r="BQ191" s="42"/>
      <c r="BR191" s="42"/>
      <c r="BS191" s="42"/>
      <c r="BT191" s="42"/>
      <c r="BU191" s="42"/>
      <c r="BV191" s="42"/>
      <c r="BW191" s="42"/>
      <c r="BX191" s="42"/>
      <c r="BY191" s="42"/>
      <c r="BZ191" s="42"/>
      <c r="CA191" s="42"/>
      <c r="CB191" s="42"/>
      <c r="CC191" s="42"/>
      <c r="CD191" s="42"/>
      <c r="CE191" s="42"/>
      <c r="CF191" s="42"/>
      <c r="CG191" s="42"/>
      <c r="CH191" s="42"/>
      <c r="CI191" s="42"/>
      <c r="CJ191" s="42"/>
      <c r="CK191" s="42"/>
      <c r="CL191" s="42"/>
      <c r="CM191" s="42"/>
      <c r="CN191" s="42"/>
      <c r="CO191" s="42"/>
      <c r="CP191" s="42"/>
      <c r="CQ191" s="42"/>
      <c r="CR191" s="42"/>
      <c r="CS191" s="42"/>
      <c r="CT191" s="42"/>
      <c r="CU191" s="42"/>
      <c r="CV191" s="42"/>
      <c r="CW191" s="42"/>
      <c r="CX191" s="42"/>
      <c r="CY191" s="42"/>
      <c r="CZ191" s="42"/>
      <c r="DA191" s="42"/>
    </row>
    <row r="192" spans="1:105" x14ac:dyDescent="0.25">
      <c r="A192" s="73"/>
      <c r="B192" s="73"/>
      <c r="C192" s="73"/>
      <c r="D192" s="73"/>
      <c r="E192" s="73"/>
      <c r="F192" s="115" t="s">
        <v>202</v>
      </c>
      <c r="G192" s="115" t="s">
        <v>198</v>
      </c>
      <c r="H192" s="26" t="s">
        <v>194</v>
      </c>
      <c r="I192" s="134"/>
      <c r="J192" s="134"/>
      <c r="K192" s="134"/>
      <c r="L192" s="134"/>
      <c r="M192" s="134"/>
      <c r="N192" s="74"/>
      <c r="O192" s="73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  <c r="BG192" s="42"/>
      <c r="BH192" s="42"/>
      <c r="BI192" s="42"/>
      <c r="BJ192" s="42"/>
      <c r="BK192" s="42"/>
      <c r="BL192" s="42"/>
      <c r="BM192" s="42"/>
      <c r="BN192" s="42"/>
      <c r="BO192" s="42"/>
      <c r="BP192" s="42"/>
      <c r="BQ192" s="42"/>
      <c r="BR192" s="42"/>
      <c r="BS192" s="42"/>
      <c r="BT192" s="42"/>
      <c r="BU192" s="42"/>
      <c r="BV192" s="42"/>
      <c r="BW192" s="42"/>
      <c r="BX192" s="42"/>
      <c r="BY192" s="42"/>
      <c r="BZ192" s="42"/>
      <c r="CA192" s="42"/>
      <c r="CB192" s="42"/>
      <c r="CC192" s="42"/>
      <c r="CD192" s="42"/>
      <c r="CE192" s="42"/>
      <c r="CF192" s="42"/>
      <c r="CG192" s="42"/>
      <c r="CH192" s="42"/>
      <c r="CI192" s="42"/>
      <c r="CJ192" s="42"/>
      <c r="CK192" s="42"/>
      <c r="CL192" s="42"/>
      <c r="CM192" s="42"/>
      <c r="CN192" s="42"/>
      <c r="CO192" s="42"/>
      <c r="CP192" s="42"/>
      <c r="CQ192" s="42"/>
      <c r="CR192" s="42"/>
      <c r="CS192" s="42"/>
      <c r="CT192" s="42"/>
      <c r="CU192" s="42"/>
      <c r="CV192" s="42"/>
      <c r="CW192" s="42"/>
      <c r="CX192" s="42"/>
      <c r="CY192" s="42"/>
      <c r="CZ192" s="42"/>
      <c r="DA192" s="42"/>
    </row>
    <row r="193" spans="1:105" x14ac:dyDescent="0.25">
      <c r="A193" s="73"/>
      <c r="B193" s="73"/>
      <c r="C193" s="73"/>
      <c r="D193" s="73"/>
      <c r="E193" s="73"/>
      <c r="F193" s="115" t="s">
        <v>203</v>
      </c>
      <c r="G193" s="115" t="s">
        <v>198</v>
      </c>
      <c r="H193" s="26" t="s">
        <v>193</v>
      </c>
      <c r="I193" s="134"/>
      <c r="J193" s="134"/>
      <c r="K193" s="134"/>
      <c r="L193" s="134"/>
      <c r="M193" s="134"/>
      <c r="N193" s="74"/>
      <c r="O193" s="73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  <c r="BM193" s="42"/>
      <c r="BN193" s="42"/>
      <c r="BO193" s="42"/>
      <c r="BP193" s="42"/>
      <c r="BQ193" s="42"/>
      <c r="BR193" s="42"/>
      <c r="BS193" s="42"/>
      <c r="BT193" s="42"/>
      <c r="BU193" s="42"/>
      <c r="BV193" s="42"/>
      <c r="BW193" s="42"/>
      <c r="BX193" s="42"/>
      <c r="BY193" s="42"/>
      <c r="BZ193" s="42"/>
      <c r="CA193" s="42"/>
      <c r="CB193" s="42"/>
      <c r="CC193" s="42"/>
      <c r="CD193" s="42"/>
      <c r="CE193" s="42"/>
      <c r="CF193" s="42"/>
      <c r="CG193" s="42"/>
      <c r="CH193" s="42"/>
      <c r="CI193" s="42"/>
      <c r="CJ193" s="42"/>
      <c r="CK193" s="42"/>
      <c r="CL193" s="42"/>
      <c r="CM193" s="42"/>
      <c r="CN193" s="42"/>
      <c r="CO193" s="42"/>
      <c r="CP193" s="42"/>
      <c r="CQ193" s="42"/>
      <c r="CR193" s="42"/>
      <c r="CS193" s="42"/>
      <c r="CT193" s="42"/>
      <c r="CU193" s="42"/>
      <c r="CV193" s="42"/>
      <c r="CW193" s="42"/>
      <c r="CX193" s="42"/>
      <c r="CY193" s="42"/>
      <c r="CZ193" s="42"/>
      <c r="DA193" s="42"/>
    </row>
    <row r="194" spans="1:105" x14ac:dyDescent="0.25">
      <c r="A194" s="73"/>
      <c r="B194" s="73"/>
      <c r="C194" s="73"/>
      <c r="D194" s="73"/>
      <c r="E194" s="73"/>
      <c r="F194" s="115" t="s">
        <v>204</v>
      </c>
      <c r="G194" s="115" t="s">
        <v>198</v>
      </c>
      <c r="H194" s="26" t="s">
        <v>194</v>
      </c>
      <c r="I194" s="134"/>
      <c r="J194" s="134"/>
      <c r="K194" s="134"/>
      <c r="L194" s="134"/>
      <c r="M194" s="134"/>
      <c r="N194" s="74"/>
      <c r="O194" s="73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  <c r="BI194" s="42"/>
      <c r="BJ194" s="42"/>
      <c r="BK194" s="42"/>
      <c r="BL194" s="42"/>
      <c r="BM194" s="42"/>
      <c r="BN194" s="42"/>
      <c r="BO194" s="42"/>
      <c r="BP194" s="42"/>
      <c r="BQ194" s="42"/>
      <c r="BR194" s="42"/>
      <c r="BS194" s="42"/>
      <c r="BT194" s="42"/>
      <c r="BU194" s="42"/>
      <c r="BV194" s="42"/>
      <c r="BW194" s="42"/>
      <c r="BX194" s="42"/>
      <c r="BY194" s="42"/>
      <c r="BZ194" s="42"/>
      <c r="CA194" s="42"/>
      <c r="CB194" s="42"/>
      <c r="CC194" s="42"/>
      <c r="CD194" s="42"/>
      <c r="CE194" s="42"/>
      <c r="CF194" s="42"/>
      <c r="CG194" s="42"/>
      <c r="CH194" s="42"/>
      <c r="CI194" s="42"/>
      <c r="CJ194" s="42"/>
      <c r="CK194" s="42"/>
      <c r="CL194" s="42"/>
      <c r="CM194" s="42"/>
      <c r="CN194" s="42"/>
      <c r="CO194" s="42"/>
      <c r="CP194" s="42"/>
      <c r="CQ194" s="42"/>
      <c r="CR194" s="42"/>
      <c r="CS194" s="42"/>
      <c r="CT194" s="42"/>
      <c r="CU194" s="42"/>
      <c r="CV194" s="42"/>
      <c r="CW194" s="42"/>
      <c r="CX194" s="42"/>
      <c r="CY194" s="42"/>
      <c r="CZ194" s="42"/>
      <c r="DA194" s="42"/>
    </row>
    <row r="195" spans="1:105" x14ac:dyDescent="0.25">
      <c r="A195" s="73"/>
      <c r="B195" s="73"/>
      <c r="C195" s="73"/>
      <c r="D195" s="73"/>
      <c r="E195" s="73"/>
      <c r="F195" s="115" t="s">
        <v>205</v>
      </c>
      <c r="G195" s="115" t="s">
        <v>198</v>
      </c>
      <c r="H195" s="26" t="s">
        <v>194</v>
      </c>
      <c r="I195" s="134"/>
      <c r="J195" s="134"/>
      <c r="K195" s="134"/>
      <c r="L195" s="134"/>
      <c r="M195" s="134"/>
      <c r="N195" s="74"/>
      <c r="O195" s="73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  <c r="BL195" s="42"/>
      <c r="BM195" s="42"/>
      <c r="BN195" s="42"/>
      <c r="BO195" s="42"/>
      <c r="BP195" s="42"/>
      <c r="BQ195" s="42"/>
      <c r="BR195" s="42"/>
      <c r="BS195" s="42"/>
      <c r="BT195" s="42"/>
      <c r="BU195" s="42"/>
      <c r="BV195" s="42"/>
      <c r="BW195" s="42"/>
      <c r="BX195" s="42"/>
      <c r="BY195" s="42"/>
      <c r="BZ195" s="42"/>
      <c r="CA195" s="42"/>
      <c r="CB195" s="42"/>
      <c r="CC195" s="42"/>
      <c r="CD195" s="42"/>
      <c r="CE195" s="42"/>
      <c r="CF195" s="42"/>
      <c r="CG195" s="42"/>
      <c r="CH195" s="42"/>
      <c r="CI195" s="42"/>
      <c r="CJ195" s="42"/>
      <c r="CK195" s="42"/>
      <c r="CL195" s="42"/>
      <c r="CM195" s="42"/>
      <c r="CN195" s="42"/>
      <c r="CO195" s="42"/>
      <c r="CP195" s="42"/>
      <c r="CQ195" s="42"/>
      <c r="CR195" s="42"/>
      <c r="CS195" s="42"/>
      <c r="CT195" s="42"/>
      <c r="CU195" s="42"/>
      <c r="CV195" s="42"/>
      <c r="CW195" s="42"/>
      <c r="CX195" s="42"/>
      <c r="CY195" s="42"/>
      <c r="CZ195" s="42"/>
      <c r="DA195" s="42"/>
    </row>
    <row r="196" spans="1:105" x14ac:dyDescent="0.25">
      <c r="A196" s="73"/>
      <c r="B196" s="73"/>
      <c r="C196" s="73"/>
      <c r="D196" s="73"/>
      <c r="E196" s="73"/>
      <c r="F196" s="115" t="s">
        <v>206</v>
      </c>
      <c r="G196" s="115" t="s">
        <v>198</v>
      </c>
      <c r="H196" s="26" t="s">
        <v>194</v>
      </c>
      <c r="I196" s="134"/>
      <c r="J196" s="134"/>
      <c r="K196" s="134"/>
      <c r="L196" s="134"/>
      <c r="M196" s="134"/>
      <c r="N196" s="74"/>
      <c r="O196" s="73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42"/>
      <c r="BI196" s="42"/>
      <c r="BJ196" s="42"/>
      <c r="BK196" s="42"/>
      <c r="BL196" s="42"/>
      <c r="BM196" s="42"/>
      <c r="BN196" s="42"/>
      <c r="BO196" s="42"/>
      <c r="BP196" s="42"/>
      <c r="BQ196" s="42"/>
      <c r="BR196" s="42"/>
      <c r="BS196" s="42"/>
      <c r="BT196" s="42"/>
      <c r="BU196" s="42"/>
      <c r="BV196" s="42"/>
      <c r="BW196" s="42"/>
      <c r="BX196" s="42"/>
      <c r="BY196" s="42"/>
      <c r="BZ196" s="42"/>
      <c r="CA196" s="42"/>
      <c r="CB196" s="42"/>
      <c r="CC196" s="42"/>
      <c r="CD196" s="42"/>
      <c r="CE196" s="42"/>
      <c r="CF196" s="42"/>
      <c r="CG196" s="42"/>
      <c r="CH196" s="42"/>
      <c r="CI196" s="42"/>
      <c r="CJ196" s="42"/>
      <c r="CK196" s="42"/>
      <c r="CL196" s="42"/>
      <c r="CM196" s="42"/>
      <c r="CN196" s="42"/>
      <c r="CO196" s="42"/>
      <c r="CP196" s="42"/>
      <c r="CQ196" s="42"/>
      <c r="CR196" s="42"/>
      <c r="CS196" s="42"/>
      <c r="CT196" s="42"/>
      <c r="CU196" s="42"/>
      <c r="CV196" s="42"/>
      <c r="CW196" s="42"/>
      <c r="CX196" s="42"/>
      <c r="CY196" s="42"/>
      <c r="CZ196" s="42"/>
      <c r="DA196" s="42"/>
    </row>
    <row r="197" spans="1:105" x14ac:dyDescent="0.25">
      <c r="A197" s="73"/>
      <c r="B197" s="73"/>
      <c r="C197" s="73"/>
      <c r="D197" s="73"/>
      <c r="E197" s="73"/>
      <c r="F197" s="115" t="s">
        <v>207</v>
      </c>
      <c r="G197" s="115" t="s">
        <v>198</v>
      </c>
      <c r="H197" s="26" t="s">
        <v>194</v>
      </c>
      <c r="I197" s="134"/>
      <c r="J197" s="134"/>
      <c r="K197" s="134"/>
      <c r="L197" s="134"/>
      <c r="M197" s="134"/>
      <c r="N197" s="74"/>
      <c r="O197" s="73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  <c r="BL197" s="42"/>
      <c r="BM197" s="42"/>
      <c r="BN197" s="42"/>
      <c r="BO197" s="42"/>
      <c r="BP197" s="42"/>
      <c r="BQ197" s="42"/>
      <c r="BR197" s="42"/>
      <c r="BS197" s="42"/>
      <c r="BT197" s="42"/>
      <c r="BU197" s="42"/>
      <c r="BV197" s="42"/>
      <c r="BW197" s="42"/>
      <c r="BX197" s="42"/>
      <c r="BY197" s="42"/>
      <c r="BZ197" s="42"/>
      <c r="CA197" s="42"/>
      <c r="CB197" s="42"/>
      <c r="CC197" s="42"/>
      <c r="CD197" s="42"/>
      <c r="CE197" s="42"/>
      <c r="CF197" s="42"/>
      <c r="CG197" s="42"/>
      <c r="CH197" s="42"/>
      <c r="CI197" s="42"/>
      <c r="CJ197" s="42"/>
      <c r="CK197" s="42"/>
      <c r="CL197" s="42"/>
      <c r="CM197" s="42"/>
      <c r="CN197" s="42"/>
      <c r="CO197" s="42"/>
      <c r="CP197" s="42"/>
      <c r="CQ197" s="42"/>
      <c r="CR197" s="42"/>
      <c r="CS197" s="42"/>
      <c r="CT197" s="42"/>
      <c r="CU197" s="42"/>
      <c r="CV197" s="42"/>
      <c r="CW197" s="42"/>
      <c r="CX197" s="42"/>
      <c r="CY197" s="42"/>
      <c r="CZ197" s="42"/>
      <c r="DA197" s="42"/>
    </row>
    <row r="198" spans="1:105" x14ac:dyDescent="0.25">
      <c r="A198" s="73"/>
      <c r="B198" s="73"/>
      <c r="C198" s="73"/>
      <c r="D198" s="73"/>
      <c r="E198" s="73"/>
      <c r="F198" s="115" t="s">
        <v>208</v>
      </c>
      <c r="G198" s="115" t="s">
        <v>198</v>
      </c>
      <c r="H198" s="26" t="s">
        <v>194</v>
      </c>
      <c r="I198" s="134"/>
      <c r="J198" s="134"/>
      <c r="K198" s="134"/>
      <c r="L198" s="134"/>
      <c r="M198" s="134"/>
      <c r="N198" s="74"/>
      <c r="O198" s="73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  <c r="BD198" s="42"/>
      <c r="BE198" s="42"/>
      <c r="BF198" s="42"/>
      <c r="BG198" s="42"/>
      <c r="BH198" s="42"/>
      <c r="BI198" s="42"/>
      <c r="BJ198" s="42"/>
      <c r="BK198" s="42"/>
      <c r="BL198" s="42"/>
      <c r="BM198" s="42"/>
      <c r="BN198" s="42"/>
      <c r="BO198" s="42"/>
      <c r="BP198" s="42"/>
      <c r="BQ198" s="42"/>
      <c r="BR198" s="42"/>
      <c r="BS198" s="42"/>
      <c r="BT198" s="42"/>
      <c r="BU198" s="42"/>
      <c r="BV198" s="42"/>
      <c r="BW198" s="42"/>
      <c r="BX198" s="42"/>
      <c r="BY198" s="42"/>
      <c r="BZ198" s="42"/>
      <c r="CA198" s="42"/>
      <c r="CB198" s="42"/>
      <c r="CC198" s="42"/>
      <c r="CD198" s="42"/>
      <c r="CE198" s="42"/>
      <c r="CF198" s="42"/>
      <c r="CG198" s="42"/>
      <c r="CH198" s="42"/>
      <c r="CI198" s="42"/>
      <c r="CJ198" s="42"/>
      <c r="CK198" s="42"/>
      <c r="CL198" s="42"/>
      <c r="CM198" s="42"/>
      <c r="CN198" s="42"/>
      <c r="CO198" s="42"/>
      <c r="CP198" s="42"/>
      <c r="CQ198" s="42"/>
      <c r="CR198" s="42"/>
      <c r="CS198" s="42"/>
      <c r="CT198" s="42"/>
      <c r="CU198" s="42"/>
      <c r="CV198" s="42"/>
      <c r="CW198" s="42"/>
      <c r="CX198" s="42"/>
      <c r="CY198" s="42"/>
      <c r="CZ198" s="42"/>
      <c r="DA198" s="42"/>
    </row>
    <row r="199" spans="1:105" x14ac:dyDescent="0.25">
      <c r="A199" s="73"/>
      <c r="B199" s="73"/>
      <c r="C199" s="73"/>
      <c r="D199" s="73"/>
      <c r="E199" s="73"/>
      <c r="F199" s="115" t="s">
        <v>209</v>
      </c>
      <c r="G199" s="115" t="s">
        <v>198</v>
      </c>
      <c r="H199" s="26" t="s">
        <v>194</v>
      </c>
      <c r="I199" s="134"/>
      <c r="J199" s="134"/>
      <c r="K199" s="134"/>
      <c r="L199" s="134"/>
      <c r="M199" s="134"/>
      <c r="N199" s="74"/>
      <c r="O199" s="73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  <c r="BD199" s="42"/>
      <c r="BE199" s="42"/>
      <c r="BF199" s="42"/>
      <c r="BG199" s="42"/>
      <c r="BH199" s="42"/>
      <c r="BI199" s="42"/>
      <c r="BJ199" s="42"/>
      <c r="BK199" s="42"/>
      <c r="BL199" s="42"/>
      <c r="BM199" s="42"/>
      <c r="BN199" s="42"/>
      <c r="BO199" s="42"/>
      <c r="BP199" s="42"/>
      <c r="BQ199" s="42"/>
      <c r="BR199" s="42"/>
      <c r="BS199" s="42"/>
      <c r="BT199" s="42"/>
      <c r="BU199" s="42"/>
      <c r="BV199" s="42"/>
      <c r="BW199" s="42"/>
      <c r="BX199" s="42"/>
      <c r="BY199" s="42"/>
      <c r="BZ199" s="42"/>
      <c r="CA199" s="42"/>
      <c r="CB199" s="42"/>
      <c r="CC199" s="42"/>
      <c r="CD199" s="42"/>
      <c r="CE199" s="42"/>
      <c r="CF199" s="42"/>
      <c r="CG199" s="42"/>
      <c r="CH199" s="42"/>
      <c r="CI199" s="42"/>
      <c r="CJ199" s="42"/>
      <c r="CK199" s="42"/>
      <c r="CL199" s="42"/>
      <c r="CM199" s="42"/>
      <c r="CN199" s="42"/>
      <c r="CO199" s="42"/>
      <c r="CP199" s="42"/>
      <c r="CQ199" s="42"/>
      <c r="CR199" s="42"/>
      <c r="CS199" s="42"/>
      <c r="CT199" s="42"/>
      <c r="CU199" s="42"/>
      <c r="CV199" s="42"/>
      <c r="CW199" s="42"/>
      <c r="CX199" s="42"/>
      <c r="CY199" s="42"/>
      <c r="CZ199" s="42"/>
      <c r="DA199" s="42"/>
    </row>
    <row r="200" spans="1:105" x14ac:dyDescent="0.25">
      <c r="A200" s="73"/>
      <c r="B200" s="73"/>
      <c r="C200" s="73"/>
      <c r="D200" s="73"/>
      <c r="E200" s="73"/>
      <c r="F200" s="115" t="s">
        <v>368</v>
      </c>
      <c r="G200" s="115" t="s">
        <v>198</v>
      </c>
      <c r="H200" s="26" t="s">
        <v>40</v>
      </c>
      <c r="I200" s="134"/>
      <c r="J200" s="134"/>
      <c r="K200" s="134"/>
      <c r="L200" s="134"/>
      <c r="M200" s="134"/>
      <c r="N200" s="74"/>
      <c r="O200" s="73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  <c r="BH200" s="42"/>
      <c r="BI200" s="42"/>
      <c r="BJ200" s="42"/>
      <c r="BK200" s="42"/>
      <c r="BL200" s="42"/>
      <c r="BM200" s="42"/>
      <c r="BN200" s="42"/>
      <c r="BO200" s="42"/>
      <c r="BP200" s="42"/>
      <c r="BQ200" s="42"/>
      <c r="BR200" s="42"/>
      <c r="BS200" s="42"/>
      <c r="BT200" s="42"/>
      <c r="BU200" s="42"/>
      <c r="BV200" s="42"/>
      <c r="BW200" s="42"/>
      <c r="BX200" s="42"/>
      <c r="BY200" s="42"/>
      <c r="BZ200" s="42"/>
      <c r="CA200" s="42"/>
      <c r="CB200" s="42"/>
      <c r="CC200" s="42"/>
      <c r="CD200" s="42"/>
      <c r="CE200" s="42"/>
      <c r="CF200" s="42"/>
      <c r="CG200" s="42"/>
      <c r="CH200" s="42"/>
      <c r="CI200" s="42"/>
      <c r="CJ200" s="42"/>
      <c r="CK200" s="42"/>
      <c r="CL200" s="42"/>
      <c r="CM200" s="42"/>
      <c r="CN200" s="42"/>
      <c r="CO200" s="42"/>
      <c r="CP200" s="42"/>
      <c r="CQ200" s="42"/>
      <c r="CR200" s="42"/>
      <c r="CS200" s="42"/>
      <c r="CT200" s="42"/>
      <c r="CU200" s="42"/>
      <c r="CV200" s="42"/>
      <c r="CW200" s="42"/>
      <c r="CX200" s="42"/>
      <c r="CY200" s="42"/>
      <c r="CZ200" s="42"/>
      <c r="DA200" s="42"/>
    </row>
    <row r="201" spans="1:105" x14ac:dyDescent="0.25">
      <c r="A201" s="73"/>
      <c r="B201" s="73"/>
      <c r="C201" s="73"/>
      <c r="D201" s="73"/>
      <c r="E201" s="73"/>
      <c r="F201" s="115" t="s">
        <v>369</v>
      </c>
      <c r="G201" s="115" t="s">
        <v>198</v>
      </c>
      <c r="H201" s="26" t="s">
        <v>40</v>
      </c>
      <c r="I201" s="134"/>
      <c r="J201" s="134"/>
      <c r="K201" s="134"/>
      <c r="L201" s="134"/>
      <c r="M201" s="134"/>
      <c r="N201" s="74"/>
      <c r="O201" s="73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  <c r="BA201" s="42"/>
      <c r="BB201" s="42"/>
      <c r="BC201" s="42"/>
      <c r="BD201" s="42"/>
      <c r="BE201" s="42"/>
      <c r="BF201" s="42"/>
      <c r="BG201" s="42"/>
      <c r="BH201" s="42"/>
      <c r="BI201" s="42"/>
      <c r="BJ201" s="42"/>
      <c r="BK201" s="42"/>
      <c r="BL201" s="42"/>
      <c r="BM201" s="42"/>
      <c r="BN201" s="42"/>
      <c r="BO201" s="42"/>
      <c r="BP201" s="42"/>
      <c r="BQ201" s="42"/>
      <c r="BR201" s="42"/>
      <c r="BS201" s="42"/>
      <c r="BT201" s="42"/>
      <c r="BU201" s="42"/>
      <c r="BV201" s="42"/>
      <c r="BW201" s="42"/>
      <c r="BX201" s="42"/>
      <c r="BY201" s="42"/>
      <c r="BZ201" s="42"/>
      <c r="CA201" s="42"/>
      <c r="CB201" s="42"/>
      <c r="CC201" s="42"/>
      <c r="CD201" s="42"/>
      <c r="CE201" s="42"/>
      <c r="CF201" s="42"/>
      <c r="CG201" s="42"/>
      <c r="CH201" s="42"/>
      <c r="CI201" s="42"/>
      <c r="CJ201" s="42"/>
      <c r="CK201" s="42"/>
      <c r="CL201" s="42"/>
      <c r="CM201" s="42"/>
      <c r="CN201" s="42"/>
      <c r="CO201" s="42"/>
      <c r="CP201" s="42"/>
      <c r="CQ201" s="42"/>
      <c r="CR201" s="42"/>
      <c r="CS201" s="42"/>
      <c r="CT201" s="42"/>
      <c r="CU201" s="42"/>
      <c r="CV201" s="42"/>
      <c r="CW201" s="42"/>
      <c r="CX201" s="42"/>
      <c r="CY201" s="42"/>
      <c r="CZ201" s="42"/>
      <c r="DA201" s="42"/>
    </row>
    <row r="202" spans="1:105" x14ac:dyDescent="0.25">
      <c r="A202" s="73"/>
      <c r="B202" s="73"/>
      <c r="C202" s="73"/>
      <c r="D202" s="73"/>
      <c r="E202" s="73"/>
      <c r="F202" s="115" t="s">
        <v>370</v>
      </c>
      <c r="G202" s="115" t="s">
        <v>198</v>
      </c>
      <c r="H202" s="26" t="s">
        <v>40</v>
      </c>
      <c r="I202" s="134"/>
      <c r="J202" s="134"/>
      <c r="K202" s="134"/>
      <c r="L202" s="134"/>
      <c r="M202" s="134"/>
      <c r="N202" s="74"/>
      <c r="O202" s="73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  <c r="BH202" s="42"/>
      <c r="BI202" s="42"/>
      <c r="BJ202" s="42"/>
      <c r="BK202" s="42"/>
      <c r="BL202" s="42"/>
      <c r="BM202" s="42"/>
      <c r="BN202" s="42"/>
      <c r="BO202" s="42"/>
      <c r="BP202" s="42"/>
      <c r="BQ202" s="42"/>
      <c r="BR202" s="42"/>
      <c r="BS202" s="42"/>
      <c r="BT202" s="42"/>
      <c r="BU202" s="42"/>
      <c r="BV202" s="42"/>
      <c r="BW202" s="42"/>
      <c r="BX202" s="42"/>
      <c r="BY202" s="42"/>
      <c r="BZ202" s="42"/>
      <c r="CA202" s="42"/>
      <c r="CB202" s="42"/>
      <c r="CC202" s="42"/>
      <c r="CD202" s="42"/>
      <c r="CE202" s="42"/>
      <c r="CF202" s="42"/>
      <c r="CG202" s="42"/>
      <c r="CH202" s="42"/>
      <c r="CI202" s="42"/>
      <c r="CJ202" s="42"/>
      <c r="CK202" s="42"/>
      <c r="CL202" s="42"/>
      <c r="CM202" s="42"/>
      <c r="CN202" s="42"/>
      <c r="CO202" s="42"/>
      <c r="CP202" s="42"/>
      <c r="CQ202" s="42"/>
      <c r="CR202" s="42"/>
      <c r="CS202" s="42"/>
      <c r="CT202" s="42"/>
      <c r="CU202" s="42"/>
      <c r="CV202" s="42"/>
      <c r="CW202" s="42"/>
      <c r="CX202" s="42"/>
      <c r="CY202" s="42"/>
      <c r="CZ202" s="42"/>
      <c r="DA202" s="42"/>
    </row>
    <row r="203" spans="1:105" x14ac:dyDescent="0.25">
      <c r="A203" s="73"/>
      <c r="B203" s="73"/>
      <c r="C203" s="73"/>
      <c r="D203" s="73"/>
      <c r="E203" s="73"/>
      <c r="F203" s="115" t="s">
        <v>371</v>
      </c>
      <c r="G203" s="115" t="s">
        <v>198</v>
      </c>
      <c r="H203" s="26" t="s">
        <v>40</v>
      </c>
      <c r="I203" s="134"/>
      <c r="J203" s="134"/>
      <c r="K203" s="134"/>
      <c r="L203" s="134"/>
      <c r="M203" s="134"/>
      <c r="N203" s="74"/>
      <c r="O203" s="73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  <c r="BM203" s="42"/>
      <c r="BN203" s="42"/>
      <c r="BO203" s="42"/>
      <c r="BP203" s="42"/>
      <c r="BQ203" s="42"/>
      <c r="BR203" s="42"/>
      <c r="BS203" s="42"/>
      <c r="BT203" s="42"/>
      <c r="BU203" s="42"/>
      <c r="BV203" s="42"/>
      <c r="BW203" s="42"/>
      <c r="BX203" s="42"/>
      <c r="BY203" s="42"/>
      <c r="BZ203" s="42"/>
      <c r="CA203" s="42"/>
      <c r="CB203" s="42"/>
      <c r="CC203" s="42"/>
      <c r="CD203" s="42"/>
      <c r="CE203" s="42"/>
      <c r="CF203" s="42"/>
      <c r="CG203" s="42"/>
      <c r="CH203" s="42"/>
      <c r="CI203" s="42"/>
      <c r="CJ203" s="42"/>
      <c r="CK203" s="42"/>
      <c r="CL203" s="42"/>
      <c r="CM203" s="42"/>
      <c r="CN203" s="42"/>
      <c r="CO203" s="42"/>
      <c r="CP203" s="42"/>
      <c r="CQ203" s="42"/>
      <c r="CR203" s="42"/>
      <c r="CS203" s="42"/>
      <c r="CT203" s="42"/>
      <c r="CU203" s="42"/>
      <c r="CV203" s="42"/>
      <c r="CW203" s="42"/>
      <c r="CX203" s="42"/>
      <c r="CY203" s="42"/>
      <c r="CZ203" s="42"/>
      <c r="DA203" s="42"/>
    </row>
    <row r="204" spans="1:105" x14ac:dyDescent="0.25">
      <c r="A204" s="73"/>
      <c r="B204" s="73"/>
      <c r="C204" s="73"/>
      <c r="D204" s="73"/>
      <c r="E204" s="73"/>
      <c r="F204" s="115" t="s">
        <v>64</v>
      </c>
      <c r="G204" s="115" t="s">
        <v>198</v>
      </c>
      <c r="H204" s="26" t="s">
        <v>40</v>
      </c>
      <c r="I204" s="134"/>
      <c r="J204" s="134"/>
      <c r="K204" s="134"/>
      <c r="L204" s="134"/>
      <c r="M204" s="134"/>
      <c r="N204" s="74"/>
      <c r="O204" s="73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  <c r="BI204" s="42"/>
      <c r="BJ204" s="42"/>
      <c r="BK204" s="42"/>
      <c r="BL204" s="42"/>
      <c r="BM204" s="42"/>
      <c r="BN204" s="42"/>
      <c r="BO204" s="42"/>
      <c r="BP204" s="42"/>
      <c r="BQ204" s="42"/>
      <c r="BR204" s="42"/>
      <c r="BS204" s="42"/>
      <c r="BT204" s="42"/>
      <c r="BU204" s="42"/>
      <c r="BV204" s="42"/>
      <c r="BW204" s="42"/>
      <c r="BX204" s="42"/>
      <c r="BY204" s="42"/>
      <c r="BZ204" s="42"/>
      <c r="CA204" s="42"/>
      <c r="CB204" s="42"/>
      <c r="CC204" s="42"/>
      <c r="CD204" s="42"/>
      <c r="CE204" s="42"/>
      <c r="CF204" s="42"/>
      <c r="CG204" s="42"/>
      <c r="CH204" s="42"/>
      <c r="CI204" s="42"/>
      <c r="CJ204" s="42"/>
      <c r="CK204" s="42"/>
      <c r="CL204" s="42"/>
      <c r="CM204" s="42"/>
      <c r="CN204" s="42"/>
      <c r="CO204" s="42"/>
      <c r="CP204" s="42"/>
      <c r="CQ204" s="42"/>
      <c r="CR204" s="42"/>
      <c r="CS204" s="42"/>
      <c r="CT204" s="42"/>
      <c r="CU204" s="42"/>
      <c r="CV204" s="42"/>
      <c r="CW204" s="42"/>
      <c r="CX204" s="42"/>
      <c r="CY204" s="42"/>
      <c r="CZ204" s="42"/>
      <c r="DA204" s="42"/>
    </row>
    <row r="205" spans="1:105" x14ac:dyDescent="0.25">
      <c r="A205" s="73"/>
      <c r="B205" s="73"/>
      <c r="C205" s="73"/>
      <c r="D205" s="73"/>
      <c r="E205" s="73"/>
      <c r="F205" s="115" t="s">
        <v>65</v>
      </c>
      <c r="G205" s="115" t="s">
        <v>198</v>
      </c>
      <c r="H205" s="26" t="s">
        <v>40</v>
      </c>
      <c r="I205" s="134"/>
      <c r="J205" s="134"/>
      <c r="K205" s="134"/>
      <c r="L205" s="134"/>
      <c r="M205" s="134"/>
      <c r="N205" s="74"/>
      <c r="O205" s="73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  <c r="BA205" s="42"/>
      <c r="BB205" s="42"/>
      <c r="BC205" s="42"/>
      <c r="BD205" s="42"/>
      <c r="BE205" s="42"/>
      <c r="BF205" s="42"/>
      <c r="BG205" s="42"/>
      <c r="BH205" s="42"/>
      <c r="BI205" s="42"/>
      <c r="BJ205" s="42"/>
      <c r="BK205" s="42"/>
      <c r="BL205" s="42"/>
      <c r="BM205" s="42"/>
      <c r="BN205" s="42"/>
      <c r="BO205" s="42"/>
      <c r="BP205" s="42"/>
      <c r="BQ205" s="42"/>
      <c r="BR205" s="42"/>
      <c r="BS205" s="42"/>
      <c r="BT205" s="42"/>
      <c r="BU205" s="42"/>
      <c r="BV205" s="42"/>
      <c r="BW205" s="42"/>
      <c r="BX205" s="42"/>
      <c r="BY205" s="42"/>
      <c r="BZ205" s="42"/>
      <c r="CA205" s="42"/>
      <c r="CB205" s="42"/>
      <c r="CC205" s="42"/>
      <c r="CD205" s="42"/>
      <c r="CE205" s="42"/>
      <c r="CF205" s="42"/>
      <c r="CG205" s="42"/>
      <c r="CH205" s="42"/>
      <c r="CI205" s="42"/>
      <c r="CJ205" s="42"/>
      <c r="CK205" s="42"/>
      <c r="CL205" s="42"/>
      <c r="CM205" s="42"/>
      <c r="CN205" s="42"/>
      <c r="CO205" s="42"/>
      <c r="CP205" s="42"/>
      <c r="CQ205" s="42"/>
      <c r="CR205" s="42"/>
      <c r="CS205" s="42"/>
      <c r="CT205" s="42"/>
      <c r="CU205" s="42"/>
      <c r="CV205" s="42"/>
      <c r="CW205" s="42"/>
      <c r="CX205" s="42"/>
      <c r="CY205" s="42"/>
      <c r="CZ205" s="42"/>
      <c r="DA205" s="42"/>
    </row>
    <row r="206" spans="1:105" x14ac:dyDescent="0.25">
      <c r="A206" s="73"/>
      <c r="B206" s="73"/>
      <c r="C206" s="73"/>
      <c r="D206" s="73"/>
      <c r="E206" s="73"/>
      <c r="F206" s="115" t="s">
        <v>210</v>
      </c>
      <c r="G206" s="115" t="s">
        <v>198</v>
      </c>
      <c r="H206" s="26" t="s">
        <v>40</v>
      </c>
      <c r="I206" s="134"/>
      <c r="J206" s="134"/>
      <c r="K206" s="134"/>
      <c r="L206" s="134"/>
      <c r="M206" s="134"/>
      <c r="N206" s="74"/>
      <c r="O206" s="73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2"/>
      <c r="BL206" s="42"/>
      <c r="BM206" s="42"/>
      <c r="BN206" s="42"/>
      <c r="BO206" s="42"/>
      <c r="BP206" s="42"/>
      <c r="BQ206" s="42"/>
      <c r="BR206" s="42"/>
      <c r="BS206" s="42"/>
      <c r="BT206" s="42"/>
      <c r="BU206" s="42"/>
      <c r="BV206" s="42"/>
      <c r="BW206" s="42"/>
      <c r="BX206" s="42"/>
      <c r="BY206" s="42"/>
      <c r="BZ206" s="42"/>
      <c r="CA206" s="42"/>
      <c r="CB206" s="42"/>
      <c r="CC206" s="42"/>
      <c r="CD206" s="42"/>
      <c r="CE206" s="42"/>
      <c r="CF206" s="42"/>
      <c r="CG206" s="42"/>
      <c r="CH206" s="42"/>
      <c r="CI206" s="42"/>
      <c r="CJ206" s="42"/>
      <c r="CK206" s="42"/>
      <c r="CL206" s="42"/>
      <c r="CM206" s="42"/>
      <c r="CN206" s="42"/>
      <c r="CO206" s="42"/>
      <c r="CP206" s="42"/>
      <c r="CQ206" s="42"/>
      <c r="CR206" s="42"/>
      <c r="CS206" s="42"/>
      <c r="CT206" s="42"/>
      <c r="CU206" s="42"/>
      <c r="CV206" s="42"/>
      <c r="CW206" s="42"/>
      <c r="CX206" s="42"/>
      <c r="CY206" s="42"/>
      <c r="CZ206" s="42"/>
      <c r="DA206" s="42"/>
    </row>
    <row r="207" spans="1:105" x14ac:dyDescent="0.25">
      <c r="A207" s="73"/>
      <c r="B207" s="73"/>
      <c r="C207" s="73"/>
      <c r="D207" s="73"/>
      <c r="E207" s="73"/>
      <c r="F207" s="115" t="s">
        <v>211</v>
      </c>
      <c r="G207" s="115" t="s">
        <v>198</v>
      </c>
      <c r="H207" s="26" t="s">
        <v>40</v>
      </c>
      <c r="I207" s="134"/>
      <c r="J207" s="134"/>
      <c r="K207" s="134"/>
      <c r="L207" s="134"/>
      <c r="M207" s="134"/>
      <c r="N207" s="74"/>
      <c r="O207" s="73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2"/>
      <c r="BL207" s="42"/>
      <c r="BM207" s="42"/>
      <c r="BN207" s="42"/>
      <c r="BO207" s="42"/>
      <c r="BP207" s="42"/>
      <c r="BQ207" s="42"/>
      <c r="BR207" s="42"/>
      <c r="BS207" s="42"/>
      <c r="BT207" s="42"/>
      <c r="BU207" s="42"/>
      <c r="BV207" s="42"/>
      <c r="BW207" s="42"/>
      <c r="BX207" s="42"/>
      <c r="BY207" s="42"/>
      <c r="BZ207" s="42"/>
      <c r="CA207" s="42"/>
      <c r="CB207" s="42"/>
      <c r="CC207" s="42"/>
      <c r="CD207" s="42"/>
      <c r="CE207" s="42"/>
      <c r="CF207" s="42"/>
      <c r="CG207" s="42"/>
      <c r="CH207" s="42"/>
      <c r="CI207" s="42"/>
      <c r="CJ207" s="42"/>
      <c r="CK207" s="42"/>
      <c r="CL207" s="42"/>
      <c r="CM207" s="42"/>
      <c r="CN207" s="42"/>
      <c r="CO207" s="42"/>
      <c r="CP207" s="42"/>
      <c r="CQ207" s="42"/>
      <c r="CR207" s="42"/>
      <c r="CS207" s="42"/>
      <c r="CT207" s="42"/>
      <c r="CU207" s="42"/>
      <c r="CV207" s="42"/>
      <c r="CW207" s="42"/>
      <c r="CX207" s="42"/>
      <c r="CY207" s="42"/>
      <c r="CZ207" s="42"/>
      <c r="DA207" s="42"/>
    </row>
    <row r="208" spans="1:105" x14ac:dyDescent="0.25">
      <c r="A208" s="73"/>
      <c r="B208" s="73"/>
      <c r="C208" s="73"/>
      <c r="D208" s="73"/>
      <c r="E208" s="73"/>
      <c r="F208" s="115" t="s">
        <v>212</v>
      </c>
      <c r="G208" s="115" t="s">
        <v>198</v>
      </c>
      <c r="H208" s="26" t="s">
        <v>40</v>
      </c>
      <c r="I208" s="134"/>
      <c r="J208" s="134"/>
      <c r="K208" s="134"/>
      <c r="L208" s="134"/>
      <c r="M208" s="134"/>
      <c r="N208" s="74"/>
      <c r="O208" s="73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  <c r="BA208" s="42"/>
      <c r="BB208" s="42"/>
      <c r="BC208" s="42"/>
      <c r="BD208" s="42"/>
      <c r="BE208" s="42"/>
      <c r="BF208" s="42"/>
      <c r="BG208" s="42"/>
      <c r="BH208" s="42"/>
      <c r="BI208" s="42"/>
      <c r="BJ208" s="42"/>
      <c r="BK208" s="42"/>
      <c r="BL208" s="42"/>
      <c r="BM208" s="42"/>
      <c r="BN208" s="42"/>
      <c r="BO208" s="42"/>
      <c r="BP208" s="42"/>
      <c r="BQ208" s="42"/>
      <c r="BR208" s="42"/>
      <c r="BS208" s="42"/>
      <c r="BT208" s="42"/>
      <c r="BU208" s="42"/>
      <c r="BV208" s="42"/>
      <c r="BW208" s="42"/>
      <c r="BX208" s="42"/>
      <c r="BY208" s="42"/>
      <c r="BZ208" s="42"/>
      <c r="CA208" s="42"/>
      <c r="CB208" s="42"/>
      <c r="CC208" s="42"/>
      <c r="CD208" s="42"/>
      <c r="CE208" s="42"/>
      <c r="CF208" s="42"/>
      <c r="CG208" s="42"/>
      <c r="CH208" s="42"/>
      <c r="CI208" s="42"/>
      <c r="CJ208" s="42"/>
      <c r="CK208" s="42"/>
      <c r="CL208" s="42"/>
      <c r="CM208" s="42"/>
      <c r="CN208" s="42"/>
      <c r="CO208" s="42"/>
      <c r="CP208" s="42"/>
      <c r="CQ208" s="42"/>
      <c r="CR208" s="42"/>
      <c r="CS208" s="42"/>
      <c r="CT208" s="42"/>
      <c r="CU208" s="42"/>
      <c r="CV208" s="42"/>
      <c r="CW208" s="42"/>
      <c r="CX208" s="42"/>
      <c r="CY208" s="42"/>
      <c r="CZ208" s="42"/>
      <c r="DA208" s="42"/>
    </row>
    <row r="209" spans="1:105" x14ac:dyDescent="0.25">
      <c r="A209" s="73"/>
      <c r="B209" s="73"/>
      <c r="C209" s="73"/>
      <c r="D209" s="73"/>
      <c r="E209" s="73"/>
      <c r="F209" s="115" t="s">
        <v>372</v>
      </c>
      <c r="G209" s="115" t="s">
        <v>198</v>
      </c>
      <c r="H209" s="26" t="s">
        <v>40</v>
      </c>
      <c r="I209" s="134"/>
      <c r="J209" s="134"/>
      <c r="K209" s="134"/>
      <c r="L209" s="134"/>
      <c r="M209" s="134"/>
      <c r="N209" s="74"/>
      <c r="O209" s="73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2"/>
      <c r="BB209" s="42"/>
      <c r="BC209" s="42"/>
      <c r="BD209" s="42"/>
      <c r="BE209" s="42"/>
      <c r="BF209" s="42"/>
      <c r="BG209" s="42"/>
      <c r="BH209" s="42"/>
      <c r="BI209" s="42"/>
      <c r="BJ209" s="42"/>
      <c r="BK209" s="42"/>
      <c r="BL209" s="42"/>
      <c r="BM209" s="42"/>
      <c r="BN209" s="42"/>
      <c r="BO209" s="42"/>
      <c r="BP209" s="42"/>
      <c r="BQ209" s="42"/>
      <c r="BR209" s="42"/>
      <c r="BS209" s="42"/>
      <c r="BT209" s="42"/>
      <c r="BU209" s="42"/>
      <c r="BV209" s="42"/>
      <c r="BW209" s="42"/>
      <c r="BX209" s="42"/>
      <c r="BY209" s="42"/>
      <c r="BZ209" s="42"/>
      <c r="CA209" s="42"/>
      <c r="CB209" s="42"/>
      <c r="CC209" s="42"/>
      <c r="CD209" s="42"/>
      <c r="CE209" s="42"/>
      <c r="CF209" s="42"/>
      <c r="CG209" s="42"/>
      <c r="CH209" s="42"/>
      <c r="CI209" s="42"/>
      <c r="CJ209" s="42"/>
      <c r="CK209" s="42"/>
      <c r="CL209" s="42"/>
      <c r="CM209" s="42"/>
      <c r="CN209" s="42"/>
      <c r="CO209" s="42"/>
      <c r="CP209" s="42"/>
      <c r="CQ209" s="42"/>
      <c r="CR209" s="42"/>
      <c r="CS209" s="42"/>
      <c r="CT209" s="42"/>
      <c r="CU209" s="42"/>
      <c r="CV209" s="42"/>
      <c r="CW209" s="42"/>
      <c r="CX209" s="42"/>
      <c r="CY209" s="42"/>
      <c r="CZ209" s="42"/>
      <c r="DA209" s="42"/>
    </row>
    <row r="210" spans="1:105" x14ac:dyDescent="0.25">
      <c r="A210" s="73"/>
      <c r="B210" s="73"/>
      <c r="C210" s="73"/>
      <c r="D210" s="73"/>
      <c r="E210" s="73"/>
      <c r="F210" s="115" t="s">
        <v>373</v>
      </c>
      <c r="G210" s="115" t="s">
        <v>198</v>
      </c>
      <c r="H210" s="26" t="s">
        <v>40</v>
      </c>
      <c r="I210" s="134"/>
      <c r="J210" s="134"/>
      <c r="K210" s="134"/>
      <c r="L210" s="134"/>
      <c r="M210" s="134"/>
      <c r="N210" s="74"/>
      <c r="O210" s="73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  <c r="BA210" s="42"/>
      <c r="BB210" s="42"/>
      <c r="BC210" s="42"/>
      <c r="BD210" s="42"/>
      <c r="BE210" s="42"/>
      <c r="BF210" s="42"/>
      <c r="BG210" s="42"/>
      <c r="BH210" s="42"/>
      <c r="BI210" s="42"/>
      <c r="BJ210" s="42"/>
      <c r="BK210" s="42"/>
      <c r="BL210" s="42"/>
      <c r="BM210" s="42"/>
      <c r="BN210" s="42"/>
      <c r="BO210" s="42"/>
      <c r="BP210" s="42"/>
      <c r="BQ210" s="42"/>
      <c r="BR210" s="42"/>
      <c r="BS210" s="42"/>
      <c r="BT210" s="42"/>
      <c r="BU210" s="42"/>
      <c r="BV210" s="42"/>
      <c r="BW210" s="42"/>
      <c r="BX210" s="42"/>
      <c r="BY210" s="42"/>
      <c r="BZ210" s="42"/>
      <c r="CA210" s="42"/>
      <c r="CB210" s="42"/>
      <c r="CC210" s="42"/>
      <c r="CD210" s="42"/>
      <c r="CE210" s="42"/>
      <c r="CF210" s="42"/>
      <c r="CG210" s="42"/>
      <c r="CH210" s="42"/>
      <c r="CI210" s="42"/>
      <c r="CJ210" s="42"/>
      <c r="CK210" s="42"/>
      <c r="CL210" s="42"/>
      <c r="CM210" s="42"/>
      <c r="CN210" s="42"/>
      <c r="CO210" s="42"/>
      <c r="CP210" s="42"/>
      <c r="CQ210" s="42"/>
      <c r="CR210" s="42"/>
      <c r="CS210" s="42"/>
      <c r="CT210" s="42"/>
      <c r="CU210" s="42"/>
      <c r="CV210" s="42"/>
      <c r="CW210" s="42"/>
      <c r="CX210" s="42"/>
      <c r="CY210" s="42"/>
      <c r="CZ210" s="42"/>
      <c r="DA210" s="42"/>
    </row>
    <row r="211" spans="1:105" x14ac:dyDescent="0.25">
      <c r="A211" s="73"/>
      <c r="B211" s="73"/>
      <c r="C211" s="73"/>
      <c r="D211" s="73"/>
      <c r="E211" s="73"/>
      <c r="F211" s="115" t="s">
        <v>71</v>
      </c>
      <c r="G211" s="115" t="s">
        <v>198</v>
      </c>
      <c r="H211" s="26" t="s">
        <v>40</v>
      </c>
      <c r="I211" s="134"/>
      <c r="J211" s="134"/>
      <c r="K211" s="134"/>
      <c r="L211" s="134"/>
      <c r="M211" s="134"/>
      <c r="N211" s="74"/>
      <c r="O211" s="73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  <c r="BG211" s="42"/>
      <c r="BH211" s="42"/>
      <c r="BI211" s="42"/>
      <c r="BJ211" s="42"/>
      <c r="BK211" s="42"/>
      <c r="BL211" s="42"/>
      <c r="BM211" s="42"/>
      <c r="BN211" s="42"/>
      <c r="BO211" s="42"/>
      <c r="BP211" s="42"/>
      <c r="BQ211" s="42"/>
      <c r="BR211" s="42"/>
      <c r="BS211" s="42"/>
      <c r="BT211" s="42"/>
      <c r="BU211" s="42"/>
      <c r="BV211" s="42"/>
      <c r="BW211" s="42"/>
      <c r="BX211" s="42"/>
      <c r="BY211" s="42"/>
      <c r="BZ211" s="42"/>
      <c r="CA211" s="42"/>
      <c r="CB211" s="42"/>
      <c r="CC211" s="42"/>
      <c r="CD211" s="42"/>
      <c r="CE211" s="42"/>
      <c r="CF211" s="42"/>
      <c r="CG211" s="42"/>
      <c r="CH211" s="42"/>
      <c r="CI211" s="42"/>
      <c r="CJ211" s="42"/>
      <c r="CK211" s="42"/>
      <c r="CL211" s="42"/>
      <c r="CM211" s="42"/>
      <c r="CN211" s="42"/>
      <c r="CO211" s="42"/>
      <c r="CP211" s="42"/>
      <c r="CQ211" s="42"/>
      <c r="CR211" s="42"/>
      <c r="CS211" s="42"/>
      <c r="CT211" s="42"/>
      <c r="CU211" s="42"/>
      <c r="CV211" s="42"/>
      <c r="CW211" s="42"/>
      <c r="CX211" s="42"/>
      <c r="CY211" s="42"/>
      <c r="CZ211" s="42"/>
      <c r="DA211" s="42"/>
    </row>
    <row r="212" spans="1:105" x14ac:dyDescent="0.25">
      <c r="A212" s="73"/>
      <c r="B212" s="73"/>
      <c r="C212" s="73"/>
      <c r="D212" s="73"/>
      <c r="E212" s="73"/>
      <c r="F212" s="115" t="s">
        <v>72</v>
      </c>
      <c r="G212" s="115" t="s">
        <v>198</v>
      </c>
      <c r="H212" s="26" t="s">
        <v>41</v>
      </c>
      <c r="I212" s="134"/>
      <c r="J212" s="134"/>
      <c r="K212" s="134"/>
      <c r="L212" s="134"/>
      <c r="M212" s="134"/>
      <c r="N212" s="74"/>
      <c r="O212" s="73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  <c r="BD212" s="42"/>
      <c r="BE212" s="42"/>
      <c r="BF212" s="42"/>
      <c r="BG212" s="42"/>
      <c r="BH212" s="42"/>
      <c r="BI212" s="42"/>
      <c r="BJ212" s="42"/>
      <c r="BK212" s="42"/>
      <c r="BL212" s="42"/>
      <c r="BM212" s="42"/>
      <c r="BN212" s="42"/>
      <c r="BO212" s="42"/>
      <c r="BP212" s="42"/>
      <c r="BQ212" s="42"/>
      <c r="BR212" s="42"/>
      <c r="BS212" s="42"/>
      <c r="BT212" s="42"/>
      <c r="BU212" s="42"/>
      <c r="BV212" s="42"/>
      <c r="BW212" s="42"/>
      <c r="BX212" s="42"/>
      <c r="BY212" s="42"/>
      <c r="BZ212" s="42"/>
      <c r="CA212" s="42"/>
      <c r="CB212" s="42"/>
      <c r="CC212" s="42"/>
      <c r="CD212" s="42"/>
      <c r="CE212" s="42"/>
      <c r="CF212" s="42"/>
      <c r="CG212" s="42"/>
      <c r="CH212" s="42"/>
      <c r="CI212" s="42"/>
      <c r="CJ212" s="42"/>
      <c r="CK212" s="42"/>
      <c r="CL212" s="42"/>
      <c r="CM212" s="42"/>
      <c r="CN212" s="42"/>
      <c r="CO212" s="42"/>
      <c r="CP212" s="42"/>
      <c r="CQ212" s="42"/>
      <c r="CR212" s="42"/>
      <c r="CS212" s="42"/>
      <c r="CT212" s="42"/>
      <c r="CU212" s="42"/>
      <c r="CV212" s="42"/>
      <c r="CW212" s="42"/>
      <c r="CX212" s="42"/>
      <c r="CY212" s="42"/>
      <c r="CZ212" s="42"/>
      <c r="DA212" s="42"/>
    </row>
    <row r="213" spans="1:105" x14ac:dyDescent="0.25">
      <c r="A213" s="73"/>
      <c r="B213" s="73"/>
      <c r="C213" s="73"/>
      <c r="D213" s="73"/>
      <c r="E213" s="73"/>
      <c r="F213" s="115" t="s">
        <v>73</v>
      </c>
      <c r="G213" s="115" t="s">
        <v>198</v>
      </c>
      <c r="H213" s="26" t="s">
        <v>41</v>
      </c>
      <c r="I213" s="134"/>
      <c r="J213" s="134"/>
      <c r="K213" s="134"/>
      <c r="L213" s="134"/>
      <c r="M213" s="134"/>
      <c r="N213" s="74"/>
      <c r="O213" s="73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  <c r="BH213" s="42"/>
      <c r="BI213" s="42"/>
      <c r="BJ213" s="42"/>
      <c r="BK213" s="42"/>
      <c r="BL213" s="42"/>
      <c r="BM213" s="42"/>
      <c r="BN213" s="42"/>
      <c r="BO213" s="42"/>
      <c r="BP213" s="42"/>
      <c r="BQ213" s="42"/>
      <c r="BR213" s="42"/>
      <c r="BS213" s="42"/>
      <c r="BT213" s="42"/>
      <c r="BU213" s="42"/>
      <c r="BV213" s="42"/>
      <c r="BW213" s="42"/>
      <c r="BX213" s="42"/>
      <c r="BY213" s="42"/>
      <c r="BZ213" s="42"/>
      <c r="CA213" s="42"/>
      <c r="CB213" s="42"/>
      <c r="CC213" s="42"/>
      <c r="CD213" s="42"/>
      <c r="CE213" s="42"/>
      <c r="CF213" s="42"/>
      <c r="CG213" s="42"/>
      <c r="CH213" s="42"/>
      <c r="CI213" s="42"/>
      <c r="CJ213" s="42"/>
      <c r="CK213" s="42"/>
      <c r="CL213" s="42"/>
      <c r="CM213" s="42"/>
      <c r="CN213" s="42"/>
      <c r="CO213" s="42"/>
      <c r="CP213" s="42"/>
      <c r="CQ213" s="42"/>
      <c r="CR213" s="42"/>
      <c r="CS213" s="42"/>
      <c r="CT213" s="42"/>
      <c r="CU213" s="42"/>
      <c r="CV213" s="42"/>
      <c r="CW213" s="42"/>
      <c r="CX213" s="42"/>
      <c r="CY213" s="42"/>
      <c r="CZ213" s="42"/>
      <c r="DA213" s="42"/>
    </row>
    <row r="214" spans="1:105" x14ac:dyDescent="0.25">
      <c r="A214" s="73"/>
      <c r="B214" s="73"/>
      <c r="C214" s="73"/>
      <c r="D214" s="73"/>
      <c r="E214" s="73"/>
      <c r="F214" s="115" t="s">
        <v>374</v>
      </c>
      <c r="G214" s="115" t="s">
        <v>198</v>
      </c>
      <c r="H214" s="26" t="s">
        <v>40</v>
      </c>
      <c r="I214" s="134"/>
      <c r="J214" s="134"/>
      <c r="K214" s="134"/>
      <c r="L214" s="134"/>
      <c r="M214" s="134"/>
      <c r="N214" s="74"/>
      <c r="O214" s="73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  <c r="BA214" s="42"/>
      <c r="BB214" s="42"/>
      <c r="BC214" s="42"/>
      <c r="BD214" s="42"/>
      <c r="BE214" s="42"/>
      <c r="BF214" s="42"/>
      <c r="BG214" s="42"/>
      <c r="BH214" s="42"/>
      <c r="BI214" s="42"/>
      <c r="BJ214" s="42"/>
      <c r="BK214" s="42"/>
      <c r="BL214" s="42"/>
      <c r="BM214" s="42"/>
      <c r="BN214" s="42"/>
      <c r="BO214" s="42"/>
      <c r="BP214" s="42"/>
      <c r="BQ214" s="42"/>
      <c r="BR214" s="42"/>
      <c r="BS214" s="42"/>
      <c r="BT214" s="42"/>
      <c r="BU214" s="42"/>
      <c r="BV214" s="42"/>
      <c r="BW214" s="42"/>
      <c r="BX214" s="42"/>
      <c r="BY214" s="42"/>
      <c r="BZ214" s="42"/>
      <c r="CA214" s="42"/>
      <c r="CB214" s="42"/>
      <c r="CC214" s="42"/>
      <c r="CD214" s="42"/>
      <c r="CE214" s="42"/>
      <c r="CF214" s="42"/>
      <c r="CG214" s="42"/>
      <c r="CH214" s="42"/>
      <c r="CI214" s="42"/>
      <c r="CJ214" s="42"/>
      <c r="CK214" s="42"/>
      <c r="CL214" s="42"/>
      <c r="CM214" s="42"/>
      <c r="CN214" s="42"/>
      <c r="CO214" s="42"/>
      <c r="CP214" s="42"/>
      <c r="CQ214" s="42"/>
      <c r="CR214" s="42"/>
      <c r="CS214" s="42"/>
      <c r="CT214" s="42"/>
      <c r="CU214" s="42"/>
      <c r="CV214" s="42"/>
      <c r="CW214" s="42"/>
      <c r="CX214" s="42"/>
      <c r="CY214" s="42"/>
      <c r="CZ214" s="42"/>
      <c r="DA214" s="42"/>
    </row>
    <row r="215" spans="1:105" x14ac:dyDescent="0.25">
      <c r="A215" s="73"/>
      <c r="B215" s="73"/>
      <c r="C215" s="73"/>
      <c r="D215" s="73"/>
      <c r="E215" s="73"/>
      <c r="F215" s="115" t="s">
        <v>375</v>
      </c>
      <c r="G215" s="115" t="s">
        <v>198</v>
      </c>
      <c r="H215" s="26" t="s">
        <v>40</v>
      </c>
      <c r="I215" s="134"/>
      <c r="J215" s="134"/>
      <c r="K215" s="134"/>
      <c r="L215" s="134"/>
      <c r="M215" s="134"/>
      <c r="N215" s="74"/>
      <c r="O215" s="73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  <c r="BE215" s="42"/>
      <c r="BF215" s="42"/>
      <c r="BG215" s="42"/>
      <c r="BH215" s="42"/>
      <c r="BI215" s="42"/>
      <c r="BJ215" s="42"/>
      <c r="BK215" s="42"/>
      <c r="BL215" s="42"/>
      <c r="BM215" s="42"/>
      <c r="BN215" s="42"/>
      <c r="BO215" s="42"/>
      <c r="BP215" s="42"/>
      <c r="BQ215" s="42"/>
      <c r="BR215" s="42"/>
      <c r="BS215" s="42"/>
      <c r="BT215" s="42"/>
      <c r="BU215" s="42"/>
      <c r="BV215" s="42"/>
      <c r="BW215" s="42"/>
      <c r="BX215" s="42"/>
      <c r="BY215" s="42"/>
      <c r="BZ215" s="42"/>
      <c r="CA215" s="42"/>
      <c r="CB215" s="42"/>
      <c r="CC215" s="42"/>
      <c r="CD215" s="42"/>
      <c r="CE215" s="42"/>
      <c r="CF215" s="42"/>
      <c r="CG215" s="42"/>
      <c r="CH215" s="42"/>
      <c r="CI215" s="42"/>
      <c r="CJ215" s="42"/>
      <c r="CK215" s="42"/>
      <c r="CL215" s="42"/>
      <c r="CM215" s="42"/>
      <c r="CN215" s="42"/>
      <c r="CO215" s="42"/>
      <c r="CP215" s="42"/>
      <c r="CQ215" s="42"/>
      <c r="CR215" s="42"/>
      <c r="CS215" s="42"/>
      <c r="CT215" s="42"/>
      <c r="CU215" s="42"/>
      <c r="CV215" s="42"/>
      <c r="CW215" s="42"/>
      <c r="CX215" s="42"/>
      <c r="CY215" s="42"/>
      <c r="CZ215" s="42"/>
      <c r="DA215" s="42"/>
    </row>
    <row r="216" spans="1:105" x14ac:dyDescent="0.25">
      <c r="A216" s="73"/>
      <c r="B216" s="73"/>
      <c r="C216" s="73"/>
      <c r="D216" s="73"/>
      <c r="E216" s="73"/>
      <c r="F216" s="115" t="s">
        <v>376</v>
      </c>
      <c r="G216" s="115" t="s">
        <v>198</v>
      </c>
      <c r="H216" s="26" t="s">
        <v>40</v>
      </c>
      <c r="I216" s="134"/>
      <c r="J216" s="134"/>
      <c r="K216" s="134"/>
      <c r="L216" s="134"/>
      <c r="M216" s="134"/>
      <c r="N216" s="74"/>
      <c r="O216" s="73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  <c r="BH216" s="42"/>
      <c r="BI216" s="42"/>
      <c r="BJ216" s="42"/>
      <c r="BK216" s="42"/>
      <c r="BL216" s="42"/>
      <c r="BM216" s="42"/>
      <c r="BN216" s="42"/>
      <c r="BO216" s="42"/>
      <c r="BP216" s="42"/>
      <c r="BQ216" s="42"/>
      <c r="BR216" s="42"/>
      <c r="BS216" s="42"/>
      <c r="BT216" s="42"/>
      <c r="BU216" s="42"/>
      <c r="BV216" s="42"/>
      <c r="BW216" s="42"/>
      <c r="BX216" s="42"/>
      <c r="BY216" s="42"/>
      <c r="BZ216" s="42"/>
      <c r="CA216" s="42"/>
      <c r="CB216" s="42"/>
      <c r="CC216" s="42"/>
      <c r="CD216" s="42"/>
      <c r="CE216" s="42"/>
      <c r="CF216" s="42"/>
      <c r="CG216" s="42"/>
      <c r="CH216" s="42"/>
      <c r="CI216" s="42"/>
      <c r="CJ216" s="42"/>
      <c r="CK216" s="42"/>
      <c r="CL216" s="42"/>
      <c r="CM216" s="42"/>
      <c r="CN216" s="42"/>
      <c r="CO216" s="42"/>
      <c r="CP216" s="42"/>
      <c r="CQ216" s="42"/>
      <c r="CR216" s="42"/>
      <c r="CS216" s="42"/>
      <c r="CT216" s="42"/>
      <c r="CU216" s="42"/>
      <c r="CV216" s="42"/>
      <c r="CW216" s="42"/>
      <c r="CX216" s="42"/>
      <c r="CY216" s="42"/>
      <c r="CZ216" s="42"/>
      <c r="DA216" s="42"/>
    </row>
    <row r="217" spans="1:105" x14ac:dyDescent="0.25">
      <c r="A217" s="73"/>
      <c r="B217" s="73"/>
      <c r="C217" s="73"/>
      <c r="D217" s="73"/>
      <c r="E217" s="73"/>
      <c r="F217" s="115" t="s">
        <v>377</v>
      </c>
      <c r="G217" s="115" t="s">
        <v>198</v>
      </c>
      <c r="H217" s="26" t="s">
        <v>40</v>
      </c>
      <c r="I217" s="134"/>
      <c r="J217" s="134"/>
      <c r="K217" s="134"/>
      <c r="L217" s="134"/>
      <c r="M217" s="134"/>
      <c r="N217" s="74"/>
      <c r="O217" s="73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  <c r="BH217" s="42"/>
      <c r="BI217" s="42"/>
      <c r="BJ217" s="42"/>
      <c r="BK217" s="42"/>
      <c r="BL217" s="42"/>
      <c r="BM217" s="42"/>
      <c r="BN217" s="42"/>
      <c r="BO217" s="42"/>
      <c r="BP217" s="42"/>
      <c r="BQ217" s="42"/>
      <c r="BR217" s="42"/>
      <c r="BS217" s="42"/>
      <c r="BT217" s="42"/>
      <c r="BU217" s="42"/>
      <c r="BV217" s="42"/>
      <c r="BW217" s="42"/>
      <c r="BX217" s="42"/>
      <c r="BY217" s="42"/>
      <c r="BZ217" s="42"/>
      <c r="CA217" s="42"/>
      <c r="CB217" s="42"/>
      <c r="CC217" s="42"/>
      <c r="CD217" s="42"/>
      <c r="CE217" s="42"/>
      <c r="CF217" s="42"/>
      <c r="CG217" s="42"/>
      <c r="CH217" s="42"/>
      <c r="CI217" s="42"/>
      <c r="CJ217" s="42"/>
      <c r="CK217" s="42"/>
      <c r="CL217" s="42"/>
      <c r="CM217" s="42"/>
      <c r="CN217" s="42"/>
      <c r="CO217" s="42"/>
      <c r="CP217" s="42"/>
      <c r="CQ217" s="42"/>
      <c r="CR217" s="42"/>
      <c r="CS217" s="42"/>
      <c r="CT217" s="42"/>
      <c r="CU217" s="42"/>
      <c r="CV217" s="42"/>
      <c r="CW217" s="42"/>
      <c r="CX217" s="42"/>
      <c r="CY217" s="42"/>
      <c r="CZ217" s="42"/>
      <c r="DA217" s="42"/>
    </row>
    <row r="218" spans="1:105" x14ac:dyDescent="0.25">
      <c r="A218" s="73"/>
      <c r="B218" s="73"/>
      <c r="C218" s="73"/>
      <c r="D218" s="73"/>
      <c r="E218" s="73"/>
      <c r="F218" s="115" t="s">
        <v>378</v>
      </c>
      <c r="G218" s="115" t="s">
        <v>198</v>
      </c>
      <c r="H218" s="26" t="s">
        <v>40</v>
      </c>
      <c r="I218" s="134"/>
      <c r="J218" s="134"/>
      <c r="K218" s="134"/>
      <c r="L218" s="134"/>
      <c r="M218" s="134"/>
      <c r="N218" s="74"/>
      <c r="O218" s="73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42"/>
      <c r="AZ218" s="42"/>
      <c r="BA218" s="42"/>
      <c r="BB218" s="42"/>
      <c r="BC218" s="42"/>
      <c r="BD218" s="42"/>
      <c r="BE218" s="42"/>
      <c r="BF218" s="42"/>
      <c r="BG218" s="42"/>
      <c r="BH218" s="42"/>
      <c r="BI218" s="42"/>
      <c r="BJ218" s="42"/>
      <c r="BK218" s="42"/>
      <c r="BL218" s="42"/>
      <c r="BM218" s="42"/>
      <c r="BN218" s="42"/>
      <c r="BO218" s="42"/>
      <c r="BP218" s="42"/>
      <c r="BQ218" s="42"/>
      <c r="BR218" s="42"/>
      <c r="BS218" s="42"/>
      <c r="BT218" s="42"/>
      <c r="BU218" s="42"/>
      <c r="BV218" s="42"/>
      <c r="BW218" s="42"/>
      <c r="BX218" s="42"/>
      <c r="BY218" s="42"/>
      <c r="BZ218" s="42"/>
      <c r="CA218" s="42"/>
      <c r="CB218" s="42"/>
      <c r="CC218" s="42"/>
      <c r="CD218" s="42"/>
      <c r="CE218" s="42"/>
      <c r="CF218" s="42"/>
      <c r="CG218" s="42"/>
      <c r="CH218" s="42"/>
      <c r="CI218" s="42"/>
      <c r="CJ218" s="42"/>
      <c r="CK218" s="42"/>
      <c r="CL218" s="42"/>
      <c r="CM218" s="42"/>
      <c r="CN218" s="42"/>
      <c r="CO218" s="42"/>
      <c r="CP218" s="42"/>
      <c r="CQ218" s="42"/>
      <c r="CR218" s="42"/>
      <c r="CS218" s="42"/>
      <c r="CT218" s="42"/>
      <c r="CU218" s="42"/>
      <c r="CV218" s="42"/>
      <c r="CW218" s="42"/>
      <c r="CX218" s="42"/>
      <c r="CY218" s="42"/>
      <c r="CZ218" s="42"/>
      <c r="DA218" s="42"/>
    </row>
    <row r="219" spans="1:105" x14ac:dyDescent="0.25">
      <c r="A219" s="73"/>
      <c r="B219" s="73"/>
      <c r="C219" s="73"/>
      <c r="D219" s="73"/>
      <c r="E219" s="73"/>
      <c r="F219" s="115" t="s">
        <v>379</v>
      </c>
      <c r="G219" s="115" t="s">
        <v>198</v>
      </c>
      <c r="H219" s="26" t="s">
        <v>41</v>
      </c>
      <c r="I219" s="134"/>
      <c r="J219" s="134"/>
      <c r="K219" s="134"/>
      <c r="L219" s="134"/>
      <c r="M219" s="134"/>
      <c r="N219" s="74"/>
      <c r="O219" s="73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  <c r="BA219" s="42"/>
      <c r="BB219" s="42"/>
      <c r="BC219" s="42"/>
      <c r="BD219" s="42"/>
      <c r="BE219" s="42"/>
      <c r="BF219" s="42"/>
      <c r="BG219" s="42"/>
      <c r="BH219" s="42"/>
      <c r="BI219" s="42"/>
      <c r="BJ219" s="42"/>
      <c r="BK219" s="42"/>
      <c r="BL219" s="42"/>
      <c r="BM219" s="42"/>
      <c r="BN219" s="42"/>
      <c r="BO219" s="42"/>
      <c r="BP219" s="42"/>
      <c r="BQ219" s="42"/>
      <c r="BR219" s="42"/>
      <c r="BS219" s="42"/>
      <c r="BT219" s="42"/>
      <c r="BU219" s="42"/>
      <c r="BV219" s="42"/>
      <c r="BW219" s="42"/>
      <c r="BX219" s="42"/>
      <c r="BY219" s="42"/>
      <c r="BZ219" s="42"/>
      <c r="CA219" s="42"/>
      <c r="CB219" s="42"/>
      <c r="CC219" s="42"/>
      <c r="CD219" s="42"/>
      <c r="CE219" s="42"/>
      <c r="CF219" s="42"/>
      <c r="CG219" s="42"/>
      <c r="CH219" s="42"/>
      <c r="CI219" s="42"/>
      <c r="CJ219" s="42"/>
      <c r="CK219" s="42"/>
      <c r="CL219" s="42"/>
      <c r="CM219" s="42"/>
      <c r="CN219" s="42"/>
      <c r="CO219" s="42"/>
      <c r="CP219" s="42"/>
      <c r="CQ219" s="42"/>
      <c r="CR219" s="42"/>
      <c r="CS219" s="42"/>
      <c r="CT219" s="42"/>
      <c r="CU219" s="42"/>
      <c r="CV219" s="42"/>
      <c r="CW219" s="42"/>
      <c r="CX219" s="42"/>
      <c r="CY219" s="42"/>
      <c r="CZ219" s="42"/>
      <c r="DA219" s="42"/>
    </row>
    <row r="220" spans="1:105" x14ac:dyDescent="0.25">
      <c r="A220" s="73"/>
      <c r="B220" s="73"/>
      <c r="C220" s="73"/>
      <c r="D220" s="73"/>
      <c r="E220" s="73"/>
      <c r="F220" s="115" t="s">
        <v>80</v>
      </c>
      <c r="G220" s="115" t="s">
        <v>198</v>
      </c>
      <c r="H220" s="26" t="s">
        <v>41</v>
      </c>
      <c r="I220" s="134"/>
      <c r="J220" s="134"/>
      <c r="K220" s="134"/>
      <c r="L220" s="134"/>
      <c r="M220" s="134"/>
      <c r="N220" s="74"/>
      <c r="O220" s="73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  <c r="BA220" s="42"/>
      <c r="BB220" s="42"/>
      <c r="BC220" s="42"/>
      <c r="BD220" s="42"/>
      <c r="BE220" s="42"/>
      <c r="BF220" s="42"/>
      <c r="BG220" s="42"/>
      <c r="BH220" s="42"/>
      <c r="BI220" s="42"/>
      <c r="BJ220" s="42"/>
      <c r="BK220" s="42"/>
      <c r="BL220" s="42"/>
      <c r="BM220" s="42"/>
      <c r="BN220" s="42"/>
      <c r="BO220" s="42"/>
      <c r="BP220" s="42"/>
      <c r="BQ220" s="42"/>
      <c r="BR220" s="42"/>
      <c r="BS220" s="42"/>
      <c r="BT220" s="42"/>
      <c r="BU220" s="42"/>
      <c r="BV220" s="42"/>
      <c r="BW220" s="42"/>
      <c r="BX220" s="42"/>
      <c r="BY220" s="42"/>
      <c r="BZ220" s="42"/>
      <c r="CA220" s="42"/>
      <c r="CB220" s="42"/>
      <c r="CC220" s="42"/>
      <c r="CD220" s="42"/>
      <c r="CE220" s="42"/>
      <c r="CF220" s="42"/>
      <c r="CG220" s="42"/>
      <c r="CH220" s="42"/>
      <c r="CI220" s="42"/>
      <c r="CJ220" s="42"/>
      <c r="CK220" s="42"/>
      <c r="CL220" s="42"/>
      <c r="CM220" s="42"/>
      <c r="CN220" s="42"/>
      <c r="CO220" s="42"/>
      <c r="CP220" s="42"/>
      <c r="CQ220" s="42"/>
      <c r="CR220" s="42"/>
      <c r="CS220" s="42"/>
      <c r="CT220" s="42"/>
      <c r="CU220" s="42"/>
      <c r="CV220" s="42"/>
      <c r="CW220" s="42"/>
      <c r="CX220" s="42"/>
      <c r="CY220" s="42"/>
      <c r="CZ220" s="42"/>
      <c r="DA220" s="42"/>
    </row>
    <row r="221" spans="1:105" x14ac:dyDescent="0.25">
      <c r="A221" s="73"/>
      <c r="B221" s="73"/>
      <c r="C221" s="73"/>
      <c r="D221" s="73"/>
      <c r="E221" s="73"/>
      <c r="F221" s="115" t="s">
        <v>380</v>
      </c>
      <c r="G221" s="115" t="s">
        <v>198</v>
      </c>
      <c r="H221" s="26" t="s">
        <v>40</v>
      </c>
      <c r="I221" s="134"/>
      <c r="J221" s="134"/>
      <c r="K221" s="134"/>
      <c r="L221" s="134"/>
      <c r="M221" s="134"/>
      <c r="N221" s="74"/>
      <c r="O221" s="73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  <c r="BA221" s="42"/>
      <c r="BB221" s="42"/>
      <c r="BC221" s="42"/>
      <c r="BD221" s="42"/>
      <c r="BE221" s="42"/>
      <c r="BF221" s="42"/>
      <c r="BG221" s="42"/>
      <c r="BH221" s="42"/>
      <c r="BI221" s="42"/>
      <c r="BJ221" s="42"/>
      <c r="BK221" s="42"/>
      <c r="BL221" s="42"/>
      <c r="BM221" s="42"/>
      <c r="BN221" s="42"/>
      <c r="BO221" s="42"/>
      <c r="BP221" s="42"/>
      <c r="BQ221" s="42"/>
      <c r="BR221" s="42"/>
      <c r="BS221" s="42"/>
      <c r="BT221" s="42"/>
      <c r="BU221" s="42"/>
      <c r="BV221" s="42"/>
      <c r="BW221" s="42"/>
      <c r="BX221" s="42"/>
      <c r="BY221" s="42"/>
      <c r="BZ221" s="42"/>
      <c r="CA221" s="42"/>
      <c r="CB221" s="42"/>
      <c r="CC221" s="42"/>
      <c r="CD221" s="42"/>
      <c r="CE221" s="42"/>
      <c r="CF221" s="42"/>
      <c r="CG221" s="42"/>
      <c r="CH221" s="42"/>
      <c r="CI221" s="42"/>
      <c r="CJ221" s="42"/>
      <c r="CK221" s="42"/>
      <c r="CL221" s="42"/>
      <c r="CM221" s="42"/>
      <c r="CN221" s="42"/>
      <c r="CO221" s="42"/>
      <c r="CP221" s="42"/>
      <c r="CQ221" s="42"/>
      <c r="CR221" s="42"/>
      <c r="CS221" s="42"/>
      <c r="CT221" s="42"/>
      <c r="CU221" s="42"/>
      <c r="CV221" s="42"/>
      <c r="CW221" s="42"/>
      <c r="CX221" s="42"/>
      <c r="CY221" s="42"/>
      <c r="CZ221" s="42"/>
      <c r="DA221" s="42"/>
    </row>
    <row r="222" spans="1:105" x14ac:dyDescent="0.25">
      <c r="A222" s="73"/>
      <c r="B222" s="73"/>
      <c r="C222" s="73"/>
      <c r="D222" s="73"/>
      <c r="E222" s="73"/>
      <c r="F222" s="115" t="s">
        <v>381</v>
      </c>
      <c r="G222" s="115" t="s">
        <v>198</v>
      </c>
      <c r="H222" s="26" t="s">
        <v>40</v>
      </c>
      <c r="I222" s="134"/>
      <c r="J222" s="134"/>
      <c r="K222" s="134"/>
      <c r="L222" s="134"/>
      <c r="M222" s="134"/>
      <c r="N222" s="74"/>
      <c r="O222" s="73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42"/>
      <c r="BA222" s="42"/>
      <c r="BB222" s="42"/>
      <c r="BC222" s="42"/>
      <c r="BD222" s="42"/>
      <c r="BE222" s="42"/>
      <c r="BF222" s="42"/>
      <c r="BG222" s="42"/>
      <c r="BH222" s="42"/>
      <c r="BI222" s="42"/>
      <c r="BJ222" s="42"/>
      <c r="BK222" s="42"/>
      <c r="BL222" s="42"/>
      <c r="BM222" s="42"/>
      <c r="BN222" s="42"/>
      <c r="BO222" s="42"/>
      <c r="BP222" s="42"/>
      <c r="BQ222" s="42"/>
      <c r="BR222" s="42"/>
      <c r="BS222" s="42"/>
      <c r="BT222" s="42"/>
      <c r="BU222" s="42"/>
      <c r="BV222" s="42"/>
      <c r="BW222" s="42"/>
      <c r="BX222" s="42"/>
      <c r="BY222" s="42"/>
      <c r="BZ222" s="42"/>
      <c r="CA222" s="42"/>
      <c r="CB222" s="42"/>
      <c r="CC222" s="42"/>
      <c r="CD222" s="42"/>
      <c r="CE222" s="42"/>
      <c r="CF222" s="42"/>
      <c r="CG222" s="42"/>
      <c r="CH222" s="42"/>
      <c r="CI222" s="42"/>
      <c r="CJ222" s="42"/>
      <c r="CK222" s="42"/>
      <c r="CL222" s="42"/>
      <c r="CM222" s="42"/>
      <c r="CN222" s="42"/>
      <c r="CO222" s="42"/>
      <c r="CP222" s="42"/>
      <c r="CQ222" s="42"/>
      <c r="CR222" s="42"/>
      <c r="CS222" s="42"/>
      <c r="CT222" s="42"/>
      <c r="CU222" s="42"/>
      <c r="CV222" s="42"/>
      <c r="CW222" s="42"/>
      <c r="CX222" s="42"/>
      <c r="CY222" s="42"/>
      <c r="CZ222" s="42"/>
      <c r="DA222" s="42"/>
    </row>
    <row r="223" spans="1:105" x14ac:dyDescent="0.25">
      <c r="A223" s="73"/>
      <c r="B223" s="73"/>
      <c r="C223" s="73"/>
      <c r="D223" s="73"/>
      <c r="E223" s="73"/>
      <c r="F223" s="115" t="s">
        <v>382</v>
      </c>
      <c r="G223" s="115" t="s">
        <v>198</v>
      </c>
      <c r="H223" s="26" t="s">
        <v>41</v>
      </c>
      <c r="I223" s="134"/>
      <c r="J223" s="134"/>
      <c r="K223" s="134"/>
      <c r="L223" s="134"/>
      <c r="M223" s="134"/>
      <c r="N223" s="74"/>
      <c r="O223" s="73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  <c r="BA223" s="42"/>
      <c r="BB223" s="42"/>
      <c r="BC223" s="42"/>
      <c r="BD223" s="42"/>
      <c r="BE223" s="42"/>
      <c r="BF223" s="42"/>
      <c r="BG223" s="42"/>
      <c r="BH223" s="42"/>
      <c r="BI223" s="42"/>
      <c r="BJ223" s="42"/>
      <c r="BK223" s="42"/>
      <c r="BL223" s="42"/>
      <c r="BM223" s="42"/>
      <c r="BN223" s="42"/>
      <c r="BO223" s="42"/>
      <c r="BP223" s="42"/>
      <c r="BQ223" s="42"/>
      <c r="BR223" s="42"/>
      <c r="BS223" s="42"/>
      <c r="BT223" s="42"/>
      <c r="BU223" s="42"/>
      <c r="BV223" s="42"/>
      <c r="BW223" s="42"/>
      <c r="BX223" s="42"/>
      <c r="BY223" s="42"/>
      <c r="BZ223" s="42"/>
      <c r="CA223" s="42"/>
      <c r="CB223" s="42"/>
      <c r="CC223" s="42"/>
      <c r="CD223" s="42"/>
      <c r="CE223" s="42"/>
      <c r="CF223" s="42"/>
      <c r="CG223" s="42"/>
      <c r="CH223" s="42"/>
      <c r="CI223" s="42"/>
      <c r="CJ223" s="42"/>
      <c r="CK223" s="42"/>
      <c r="CL223" s="42"/>
      <c r="CM223" s="42"/>
      <c r="CN223" s="42"/>
      <c r="CO223" s="42"/>
      <c r="CP223" s="42"/>
      <c r="CQ223" s="42"/>
      <c r="CR223" s="42"/>
      <c r="CS223" s="42"/>
      <c r="CT223" s="42"/>
      <c r="CU223" s="42"/>
      <c r="CV223" s="42"/>
      <c r="CW223" s="42"/>
      <c r="CX223" s="42"/>
      <c r="CY223" s="42"/>
      <c r="CZ223" s="42"/>
      <c r="DA223" s="42"/>
    </row>
    <row r="224" spans="1:105" x14ac:dyDescent="0.25">
      <c r="A224" s="73"/>
      <c r="B224" s="73"/>
      <c r="C224" s="73"/>
      <c r="D224" s="73"/>
      <c r="E224" s="73"/>
      <c r="F224" s="115" t="s">
        <v>383</v>
      </c>
      <c r="G224" s="115" t="s">
        <v>198</v>
      </c>
      <c r="H224" s="26" t="s">
        <v>41</v>
      </c>
      <c r="I224" s="134"/>
      <c r="J224" s="134"/>
      <c r="K224" s="134"/>
      <c r="L224" s="134"/>
      <c r="M224" s="134"/>
      <c r="N224" s="74"/>
      <c r="O224" s="73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  <c r="AZ224" s="42"/>
      <c r="BA224" s="42"/>
      <c r="BB224" s="42"/>
      <c r="BC224" s="42"/>
      <c r="BD224" s="42"/>
      <c r="BE224" s="42"/>
      <c r="BF224" s="42"/>
      <c r="BG224" s="42"/>
      <c r="BH224" s="42"/>
      <c r="BI224" s="42"/>
      <c r="BJ224" s="42"/>
      <c r="BK224" s="42"/>
      <c r="BL224" s="42"/>
      <c r="BM224" s="42"/>
      <c r="BN224" s="42"/>
      <c r="BO224" s="42"/>
      <c r="BP224" s="42"/>
      <c r="BQ224" s="42"/>
      <c r="BR224" s="42"/>
      <c r="BS224" s="42"/>
      <c r="BT224" s="42"/>
      <c r="BU224" s="42"/>
      <c r="BV224" s="42"/>
      <c r="BW224" s="42"/>
      <c r="BX224" s="42"/>
      <c r="BY224" s="42"/>
      <c r="BZ224" s="42"/>
      <c r="CA224" s="42"/>
      <c r="CB224" s="42"/>
      <c r="CC224" s="42"/>
      <c r="CD224" s="42"/>
      <c r="CE224" s="42"/>
      <c r="CF224" s="42"/>
      <c r="CG224" s="42"/>
      <c r="CH224" s="42"/>
      <c r="CI224" s="42"/>
      <c r="CJ224" s="42"/>
      <c r="CK224" s="42"/>
      <c r="CL224" s="42"/>
      <c r="CM224" s="42"/>
      <c r="CN224" s="42"/>
      <c r="CO224" s="42"/>
      <c r="CP224" s="42"/>
      <c r="CQ224" s="42"/>
      <c r="CR224" s="42"/>
      <c r="CS224" s="42"/>
      <c r="CT224" s="42"/>
      <c r="CU224" s="42"/>
      <c r="CV224" s="42"/>
      <c r="CW224" s="42"/>
      <c r="CX224" s="42"/>
      <c r="CY224" s="42"/>
      <c r="CZ224" s="42"/>
      <c r="DA224" s="42"/>
    </row>
    <row r="225" spans="1:105" x14ac:dyDescent="0.25">
      <c r="A225" s="73"/>
      <c r="B225" s="73"/>
      <c r="C225" s="73"/>
      <c r="D225" s="73"/>
      <c r="E225" s="73"/>
      <c r="F225" s="115" t="s">
        <v>384</v>
      </c>
      <c r="G225" s="115" t="s">
        <v>198</v>
      </c>
      <c r="H225" s="26" t="s">
        <v>41</v>
      </c>
      <c r="I225" s="134"/>
      <c r="J225" s="134"/>
      <c r="K225" s="134"/>
      <c r="L225" s="134"/>
      <c r="M225" s="134"/>
      <c r="N225" s="74"/>
      <c r="O225" s="73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  <c r="BA225" s="42"/>
      <c r="BB225" s="42"/>
      <c r="BC225" s="42"/>
      <c r="BD225" s="42"/>
      <c r="BE225" s="42"/>
      <c r="BF225" s="42"/>
      <c r="BG225" s="42"/>
      <c r="BH225" s="42"/>
      <c r="BI225" s="42"/>
      <c r="BJ225" s="42"/>
      <c r="BK225" s="42"/>
      <c r="BL225" s="42"/>
      <c r="BM225" s="42"/>
      <c r="BN225" s="42"/>
      <c r="BO225" s="42"/>
      <c r="BP225" s="42"/>
      <c r="BQ225" s="42"/>
      <c r="BR225" s="42"/>
      <c r="BS225" s="42"/>
      <c r="BT225" s="42"/>
      <c r="BU225" s="42"/>
      <c r="BV225" s="42"/>
      <c r="BW225" s="42"/>
      <c r="BX225" s="42"/>
      <c r="BY225" s="42"/>
      <c r="BZ225" s="42"/>
      <c r="CA225" s="42"/>
      <c r="CB225" s="42"/>
      <c r="CC225" s="42"/>
      <c r="CD225" s="42"/>
      <c r="CE225" s="42"/>
      <c r="CF225" s="42"/>
      <c r="CG225" s="42"/>
      <c r="CH225" s="42"/>
      <c r="CI225" s="42"/>
      <c r="CJ225" s="42"/>
      <c r="CK225" s="42"/>
      <c r="CL225" s="42"/>
      <c r="CM225" s="42"/>
      <c r="CN225" s="42"/>
      <c r="CO225" s="42"/>
      <c r="CP225" s="42"/>
      <c r="CQ225" s="42"/>
      <c r="CR225" s="42"/>
      <c r="CS225" s="42"/>
      <c r="CT225" s="42"/>
      <c r="CU225" s="42"/>
      <c r="CV225" s="42"/>
      <c r="CW225" s="42"/>
      <c r="CX225" s="42"/>
      <c r="CY225" s="42"/>
      <c r="CZ225" s="42"/>
      <c r="DA225" s="42"/>
    </row>
    <row r="226" spans="1:105" x14ac:dyDescent="0.25">
      <c r="A226" s="73"/>
      <c r="B226" s="73"/>
      <c r="C226" s="73"/>
      <c r="D226" s="73"/>
      <c r="E226" s="73"/>
      <c r="F226" s="115" t="s">
        <v>385</v>
      </c>
      <c r="G226" s="115" t="s">
        <v>198</v>
      </c>
      <c r="H226" s="26" t="s">
        <v>41</v>
      </c>
      <c r="I226" s="134"/>
      <c r="J226" s="134"/>
      <c r="K226" s="134"/>
      <c r="L226" s="134"/>
      <c r="M226" s="134"/>
      <c r="N226" s="74"/>
      <c r="O226" s="73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  <c r="BA226" s="42"/>
      <c r="BB226" s="42"/>
      <c r="BC226" s="42"/>
      <c r="BD226" s="42"/>
      <c r="BE226" s="42"/>
      <c r="BF226" s="42"/>
      <c r="BG226" s="42"/>
      <c r="BH226" s="42"/>
      <c r="BI226" s="42"/>
      <c r="BJ226" s="42"/>
      <c r="BK226" s="42"/>
      <c r="BL226" s="42"/>
      <c r="BM226" s="42"/>
      <c r="BN226" s="42"/>
      <c r="BO226" s="42"/>
      <c r="BP226" s="42"/>
      <c r="BQ226" s="42"/>
      <c r="BR226" s="42"/>
      <c r="BS226" s="42"/>
      <c r="BT226" s="42"/>
      <c r="BU226" s="42"/>
      <c r="BV226" s="42"/>
      <c r="BW226" s="42"/>
      <c r="BX226" s="42"/>
      <c r="BY226" s="42"/>
      <c r="BZ226" s="42"/>
      <c r="CA226" s="42"/>
      <c r="CB226" s="42"/>
      <c r="CC226" s="42"/>
      <c r="CD226" s="42"/>
      <c r="CE226" s="42"/>
      <c r="CF226" s="42"/>
      <c r="CG226" s="42"/>
      <c r="CH226" s="42"/>
      <c r="CI226" s="42"/>
      <c r="CJ226" s="42"/>
      <c r="CK226" s="42"/>
      <c r="CL226" s="42"/>
      <c r="CM226" s="42"/>
      <c r="CN226" s="42"/>
      <c r="CO226" s="42"/>
      <c r="CP226" s="42"/>
      <c r="CQ226" s="42"/>
      <c r="CR226" s="42"/>
      <c r="CS226" s="42"/>
      <c r="CT226" s="42"/>
      <c r="CU226" s="42"/>
      <c r="CV226" s="42"/>
      <c r="CW226" s="42"/>
      <c r="CX226" s="42"/>
      <c r="CY226" s="42"/>
      <c r="CZ226" s="42"/>
      <c r="DA226" s="42"/>
    </row>
    <row r="227" spans="1:105" x14ac:dyDescent="0.25">
      <c r="A227" s="73"/>
      <c r="B227" s="73"/>
      <c r="C227" s="73"/>
      <c r="D227" s="73"/>
      <c r="E227" s="73"/>
      <c r="F227" s="115" t="s">
        <v>213</v>
      </c>
      <c r="G227" s="115" t="s">
        <v>198</v>
      </c>
      <c r="H227" s="26" t="s">
        <v>166</v>
      </c>
      <c r="I227" s="134"/>
      <c r="J227" s="134"/>
      <c r="K227" s="134"/>
      <c r="L227" s="134"/>
      <c r="M227" s="134"/>
      <c r="N227" s="74"/>
      <c r="O227" s="73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  <c r="BA227" s="42"/>
      <c r="BB227" s="42"/>
      <c r="BC227" s="42"/>
      <c r="BD227" s="42"/>
      <c r="BE227" s="42"/>
      <c r="BF227" s="42"/>
      <c r="BG227" s="42"/>
      <c r="BH227" s="42"/>
      <c r="BI227" s="42"/>
      <c r="BJ227" s="42"/>
      <c r="BK227" s="42"/>
      <c r="BL227" s="42"/>
      <c r="BM227" s="42"/>
      <c r="BN227" s="42"/>
      <c r="BO227" s="42"/>
      <c r="BP227" s="42"/>
      <c r="BQ227" s="42"/>
      <c r="BR227" s="42"/>
      <c r="BS227" s="42"/>
      <c r="BT227" s="42"/>
      <c r="BU227" s="42"/>
      <c r="BV227" s="42"/>
      <c r="BW227" s="42"/>
      <c r="BX227" s="42"/>
      <c r="BY227" s="42"/>
      <c r="BZ227" s="42"/>
      <c r="CA227" s="42"/>
      <c r="CB227" s="42"/>
      <c r="CC227" s="42"/>
      <c r="CD227" s="42"/>
      <c r="CE227" s="42"/>
      <c r="CF227" s="42"/>
      <c r="CG227" s="42"/>
      <c r="CH227" s="42"/>
      <c r="CI227" s="42"/>
      <c r="CJ227" s="42"/>
      <c r="CK227" s="42"/>
      <c r="CL227" s="42"/>
      <c r="CM227" s="42"/>
      <c r="CN227" s="42"/>
      <c r="CO227" s="42"/>
      <c r="CP227" s="42"/>
      <c r="CQ227" s="42"/>
      <c r="CR227" s="42"/>
      <c r="CS227" s="42"/>
      <c r="CT227" s="42"/>
      <c r="CU227" s="42"/>
      <c r="CV227" s="42"/>
      <c r="CW227" s="42"/>
      <c r="CX227" s="42"/>
      <c r="CY227" s="42"/>
      <c r="CZ227" s="42"/>
      <c r="DA227" s="42"/>
    </row>
    <row r="228" spans="1:105" x14ac:dyDescent="0.25">
      <c r="A228" s="73"/>
      <c r="B228" s="73"/>
      <c r="C228" s="73"/>
      <c r="D228" s="73"/>
      <c r="E228" s="73"/>
      <c r="F228" s="115" t="s">
        <v>214</v>
      </c>
      <c r="G228" s="115" t="s">
        <v>198</v>
      </c>
      <c r="H228" s="26" t="s">
        <v>166</v>
      </c>
      <c r="I228" s="134"/>
      <c r="J228" s="134"/>
      <c r="K228" s="134"/>
      <c r="L228" s="134"/>
      <c r="M228" s="134"/>
      <c r="N228" s="74"/>
      <c r="O228" s="73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  <c r="AZ228" s="42"/>
      <c r="BA228" s="42"/>
      <c r="BB228" s="42"/>
      <c r="BC228" s="42"/>
      <c r="BD228" s="42"/>
      <c r="BE228" s="42"/>
      <c r="BF228" s="42"/>
      <c r="BG228" s="42"/>
      <c r="BH228" s="42"/>
      <c r="BI228" s="42"/>
      <c r="BJ228" s="42"/>
      <c r="BK228" s="42"/>
      <c r="BL228" s="42"/>
      <c r="BM228" s="42"/>
      <c r="BN228" s="42"/>
      <c r="BO228" s="42"/>
      <c r="BP228" s="42"/>
      <c r="BQ228" s="42"/>
      <c r="BR228" s="42"/>
      <c r="BS228" s="42"/>
      <c r="BT228" s="42"/>
      <c r="BU228" s="42"/>
      <c r="BV228" s="42"/>
      <c r="BW228" s="42"/>
      <c r="BX228" s="42"/>
      <c r="BY228" s="42"/>
      <c r="BZ228" s="42"/>
      <c r="CA228" s="42"/>
      <c r="CB228" s="42"/>
      <c r="CC228" s="42"/>
      <c r="CD228" s="42"/>
      <c r="CE228" s="42"/>
      <c r="CF228" s="42"/>
      <c r="CG228" s="42"/>
      <c r="CH228" s="42"/>
      <c r="CI228" s="42"/>
      <c r="CJ228" s="42"/>
      <c r="CK228" s="42"/>
      <c r="CL228" s="42"/>
      <c r="CM228" s="42"/>
      <c r="CN228" s="42"/>
      <c r="CO228" s="42"/>
      <c r="CP228" s="42"/>
      <c r="CQ228" s="42"/>
      <c r="CR228" s="42"/>
      <c r="CS228" s="42"/>
      <c r="CT228" s="42"/>
      <c r="CU228" s="42"/>
      <c r="CV228" s="42"/>
      <c r="CW228" s="42"/>
      <c r="CX228" s="42"/>
      <c r="CY228" s="42"/>
      <c r="CZ228" s="42"/>
      <c r="DA228" s="42"/>
    </row>
    <row r="229" spans="1:105" x14ac:dyDescent="0.25">
      <c r="A229" s="73"/>
      <c r="B229" s="73"/>
      <c r="C229" s="73"/>
      <c r="D229" s="73"/>
      <c r="E229" s="73"/>
      <c r="F229" s="115" t="s">
        <v>215</v>
      </c>
      <c r="G229" s="115" t="s">
        <v>198</v>
      </c>
      <c r="H229" s="26" t="s">
        <v>166</v>
      </c>
      <c r="I229" s="134"/>
      <c r="J229" s="134"/>
      <c r="K229" s="134"/>
      <c r="L229" s="134"/>
      <c r="M229" s="134"/>
      <c r="N229" s="74"/>
      <c r="O229" s="73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  <c r="BA229" s="42"/>
      <c r="BB229" s="42"/>
      <c r="BC229" s="42"/>
      <c r="BD229" s="42"/>
      <c r="BE229" s="42"/>
      <c r="BF229" s="42"/>
      <c r="BG229" s="42"/>
      <c r="BH229" s="42"/>
      <c r="BI229" s="42"/>
      <c r="BJ229" s="42"/>
      <c r="BK229" s="42"/>
      <c r="BL229" s="42"/>
      <c r="BM229" s="42"/>
      <c r="BN229" s="42"/>
      <c r="BO229" s="42"/>
      <c r="BP229" s="42"/>
      <c r="BQ229" s="42"/>
      <c r="BR229" s="42"/>
      <c r="BS229" s="42"/>
      <c r="BT229" s="42"/>
      <c r="BU229" s="42"/>
      <c r="BV229" s="42"/>
      <c r="BW229" s="42"/>
      <c r="BX229" s="42"/>
      <c r="BY229" s="42"/>
      <c r="BZ229" s="42"/>
      <c r="CA229" s="42"/>
      <c r="CB229" s="42"/>
      <c r="CC229" s="42"/>
      <c r="CD229" s="42"/>
      <c r="CE229" s="42"/>
      <c r="CF229" s="42"/>
      <c r="CG229" s="42"/>
      <c r="CH229" s="42"/>
      <c r="CI229" s="42"/>
      <c r="CJ229" s="42"/>
      <c r="CK229" s="42"/>
      <c r="CL229" s="42"/>
      <c r="CM229" s="42"/>
      <c r="CN229" s="42"/>
      <c r="CO229" s="42"/>
      <c r="CP229" s="42"/>
      <c r="CQ229" s="42"/>
      <c r="CR229" s="42"/>
      <c r="CS229" s="42"/>
      <c r="CT229" s="42"/>
      <c r="CU229" s="42"/>
      <c r="CV229" s="42"/>
      <c r="CW229" s="42"/>
      <c r="CX229" s="42"/>
      <c r="CY229" s="42"/>
      <c r="CZ229" s="42"/>
      <c r="DA229" s="42"/>
    </row>
    <row r="230" spans="1:105" x14ac:dyDescent="0.25">
      <c r="A230" s="73"/>
      <c r="B230" s="73"/>
      <c r="C230" s="73"/>
      <c r="D230" s="73"/>
      <c r="E230" s="73"/>
      <c r="F230" s="115" t="s">
        <v>216</v>
      </c>
      <c r="G230" s="115" t="s">
        <v>198</v>
      </c>
      <c r="H230" s="26" t="s">
        <v>166</v>
      </c>
      <c r="I230" s="134"/>
      <c r="J230" s="134"/>
      <c r="K230" s="134"/>
      <c r="L230" s="134"/>
      <c r="M230" s="134"/>
      <c r="N230" s="74"/>
      <c r="O230" s="73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  <c r="BA230" s="42"/>
      <c r="BB230" s="42"/>
      <c r="BC230" s="42"/>
      <c r="BD230" s="42"/>
      <c r="BE230" s="42"/>
      <c r="BF230" s="42"/>
      <c r="BG230" s="42"/>
      <c r="BH230" s="42"/>
      <c r="BI230" s="42"/>
      <c r="BJ230" s="42"/>
      <c r="BK230" s="42"/>
      <c r="BL230" s="42"/>
      <c r="BM230" s="42"/>
      <c r="BN230" s="42"/>
      <c r="BO230" s="42"/>
      <c r="BP230" s="42"/>
      <c r="BQ230" s="42"/>
      <c r="BR230" s="42"/>
      <c r="BS230" s="42"/>
      <c r="BT230" s="42"/>
      <c r="BU230" s="42"/>
      <c r="BV230" s="42"/>
      <c r="BW230" s="42"/>
      <c r="BX230" s="42"/>
      <c r="BY230" s="42"/>
      <c r="BZ230" s="42"/>
      <c r="CA230" s="42"/>
      <c r="CB230" s="42"/>
      <c r="CC230" s="42"/>
      <c r="CD230" s="42"/>
      <c r="CE230" s="42"/>
      <c r="CF230" s="42"/>
      <c r="CG230" s="42"/>
      <c r="CH230" s="42"/>
      <c r="CI230" s="42"/>
      <c r="CJ230" s="42"/>
      <c r="CK230" s="42"/>
      <c r="CL230" s="42"/>
      <c r="CM230" s="42"/>
      <c r="CN230" s="42"/>
      <c r="CO230" s="42"/>
      <c r="CP230" s="42"/>
      <c r="CQ230" s="42"/>
      <c r="CR230" s="42"/>
      <c r="CS230" s="42"/>
      <c r="CT230" s="42"/>
      <c r="CU230" s="42"/>
      <c r="CV230" s="42"/>
      <c r="CW230" s="42"/>
      <c r="CX230" s="42"/>
      <c r="CY230" s="42"/>
      <c r="CZ230" s="42"/>
      <c r="DA230" s="42"/>
    </row>
    <row r="231" spans="1:105" x14ac:dyDescent="0.25">
      <c r="A231" s="73"/>
      <c r="B231" s="73"/>
      <c r="C231" s="73"/>
      <c r="D231" s="73"/>
      <c r="E231" s="73"/>
      <c r="F231" s="115" t="s">
        <v>91</v>
      </c>
      <c r="G231" s="115" t="s">
        <v>198</v>
      </c>
      <c r="H231" s="26" t="s">
        <v>166</v>
      </c>
      <c r="I231" s="134"/>
      <c r="J231" s="134"/>
      <c r="K231" s="134"/>
      <c r="L231" s="134"/>
      <c r="M231" s="134"/>
      <c r="N231" s="74"/>
      <c r="O231" s="73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  <c r="AV231" s="42"/>
      <c r="AW231" s="42"/>
      <c r="AX231" s="42"/>
      <c r="AY231" s="42"/>
      <c r="AZ231" s="42"/>
      <c r="BA231" s="42"/>
      <c r="BB231" s="42"/>
      <c r="BC231" s="42"/>
      <c r="BD231" s="42"/>
      <c r="BE231" s="42"/>
      <c r="BF231" s="42"/>
      <c r="BG231" s="42"/>
      <c r="BH231" s="42"/>
      <c r="BI231" s="42"/>
      <c r="BJ231" s="42"/>
      <c r="BK231" s="42"/>
      <c r="BL231" s="42"/>
      <c r="BM231" s="42"/>
      <c r="BN231" s="42"/>
      <c r="BO231" s="42"/>
      <c r="BP231" s="42"/>
      <c r="BQ231" s="42"/>
      <c r="BR231" s="42"/>
      <c r="BS231" s="42"/>
      <c r="BT231" s="42"/>
      <c r="BU231" s="42"/>
      <c r="BV231" s="42"/>
      <c r="BW231" s="42"/>
      <c r="BX231" s="42"/>
      <c r="BY231" s="42"/>
      <c r="BZ231" s="42"/>
      <c r="CA231" s="42"/>
      <c r="CB231" s="42"/>
      <c r="CC231" s="42"/>
      <c r="CD231" s="42"/>
      <c r="CE231" s="42"/>
      <c r="CF231" s="42"/>
      <c r="CG231" s="42"/>
      <c r="CH231" s="42"/>
      <c r="CI231" s="42"/>
      <c r="CJ231" s="42"/>
      <c r="CK231" s="42"/>
      <c r="CL231" s="42"/>
      <c r="CM231" s="42"/>
      <c r="CN231" s="42"/>
      <c r="CO231" s="42"/>
      <c r="CP231" s="42"/>
      <c r="CQ231" s="42"/>
      <c r="CR231" s="42"/>
      <c r="CS231" s="42"/>
      <c r="CT231" s="42"/>
      <c r="CU231" s="42"/>
      <c r="CV231" s="42"/>
      <c r="CW231" s="42"/>
      <c r="CX231" s="42"/>
      <c r="CY231" s="42"/>
      <c r="CZ231" s="42"/>
      <c r="DA231" s="42"/>
    </row>
    <row r="232" spans="1:105" x14ac:dyDescent="0.25">
      <c r="A232" s="73"/>
      <c r="B232" s="73"/>
      <c r="C232" s="73"/>
      <c r="D232" s="73"/>
      <c r="E232" s="73"/>
      <c r="F232" s="115" t="s">
        <v>92</v>
      </c>
      <c r="G232" s="115" t="s">
        <v>198</v>
      </c>
      <c r="H232" s="26" t="s">
        <v>166</v>
      </c>
      <c r="I232" s="134"/>
      <c r="J232" s="134"/>
      <c r="K232" s="134"/>
      <c r="L232" s="134"/>
      <c r="M232" s="134"/>
      <c r="N232" s="74"/>
      <c r="O232" s="73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  <c r="AV232" s="42"/>
      <c r="AW232" s="42"/>
      <c r="AX232" s="42"/>
      <c r="AY232" s="42"/>
      <c r="AZ232" s="42"/>
      <c r="BA232" s="42"/>
      <c r="BB232" s="42"/>
      <c r="BC232" s="42"/>
      <c r="BD232" s="42"/>
      <c r="BE232" s="42"/>
      <c r="BF232" s="42"/>
      <c r="BG232" s="42"/>
      <c r="BH232" s="42"/>
      <c r="BI232" s="42"/>
      <c r="BJ232" s="42"/>
      <c r="BK232" s="42"/>
      <c r="BL232" s="42"/>
      <c r="BM232" s="42"/>
      <c r="BN232" s="42"/>
      <c r="BO232" s="42"/>
      <c r="BP232" s="42"/>
      <c r="BQ232" s="42"/>
      <c r="BR232" s="42"/>
      <c r="BS232" s="42"/>
      <c r="BT232" s="42"/>
      <c r="BU232" s="42"/>
      <c r="BV232" s="42"/>
      <c r="BW232" s="42"/>
      <c r="BX232" s="42"/>
      <c r="BY232" s="42"/>
      <c r="BZ232" s="42"/>
      <c r="CA232" s="42"/>
      <c r="CB232" s="42"/>
      <c r="CC232" s="42"/>
      <c r="CD232" s="42"/>
      <c r="CE232" s="42"/>
      <c r="CF232" s="42"/>
      <c r="CG232" s="42"/>
      <c r="CH232" s="42"/>
      <c r="CI232" s="42"/>
      <c r="CJ232" s="42"/>
      <c r="CK232" s="42"/>
      <c r="CL232" s="42"/>
      <c r="CM232" s="42"/>
      <c r="CN232" s="42"/>
      <c r="CO232" s="42"/>
      <c r="CP232" s="42"/>
      <c r="CQ232" s="42"/>
      <c r="CR232" s="42"/>
      <c r="CS232" s="42"/>
      <c r="CT232" s="42"/>
      <c r="CU232" s="42"/>
      <c r="CV232" s="42"/>
      <c r="CW232" s="42"/>
      <c r="CX232" s="42"/>
      <c r="CY232" s="42"/>
      <c r="CZ232" s="42"/>
      <c r="DA232" s="42"/>
    </row>
    <row r="233" spans="1:105" x14ac:dyDescent="0.25">
      <c r="A233" s="73"/>
      <c r="B233" s="73"/>
      <c r="C233" s="73"/>
      <c r="D233" s="73"/>
      <c r="E233" s="73"/>
      <c r="F233" s="115" t="s">
        <v>93</v>
      </c>
      <c r="G233" s="115" t="s">
        <v>198</v>
      </c>
      <c r="H233" s="26" t="s">
        <v>166</v>
      </c>
      <c r="I233" s="134"/>
      <c r="J233" s="134"/>
      <c r="K233" s="134"/>
      <c r="L233" s="134"/>
      <c r="M233" s="134"/>
      <c r="N233" s="74"/>
      <c r="O233" s="73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42"/>
      <c r="AZ233" s="42"/>
      <c r="BA233" s="42"/>
      <c r="BB233" s="42"/>
      <c r="BC233" s="42"/>
      <c r="BD233" s="42"/>
      <c r="BE233" s="42"/>
      <c r="BF233" s="42"/>
      <c r="BG233" s="42"/>
      <c r="BH233" s="42"/>
      <c r="BI233" s="42"/>
      <c r="BJ233" s="42"/>
      <c r="BK233" s="42"/>
      <c r="BL233" s="42"/>
      <c r="BM233" s="42"/>
      <c r="BN233" s="42"/>
      <c r="BO233" s="42"/>
      <c r="BP233" s="42"/>
      <c r="BQ233" s="42"/>
      <c r="BR233" s="42"/>
      <c r="BS233" s="42"/>
      <c r="BT233" s="42"/>
      <c r="BU233" s="42"/>
      <c r="BV233" s="42"/>
      <c r="BW233" s="42"/>
      <c r="BX233" s="42"/>
      <c r="BY233" s="42"/>
      <c r="BZ233" s="42"/>
      <c r="CA233" s="42"/>
      <c r="CB233" s="42"/>
      <c r="CC233" s="42"/>
      <c r="CD233" s="42"/>
      <c r="CE233" s="42"/>
      <c r="CF233" s="42"/>
      <c r="CG233" s="42"/>
      <c r="CH233" s="42"/>
      <c r="CI233" s="42"/>
      <c r="CJ233" s="42"/>
      <c r="CK233" s="42"/>
      <c r="CL233" s="42"/>
      <c r="CM233" s="42"/>
      <c r="CN233" s="42"/>
      <c r="CO233" s="42"/>
      <c r="CP233" s="42"/>
      <c r="CQ233" s="42"/>
      <c r="CR233" s="42"/>
      <c r="CS233" s="42"/>
      <c r="CT233" s="42"/>
      <c r="CU233" s="42"/>
      <c r="CV233" s="42"/>
      <c r="CW233" s="42"/>
      <c r="CX233" s="42"/>
      <c r="CY233" s="42"/>
      <c r="CZ233" s="42"/>
      <c r="DA233" s="42"/>
    </row>
    <row r="234" spans="1:105" x14ac:dyDescent="0.25">
      <c r="A234" s="73"/>
      <c r="B234" s="73"/>
      <c r="C234" s="73"/>
      <c r="D234" s="73"/>
      <c r="E234" s="73"/>
      <c r="F234" s="115" t="s">
        <v>94</v>
      </c>
      <c r="G234" s="115" t="s">
        <v>198</v>
      </c>
      <c r="H234" s="26" t="s">
        <v>166</v>
      </c>
      <c r="I234" s="134"/>
      <c r="J234" s="134"/>
      <c r="K234" s="134"/>
      <c r="L234" s="134"/>
      <c r="M234" s="134"/>
      <c r="N234" s="74"/>
      <c r="O234" s="73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  <c r="BA234" s="42"/>
      <c r="BB234" s="42"/>
      <c r="BC234" s="42"/>
      <c r="BD234" s="42"/>
      <c r="BE234" s="42"/>
      <c r="BF234" s="42"/>
      <c r="BG234" s="42"/>
      <c r="BH234" s="42"/>
      <c r="BI234" s="42"/>
      <c r="BJ234" s="42"/>
      <c r="BK234" s="42"/>
      <c r="BL234" s="42"/>
      <c r="BM234" s="42"/>
      <c r="BN234" s="42"/>
      <c r="BO234" s="42"/>
      <c r="BP234" s="42"/>
      <c r="BQ234" s="42"/>
      <c r="BR234" s="42"/>
      <c r="BS234" s="42"/>
      <c r="BT234" s="42"/>
      <c r="BU234" s="42"/>
      <c r="BV234" s="42"/>
      <c r="BW234" s="42"/>
      <c r="BX234" s="42"/>
      <c r="BY234" s="42"/>
      <c r="BZ234" s="42"/>
      <c r="CA234" s="42"/>
      <c r="CB234" s="42"/>
      <c r="CC234" s="42"/>
      <c r="CD234" s="42"/>
      <c r="CE234" s="42"/>
      <c r="CF234" s="42"/>
      <c r="CG234" s="42"/>
      <c r="CH234" s="42"/>
      <c r="CI234" s="42"/>
      <c r="CJ234" s="42"/>
      <c r="CK234" s="42"/>
      <c r="CL234" s="42"/>
      <c r="CM234" s="42"/>
      <c r="CN234" s="42"/>
      <c r="CO234" s="42"/>
      <c r="CP234" s="42"/>
      <c r="CQ234" s="42"/>
      <c r="CR234" s="42"/>
      <c r="CS234" s="42"/>
      <c r="CT234" s="42"/>
      <c r="CU234" s="42"/>
      <c r="CV234" s="42"/>
      <c r="CW234" s="42"/>
      <c r="CX234" s="42"/>
      <c r="CY234" s="42"/>
      <c r="CZ234" s="42"/>
      <c r="DA234" s="42"/>
    </row>
    <row r="235" spans="1:105" x14ac:dyDescent="0.25">
      <c r="A235" s="73"/>
      <c r="B235" s="73"/>
      <c r="C235" s="73"/>
      <c r="D235" s="73"/>
      <c r="E235" s="73"/>
      <c r="F235" s="115" t="s">
        <v>217</v>
      </c>
      <c r="G235" s="115" t="s">
        <v>198</v>
      </c>
      <c r="H235" s="26" t="s">
        <v>166</v>
      </c>
      <c r="I235" s="134"/>
      <c r="J235" s="134"/>
      <c r="K235" s="134"/>
      <c r="L235" s="134"/>
      <c r="M235" s="134"/>
      <c r="N235" s="74"/>
      <c r="O235" s="73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  <c r="AV235" s="42"/>
      <c r="AW235" s="42"/>
      <c r="AX235" s="42"/>
      <c r="AY235" s="42"/>
      <c r="AZ235" s="42"/>
      <c r="BA235" s="42"/>
      <c r="BB235" s="42"/>
      <c r="BC235" s="42"/>
      <c r="BD235" s="42"/>
      <c r="BE235" s="42"/>
      <c r="BF235" s="42"/>
      <c r="BG235" s="42"/>
      <c r="BH235" s="42"/>
      <c r="BI235" s="42"/>
      <c r="BJ235" s="42"/>
      <c r="BK235" s="42"/>
      <c r="BL235" s="42"/>
      <c r="BM235" s="42"/>
      <c r="BN235" s="42"/>
      <c r="BO235" s="42"/>
      <c r="BP235" s="42"/>
      <c r="BQ235" s="42"/>
      <c r="BR235" s="42"/>
      <c r="BS235" s="42"/>
      <c r="BT235" s="42"/>
      <c r="BU235" s="42"/>
      <c r="BV235" s="42"/>
      <c r="BW235" s="42"/>
      <c r="BX235" s="42"/>
      <c r="BY235" s="42"/>
      <c r="BZ235" s="42"/>
      <c r="CA235" s="42"/>
      <c r="CB235" s="42"/>
      <c r="CC235" s="42"/>
      <c r="CD235" s="42"/>
      <c r="CE235" s="42"/>
      <c r="CF235" s="42"/>
      <c r="CG235" s="42"/>
      <c r="CH235" s="42"/>
      <c r="CI235" s="42"/>
      <c r="CJ235" s="42"/>
      <c r="CK235" s="42"/>
      <c r="CL235" s="42"/>
      <c r="CM235" s="42"/>
      <c r="CN235" s="42"/>
      <c r="CO235" s="42"/>
      <c r="CP235" s="42"/>
      <c r="CQ235" s="42"/>
      <c r="CR235" s="42"/>
      <c r="CS235" s="42"/>
      <c r="CT235" s="42"/>
      <c r="CU235" s="42"/>
      <c r="CV235" s="42"/>
      <c r="CW235" s="42"/>
      <c r="CX235" s="42"/>
      <c r="CY235" s="42"/>
      <c r="CZ235" s="42"/>
      <c r="DA235" s="42"/>
    </row>
    <row r="236" spans="1:105" x14ac:dyDescent="0.25">
      <c r="A236" s="73"/>
      <c r="B236" s="73"/>
      <c r="C236" s="73"/>
      <c r="D236" s="73"/>
      <c r="E236" s="73"/>
      <c r="F236" s="115" t="s">
        <v>218</v>
      </c>
      <c r="G236" s="115" t="s">
        <v>198</v>
      </c>
      <c r="H236" s="26" t="s">
        <v>166</v>
      </c>
      <c r="I236" s="134"/>
      <c r="J236" s="134"/>
      <c r="K236" s="134"/>
      <c r="L236" s="134"/>
      <c r="M236" s="134"/>
      <c r="N236" s="74"/>
      <c r="O236" s="73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  <c r="AV236" s="42"/>
      <c r="AW236" s="42"/>
      <c r="AX236" s="42"/>
      <c r="AY236" s="42"/>
      <c r="AZ236" s="42"/>
      <c r="BA236" s="42"/>
      <c r="BB236" s="42"/>
      <c r="BC236" s="42"/>
      <c r="BD236" s="42"/>
      <c r="BE236" s="42"/>
      <c r="BF236" s="42"/>
      <c r="BG236" s="42"/>
      <c r="BH236" s="42"/>
      <c r="BI236" s="42"/>
      <c r="BJ236" s="42"/>
      <c r="BK236" s="42"/>
      <c r="BL236" s="42"/>
      <c r="BM236" s="42"/>
      <c r="BN236" s="42"/>
      <c r="BO236" s="42"/>
      <c r="BP236" s="42"/>
      <c r="BQ236" s="42"/>
      <c r="BR236" s="42"/>
      <c r="BS236" s="42"/>
      <c r="BT236" s="42"/>
      <c r="BU236" s="42"/>
      <c r="BV236" s="42"/>
      <c r="BW236" s="42"/>
      <c r="BX236" s="42"/>
      <c r="BY236" s="42"/>
      <c r="BZ236" s="42"/>
      <c r="CA236" s="42"/>
      <c r="CB236" s="42"/>
      <c r="CC236" s="42"/>
      <c r="CD236" s="42"/>
      <c r="CE236" s="42"/>
      <c r="CF236" s="42"/>
      <c r="CG236" s="42"/>
      <c r="CH236" s="42"/>
      <c r="CI236" s="42"/>
      <c r="CJ236" s="42"/>
      <c r="CK236" s="42"/>
      <c r="CL236" s="42"/>
      <c r="CM236" s="42"/>
      <c r="CN236" s="42"/>
      <c r="CO236" s="42"/>
      <c r="CP236" s="42"/>
      <c r="CQ236" s="42"/>
      <c r="CR236" s="42"/>
      <c r="CS236" s="42"/>
      <c r="CT236" s="42"/>
      <c r="CU236" s="42"/>
      <c r="CV236" s="42"/>
      <c r="CW236" s="42"/>
      <c r="CX236" s="42"/>
      <c r="CY236" s="42"/>
      <c r="CZ236" s="42"/>
      <c r="DA236" s="42"/>
    </row>
    <row r="237" spans="1:105" x14ac:dyDescent="0.25">
      <c r="A237" s="73"/>
      <c r="B237" s="73"/>
      <c r="C237" s="73"/>
      <c r="D237" s="73"/>
      <c r="E237" s="73"/>
      <c r="F237" s="115" t="s">
        <v>219</v>
      </c>
      <c r="G237" s="115" t="s">
        <v>198</v>
      </c>
      <c r="H237" s="26" t="s">
        <v>166</v>
      </c>
      <c r="I237" s="134"/>
      <c r="J237" s="134"/>
      <c r="K237" s="134"/>
      <c r="L237" s="134"/>
      <c r="M237" s="134"/>
      <c r="N237" s="74"/>
      <c r="O237" s="73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  <c r="BA237" s="42"/>
      <c r="BB237" s="42"/>
      <c r="BC237" s="42"/>
      <c r="BD237" s="42"/>
      <c r="BE237" s="42"/>
      <c r="BF237" s="42"/>
      <c r="BG237" s="42"/>
      <c r="BH237" s="42"/>
      <c r="BI237" s="42"/>
      <c r="BJ237" s="42"/>
      <c r="BK237" s="42"/>
      <c r="BL237" s="42"/>
      <c r="BM237" s="42"/>
      <c r="BN237" s="42"/>
      <c r="BO237" s="42"/>
      <c r="BP237" s="42"/>
      <c r="BQ237" s="42"/>
      <c r="BR237" s="42"/>
      <c r="BS237" s="42"/>
      <c r="BT237" s="42"/>
      <c r="BU237" s="42"/>
      <c r="BV237" s="42"/>
      <c r="BW237" s="42"/>
      <c r="BX237" s="42"/>
      <c r="BY237" s="42"/>
      <c r="BZ237" s="42"/>
      <c r="CA237" s="42"/>
      <c r="CB237" s="42"/>
      <c r="CC237" s="42"/>
      <c r="CD237" s="42"/>
      <c r="CE237" s="42"/>
      <c r="CF237" s="42"/>
      <c r="CG237" s="42"/>
      <c r="CH237" s="42"/>
      <c r="CI237" s="42"/>
      <c r="CJ237" s="42"/>
      <c r="CK237" s="42"/>
      <c r="CL237" s="42"/>
      <c r="CM237" s="42"/>
      <c r="CN237" s="42"/>
      <c r="CO237" s="42"/>
      <c r="CP237" s="42"/>
      <c r="CQ237" s="42"/>
      <c r="CR237" s="42"/>
      <c r="CS237" s="42"/>
      <c r="CT237" s="42"/>
      <c r="CU237" s="42"/>
      <c r="CV237" s="42"/>
      <c r="CW237" s="42"/>
      <c r="CX237" s="42"/>
      <c r="CY237" s="42"/>
      <c r="CZ237" s="42"/>
      <c r="DA237" s="42"/>
    </row>
    <row r="238" spans="1:105" x14ac:dyDescent="0.25">
      <c r="A238" s="73"/>
      <c r="B238" s="73"/>
      <c r="C238" s="73"/>
      <c r="D238" s="73"/>
      <c r="E238" s="73"/>
      <c r="F238" s="115" t="s">
        <v>220</v>
      </c>
      <c r="G238" s="115" t="s">
        <v>198</v>
      </c>
      <c r="H238" s="26" t="s">
        <v>166</v>
      </c>
      <c r="I238" s="134"/>
      <c r="J238" s="134"/>
      <c r="K238" s="134"/>
      <c r="L238" s="134"/>
      <c r="M238" s="134"/>
      <c r="N238" s="74"/>
      <c r="O238" s="73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  <c r="AV238" s="42"/>
      <c r="AW238" s="42"/>
      <c r="AX238" s="42"/>
      <c r="AY238" s="42"/>
      <c r="AZ238" s="42"/>
      <c r="BA238" s="42"/>
      <c r="BB238" s="42"/>
      <c r="BC238" s="42"/>
      <c r="BD238" s="42"/>
      <c r="BE238" s="42"/>
      <c r="BF238" s="42"/>
      <c r="BG238" s="42"/>
      <c r="BH238" s="42"/>
      <c r="BI238" s="42"/>
      <c r="BJ238" s="42"/>
      <c r="BK238" s="42"/>
      <c r="BL238" s="42"/>
      <c r="BM238" s="42"/>
      <c r="BN238" s="42"/>
      <c r="BO238" s="42"/>
      <c r="BP238" s="42"/>
      <c r="BQ238" s="42"/>
      <c r="BR238" s="42"/>
      <c r="BS238" s="42"/>
      <c r="BT238" s="42"/>
      <c r="BU238" s="42"/>
      <c r="BV238" s="42"/>
      <c r="BW238" s="42"/>
      <c r="BX238" s="42"/>
      <c r="BY238" s="42"/>
      <c r="BZ238" s="42"/>
      <c r="CA238" s="42"/>
      <c r="CB238" s="42"/>
      <c r="CC238" s="42"/>
      <c r="CD238" s="42"/>
      <c r="CE238" s="42"/>
      <c r="CF238" s="42"/>
      <c r="CG238" s="42"/>
      <c r="CH238" s="42"/>
      <c r="CI238" s="42"/>
      <c r="CJ238" s="42"/>
      <c r="CK238" s="42"/>
      <c r="CL238" s="42"/>
      <c r="CM238" s="42"/>
      <c r="CN238" s="42"/>
      <c r="CO238" s="42"/>
      <c r="CP238" s="42"/>
      <c r="CQ238" s="42"/>
      <c r="CR238" s="42"/>
      <c r="CS238" s="42"/>
      <c r="CT238" s="42"/>
      <c r="CU238" s="42"/>
      <c r="CV238" s="42"/>
      <c r="CW238" s="42"/>
      <c r="CX238" s="42"/>
      <c r="CY238" s="42"/>
      <c r="CZ238" s="42"/>
      <c r="DA238" s="42"/>
    </row>
    <row r="239" spans="1:105" x14ac:dyDescent="0.25">
      <c r="A239" s="73"/>
      <c r="B239" s="73"/>
      <c r="C239" s="73"/>
      <c r="D239" s="73"/>
      <c r="E239" s="73"/>
      <c r="F239" s="115" t="s">
        <v>221</v>
      </c>
      <c r="G239" s="115" t="s">
        <v>198</v>
      </c>
      <c r="H239" s="26" t="s">
        <v>166</v>
      </c>
      <c r="I239" s="134"/>
      <c r="J239" s="134"/>
      <c r="K239" s="134"/>
      <c r="L239" s="134"/>
      <c r="M239" s="134"/>
      <c r="N239" s="74"/>
      <c r="O239" s="73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  <c r="AV239" s="42"/>
      <c r="AW239" s="42"/>
      <c r="AX239" s="42"/>
      <c r="AY239" s="42"/>
      <c r="AZ239" s="42"/>
      <c r="BA239" s="42"/>
      <c r="BB239" s="42"/>
      <c r="BC239" s="42"/>
      <c r="BD239" s="42"/>
      <c r="BE239" s="42"/>
      <c r="BF239" s="42"/>
      <c r="BG239" s="42"/>
      <c r="BH239" s="42"/>
      <c r="BI239" s="42"/>
      <c r="BJ239" s="42"/>
      <c r="BK239" s="42"/>
      <c r="BL239" s="42"/>
      <c r="BM239" s="42"/>
      <c r="BN239" s="42"/>
      <c r="BO239" s="42"/>
      <c r="BP239" s="42"/>
      <c r="BQ239" s="42"/>
      <c r="BR239" s="42"/>
      <c r="BS239" s="42"/>
      <c r="BT239" s="42"/>
      <c r="BU239" s="42"/>
      <c r="BV239" s="42"/>
      <c r="BW239" s="42"/>
      <c r="BX239" s="42"/>
      <c r="BY239" s="42"/>
      <c r="BZ239" s="42"/>
      <c r="CA239" s="42"/>
      <c r="CB239" s="42"/>
      <c r="CC239" s="42"/>
      <c r="CD239" s="42"/>
      <c r="CE239" s="42"/>
      <c r="CF239" s="42"/>
      <c r="CG239" s="42"/>
      <c r="CH239" s="42"/>
      <c r="CI239" s="42"/>
      <c r="CJ239" s="42"/>
      <c r="CK239" s="42"/>
      <c r="CL239" s="42"/>
      <c r="CM239" s="42"/>
      <c r="CN239" s="42"/>
      <c r="CO239" s="42"/>
      <c r="CP239" s="42"/>
      <c r="CQ239" s="42"/>
      <c r="CR239" s="42"/>
      <c r="CS239" s="42"/>
      <c r="CT239" s="42"/>
      <c r="CU239" s="42"/>
      <c r="CV239" s="42"/>
      <c r="CW239" s="42"/>
      <c r="CX239" s="42"/>
      <c r="CY239" s="42"/>
      <c r="CZ239" s="42"/>
      <c r="DA239" s="42"/>
    </row>
    <row r="240" spans="1:105" x14ac:dyDescent="0.25">
      <c r="A240" s="73"/>
      <c r="B240" s="73"/>
      <c r="C240" s="73"/>
      <c r="D240" s="73"/>
      <c r="E240" s="73"/>
      <c r="F240" s="115" t="s">
        <v>222</v>
      </c>
      <c r="G240" s="115" t="s">
        <v>198</v>
      </c>
      <c r="H240" s="26" t="s">
        <v>166</v>
      </c>
      <c r="I240" s="134"/>
      <c r="J240" s="134"/>
      <c r="K240" s="134"/>
      <c r="L240" s="134"/>
      <c r="M240" s="134"/>
      <c r="N240" s="74"/>
      <c r="O240" s="73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42"/>
      <c r="AZ240" s="42"/>
      <c r="BA240" s="42"/>
      <c r="BB240" s="42"/>
      <c r="BC240" s="42"/>
      <c r="BD240" s="42"/>
      <c r="BE240" s="42"/>
      <c r="BF240" s="42"/>
      <c r="BG240" s="42"/>
      <c r="BH240" s="42"/>
      <c r="BI240" s="42"/>
      <c r="BJ240" s="42"/>
      <c r="BK240" s="42"/>
      <c r="BL240" s="42"/>
      <c r="BM240" s="42"/>
      <c r="BN240" s="42"/>
      <c r="BO240" s="42"/>
      <c r="BP240" s="42"/>
      <c r="BQ240" s="42"/>
      <c r="BR240" s="42"/>
      <c r="BS240" s="42"/>
      <c r="BT240" s="42"/>
      <c r="BU240" s="42"/>
      <c r="BV240" s="42"/>
      <c r="BW240" s="42"/>
      <c r="BX240" s="42"/>
      <c r="BY240" s="42"/>
      <c r="BZ240" s="42"/>
      <c r="CA240" s="42"/>
      <c r="CB240" s="42"/>
      <c r="CC240" s="42"/>
      <c r="CD240" s="42"/>
      <c r="CE240" s="42"/>
      <c r="CF240" s="42"/>
      <c r="CG240" s="42"/>
      <c r="CH240" s="42"/>
      <c r="CI240" s="42"/>
      <c r="CJ240" s="42"/>
      <c r="CK240" s="42"/>
      <c r="CL240" s="42"/>
      <c r="CM240" s="42"/>
      <c r="CN240" s="42"/>
      <c r="CO240" s="42"/>
      <c r="CP240" s="42"/>
      <c r="CQ240" s="42"/>
      <c r="CR240" s="42"/>
      <c r="CS240" s="42"/>
      <c r="CT240" s="42"/>
      <c r="CU240" s="42"/>
      <c r="CV240" s="42"/>
      <c r="CW240" s="42"/>
      <c r="CX240" s="42"/>
      <c r="CY240" s="42"/>
      <c r="CZ240" s="42"/>
      <c r="DA240" s="42"/>
    </row>
    <row r="241" spans="1:105" x14ac:dyDescent="0.25">
      <c r="A241" s="73"/>
      <c r="B241" s="73"/>
      <c r="C241" s="73"/>
      <c r="D241" s="73"/>
      <c r="E241" s="73"/>
      <c r="F241" s="115" t="s">
        <v>223</v>
      </c>
      <c r="G241" s="115" t="s">
        <v>198</v>
      </c>
      <c r="H241" s="26" t="s">
        <v>166</v>
      </c>
      <c r="I241" s="134"/>
      <c r="J241" s="134"/>
      <c r="K241" s="134"/>
      <c r="L241" s="134"/>
      <c r="M241" s="134"/>
      <c r="N241" s="74"/>
      <c r="O241" s="73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  <c r="AV241" s="42"/>
      <c r="AW241" s="42"/>
      <c r="AX241" s="42"/>
      <c r="AY241" s="42"/>
      <c r="AZ241" s="42"/>
      <c r="BA241" s="42"/>
      <c r="BB241" s="42"/>
      <c r="BC241" s="42"/>
      <c r="BD241" s="42"/>
      <c r="BE241" s="42"/>
      <c r="BF241" s="42"/>
      <c r="BG241" s="42"/>
      <c r="BH241" s="42"/>
      <c r="BI241" s="42"/>
      <c r="BJ241" s="42"/>
      <c r="BK241" s="42"/>
      <c r="BL241" s="42"/>
      <c r="BM241" s="42"/>
      <c r="BN241" s="42"/>
      <c r="BO241" s="42"/>
      <c r="BP241" s="42"/>
      <c r="BQ241" s="42"/>
      <c r="BR241" s="42"/>
      <c r="BS241" s="42"/>
      <c r="BT241" s="42"/>
      <c r="BU241" s="42"/>
      <c r="BV241" s="42"/>
      <c r="BW241" s="42"/>
      <c r="BX241" s="42"/>
      <c r="BY241" s="42"/>
      <c r="BZ241" s="42"/>
      <c r="CA241" s="42"/>
      <c r="CB241" s="42"/>
      <c r="CC241" s="42"/>
      <c r="CD241" s="42"/>
      <c r="CE241" s="42"/>
      <c r="CF241" s="42"/>
      <c r="CG241" s="42"/>
      <c r="CH241" s="42"/>
      <c r="CI241" s="42"/>
      <c r="CJ241" s="42"/>
      <c r="CK241" s="42"/>
      <c r="CL241" s="42"/>
      <c r="CM241" s="42"/>
      <c r="CN241" s="42"/>
      <c r="CO241" s="42"/>
      <c r="CP241" s="42"/>
      <c r="CQ241" s="42"/>
      <c r="CR241" s="42"/>
      <c r="CS241" s="42"/>
      <c r="CT241" s="42"/>
      <c r="CU241" s="42"/>
      <c r="CV241" s="42"/>
      <c r="CW241" s="42"/>
      <c r="CX241" s="42"/>
      <c r="CY241" s="42"/>
      <c r="CZ241" s="42"/>
      <c r="DA241" s="42"/>
    </row>
    <row r="242" spans="1:105" x14ac:dyDescent="0.25">
      <c r="A242" s="73"/>
      <c r="B242" s="73"/>
      <c r="C242" s="73"/>
      <c r="D242" s="73"/>
      <c r="E242" s="73"/>
      <c r="F242" s="115" t="s">
        <v>386</v>
      </c>
      <c r="G242" s="115" t="s">
        <v>198</v>
      </c>
      <c r="H242" s="26" t="s">
        <v>166</v>
      </c>
      <c r="I242" s="134"/>
      <c r="J242" s="134"/>
      <c r="K242" s="134"/>
      <c r="L242" s="134"/>
      <c r="M242" s="134"/>
      <c r="N242" s="74"/>
      <c r="O242" s="73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  <c r="AV242" s="42"/>
      <c r="AW242" s="42"/>
      <c r="AX242" s="42"/>
      <c r="AY242" s="42"/>
      <c r="AZ242" s="42"/>
      <c r="BA242" s="42"/>
      <c r="BB242" s="42"/>
      <c r="BC242" s="42"/>
      <c r="BD242" s="42"/>
      <c r="BE242" s="42"/>
      <c r="BF242" s="42"/>
      <c r="BG242" s="42"/>
      <c r="BH242" s="42"/>
      <c r="BI242" s="42"/>
      <c r="BJ242" s="42"/>
      <c r="BK242" s="42"/>
      <c r="BL242" s="42"/>
      <c r="BM242" s="42"/>
      <c r="BN242" s="42"/>
      <c r="BO242" s="42"/>
      <c r="BP242" s="42"/>
      <c r="BQ242" s="42"/>
      <c r="BR242" s="42"/>
      <c r="BS242" s="42"/>
      <c r="BT242" s="42"/>
      <c r="BU242" s="42"/>
      <c r="BV242" s="42"/>
      <c r="BW242" s="42"/>
      <c r="BX242" s="42"/>
      <c r="BY242" s="42"/>
      <c r="BZ242" s="42"/>
      <c r="CA242" s="42"/>
      <c r="CB242" s="42"/>
      <c r="CC242" s="42"/>
      <c r="CD242" s="42"/>
      <c r="CE242" s="42"/>
      <c r="CF242" s="42"/>
      <c r="CG242" s="42"/>
      <c r="CH242" s="42"/>
      <c r="CI242" s="42"/>
      <c r="CJ242" s="42"/>
      <c r="CK242" s="42"/>
      <c r="CL242" s="42"/>
      <c r="CM242" s="42"/>
      <c r="CN242" s="42"/>
      <c r="CO242" s="42"/>
      <c r="CP242" s="42"/>
      <c r="CQ242" s="42"/>
      <c r="CR242" s="42"/>
      <c r="CS242" s="42"/>
      <c r="CT242" s="42"/>
      <c r="CU242" s="42"/>
      <c r="CV242" s="42"/>
      <c r="CW242" s="42"/>
      <c r="CX242" s="42"/>
      <c r="CY242" s="42"/>
      <c r="CZ242" s="42"/>
      <c r="DA242" s="42"/>
    </row>
    <row r="243" spans="1:105" x14ac:dyDescent="0.25">
      <c r="A243" s="73"/>
      <c r="B243" s="73"/>
      <c r="C243" s="73"/>
      <c r="D243" s="73"/>
      <c r="E243" s="73"/>
      <c r="F243" s="115" t="s">
        <v>387</v>
      </c>
      <c r="G243" s="115" t="s">
        <v>198</v>
      </c>
      <c r="H243" s="26" t="s">
        <v>166</v>
      </c>
      <c r="I243" s="134"/>
      <c r="J243" s="134"/>
      <c r="K243" s="134"/>
      <c r="L243" s="134"/>
      <c r="M243" s="134"/>
      <c r="N243" s="74"/>
      <c r="O243" s="73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  <c r="AV243" s="42"/>
      <c r="AW243" s="42"/>
      <c r="AX243" s="42"/>
      <c r="AY243" s="42"/>
      <c r="AZ243" s="42"/>
      <c r="BA243" s="42"/>
      <c r="BB243" s="42"/>
      <c r="BC243" s="42"/>
      <c r="BD243" s="42"/>
      <c r="BE243" s="42"/>
      <c r="BF243" s="42"/>
      <c r="BG243" s="42"/>
      <c r="BH243" s="42"/>
      <c r="BI243" s="42"/>
      <c r="BJ243" s="42"/>
      <c r="BK243" s="42"/>
      <c r="BL243" s="42"/>
      <c r="BM243" s="42"/>
      <c r="BN243" s="42"/>
      <c r="BO243" s="42"/>
      <c r="BP243" s="42"/>
      <c r="BQ243" s="42"/>
      <c r="BR243" s="42"/>
      <c r="BS243" s="42"/>
      <c r="BT243" s="42"/>
      <c r="BU243" s="42"/>
      <c r="BV243" s="42"/>
      <c r="BW243" s="42"/>
      <c r="BX243" s="42"/>
      <c r="BY243" s="42"/>
      <c r="BZ243" s="42"/>
      <c r="CA243" s="42"/>
      <c r="CB243" s="42"/>
      <c r="CC243" s="42"/>
      <c r="CD243" s="42"/>
      <c r="CE243" s="42"/>
      <c r="CF243" s="42"/>
      <c r="CG243" s="42"/>
      <c r="CH243" s="42"/>
      <c r="CI243" s="42"/>
      <c r="CJ243" s="42"/>
      <c r="CK243" s="42"/>
      <c r="CL243" s="42"/>
      <c r="CM243" s="42"/>
      <c r="CN243" s="42"/>
      <c r="CO243" s="42"/>
      <c r="CP243" s="42"/>
      <c r="CQ243" s="42"/>
      <c r="CR243" s="42"/>
      <c r="CS243" s="42"/>
      <c r="CT243" s="42"/>
      <c r="CU243" s="42"/>
      <c r="CV243" s="42"/>
      <c r="CW243" s="42"/>
      <c r="CX243" s="42"/>
      <c r="CY243" s="42"/>
      <c r="CZ243" s="42"/>
      <c r="DA243" s="42"/>
    </row>
    <row r="244" spans="1:105" x14ac:dyDescent="0.25">
      <c r="A244" s="73"/>
      <c r="B244" s="73"/>
      <c r="C244" s="73"/>
      <c r="D244" s="73"/>
      <c r="E244" s="73"/>
      <c r="F244" s="115" t="s">
        <v>388</v>
      </c>
      <c r="G244" s="115" t="s">
        <v>198</v>
      </c>
      <c r="H244" s="26" t="s">
        <v>166</v>
      </c>
      <c r="I244" s="134"/>
      <c r="J244" s="134"/>
      <c r="K244" s="134"/>
      <c r="L244" s="134"/>
      <c r="M244" s="134"/>
      <c r="N244" s="74"/>
      <c r="O244" s="73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  <c r="BA244" s="42"/>
      <c r="BB244" s="42"/>
      <c r="BC244" s="42"/>
      <c r="BD244" s="42"/>
      <c r="BE244" s="42"/>
      <c r="BF244" s="42"/>
      <c r="BG244" s="42"/>
      <c r="BH244" s="42"/>
      <c r="BI244" s="42"/>
      <c r="BJ244" s="42"/>
      <c r="BK244" s="42"/>
      <c r="BL244" s="42"/>
      <c r="BM244" s="42"/>
      <c r="BN244" s="42"/>
      <c r="BO244" s="42"/>
      <c r="BP244" s="42"/>
      <c r="BQ244" s="42"/>
      <c r="BR244" s="42"/>
      <c r="BS244" s="42"/>
      <c r="BT244" s="42"/>
      <c r="BU244" s="42"/>
      <c r="BV244" s="42"/>
      <c r="BW244" s="42"/>
      <c r="BX244" s="42"/>
      <c r="BY244" s="42"/>
      <c r="BZ244" s="42"/>
      <c r="CA244" s="42"/>
      <c r="CB244" s="42"/>
      <c r="CC244" s="42"/>
      <c r="CD244" s="42"/>
      <c r="CE244" s="42"/>
      <c r="CF244" s="42"/>
      <c r="CG244" s="42"/>
      <c r="CH244" s="42"/>
      <c r="CI244" s="42"/>
      <c r="CJ244" s="42"/>
      <c r="CK244" s="42"/>
      <c r="CL244" s="42"/>
      <c r="CM244" s="42"/>
      <c r="CN244" s="42"/>
      <c r="CO244" s="42"/>
      <c r="CP244" s="42"/>
      <c r="CQ244" s="42"/>
      <c r="CR244" s="42"/>
      <c r="CS244" s="42"/>
      <c r="CT244" s="42"/>
      <c r="CU244" s="42"/>
      <c r="CV244" s="42"/>
      <c r="CW244" s="42"/>
      <c r="CX244" s="42"/>
      <c r="CY244" s="42"/>
      <c r="CZ244" s="42"/>
      <c r="DA244" s="42"/>
    </row>
    <row r="245" spans="1:105" x14ac:dyDescent="0.25">
      <c r="A245" s="73"/>
      <c r="B245" s="73"/>
      <c r="C245" s="73"/>
      <c r="D245" s="73"/>
      <c r="E245" s="73"/>
      <c r="F245" s="115" t="s">
        <v>389</v>
      </c>
      <c r="G245" s="115" t="s">
        <v>198</v>
      </c>
      <c r="H245" s="26" t="s">
        <v>166</v>
      </c>
      <c r="I245" s="134"/>
      <c r="J245" s="134"/>
      <c r="K245" s="134"/>
      <c r="L245" s="134"/>
      <c r="M245" s="134"/>
      <c r="N245" s="74"/>
      <c r="O245" s="73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42"/>
      <c r="AZ245" s="42"/>
      <c r="BA245" s="42"/>
      <c r="BB245" s="42"/>
      <c r="BC245" s="42"/>
      <c r="BD245" s="42"/>
      <c r="BE245" s="42"/>
      <c r="BF245" s="42"/>
      <c r="BG245" s="42"/>
      <c r="BH245" s="42"/>
      <c r="BI245" s="42"/>
      <c r="BJ245" s="42"/>
      <c r="BK245" s="42"/>
      <c r="BL245" s="42"/>
      <c r="BM245" s="42"/>
      <c r="BN245" s="42"/>
      <c r="BO245" s="42"/>
      <c r="BP245" s="42"/>
      <c r="BQ245" s="42"/>
      <c r="BR245" s="42"/>
      <c r="BS245" s="42"/>
      <c r="BT245" s="42"/>
      <c r="BU245" s="42"/>
      <c r="BV245" s="42"/>
      <c r="BW245" s="42"/>
      <c r="BX245" s="42"/>
      <c r="BY245" s="42"/>
      <c r="BZ245" s="42"/>
      <c r="CA245" s="42"/>
      <c r="CB245" s="42"/>
      <c r="CC245" s="42"/>
      <c r="CD245" s="42"/>
      <c r="CE245" s="42"/>
      <c r="CF245" s="42"/>
      <c r="CG245" s="42"/>
      <c r="CH245" s="42"/>
      <c r="CI245" s="42"/>
      <c r="CJ245" s="42"/>
      <c r="CK245" s="42"/>
      <c r="CL245" s="42"/>
      <c r="CM245" s="42"/>
      <c r="CN245" s="42"/>
      <c r="CO245" s="42"/>
      <c r="CP245" s="42"/>
      <c r="CQ245" s="42"/>
      <c r="CR245" s="42"/>
      <c r="CS245" s="42"/>
      <c r="CT245" s="42"/>
      <c r="CU245" s="42"/>
      <c r="CV245" s="42"/>
      <c r="CW245" s="42"/>
      <c r="CX245" s="42"/>
      <c r="CY245" s="42"/>
      <c r="CZ245" s="42"/>
      <c r="DA245" s="42"/>
    </row>
    <row r="246" spans="1:105" x14ac:dyDescent="0.25">
      <c r="A246" s="73"/>
      <c r="B246" s="73"/>
      <c r="C246" s="73"/>
      <c r="D246" s="73"/>
      <c r="E246" s="73"/>
      <c r="F246" s="115" t="s">
        <v>106</v>
      </c>
      <c r="G246" s="115" t="s">
        <v>198</v>
      </c>
      <c r="H246" s="26" t="s">
        <v>166</v>
      </c>
      <c r="I246" s="134"/>
      <c r="J246" s="134"/>
      <c r="K246" s="134"/>
      <c r="L246" s="134"/>
      <c r="M246" s="134"/>
      <c r="N246" s="74"/>
      <c r="O246" s="73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42"/>
      <c r="AW246" s="42"/>
      <c r="AX246" s="42"/>
      <c r="AY246" s="42"/>
      <c r="AZ246" s="42"/>
      <c r="BA246" s="42"/>
      <c r="BB246" s="42"/>
      <c r="BC246" s="42"/>
      <c r="BD246" s="42"/>
      <c r="BE246" s="42"/>
      <c r="BF246" s="42"/>
      <c r="BG246" s="42"/>
      <c r="BH246" s="42"/>
      <c r="BI246" s="42"/>
      <c r="BJ246" s="42"/>
      <c r="BK246" s="42"/>
      <c r="BL246" s="42"/>
      <c r="BM246" s="42"/>
      <c r="BN246" s="42"/>
      <c r="BO246" s="42"/>
      <c r="BP246" s="42"/>
      <c r="BQ246" s="42"/>
      <c r="BR246" s="42"/>
      <c r="BS246" s="42"/>
      <c r="BT246" s="42"/>
      <c r="BU246" s="42"/>
      <c r="BV246" s="42"/>
      <c r="BW246" s="42"/>
      <c r="BX246" s="42"/>
      <c r="BY246" s="42"/>
      <c r="BZ246" s="42"/>
      <c r="CA246" s="42"/>
      <c r="CB246" s="42"/>
      <c r="CC246" s="42"/>
      <c r="CD246" s="42"/>
      <c r="CE246" s="42"/>
      <c r="CF246" s="42"/>
      <c r="CG246" s="42"/>
      <c r="CH246" s="42"/>
      <c r="CI246" s="42"/>
      <c r="CJ246" s="42"/>
      <c r="CK246" s="42"/>
      <c r="CL246" s="42"/>
      <c r="CM246" s="42"/>
      <c r="CN246" s="42"/>
      <c r="CO246" s="42"/>
      <c r="CP246" s="42"/>
      <c r="CQ246" s="42"/>
      <c r="CR246" s="42"/>
      <c r="CS246" s="42"/>
      <c r="CT246" s="42"/>
      <c r="CU246" s="42"/>
      <c r="CV246" s="42"/>
      <c r="CW246" s="42"/>
      <c r="CX246" s="42"/>
      <c r="CY246" s="42"/>
      <c r="CZ246" s="42"/>
      <c r="DA246" s="42"/>
    </row>
    <row r="247" spans="1:105" x14ac:dyDescent="0.25">
      <c r="A247" s="73"/>
      <c r="B247" s="73"/>
      <c r="C247" s="73"/>
      <c r="D247" s="73"/>
      <c r="E247" s="73"/>
      <c r="F247" s="115" t="s">
        <v>107</v>
      </c>
      <c r="G247" s="115" t="s">
        <v>198</v>
      </c>
      <c r="H247" s="26" t="s">
        <v>166</v>
      </c>
      <c r="I247" s="134"/>
      <c r="J247" s="134"/>
      <c r="K247" s="134"/>
      <c r="L247" s="134"/>
      <c r="M247" s="134"/>
      <c r="N247" s="74"/>
      <c r="O247" s="73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  <c r="AV247" s="42"/>
      <c r="AW247" s="42"/>
      <c r="AX247" s="42"/>
      <c r="AY247" s="42"/>
      <c r="AZ247" s="42"/>
      <c r="BA247" s="42"/>
      <c r="BB247" s="42"/>
      <c r="BC247" s="42"/>
      <c r="BD247" s="42"/>
      <c r="BE247" s="42"/>
      <c r="BF247" s="42"/>
      <c r="BG247" s="42"/>
      <c r="BH247" s="42"/>
      <c r="BI247" s="42"/>
      <c r="BJ247" s="42"/>
      <c r="BK247" s="42"/>
      <c r="BL247" s="42"/>
      <c r="BM247" s="42"/>
      <c r="BN247" s="42"/>
      <c r="BO247" s="42"/>
      <c r="BP247" s="42"/>
      <c r="BQ247" s="42"/>
      <c r="BR247" s="42"/>
      <c r="BS247" s="42"/>
      <c r="BT247" s="42"/>
      <c r="BU247" s="42"/>
      <c r="BV247" s="42"/>
      <c r="BW247" s="42"/>
      <c r="BX247" s="42"/>
      <c r="BY247" s="42"/>
      <c r="BZ247" s="42"/>
      <c r="CA247" s="42"/>
      <c r="CB247" s="42"/>
      <c r="CC247" s="42"/>
      <c r="CD247" s="42"/>
      <c r="CE247" s="42"/>
      <c r="CF247" s="42"/>
      <c r="CG247" s="42"/>
      <c r="CH247" s="42"/>
      <c r="CI247" s="42"/>
      <c r="CJ247" s="42"/>
      <c r="CK247" s="42"/>
      <c r="CL247" s="42"/>
      <c r="CM247" s="42"/>
      <c r="CN247" s="42"/>
      <c r="CO247" s="42"/>
      <c r="CP247" s="42"/>
      <c r="CQ247" s="42"/>
      <c r="CR247" s="42"/>
      <c r="CS247" s="42"/>
      <c r="CT247" s="42"/>
      <c r="CU247" s="42"/>
      <c r="CV247" s="42"/>
      <c r="CW247" s="42"/>
      <c r="CX247" s="42"/>
      <c r="CY247" s="42"/>
      <c r="CZ247" s="42"/>
      <c r="DA247" s="42"/>
    </row>
    <row r="248" spans="1:105" x14ac:dyDescent="0.25">
      <c r="A248" s="73"/>
      <c r="B248" s="73"/>
      <c r="C248" s="73"/>
      <c r="D248" s="73"/>
      <c r="E248" s="73"/>
      <c r="F248" s="115" t="s">
        <v>390</v>
      </c>
      <c r="G248" s="115" t="s">
        <v>198</v>
      </c>
      <c r="H248" s="26" t="s">
        <v>166</v>
      </c>
      <c r="I248" s="134"/>
      <c r="J248" s="134"/>
      <c r="K248" s="134"/>
      <c r="L248" s="134"/>
      <c r="M248" s="134"/>
      <c r="N248" s="74"/>
      <c r="O248" s="73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42"/>
      <c r="AW248" s="42"/>
      <c r="AX248" s="42"/>
      <c r="AY248" s="42"/>
      <c r="AZ248" s="42"/>
      <c r="BA248" s="42"/>
      <c r="BB248" s="42"/>
      <c r="BC248" s="42"/>
      <c r="BD248" s="42"/>
      <c r="BE248" s="42"/>
      <c r="BF248" s="42"/>
      <c r="BG248" s="42"/>
      <c r="BH248" s="42"/>
      <c r="BI248" s="42"/>
      <c r="BJ248" s="42"/>
      <c r="BK248" s="42"/>
      <c r="BL248" s="42"/>
      <c r="BM248" s="42"/>
      <c r="BN248" s="42"/>
      <c r="BO248" s="42"/>
      <c r="BP248" s="42"/>
      <c r="BQ248" s="42"/>
      <c r="BR248" s="42"/>
      <c r="BS248" s="42"/>
      <c r="BT248" s="42"/>
      <c r="BU248" s="42"/>
      <c r="BV248" s="42"/>
      <c r="BW248" s="42"/>
      <c r="BX248" s="42"/>
      <c r="BY248" s="42"/>
      <c r="BZ248" s="42"/>
      <c r="CA248" s="42"/>
      <c r="CB248" s="42"/>
      <c r="CC248" s="42"/>
      <c r="CD248" s="42"/>
      <c r="CE248" s="42"/>
      <c r="CF248" s="42"/>
      <c r="CG248" s="42"/>
      <c r="CH248" s="42"/>
      <c r="CI248" s="42"/>
      <c r="CJ248" s="42"/>
      <c r="CK248" s="42"/>
      <c r="CL248" s="42"/>
      <c r="CM248" s="42"/>
      <c r="CN248" s="42"/>
      <c r="CO248" s="42"/>
      <c r="CP248" s="42"/>
      <c r="CQ248" s="42"/>
      <c r="CR248" s="42"/>
      <c r="CS248" s="42"/>
      <c r="CT248" s="42"/>
      <c r="CU248" s="42"/>
      <c r="CV248" s="42"/>
      <c r="CW248" s="42"/>
      <c r="CX248" s="42"/>
      <c r="CY248" s="42"/>
      <c r="CZ248" s="42"/>
      <c r="DA248" s="42"/>
    </row>
    <row r="249" spans="1:105" x14ac:dyDescent="0.25">
      <c r="A249" s="73"/>
      <c r="B249" s="73"/>
      <c r="C249" s="73"/>
      <c r="D249" s="73"/>
      <c r="E249" s="73"/>
      <c r="F249" s="115" t="s">
        <v>109</v>
      </c>
      <c r="G249" s="115" t="s">
        <v>198</v>
      </c>
      <c r="H249" s="26" t="s">
        <v>166</v>
      </c>
      <c r="I249" s="134"/>
      <c r="J249" s="134"/>
      <c r="K249" s="134"/>
      <c r="L249" s="134"/>
      <c r="M249" s="134"/>
      <c r="N249" s="74"/>
      <c r="O249" s="73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42"/>
      <c r="AZ249" s="42"/>
      <c r="BA249" s="42"/>
      <c r="BB249" s="42"/>
      <c r="BC249" s="42"/>
      <c r="BD249" s="42"/>
      <c r="BE249" s="42"/>
      <c r="BF249" s="42"/>
      <c r="BG249" s="42"/>
      <c r="BH249" s="42"/>
      <c r="BI249" s="42"/>
      <c r="BJ249" s="42"/>
      <c r="BK249" s="42"/>
      <c r="BL249" s="42"/>
      <c r="BM249" s="42"/>
      <c r="BN249" s="42"/>
      <c r="BO249" s="42"/>
      <c r="BP249" s="42"/>
      <c r="BQ249" s="42"/>
      <c r="BR249" s="42"/>
      <c r="BS249" s="42"/>
      <c r="BT249" s="42"/>
      <c r="BU249" s="42"/>
      <c r="BV249" s="42"/>
      <c r="BW249" s="42"/>
      <c r="BX249" s="42"/>
      <c r="BY249" s="42"/>
      <c r="BZ249" s="42"/>
      <c r="CA249" s="42"/>
      <c r="CB249" s="42"/>
      <c r="CC249" s="42"/>
      <c r="CD249" s="42"/>
      <c r="CE249" s="42"/>
      <c r="CF249" s="42"/>
      <c r="CG249" s="42"/>
      <c r="CH249" s="42"/>
      <c r="CI249" s="42"/>
      <c r="CJ249" s="42"/>
      <c r="CK249" s="42"/>
      <c r="CL249" s="42"/>
      <c r="CM249" s="42"/>
      <c r="CN249" s="42"/>
      <c r="CO249" s="42"/>
      <c r="CP249" s="42"/>
      <c r="CQ249" s="42"/>
      <c r="CR249" s="42"/>
      <c r="CS249" s="42"/>
      <c r="CT249" s="42"/>
      <c r="CU249" s="42"/>
      <c r="CV249" s="42"/>
      <c r="CW249" s="42"/>
      <c r="CX249" s="42"/>
      <c r="CY249" s="42"/>
      <c r="CZ249" s="42"/>
      <c r="DA249" s="42"/>
    </row>
    <row r="250" spans="1:105" x14ac:dyDescent="0.25">
      <c r="A250" s="73"/>
      <c r="B250" s="73"/>
      <c r="C250" s="73"/>
      <c r="D250" s="73"/>
      <c r="E250" s="73"/>
      <c r="F250" s="115" t="s">
        <v>391</v>
      </c>
      <c r="G250" s="115" t="s">
        <v>198</v>
      </c>
      <c r="H250" s="26" t="s">
        <v>166</v>
      </c>
      <c r="I250" s="134"/>
      <c r="J250" s="134"/>
      <c r="K250" s="134"/>
      <c r="L250" s="134"/>
      <c r="M250" s="134"/>
      <c r="N250" s="74"/>
      <c r="O250" s="73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  <c r="AV250" s="42"/>
      <c r="AW250" s="42"/>
      <c r="AX250" s="42"/>
      <c r="AY250" s="42"/>
      <c r="AZ250" s="42"/>
      <c r="BA250" s="42"/>
      <c r="BB250" s="42"/>
      <c r="BC250" s="42"/>
      <c r="BD250" s="42"/>
      <c r="BE250" s="42"/>
      <c r="BF250" s="42"/>
      <c r="BG250" s="42"/>
      <c r="BH250" s="42"/>
      <c r="BI250" s="42"/>
      <c r="BJ250" s="42"/>
      <c r="BK250" s="42"/>
      <c r="BL250" s="42"/>
      <c r="BM250" s="42"/>
      <c r="BN250" s="42"/>
      <c r="BO250" s="42"/>
      <c r="BP250" s="42"/>
      <c r="BQ250" s="42"/>
      <c r="BR250" s="42"/>
      <c r="BS250" s="42"/>
      <c r="BT250" s="42"/>
      <c r="BU250" s="42"/>
      <c r="BV250" s="42"/>
      <c r="BW250" s="42"/>
      <c r="BX250" s="42"/>
      <c r="BY250" s="42"/>
      <c r="BZ250" s="42"/>
      <c r="CA250" s="42"/>
      <c r="CB250" s="42"/>
      <c r="CC250" s="42"/>
      <c r="CD250" s="42"/>
      <c r="CE250" s="42"/>
      <c r="CF250" s="42"/>
      <c r="CG250" s="42"/>
      <c r="CH250" s="42"/>
      <c r="CI250" s="42"/>
      <c r="CJ250" s="42"/>
      <c r="CK250" s="42"/>
      <c r="CL250" s="42"/>
      <c r="CM250" s="42"/>
      <c r="CN250" s="42"/>
      <c r="CO250" s="42"/>
      <c r="CP250" s="42"/>
      <c r="CQ250" s="42"/>
      <c r="CR250" s="42"/>
      <c r="CS250" s="42"/>
      <c r="CT250" s="42"/>
      <c r="CU250" s="42"/>
      <c r="CV250" s="42"/>
      <c r="CW250" s="42"/>
      <c r="CX250" s="42"/>
      <c r="CY250" s="42"/>
      <c r="CZ250" s="42"/>
      <c r="DA250" s="42"/>
    </row>
    <row r="251" spans="1:105" x14ac:dyDescent="0.25">
      <c r="A251" s="73"/>
      <c r="B251" s="73"/>
      <c r="C251" s="73"/>
      <c r="D251" s="73"/>
      <c r="E251" s="73"/>
      <c r="F251" s="115" t="s">
        <v>392</v>
      </c>
      <c r="G251" s="115" t="s">
        <v>198</v>
      </c>
      <c r="H251" s="26" t="s">
        <v>166</v>
      </c>
      <c r="I251" s="134"/>
      <c r="J251" s="134"/>
      <c r="K251" s="134"/>
      <c r="L251" s="134"/>
      <c r="M251" s="134"/>
      <c r="N251" s="74"/>
      <c r="O251" s="73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  <c r="AV251" s="42"/>
      <c r="AW251" s="42"/>
      <c r="AX251" s="42"/>
      <c r="AY251" s="42"/>
      <c r="AZ251" s="42"/>
      <c r="BA251" s="42"/>
      <c r="BB251" s="42"/>
      <c r="BC251" s="42"/>
      <c r="BD251" s="42"/>
      <c r="BE251" s="42"/>
      <c r="BF251" s="42"/>
      <c r="BG251" s="42"/>
      <c r="BH251" s="42"/>
      <c r="BI251" s="42"/>
      <c r="BJ251" s="42"/>
      <c r="BK251" s="42"/>
      <c r="BL251" s="42"/>
      <c r="BM251" s="42"/>
      <c r="BN251" s="42"/>
      <c r="BO251" s="42"/>
      <c r="BP251" s="42"/>
      <c r="BQ251" s="42"/>
      <c r="BR251" s="42"/>
      <c r="BS251" s="42"/>
      <c r="BT251" s="42"/>
      <c r="BU251" s="42"/>
      <c r="BV251" s="42"/>
      <c r="BW251" s="42"/>
      <c r="BX251" s="42"/>
      <c r="BY251" s="42"/>
      <c r="BZ251" s="42"/>
      <c r="CA251" s="42"/>
      <c r="CB251" s="42"/>
      <c r="CC251" s="42"/>
      <c r="CD251" s="42"/>
      <c r="CE251" s="42"/>
      <c r="CF251" s="42"/>
      <c r="CG251" s="42"/>
      <c r="CH251" s="42"/>
      <c r="CI251" s="42"/>
      <c r="CJ251" s="42"/>
      <c r="CK251" s="42"/>
      <c r="CL251" s="42"/>
      <c r="CM251" s="42"/>
      <c r="CN251" s="42"/>
      <c r="CO251" s="42"/>
      <c r="CP251" s="42"/>
      <c r="CQ251" s="42"/>
      <c r="CR251" s="42"/>
      <c r="CS251" s="42"/>
      <c r="CT251" s="42"/>
      <c r="CU251" s="42"/>
      <c r="CV251" s="42"/>
      <c r="CW251" s="42"/>
      <c r="CX251" s="42"/>
      <c r="CY251" s="42"/>
      <c r="CZ251" s="42"/>
      <c r="DA251" s="42"/>
    </row>
    <row r="252" spans="1:105" x14ac:dyDescent="0.25">
      <c r="A252" s="73"/>
      <c r="B252" s="73"/>
      <c r="C252" s="73"/>
      <c r="D252" s="73"/>
      <c r="E252" s="73"/>
      <c r="F252" s="115" t="s">
        <v>112</v>
      </c>
      <c r="G252" s="115" t="s">
        <v>198</v>
      </c>
      <c r="H252" s="26" t="s">
        <v>166</v>
      </c>
      <c r="I252" s="134"/>
      <c r="J252" s="134"/>
      <c r="K252" s="134"/>
      <c r="L252" s="134"/>
      <c r="M252" s="134"/>
      <c r="N252" s="74"/>
      <c r="O252" s="73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  <c r="AV252" s="42"/>
      <c r="AW252" s="42"/>
      <c r="AX252" s="42"/>
      <c r="AY252" s="42"/>
      <c r="AZ252" s="42"/>
      <c r="BA252" s="42"/>
      <c r="BB252" s="42"/>
      <c r="BC252" s="42"/>
      <c r="BD252" s="42"/>
      <c r="BE252" s="42"/>
      <c r="BF252" s="42"/>
      <c r="BG252" s="42"/>
      <c r="BH252" s="42"/>
      <c r="BI252" s="42"/>
      <c r="BJ252" s="42"/>
      <c r="BK252" s="42"/>
      <c r="BL252" s="42"/>
      <c r="BM252" s="42"/>
      <c r="BN252" s="42"/>
      <c r="BO252" s="42"/>
      <c r="BP252" s="42"/>
      <c r="BQ252" s="42"/>
      <c r="BR252" s="42"/>
      <c r="BS252" s="42"/>
      <c r="BT252" s="42"/>
      <c r="BU252" s="42"/>
      <c r="BV252" s="42"/>
      <c r="BW252" s="42"/>
      <c r="BX252" s="42"/>
      <c r="BY252" s="42"/>
      <c r="BZ252" s="42"/>
      <c r="CA252" s="42"/>
      <c r="CB252" s="42"/>
      <c r="CC252" s="42"/>
      <c r="CD252" s="42"/>
      <c r="CE252" s="42"/>
      <c r="CF252" s="42"/>
      <c r="CG252" s="42"/>
      <c r="CH252" s="42"/>
      <c r="CI252" s="42"/>
      <c r="CJ252" s="42"/>
      <c r="CK252" s="42"/>
      <c r="CL252" s="42"/>
      <c r="CM252" s="42"/>
      <c r="CN252" s="42"/>
      <c r="CO252" s="42"/>
      <c r="CP252" s="42"/>
      <c r="CQ252" s="42"/>
      <c r="CR252" s="42"/>
      <c r="CS252" s="42"/>
      <c r="CT252" s="42"/>
      <c r="CU252" s="42"/>
      <c r="CV252" s="42"/>
      <c r="CW252" s="42"/>
      <c r="CX252" s="42"/>
      <c r="CY252" s="42"/>
      <c r="CZ252" s="42"/>
      <c r="DA252" s="42"/>
    </row>
    <row r="253" spans="1:105" x14ac:dyDescent="0.25">
      <c r="A253" s="73"/>
      <c r="B253" s="73"/>
      <c r="C253" s="73"/>
      <c r="D253" s="73"/>
      <c r="E253" s="73"/>
      <c r="F253" s="115" t="s">
        <v>113</v>
      </c>
      <c r="G253" s="115" t="s">
        <v>198</v>
      </c>
      <c r="H253" s="26" t="s">
        <v>166</v>
      </c>
      <c r="I253" s="134"/>
      <c r="J253" s="134"/>
      <c r="K253" s="134"/>
      <c r="L253" s="134"/>
      <c r="M253" s="134"/>
      <c r="N253" s="74"/>
      <c r="O253" s="73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  <c r="AV253" s="42"/>
      <c r="AW253" s="42"/>
      <c r="AX253" s="42"/>
      <c r="AY253" s="42"/>
      <c r="AZ253" s="42"/>
      <c r="BA253" s="42"/>
      <c r="BB253" s="42"/>
      <c r="BC253" s="42"/>
      <c r="BD253" s="42"/>
      <c r="BE253" s="42"/>
      <c r="BF253" s="42"/>
      <c r="BG253" s="42"/>
      <c r="BH253" s="42"/>
      <c r="BI253" s="42"/>
      <c r="BJ253" s="42"/>
      <c r="BK253" s="42"/>
      <c r="BL253" s="42"/>
      <c r="BM253" s="42"/>
      <c r="BN253" s="42"/>
      <c r="BO253" s="42"/>
      <c r="BP253" s="42"/>
      <c r="BQ253" s="42"/>
      <c r="BR253" s="42"/>
      <c r="BS253" s="42"/>
      <c r="BT253" s="42"/>
      <c r="BU253" s="42"/>
      <c r="BV253" s="42"/>
      <c r="BW253" s="42"/>
      <c r="BX253" s="42"/>
      <c r="BY253" s="42"/>
      <c r="BZ253" s="42"/>
      <c r="CA253" s="42"/>
      <c r="CB253" s="42"/>
      <c r="CC253" s="42"/>
      <c r="CD253" s="42"/>
      <c r="CE253" s="42"/>
      <c r="CF253" s="42"/>
      <c r="CG253" s="42"/>
      <c r="CH253" s="42"/>
      <c r="CI253" s="42"/>
      <c r="CJ253" s="42"/>
      <c r="CK253" s="42"/>
      <c r="CL253" s="42"/>
      <c r="CM253" s="42"/>
      <c r="CN253" s="42"/>
      <c r="CO253" s="42"/>
      <c r="CP253" s="42"/>
      <c r="CQ253" s="42"/>
      <c r="CR253" s="42"/>
      <c r="CS253" s="42"/>
      <c r="CT253" s="42"/>
      <c r="CU253" s="42"/>
      <c r="CV253" s="42"/>
      <c r="CW253" s="42"/>
      <c r="CX253" s="42"/>
      <c r="CY253" s="42"/>
      <c r="CZ253" s="42"/>
      <c r="DA253" s="42"/>
    </row>
    <row r="254" spans="1:105" x14ac:dyDescent="0.25">
      <c r="A254" s="73"/>
      <c r="B254" s="73"/>
      <c r="C254" s="73"/>
      <c r="D254" s="73"/>
      <c r="E254" s="73"/>
      <c r="F254" s="115" t="s">
        <v>114</v>
      </c>
      <c r="G254" s="115" t="s">
        <v>198</v>
      </c>
      <c r="H254" s="26" t="s">
        <v>166</v>
      </c>
      <c r="I254" s="134"/>
      <c r="J254" s="134"/>
      <c r="K254" s="134"/>
      <c r="L254" s="134"/>
      <c r="M254" s="134"/>
      <c r="N254" s="74"/>
      <c r="O254" s="73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  <c r="AV254" s="42"/>
      <c r="AW254" s="42"/>
      <c r="AX254" s="42"/>
      <c r="AY254" s="42"/>
      <c r="AZ254" s="42"/>
      <c r="BA254" s="42"/>
      <c r="BB254" s="42"/>
      <c r="BC254" s="42"/>
      <c r="BD254" s="42"/>
      <c r="BE254" s="42"/>
      <c r="BF254" s="42"/>
      <c r="BG254" s="42"/>
      <c r="BH254" s="42"/>
      <c r="BI254" s="42"/>
      <c r="BJ254" s="42"/>
      <c r="BK254" s="42"/>
      <c r="BL254" s="42"/>
      <c r="BM254" s="42"/>
      <c r="BN254" s="42"/>
      <c r="BO254" s="42"/>
      <c r="BP254" s="42"/>
      <c r="BQ254" s="42"/>
      <c r="BR254" s="42"/>
      <c r="BS254" s="42"/>
      <c r="BT254" s="42"/>
      <c r="BU254" s="42"/>
      <c r="BV254" s="42"/>
      <c r="BW254" s="42"/>
      <c r="BX254" s="42"/>
      <c r="BY254" s="42"/>
      <c r="BZ254" s="42"/>
      <c r="CA254" s="42"/>
      <c r="CB254" s="42"/>
      <c r="CC254" s="42"/>
      <c r="CD254" s="42"/>
      <c r="CE254" s="42"/>
      <c r="CF254" s="42"/>
      <c r="CG254" s="42"/>
      <c r="CH254" s="42"/>
      <c r="CI254" s="42"/>
      <c r="CJ254" s="42"/>
      <c r="CK254" s="42"/>
      <c r="CL254" s="42"/>
      <c r="CM254" s="42"/>
      <c r="CN254" s="42"/>
      <c r="CO254" s="42"/>
      <c r="CP254" s="42"/>
      <c r="CQ254" s="42"/>
      <c r="CR254" s="42"/>
      <c r="CS254" s="42"/>
      <c r="CT254" s="42"/>
      <c r="CU254" s="42"/>
      <c r="CV254" s="42"/>
      <c r="CW254" s="42"/>
      <c r="CX254" s="42"/>
      <c r="CY254" s="42"/>
      <c r="CZ254" s="42"/>
      <c r="DA254" s="42"/>
    </row>
    <row r="255" spans="1:105" x14ac:dyDescent="0.25">
      <c r="A255" s="73"/>
      <c r="B255" s="73"/>
      <c r="C255" s="73"/>
      <c r="D255" s="73"/>
      <c r="E255" s="73"/>
      <c r="F255" s="115" t="s">
        <v>224</v>
      </c>
      <c r="G255" s="115" t="s">
        <v>198</v>
      </c>
      <c r="H255" s="26" t="s">
        <v>166</v>
      </c>
      <c r="I255" s="134"/>
      <c r="J255" s="134"/>
      <c r="K255" s="134"/>
      <c r="L255" s="134"/>
      <c r="M255" s="134"/>
      <c r="N255" s="74"/>
      <c r="O255" s="73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  <c r="AV255" s="42"/>
      <c r="AW255" s="42"/>
      <c r="AX255" s="42"/>
      <c r="AY255" s="42"/>
      <c r="AZ255" s="42"/>
      <c r="BA255" s="42"/>
      <c r="BB255" s="42"/>
      <c r="BC255" s="42"/>
      <c r="BD255" s="42"/>
      <c r="BE255" s="42"/>
      <c r="BF255" s="42"/>
      <c r="BG255" s="42"/>
      <c r="BH255" s="42"/>
      <c r="BI255" s="42"/>
      <c r="BJ255" s="42"/>
      <c r="BK255" s="42"/>
      <c r="BL255" s="42"/>
      <c r="BM255" s="42"/>
      <c r="BN255" s="42"/>
      <c r="BO255" s="42"/>
      <c r="BP255" s="42"/>
      <c r="BQ255" s="42"/>
      <c r="BR255" s="42"/>
      <c r="BS255" s="42"/>
      <c r="BT255" s="42"/>
      <c r="BU255" s="42"/>
      <c r="BV255" s="42"/>
      <c r="BW255" s="42"/>
      <c r="BX255" s="42"/>
      <c r="BY255" s="42"/>
      <c r="BZ255" s="42"/>
      <c r="CA255" s="42"/>
      <c r="CB255" s="42"/>
      <c r="CC255" s="42"/>
      <c r="CD255" s="42"/>
      <c r="CE255" s="42"/>
      <c r="CF255" s="42"/>
      <c r="CG255" s="42"/>
      <c r="CH255" s="42"/>
      <c r="CI255" s="42"/>
      <c r="CJ255" s="42"/>
      <c r="CK255" s="42"/>
      <c r="CL255" s="42"/>
      <c r="CM255" s="42"/>
      <c r="CN255" s="42"/>
      <c r="CO255" s="42"/>
      <c r="CP255" s="42"/>
      <c r="CQ255" s="42"/>
      <c r="CR255" s="42"/>
      <c r="CS255" s="42"/>
      <c r="CT255" s="42"/>
      <c r="CU255" s="42"/>
      <c r="CV255" s="42"/>
      <c r="CW255" s="42"/>
      <c r="CX255" s="42"/>
      <c r="CY255" s="42"/>
      <c r="CZ255" s="42"/>
      <c r="DA255" s="42"/>
    </row>
    <row r="256" spans="1:105" x14ac:dyDescent="0.25">
      <c r="A256" s="73"/>
      <c r="B256" s="73"/>
      <c r="C256" s="73"/>
      <c r="D256" s="73"/>
      <c r="E256" s="73"/>
      <c r="F256" s="115" t="s">
        <v>225</v>
      </c>
      <c r="G256" s="115" t="s">
        <v>198</v>
      </c>
      <c r="H256" s="26" t="s">
        <v>166</v>
      </c>
      <c r="I256" s="134"/>
      <c r="J256" s="134"/>
      <c r="K256" s="134"/>
      <c r="L256" s="134"/>
      <c r="M256" s="134"/>
      <c r="N256" s="74"/>
      <c r="O256" s="73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  <c r="AV256" s="42"/>
      <c r="AW256" s="42"/>
      <c r="AX256" s="42"/>
      <c r="AY256" s="42"/>
      <c r="AZ256" s="42"/>
      <c r="BA256" s="42"/>
      <c r="BB256" s="42"/>
      <c r="BC256" s="42"/>
      <c r="BD256" s="42"/>
      <c r="BE256" s="42"/>
      <c r="BF256" s="42"/>
      <c r="BG256" s="42"/>
      <c r="BH256" s="42"/>
      <c r="BI256" s="42"/>
      <c r="BJ256" s="42"/>
      <c r="BK256" s="42"/>
      <c r="BL256" s="42"/>
      <c r="BM256" s="42"/>
      <c r="BN256" s="42"/>
      <c r="BO256" s="42"/>
      <c r="BP256" s="42"/>
      <c r="BQ256" s="42"/>
      <c r="BR256" s="42"/>
      <c r="BS256" s="42"/>
      <c r="BT256" s="42"/>
      <c r="BU256" s="42"/>
      <c r="BV256" s="42"/>
      <c r="BW256" s="42"/>
      <c r="BX256" s="42"/>
      <c r="BY256" s="42"/>
      <c r="BZ256" s="42"/>
      <c r="CA256" s="42"/>
      <c r="CB256" s="42"/>
      <c r="CC256" s="42"/>
      <c r="CD256" s="42"/>
      <c r="CE256" s="42"/>
      <c r="CF256" s="42"/>
      <c r="CG256" s="42"/>
      <c r="CH256" s="42"/>
      <c r="CI256" s="42"/>
      <c r="CJ256" s="42"/>
      <c r="CK256" s="42"/>
      <c r="CL256" s="42"/>
      <c r="CM256" s="42"/>
      <c r="CN256" s="42"/>
      <c r="CO256" s="42"/>
      <c r="CP256" s="42"/>
      <c r="CQ256" s="42"/>
      <c r="CR256" s="42"/>
      <c r="CS256" s="42"/>
      <c r="CT256" s="42"/>
      <c r="CU256" s="42"/>
      <c r="CV256" s="42"/>
      <c r="CW256" s="42"/>
      <c r="CX256" s="42"/>
      <c r="CY256" s="42"/>
      <c r="CZ256" s="42"/>
      <c r="DA256" s="42"/>
    </row>
    <row r="257" spans="1:105" x14ac:dyDescent="0.25">
      <c r="A257" s="73"/>
      <c r="B257" s="73"/>
      <c r="C257" s="73"/>
      <c r="D257" s="73"/>
      <c r="E257" s="73"/>
      <c r="F257" s="115" t="s">
        <v>117</v>
      </c>
      <c r="G257" s="115" t="s">
        <v>198</v>
      </c>
      <c r="H257" s="26" t="s">
        <v>166</v>
      </c>
      <c r="I257" s="134"/>
      <c r="J257" s="134"/>
      <c r="K257" s="134"/>
      <c r="L257" s="134"/>
      <c r="M257" s="134"/>
      <c r="N257" s="74"/>
      <c r="O257" s="73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  <c r="AV257" s="42"/>
      <c r="AW257" s="42"/>
      <c r="AX257" s="42"/>
      <c r="AY257" s="42"/>
      <c r="AZ257" s="42"/>
      <c r="BA257" s="42"/>
      <c r="BB257" s="42"/>
      <c r="BC257" s="42"/>
      <c r="BD257" s="42"/>
      <c r="BE257" s="42"/>
      <c r="BF257" s="42"/>
      <c r="BG257" s="42"/>
      <c r="BH257" s="42"/>
      <c r="BI257" s="42"/>
      <c r="BJ257" s="42"/>
      <c r="BK257" s="42"/>
      <c r="BL257" s="42"/>
      <c r="BM257" s="42"/>
      <c r="BN257" s="42"/>
      <c r="BO257" s="42"/>
      <c r="BP257" s="42"/>
      <c r="BQ257" s="42"/>
      <c r="BR257" s="42"/>
      <c r="BS257" s="42"/>
      <c r="BT257" s="42"/>
      <c r="BU257" s="42"/>
      <c r="BV257" s="42"/>
      <c r="BW257" s="42"/>
      <c r="BX257" s="42"/>
      <c r="BY257" s="42"/>
      <c r="BZ257" s="42"/>
      <c r="CA257" s="42"/>
      <c r="CB257" s="42"/>
      <c r="CC257" s="42"/>
      <c r="CD257" s="42"/>
      <c r="CE257" s="42"/>
      <c r="CF257" s="42"/>
      <c r="CG257" s="42"/>
      <c r="CH257" s="42"/>
      <c r="CI257" s="42"/>
      <c r="CJ257" s="42"/>
      <c r="CK257" s="42"/>
      <c r="CL257" s="42"/>
      <c r="CM257" s="42"/>
      <c r="CN257" s="42"/>
      <c r="CO257" s="42"/>
      <c r="CP257" s="42"/>
      <c r="CQ257" s="42"/>
      <c r="CR257" s="42"/>
      <c r="CS257" s="42"/>
      <c r="CT257" s="42"/>
      <c r="CU257" s="42"/>
      <c r="CV257" s="42"/>
      <c r="CW257" s="42"/>
      <c r="CX257" s="42"/>
      <c r="CY257" s="42"/>
      <c r="CZ257" s="42"/>
      <c r="DA257" s="42"/>
    </row>
    <row r="258" spans="1:105" x14ac:dyDescent="0.25">
      <c r="A258" s="73"/>
      <c r="B258" s="73"/>
      <c r="C258" s="73"/>
      <c r="D258" s="73"/>
      <c r="E258" s="73"/>
      <c r="F258" s="115" t="s">
        <v>118</v>
      </c>
      <c r="G258" s="115" t="s">
        <v>198</v>
      </c>
      <c r="H258" s="26" t="s">
        <v>166</v>
      </c>
      <c r="I258" s="134"/>
      <c r="J258" s="134"/>
      <c r="K258" s="134"/>
      <c r="L258" s="134"/>
      <c r="M258" s="134"/>
      <c r="N258" s="74"/>
      <c r="O258" s="73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  <c r="AU258" s="42"/>
      <c r="AV258" s="42"/>
      <c r="AW258" s="42"/>
      <c r="AX258" s="42"/>
      <c r="AY258" s="42"/>
      <c r="AZ258" s="42"/>
      <c r="BA258" s="42"/>
      <c r="BB258" s="42"/>
      <c r="BC258" s="42"/>
      <c r="BD258" s="42"/>
      <c r="BE258" s="42"/>
      <c r="BF258" s="42"/>
      <c r="BG258" s="42"/>
      <c r="BH258" s="42"/>
      <c r="BI258" s="42"/>
      <c r="BJ258" s="42"/>
      <c r="BK258" s="42"/>
      <c r="BL258" s="42"/>
      <c r="BM258" s="42"/>
      <c r="BN258" s="42"/>
      <c r="BO258" s="42"/>
      <c r="BP258" s="42"/>
      <c r="BQ258" s="42"/>
      <c r="BR258" s="42"/>
      <c r="BS258" s="42"/>
      <c r="BT258" s="42"/>
      <c r="BU258" s="42"/>
      <c r="BV258" s="42"/>
      <c r="BW258" s="42"/>
      <c r="BX258" s="42"/>
      <c r="BY258" s="42"/>
      <c r="BZ258" s="42"/>
      <c r="CA258" s="42"/>
      <c r="CB258" s="42"/>
      <c r="CC258" s="42"/>
      <c r="CD258" s="42"/>
      <c r="CE258" s="42"/>
      <c r="CF258" s="42"/>
      <c r="CG258" s="42"/>
      <c r="CH258" s="42"/>
      <c r="CI258" s="42"/>
      <c r="CJ258" s="42"/>
      <c r="CK258" s="42"/>
      <c r="CL258" s="42"/>
      <c r="CM258" s="42"/>
      <c r="CN258" s="42"/>
      <c r="CO258" s="42"/>
      <c r="CP258" s="42"/>
      <c r="CQ258" s="42"/>
      <c r="CR258" s="42"/>
      <c r="CS258" s="42"/>
      <c r="CT258" s="42"/>
      <c r="CU258" s="42"/>
      <c r="CV258" s="42"/>
      <c r="CW258" s="42"/>
      <c r="CX258" s="42"/>
      <c r="CY258" s="42"/>
      <c r="CZ258" s="42"/>
      <c r="DA258" s="42"/>
    </row>
    <row r="259" spans="1:105" x14ac:dyDescent="0.25">
      <c r="A259" s="73"/>
      <c r="B259" s="73"/>
      <c r="C259" s="73"/>
      <c r="D259" s="73"/>
      <c r="E259" s="73"/>
      <c r="F259" s="115" t="s">
        <v>119</v>
      </c>
      <c r="G259" s="115" t="s">
        <v>198</v>
      </c>
      <c r="H259" s="26" t="s">
        <v>166</v>
      </c>
      <c r="I259" s="134"/>
      <c r="J259" s="134"/>
      <c r="K259" s="134"/>
      <c r="L259" s="134"/>
      <c r="M259" s="134"/>
      <c r="N259" s="74"/>
      <c r="O259" s="73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  <c r="AV259" s="42"/>
      <c r="AW259" s="42"/>
      <c r="AX259" s="42"/>
      <c r="AY259" s="42"/>
      <c r="AZ259" s="42"/>
      <c r="BA259" s="42"/>
      <c r="BB259" s="42"/>
      <c r="BC259" s="42"/>
      <c r="BD259" s="42"/>
      <c r="BE259" s="42"/>
      <c r="BF259" s="42"/>
      <c r="BG259" s="42"/>
      <c r="BH259" s="42"/>
      <c r="BI259" s="42"/>
      <c r="BJ259" s="42"/>
      <c r="BK259" s="42"/>
      <c r="BL259" s="42"/>
      <c r="BM259" s="42"/>
      <c r="BN259" s="42"/>
      <c r="BO259" s="42"/>
      <c r="BP259" s="42"/>
      <c r="BQ259" s="42"/>
      <c r="BR259" s="42"/>
      <c r="BS259" s="42"/>
      <c r="BT259" s="42"/>
      <c r="BU259" s="42"/>
      <c r="BV259" s="42"/>
      <c r="BW259" s="42"/>
      <c r="BX259" s="42"/>
      <c r="BY259" s="42"/>
      <c r="BZ259" s="42"/>
      <c r="CA259" s="42"/>
      <c r="CB259" s="42"/>
      <c r="CC259" s="42"/>
      <c r="CD259" s="42"/>
      <c r="CE259" s="42"/>
      <c r="CF259" s="42"/>
      <c r="CG259" s="42"/>
      <c r="CH259" s="42"/>
      <c r="CI259" s="42"/>
      <c r="CJ259" s="42"/>
      <c r="CK259" s="42"/>
      <c r="CL259" s="42"/>
      <c r="CM259" s="42"/>
      <c r="CN259" s="42"/>
      <c r="CO259" s="42"/>
      <c r="CP259" s="42"/>
      <c r="CQ259" s="42"/>
      <c r="CR259" s="42"/>
      <c r="CS259" s="42"/>
      <c r="CT259" s="42"/>
      <c r="CU259" s="42"/>
      <c r="CV259" s="42"/>
      <c r="CW259" s="42"/>
      <c r="CX259" s="42"/>
      <c r="CY259" s="42"/>
      <c r="CZ259" s="42"/>
      <c r="DA259" s="42"/>
    </row>
    <row r="260" spans="1:105" x14ac:dyDescent="0.25">
      <c r="A260" s="73"/>
      <c r="B260" s="73"/>
      <c r="C260" s="73"/>
      <c r="D260" s="73"/>
      <c r="E260" s="73"/>
      <c r="F260" s="115" t="s">
        <v>226</v>
      </c>
      <c r="G260" s="115" t="s">
        <v>198</v>
      </c>
      <c r="H260" s="26" t="s">
        <v>166</v>
      </c>
      <c r="I260" s="134"/>
      <c r="J260" s="134"/>
      <c r="K260" s="134"/>
      <c r="L260" s="134"/>
      <c r="M260" s="134"/>
      <c r="N260" s="74"/>
      <c r="O260" s="73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  <c r="AV260" s="42"/>
      <c r="AW260" s="42"/>
      <c r="AX260" s="42"/>
      <c r="AY260" s="42"/>
      <c r="AZ260" s="42"/>
      <c r="BA260" s="42"/>
      <c r="BB260" s="42"/>
      <c r="BC260" s="42"/>
      <c r="BD260" s="42"/>
      <c r="BE260" s="42"/>
      <c r="BF260" s="42"/>
      <c r="BG260" s="42"/>
      <c r="BH260" s="42"/>
      <c r="BI260" s="42"/>
      <c r="BJ260" s="42"/>
      <c r="BK260" s="42"/>
      <c r="BL260" s="42"/>
      <c r="BM260" s="42"/>
      <c r="BN260" s="42"/>
      <c r="BO260" s="42"/>
      <c r="BP260" s="42"/>
      <c r="BQ260" s="42"/>
      <c r="BR260" s="42"/>
      <c r="BS260" s="42"/>
      <c r="BT260" s="42"/>
      <c r="BU260" s="42"/>
      <c r="BV260" s="42"/>
      <c r="BW260" s="42"/>
      <c r="BX260" s="42"/>
      <c r="BY260" s="42"/>
      <c r="BZ260" s="42"/>
      <c r="CA260" s="42"/>
      <c r="CB260" s="42"/>
      <c r="CC260" s="42"/>
      <c r="CD260" s="42"/>
      <c r="CE260" s="42"/>
      <c r="CF260" s="42"/>
      <c r="CG260" s="42"/>
      <c r="CH260" s="42"/>
      <c r="CI260" s="42"/>
      <c r="CJ260" s="42"/>
      <c r="CK260" s="42"/>
      <c r="CL260" s="42"/>
      <c r="CM260" s="42"/>
      <c r="CN260" s="42"/>
      <c r="CO260" s="42"/>
      <c r="CP260" s="42"/>
      <c r="CQ260" s="42"/>
      <c r="CR260" s="42"/>
      <c r="CS260" s="42"/>
      <c r="CT260" s="42"/>
      <c r="CU260" s="42"/>
      <c r="CV260" s="42"/>
      <c r="CW260" s="42"/>
      <c r="CX260" s="42"/>
      <c r="CY260" s="42"/>
      <c r="CZ260" s="42"/>
      <c r="DA260" s="42"/>
    </row>
    <row r="261" spans="1:105" x14ac:dyDescent="0.25">
      <c r="A261" s="73"/>
      <c r="B261" s="73"/>
      <c r="C261" s="73"/>
      <c r="D261" s="73"/>
      <c r="E261" s="73"/>
      <c r="F261" s="115" t="s">
        <v>227</v>
      </c>
      <c r="G261" s="115" t="s">
        <v>198</v>
      </c>
      <c r="H261" s="26" t="s">
        <v>166</v>
      </c>
      <c r="I261" s="134"/>
      <c r="J261" s="134"/>
      <c r="K261" s="134"/>
      <c r="L261" s="134"/>
      <c r="M261" s="134"/>
      <c r="N261" s="74"/>
      <c r="O261" s="73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  <c r="AV261" s="42"/>
      <c r="AW261" s="42"/>
      <c r="AX261" s="42"/>
      <c r="AY261" s="42"/>
      <c r="AZ261" s="42"/>
      <c r="BA261" s="42"/>
      <c r="BB261" s="42"/>
      <c r="BC261" s="42"/>
      <c r="BD261" s="42"/>
      <c r="BE261" s="42"/>
      <c r="BF261" s="42"/>
      <c r="BG261" s="42"/>
      <c r="BH261" s="42"/>
      <c r="BI261" s="42"/>
      <c r="BJ261" s="42"/>
      <c r="BK261" s="42"/>
      <c r="BL261" s="42"/>
      <c r="BM261" s="42"/>
      <c r="BN261" s="42"/>
      <c r="BO261" s="42"/>
      <c r="BP261" s="42"/>
      <c r="BQ261" s="42"/>
      <c r="BR261" s="42"/>
      <c r="BS261" s="42"/>
      <c r="BT261" s="42"/>
      <c r="BU261" s="42"/>
      <c r="BV261" s="42"/>
      <c r="BW261" s="42"/>
      <c r="BX261" s="42"/>
      <c r="BY261" s="42"/>
      <c r="BZ261" s="42"/>
      <c r="CA261" s="42"/>
      <c r="CB261" s="42"/>
      <c r="CC261" s="42"/>
      <c r="CD261" s="42"/>
      <c r="CE261" s="42"/>
      <c r="CF261" s="42"/>
      <c r="CG261" s="42"/>
      <c r="CH261" s="42"/>
      <c r="CI261" s="42"/>
      <c r="CJ261" s="42"/>
      <c r="CK261" s="42"/>
      <c r="CL261" s="42"/>
      <c r="CM261" s="42"/>
      <c r="CN261" s="42"/>
      <c r="CO261" s="42"/>
      <c r="CP261" s="42"/>
      <c r="CQ261" s="42"/>
      <c r="CR261" s="42"/>
      <c r="CS261" s="42"/>
      <c r="CT261" s="42"/>
      <c r="CU261" s="42"/>
      <c r="CV261" s="42"/>
      <c r="CW261" s="42"/>
      <c r="CX261" s="42"/>
      <c r="CY261" s="42"/>
      <c r="CZ261" s="42"/>
      <c r="DA261" s="42"/>
    </row>
    <row r="262" spans="1:105" x14ac:dyDescent="0.25">
      <c r="A262" s="73"/>
      <c r="B262" s="73"/>
      <c r="C262" s="73"/>
      <c r="D262" s="73"/>
      <c r="E262" s="73"/>
      <c r="F262" s="115" t="s">
        <v>228</v>
      </c>
      <c r="G262" s="115" t="s">
        <v>198</v>
      </c>
      <c r="H262" s="26" t="s">
        <v>166</v>
      </c>
      <c r="I262" s="134"/>
      <c r="J262" s="134"/>
      <c r="K262" s="134"/>
      <c r="L262" s="134"/>
      <c r="M262" s="134"/>
      <c r="N262" s="74"/>
      <c r="O262" s="73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  <c r="AV262" s="42"/>
      <c r="AW262" s="42"/>
      <c r="AX262" s="42"/>
      <c r="AY262" s="42"/>
      <c r="AZ262" s="42"/>
      <c r="BA262" s="42"/>
      <c r="BB262" s="42"/>
      <c r="BC262" s="42"/>
      <c r="BD262" s="42"/>
      <c r="BE262" s="42"/>
      <c r="BF262" s="42"/>
      <c r="BG262" s="42"/>
      <c r="BH262" s="42"/>
      <c r="BI262" s="42"/>
      <c r="BJ262" s="42"/>
      <c r="BK262" s="42"/>
      <c r="BL262" s="42"/>
      <c r="BM262" s="42"/>
      <c r="BN262" s="42"/>
      <c r="BO262" s="42"/>
      <c r="BP262" s="42"/>
      <c r="BQ262" s="42"/>
      <c r="BR262" s="42"/>
      <c r="BS262" s="42"/>
      <c r="BT262" s="42"/>
      <c r="BU262" s="42"/>
      <c r="BV262" s="42"/>
      <c r="BW262" s="42"/>
      <c r="BX262" s="42"/>
      <c r="BY262" s="42"/>
      <c r="BZ262" s="42"/>
      <c r="CA262" s="42"/>
      <c r="CB262" s="42"/>
      <c r="CC262" s="42"/>
      <c r="CD262" s="42"/>
      <c r="CE262" s="42"/>
      <c r="CF262" s="42"/>
      <c r="CG262" s="42"/>
      <c r="CH262" s="42"/>
      <c r="CI262" s="42"/>
      <c r="CJ262" s="42"/>
      <c r="CK262" s="42"/>
      <c r="CL262" s="42"/>
      <c r="CM262" s="42"/>
      <c r="CN262" s="42"/>
      <c r="CO262" s="42"/>
      <c r="CP262" s="42"/>
      <c r="CQ262" s="42"/>
      <c r="CR262" s="42"/>
      <c r="CS262" s="42"/>
      <c r="CT262" s="42"/>
      <c r="CU262" s="42"/>
      <c r="CV262" s="42"/>
      <c r="CW262" s="42"/>
      <c r="CX262" s="42"/>
      <c r="CY262" s="42"/>
      <c r="CZ262" s="42"/>
      <c r="DA262" s="42"/>
    </row>
    <row r="263" spans="1:105" x14ac:dyDescent="0.25">
      <c r="A263" s="73"/>
      <c r="B263" s="73"/>
      <c r="C263" s="73"/>
      <c r="D263" s="73"/>
      <c r="E263" s="73"/>
      <c r="F263" s="115" t="s">
        <v>367</v>
      </c>
      <c r="G263" s="115" t="s">
        <v>198</v>
      </c>
      <c r="H263" s="26" t="s">
        <v>166</v>
      </c>
      <c r="I263" s="134"/>
      <c r="J263" s="134"/>
      <c r="K263" s="134"/>
      <c r="L263" s="134"/>
      <c r="M263" s="134"/>
      <c r="N263" s="74"/>
      <c r="O263" s="73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  <c r="AV263" s="42"/>
      <c r="AW263" s="42"/>
      <c r="AX263" s="42"/>
      <c r="AY263" s="42"/>
      <c r="AZ263" s="42"/>
      <c r="BA263" s="42"/>
      <c r="BB263" s="42"/>
      <c r="BC263" s="42"/>
      <c r="BD263" s="42"/>
      <c r="BE263" s="42"/>
      <c r="BF263" s="42"/>
      <c r="BG263" s="42"/>
      <c r="BH263" s="42"/>
      <c r="BI263" s="42"/>
      <c r="BJ263" s="42"/>
      <c r="BK263" s="42"/>
      <c r="BL263" s="42"/>
      <c r="BM263" s="42"/>
      <c r="BN263" s="42"/>
      <c r="BO263" s="42"/>
      <c r="BP263" s="42"/>
      <c r="BQ263" s="42"/>
      <c r="BR263" s="42"/>
      <c r="BS263" s="42"/>
      <c r="BT263" s="42"/>
      <c r="BU263" s="42"/>
      <c r="BV263" s="42"/>
      <c r="BW263" s="42"/>
      <c r="BX263" s="42"/>
      <c r="BY263" s="42"/>
      <c r="BZ263" s="42"/>
      <c r="CA263" s="42"/>
      <c r="CB263" s="42"/>
      <c r="CC263" s="42"/>
      <c r="CD263" s="42"/>
      <c r="CE263" s="42"/>
      <c r="CF263" s="42"/>
      <c r="CG263" s="42"/>
      <c r="CH263" s="42"/>
      <c r="CI263" s="42"/>
      <c r="CJ263" s="42"/>
      <c r="CK263" s="42"/>
      <c r="CL263" s="42"/>
      <c r="CM263" s="42"/>
      <c r="CN263" s="42"/>
      <c r="CO263" s="42"/>
      <c r="CP263" s="42"/>
      <c r="CQ263" s="42"/>
      <c r="CR263" s="42"/>
      <c r="CS263" s="42"/>
      <c r="CT263" s="42"/>
      <c r="CU263" s="42"/>
      <c r="CV263" s="42"/>
      <c r="CW263" s="42"/>
      <c r="CX263" s="42"/>
      <c r="CY263" s="42"/>
      <c r="CZ263" s="42"/>
      <c r="DA263" s="42"/>
    </row>
    <row r="264" spans="1:105" x14ac:dyDescent="0.25">
      <c r="A264" s="73"/>
      <c r="B264" s="73"/>
      <c r="C264" s="73"/>
      <c r="D264" s="73"/>
      <c r="E264" s="73"/>
      <c r="F264" s="115" t="s">
        <v>393</v>
      </c>
      <c r="G264" s="115" t="s">
        <v>198</v>
      </c>
      <c r="H264" s="26" t="s">
        <v>166</v>
      </c>
      <c r="I264" s="134"/>
      <c r="J264" s="134"/>
      <c r="K264" s="134"/>
      <c r="L264" s="134"/>
      <c r="M264" s="134"/>
      <c r="N264" s="74"/>
      <c r="O264" s="73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  <c r="AV264" s="42"/>
      <c r="AW264" s="42"/>
      <c r="AX264" s="42"/>
      <c r="AY264" s="42"/>
      <c r="AZ264" s="42"/>
      <c r="BA264" s="42"/>
      <c r="BB264" s="42"/>
      <c r="BC264" s="42"/>
      <c r="BD264" s="42"/>
      <c r="BE264" s="42"/>
      <c r="BF264" s="42"/>
      <c r="BG264" s="42"/>
      <c r="BH264" s="42"/>
      <c r="BI264" s="42"/>
      <c r="BJ264" s="42"/>
      <c r="BK264" s="42"/>
      <c r="BL264" s="42"/>
      <c r="BM264" s="42"/>
      <c r="BN264" s="42"/>
      <c r="BO264" s="42"/>
      <c r="BP264" s="42"/>
      <c r="BQ264" s="42"/>
      <c r="BR264" s="42"/>
      <c r="BS264" s="42"/>
      <c r="BT264" s="42"/>
      <c r="BU264" s="42"/>
      <c r="BV264" s="42"/>
      <c r="BW264" s="42"/>
      <c r="BX264" s="42"/>
      <c r="BY264" s="42"/>
      <c r="BZ264" s="42"/>
      <c r="CA264" s="42"/>
      <c r="CB264" s="42"/>
      <c r="CC264" s="42"/>
      <c r="CD264" s="42"/>
      <c r="CE264" s="42"/>
      <c r="CF264" s="42"/>
      <c r="CG264" s="42"/>
      <c r="CH264" s="42"/>
      <c r="CI264" s="42"/>
      <c r="CJ264" s="42"/>
      <c r="CK264" s="42"/>
      <c r="CL264" s="42"/>
      <c r="CM264" s="42"/>
      <c r="CN264" s="42"/>
      <c r="CO264" s="42"/>
      <c r="CP264" s="42"/>
      <c r="CQ264" s="42"/>
      <c r="CR264" s="42"/>
      <c r="CS264" s="42"/>
      <c r="CT264" s="42"/>
      <c r="CU264" s="42"/>
      <c r="CV264" s="42"/>
      <c r="CW264" s="42"/>
      <c r="CX264" s="42"/>
      <c r="CY264" s="42"/>
      <c r="CZ264" s="42"/>
      <c r="DA264" s="42"/>
    </row>
    <row r="265" spans="1:105" x14ac:dyDescent="0.25">
      <c r="A265" s="73"/>
      <c r="B265" s="73"/>
      <c r="C265" s="73"/>
      <c r="D265" s="73"/>
      <c r="E265" s="73"/>
      <c r="F265" s="115" t="s">
        <v>125</v>
      </c>
      <c r="G265" s="115" t="s">
        <v>198</v>
      </c>
      <c r="H265" s="26" t="s">
        <v>166</v>
      </c>
      <c r="I265" s="134"/>
      <c r="J265" s="134"/>
      <c r="K265" s="134"/>
      <c r="L265" s="134"/>
      <c r="M265" s="134"/>
      <c r="N265" s="74"/>
      <c r="O265" s="73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  <c r="AV265" s="42"/>
      <c r="AW265" s="42"/>
      <c r="AX265" s="42"/>
      <c r="AY265" s="42"/>
      <c r="AZ265" s="42"/>
      <c r="BA265" s="42"/>
      <c r="BB265" s="42"/>
      <c r="BC265" s="42"/>
      <c r="BD265" s="42"/>
      <c r="BE265" s="42"/>
      <c r="BF265" s="42"/>
      <c r="BG265" s="42"/>
      <c r="BH265" s="42"/>
      <c r="BI265" s="42"/>
      <c r="BJ265" s="42"/>
      <c r="BK265" s="42"/>
      <c r="BL265" s="42"/>
      <c r="BM265" s="42"/>
      <c r="BN265" s="42"/>
      <c r="BO265" s="42"/>
      <c r="BP265" s="42"/>
      <c r="BQ265" s="42"/>
      <c r="BR265" s="42"/>
      <c r="BS265" s="42"/>
      <c r="BT265" s="42"/>
      <c r="BU265" s="42"/>
      <c r="BV265" s="42"/>
      <c r="BW265" s="42"/>
      <c r="BX265" s="42"/>
      <c r="BY265" s="42"/>
      <c r="BZ265" s="42"/>
      <c r="CA265" s="42"/>
      <c r="CB265" s="42"/>
      <c r="CC265" s="42"/>
      <c r="CD265" s="42"/>
      <c r="CE265" s="42"/>
      <c r="CF265" s="42"/>
      <c r="CG265" s="42"/>
      <c r="CH265" s="42"/>
      <c r="CI265" s="42"/>
      <c r="CJ265" s="42"/>
      <c r="CK265" s="42"/>
      <c r="CL265" s="42"/>
      <c r="CM265" s="42"/>
      <c r="CN265" s="42"/>
      <c r="CO265" s="42"/>
      <c r="CP265" s="42"/>
      <c r="CQ265" s="42"/>
      <c r="CR265" s="42"/>
      <c r="CS265" s="42"/>
      <c r="CT265" s="42"/>
      <c r="CU265" s="42"/>
      <c r="CV265" s="42"/>
      <c r="CW265" s="42"/>
      <c r="CX265" s="42"/>
      <c r="CY265" s="42"/>
      <c r="CZ265" s="42"/>
      <c r="DA265" s="42"/>
    </row>
    <row r="266" spans="1:105" x14ac:dyDescent="0.25">
      <c r="A266" s="73"/>
      <c r="B266" s="73"/>
      <c r="C266" s="73"/>
      <c r="D266" s="73"/>
      <c r="E266" s="73"/>
      <c r="F266" s="115" t="s">
        <v>126</v>
      </c>
      <c r="G266" s="115" t="s">
        <v>198</v>
      </c>
      <c r="H266" s="26" t="s">
        <v>166</v>
      </c>
      <c r="I266" s="134"/>
      <c r="J266" s="134"/>
      <c r="K266" s="134"/>
      <c r="L266" s="134"/>
      <c r="M266" s="134"/>
      <c r="N266" s="74"/>
      <c r="O266" s="73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  <c r="AV266" s="42"/>
      <c r="AW266" s="42"/>
      <c r="AX266" s="42"/>
      <c r="AY266" s="42"/>
      <c r="AZ266" s="42"/>
      <c r="BA266" s="42"/>
      <c r="BB266" s="42"/>
      <c r="BC266" s="42"/>
      <c r="BD266" s="42"/>
      <c r="BE266" s="42"/>
      <c r="BF266" s="42"/>
      <c r="BG266" s="42"/>
      <c r="BH266" s="42"/>
      <c r="BI266" s="42"/>
      <c r="BJ266" s="42"/>
      <c r="BK266" s="42"/>
      <c r="BL266" s="42"/>
      <c r="BM266" s="42"/>
      <c r="BN266" s="42"/>
      <c r="BO266" s="42"/>
      <c r="BP266" s="42"/>
      <c r="BQ266" s="42"/>
      <c r="BR266" s="42"/>
      <c r="BS266" s="42"/>
      <c r="BT266" s="42"/>
      <c r="BU266" s="42"/>
      <c r="BV266" s="42"/>
      <c r="BW266" s="42"/>
      <c r="BX266" s="42"/>
      <c r="BY266" s="42"/>
      <c r="BZ266" s="42"/>
      <c r="CA266" s="42"/>
      <c r="CB266" s="42"/>
      <c r="CC266" s="42"/>
      <c r="CD266" s="42"/>
      <c r="CE266" s="42"/>
      <c r="CF266" s="42"/>
      <c r="CG266" s="42"/>
      <c r="CH266" s="42"/>
      <c r="CI266" s="42"/>
      <c r="CJ266" s="42"/>
      <c r="CK266" s="42"/>
      <c r="CL266" s="42"/>
      <c r="CM266" s="42"/>
      <c r="CN266" s="42"/>
      <c r="CO266" s="42"/>
      <c r="CP266" s="42"/>
      <c r="CQ266" s="42"/>
      <c r="CR266" s="42"/>
      <c r="CS266" s="42"/>
      <c r="CT266" s="42"/>
      <c r="CU266" s="42"/>
      <c r="CV266" s="42"/>
      <c r="CW266" s="42"/>
      <c r="CX266" s="42"/>
      <c r="CY266" s="42"/>
      <c r="CZ266" s="42"/>
      <c r="DA266" s="42"/>
    </row>
    <row r="267" spans="1:105" x14ac:dyDescent="0.25">
      <c r="A267" s="73"/>
      <c r="B267" s="73"/>
      <c r="C267" s="73"/>
      <c r="D267" s="73"/>
      <c r="E267" s="73"/>
      <c r="F267" s="115" t="s">
        <v>127</v>
      </c>
      <c r="G267" s="115" t="s">
        <v>198</v>
      </c>
      <c r="H267" s="26" t="s">
        <v>166</v>
      </c>
      <c r="I267" s="134"/>
      <c r="J267" s="134"/>
      <c r="K267" s="134"/>
      <c r="L267" s="134"/>
      <c r="M267" s="134"/>
      <c r="N267" s="74"/>
      <c r="O267" s="73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  <c r="AV267" s="42"/>
      <c r="AW267" s="42"/>
      <c r="AX267" s="42"/>
      <c r="AY267" s="42"/>
      <c r="AZ267" s="42"/>
      <c r="BA267" s="42"/>
      <c r="BB267" s="42"/>
      <c r="BC267" s="42"/>
      <c r="BD267" s="42"/>
      <c r="BE267" s="42"/>
      <c r="BF267" s="42"/>
      <c r="BG267" s="42"/>
      <c r="BH267" s="42"/>
      <c r="BI267" s="42"/>
      <c r="BJ267" s="42"/>
      <c r="BK267" s="42"/>
      <c r="BL267" s="42"/>
      <c r="BM267" s="42"/>
      <c r="BN267" s="42"/>
      <c r="BO267" s="42"/>
      <c r="BP267" s="42"/>
      <c r="BQ267" s="42"/>
      <c r="BR267" s="42"/>
      <c r="BS267" s="42"/>
      <c r="BT267" s="42"/>
      <c r="BU267" s="42"/>
      <c r="BV267" s="42"/>
      <c r="BW267" s="42"/>
      <c r="BX267" s="42"/>
      <c r="BY267" s="42"/>
      <c r="BZ267" s="42"/>
      <c r="CA267" s="42"/>
      <c r="CB267" s="42"/>
      <c r="CC267" s="42"/>
      <c r="CD267" s="42"/>
      <c r="CE267" s="42"/>
      <c r="CF267" s="42"/>
      <c r="CG267" s="42"/>
      <c r="CH267" s="42"/>
      <c r="CI267" s="42"/>
      <c r="CJ267" s="42"/>
      <c r="CK267" s="42"/>
      <c r="CL267" s="42"/>
      <c r="CM267" s="42"/>
      <c r="CN267" s="42"/>
      <c r="CO267" s="42"/>
      <c r="CP267" s="42"/>
      <c r="CQ267" s="42"/>
      <c r="CR267" s="42"/>
      <c r="CS267" s="42"/>
      <c r="CT267" s="42"/>
      <c r="CU267" s="42"/>
      <c r="CV267" s="42"/>
      <c r="CW267" s="42"/>
      <c r="CX267" s="42"/>
      <c r="CY267" s="42"/>
      <c r="CZ267" s="42"/>
      <c r="DA267" s="42"/>
    </row>
    <row r="268" spans="1:105" x14ac:dyDescent="0.25">
      <c r="A268" s="73"/>
      <c r="B268" s="73"/>
      <c r="C268" s="73"/>
      <c r="D268" s="73"/>
      <c r="E268" s="73"/>
      <c r="F268" s="115" t="s">
        <v>394</v>
      </c>
      <c r="G268" s="115" t="s">
        <v>198</v>
      </c>
      <c r="H268" s="26" t="s">
        <v>166</v>
      </c>
      <c r="I268" s="134"/>
      <c r="J268" s="134"/>
      <c r="K268" s="134"/>
      <c r="L268" s="134"/>
      <c r="M268" s="134"/>
      <c r="N268" s="74"/>
      <c r="O268" s="73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  <c r="AV268" s="42"/>
      <c r="AW268" s="42"/>
      <c r="AX268" s="42"/>
      <c r="AY268" s="42"/>
      <c r="AZ268" s="42"/>
      <c r="BA268" s="42"/>
      <c r="BB268" s="42"/>
      <c r="BC268" s="42"/>
      <c r="BD268" s="42"/>
      <c r="BE268" s="42"/>
      <c r="BF268" s="42"/>
      <c r="BG268" s="42"/>
      <c r="BH268" s="42"/>
      <c r="BI268" s="42"/>
      <c r="BJ268" s="42"/>
      <c r="BK268" s="42"/>
      <c r="BL268" s="42"/>
      <c r="BM268" s="42"/>
      <c r="BN268" s="42"/>
      <c r="BO268" s="42"/>
      <c r="BP268" s="42"/>
      <c r="BQ268" s="42"/>
      <c r="BR268" s="42"/>
      <c r="BS268" s="42"/>
      <c r="BT268" s="42"/>
      <c r="BU268" s="42"/>
      <c r="BV268" s="42"/>
      <c r="BW268" s="42"/>
      <c r="BX268" s="42"/>
      <c r="BY268" s="42"/>
      <c r="BZ268" s="42"/>
      <c r="CA268" s="42"/>
      <c r="CB268" s="42"/>
      <c r="CC268" s="42"/>
      <c r="CD268" s="42"/>
      <c r="CE268" s="42"/>
      <c r="CF268" s="42"/>
      <c r="CG268" s="42"/>
      <c r="CH268" s="42"/>
      <c r="CI268" s="42"/>
      <c r="CJ268" s="42"/>
      <c r="CK268" s="42"/>
      <c r="CL268" s="42"/>
      <c r="CM268" s="42"/>
      <c r="CN268" s="42"/>
      <c r="CO268" s="42"/>
      <c r="CP268" s="42"/>
      <c r="CQ268" s="42"/>
      <c r="CR268" s="42"/>
      <c r="CS268" s="42"/>
      <c r="CT268" s="42"/>
      <c r="CU268" s="42"/>
      <c r="CV268" s="42"/>
      <c r="CW268" s="42"/>
      <c r="CX268" s="42"/>
      <c r="CY268" s="42"/>
      <c r="CZ268" s="42"/>
      <c r="DA268" s="42"/>
    </row>
    <row r="269" spans="1:105" x14ac:dyDescent="0.25">
      <c r="A269" s="73"/>
      <c r="B269" s="73"/>
      <c r="C269" s="73"/>
      <c r="D269" s="73"/>
      <c r="E269" s="73"/>
      <c r="F269" s="115" t="s">
        <v>395</v>
      </c>
      <c r="G269" s="115" t="s">
        <v>198</v>
      </c>
      <c r="H269" s="26" t="s">
        <v>166</v>
      </c>
      <c r="I269" s="134"/>
      <c r="J269" s="134"/>
      <c r="K269" s="134"/>
      <c r="L269" s="134"/>
      <c r="M269" s="134"/>
      <c r="N269" s="74"/>
      <c r="O269" s="73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  <c r="AV269" s="42"/>
      <c r="AW269" s="42"/>
      <c r="AX269" s="42"/>
      <c r="AY269" s="42"/>
      <c r="AZ269" s="42"/>
      <c r="BA269" s="42"/>
      <c r="BB269" s="42"/>
      <c r="BC269" s="42"/>
      <c r="BD269" s="42"/>
      <c r="BE269" s="42"/>
      <c r="BF269" s="42"/>
      <c r="BG269" s="42"/>
      <c r="BH269" s="42"/>
      <c r="BI269" s="42"/>
      <c r="BJ269" s="42"/>
      <c r="BK269" s="42"/>
      <c r="BL269" s="42"/>
      <c r="BM269" s="42"/>
      <c r="BN269" s="42"/>
      <c r="BO269" s="42"/>
      <c r="BP269" s="42"/>
      <c r="BQ269" s="42"/>
      <c r="BR269" s="42"/>
      <c r="BS269" s="42"/>
      <c r="BT269" s="42"/>
      <c r="BU269" s="42"/>
      <c r="BV269" s="42"/>
      <c r="BW269" s="42"/>
      <c r="BX269" s="42"/>
      <c r="BY269" s="42"/>
      <c r="BZ269" s="42"/>
      <c r="CA269" s="42"/>
      <c r="CB269" s="42"/>
      <c r="CC269" s="42"/>
      <c r="CD269" s="42"/>
      <c r="CE269" s="42"/>
      <c r="CF269" s="42"/>
      <c r="CG269" s="42"/>
      <c r="CH269" s="42"/>
      <c r="CI269" s="42"/>
      <c r="CJ269" s="42"/>
      <c r="CK269" s="42"/>
      <c r="CL269" s="42"/>
      <c r="CM269" s="42"/>
      <c r="CN269" s="42"/>
      <c r="CO269" s="42"/>
      <c r="CP269" s="42"/>
      <c r="CQ269" s="42"/>
      <c r="CR269" s="42"/>
      <c r="CS269" s="42"/>
      <c r="CT269" s="42"/>
      <c r="CU269" s="42"/>
      <c r="CV269" s="42"/>
      <c r="CW269" s="42"/>
      <c r="CX269" s="42"/>
      <c r="CY269" s="42"/>
      <c r="CZ269" s="42"/>
      <c r="DA269" s="42"/>
    </row>
    <row r="270" spans="1:105" x14ac:dyDescent="0.25">
      <c r="A270" s="73"/>
      <c r="B270" s="73"/>
      <c r="C270" s="73"/>
      <c r="D270" s="73"/>
      <c r="E270" s="73"/>
      <c r="F270" s="115" t="s">
        <v>229</v>
      </c>
      <c r="G270" s="115" t="s">
        <v>198</v>
      </c>
      <c r="H270" s="26" t="s">
        <v>40</v>
      </c>
      <c r="I270" s="134"/>
      <c r="J270" s="134"/>
      <c r="K270" s="134"/>
      <c r="L270" s="134"/>
      <c r="M270" s="134"/>
      <c r="N270" s="74"/>
      <c r="O270" s="73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  <c r="AV270" s="42"/>
      <c r="AW270" s="42"/>
      <c r="AX270" s="42"/>
      <c r="AY270" s="42"/>
      <c r="AZ270" s="42"/>
      <c r="BA270" s="42"/>
      <c r="BB270" s="42"/>
      <c r="BC270" s="42"/>
      <c r="BD270" s="42"/>
      <c r="BE270" s="42"/>
      <c r="BF270" s="42"/>
      <c r="BG270" s="42"/>
      <c r="BH270" s="42"/>
      <c r="BI270" s="42"/>
      <c r="BJ270" s="42"/>
      <c r="BK270" s="42"/>
      <c r="BL270" s="42"/>
      <c r="BM270" s="42"/>
      <c r="BN270" s="42"/>
      <c r="BO270" s="42"/>
      <c r="BP270" s="42"/>
      <c r="BQ270" s="42"/>
      <c r="BR270" s="42"/>
      <c r="BS270" s="42"/>
      <c r="BT270" s="42"/>
      <c r="BU270" s="42"/>
      <c r="BV270" s="42"/>
      <c r="BW270" s="42"/>
      <c r="BX270" s="42"/>
      <c r="BY270" s="42"/>
      <c r="BZ270" s="42"/>
      <c r="CA270" s="42"/>
      <c r="CB270" s="42"/>
      <c r="CC270" s="42"/>
      <c r="CD270" s="42"/>
      <c r="CE270" s="42"/>
      <c r="CF270" s="42"/>
      <c r="CG270" s="42"/>
      <c r="CH270" s="42"/>
      <c r="CI270" s="42"/>
      <c r="CJ270" s="42"/>
      <c r="CK270" s="42"/>
      <c r="CL270" s="42"/>
      <c r="CM270" s="42"/>
      <c r="CN270" s="42"/>
      <c r="CO270" s="42"/>
      <c r="CP270" s="42"/>
      <c r="CQ270" s="42"/>
      <c r="CR270" s="42"/>
      <c r="CS270" s="42"/>
      <c r="CT270" s="42"/>
      <c r="CU270" s="42"/>
      <c r="CV270" s="42"/>
      <c r="CW270" s="42"/>
      <c r="CX270" s="42"/>
      <c r="CY270" s="42"/>
      <c r="CZ270" s="42"/>
      <c r="DA270" s="42"/>
    </row>
    <row r="271" spans="1:105" x14ac:dyDescent="0.25">
      <c r="A271" s="73"/>
      <c r="B271" s="73"/>
      <c r="C271" s="73"/>
      <c r="D271" s="73"/>
      <c r="E271" s="73"/>
      <c r="F271" s="117" t="s">
        <v>230</v>
      </c>
      <c r="G271" s="117" t="s">
        <v>198</v>
      </c>
      <c r="H271" s="27" t="s">
        <v>40</v>
      </c>
      <c r="I271" s="134"/>
      <c r="J271" s="134"/>
      <c r="K271" s="134"/>
      <c r="L271" s="134"/>
      <c r="M271" s="134"/>
      <c r="N271" s="74"/>
      <c r="O271" s="73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  <c r="AV271" s="42"/>
      <c r="AW271" s="42"/>
      <c r="AX271" s="42"/>
      <c r="AY271" s="42"/>
      <c r="AZ271" s="42"/>
      <c r="BA271" s="42"/>
      <c r="BB271" s="42"/>
      <c r="BC271" s="42"/>
      <c r="BD271" s="42"/>
      <c r="BE271" s="42"/>
      <c r="BF271" s="42"/>
      <c r="BG271" s="42"/>
      <c r="BH271" s="42"/>
      <c r="BI271" s="42"/>
      <c r="BJ271" s="42"/>
      <c r="BK271" s="42"/>
      <c r="BL271" s="42"/>
      <c r="BM271" s="42"/>
      <c r="BN271" s="42"/>
      <c r="BO271" s="42"/>
      <c r="BP271" s="42"/>
      <c r="BQ271" s="42"/>
      <c r="BR271" s="42"/>
      <c r="BS271" s="42"/>
      <c r="BT271" s="42"/>
      <c r="BU271" s="42"/>
      <c r="BV271" s="42"/>
      <c r="BW271" s="42"/>
      <c r="BX271" s="42"/>
      <c r="BY271" s="42"/>
      <c r="BZ271" s="42"/>
      <c r="CA271" s="42"/>
      <c r="CB271" s="42"/>
      <c r="CC271" s="42"/>
      <c r="CD271" s="42"/>
      <c r="CE271" s="42"/>
      <c r="CF271" s="42"/>
      <c r="CG271" s="42"/>
      <c r="CH271" s="42"/>
      <c r="CI271" s="42"/>
      <c r="CJ271" s="42"/>
      <c r="CK271" s="42"/>
      <c r="CL271" s="42"/>
      <c r="CM271" s="42"/>
      <c r="CN271" s="42"/>
      <c r="CO271" s="42"/>
      <c r="CP271" s="42"/>
      <c r="CQ271" s="42"/>
      <c r="CR271" s="42"/>
      <c r="CS271" s="42"/>
      <c r="CT271" s="42"/>
      <c r="CU271" s="42"/>
      <c r="CV271" s="42"/>
      <c r="CW271" s="42"/>
      <c r="CX271" s="42"/>
      <c r="CY271" s="42"/>
      <c r="CZ271" s="42"/>
      <c r="DA271" s="42"/>
    </row>
    <row r="272" spans="1:105" x14ac:dyDescent="0.25">
      <c r="A272" s="73"/>
      <c r="B272" s="73"/>
      <c r="C272" s="73"/>
      <c r="D272" s="73"/>
      <c r="E272" s="73"/>
      <c r="F272" s="73"/>
      <c r="G272" s="73"/>
      <c r="H272" s="74"/>
      <c r="I272" s="74"/>
      <c r="J272" s="74"/>
      <c r="K272" s="74"/>
      <c r="L272" s="74"/>
      <c r="M272" s="74"/>
      <c r="N272" s="74"/>
      <c r="O272" s="73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  <c r="AV272" s="42"/>
      <c r="AW272" s="42"/>
      <c r="AX272" s="42"/>
      <c r="AY272" s="42"/>
      <c r="AZ272" s="42"/>
      <c r="BA272" s="42"/>
      <c r="BB272" s="42"/>
      <c r="BC272" s="42"/>
      <c r="BD272" s="42"/>
      <c r="BE272" s="42"/>
      <c r="BF272" s="42"/>
      <c r="BG272" s="42"/>
      <c r="BH272" s="42"/>
      <c r="BI272" s="42"/>
      <c r="BJ272" s="42"/>
      <c r="BK272" s="42"/>
      <c r="BL272" s="42"/>
      <c r="BM272" s="42"/>
      <c r="BN272" s="42"/>
      <c r="BO272" s="42"/>
      <c r="BP272" s="42"/>
      <c r="BQ272" s="42"/>
      <c r="BR272" s="42"/>
      <c r="BS272" s="42"/>
      <c r="BT272" s="42"/>
      <c r="BU272" s="42"/>
      <c r="BV272" s="42"/>
      <c r="BW272" s="42"/>
      <c r="BX272" s="42"/>
      <c r="BY272" s="42"/>
      <c r="BZ272" s="42"/>
      <c r="CA272" s="42"/>
      <c r="CB272" s="42"/>
      <c r="CC272" s="42"/>
      <c r="CD272" s="42"/>
      <c r="CE272" s="42"/>
      <c r="CF272" s="42"/>
      <c r="CG272" s="42"/>
      <c r="CH272" s="42"/>
      <c r="CI272" s="42"/>
      <c r="CJ272" s="42"/>
      <c r="CK272" s="42"/>
      <c r="CL272" s="42"/>
      <c r="CM272" s="42"/>
      <c r="CN272" s="42"/>
      <c r="CO272" s="42"/>
      <c r="CP272" s="42"/>
      <c r="CQ272" s="42"/>
      <c r="CR272" s="42"/>
      <c r="CS272" s="42"/>
      <c r="CT272" s="42"/>
      <c r="CU272" s="42"/>
      <c r="CV272" s="42"/>
      <c r="CW272" s="42"/>
      <c r="CX272" s="42"/>
      <c r="CY272" s="42"/>
      <c r="CZ272" s="42"/>
      <c r="DA272" s="42"/>
    </row>
    <row r="273" spans="1:105" x14ac:dyDescent="0.25">
      <c r="A273" s="101"/>
      <c r="B273" s="101"/>
      <c r="C273" s="110" t="s">
        <v>697</v>
      </c>
      <c r="D273" s="110"/>
      <c r="E273" s="110"/>
      <c r="F273" s="110"/>
      <c r="G273" s="110"/>
      <c r="H273" s="111"/>
      <c r="I273" s="111"/>
      <c r="J273" s="111"/>
      <c r="K273" s="111"/>
      <c r="L273" s="111"/>
      <c r="M273" s="111"/>
      <c r="N273" s="111"/>
      <c r="O273" s="110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2"/>
      <c r="AQ273" s="42"/>
      <c r="AR273" s="42"/>
      <c r="AS273" s="42"/>
      <c r="AT273" s="42"/>
      <c r="AU273" s="42"/>
      <c r="AV273" s="42"/>
      <c r="AW273" s="42"/>
      <c r="AX273" s="42"/>
      <c r="AY273" s="42"/>
      <c r="AZ273" s="42"/>
      <c r="BA273" s="42"/>
      <c r="BB273" s="42"/>
      <c r="BC273" s="42"/>
      <c r="BD273" s="42"/>
      <c r="BE273" s="42"/>
      <c r="BF273" s="42"/>
      <c r="BG273" s="42"/>
      <c r="BH273" s="42"/>
      <c r="BI273" s="42"/>
      <c r="BJ273" s="42"/>
      <c r="BK273" s="42"/>
      <c r="BL273" s="42"/>
      <c r="BM273" s="42"/>
      <c r="BN273" s="42"/>
      <c r="BO273" s="42"/>
      <c r="BP273" s="42"/>
      <c r="BQ273" s="42"/>
      <c r="BR273" s="42"/>
      <c r="BS273" s="42"/>
      <c r="BT273" s="42"/>
      <c r="BU273" s="42"/>
      <c r="BV273" s="42"/>
      <c r="BW273" s="42"/>
      <c r="BX273" s="42"/>
      <c r="BY273" s="42"/>
      <c r="BZ273" s="42"/>
      <c r="CA273" s="42"/>
      <c r="CB273" s="42"/>
      <c r="CC273" s="42"/>
      <c r="CD273" s="42"/>
      <c r="CE273" s="42"/>
      <c r="CF273" s="42"/>
      <c r="CG273" s="42"/>
      <c r="CH273" s="42"/>
      <c r="CI273" s="42"/>
      <c r="CJ273" s="42"/>
      <c r="CK273" s="42"/>
      <c r="CL273" s="42"/>
      <c r="CM273" s="42"/>
      <c r="CN273" s="42"/>
      <c r="CO273" s="42"/>
      <c r="CP273" s="42"/>
      <c r="CQ273" s="42"/>
      <c r="CR273" s="42"/>
      <c r="CS273" s="42"/>
      <c r="CT273" s="42"/>
      <c r="CU273" s="42"/>
      <c r="CV273" s="42"/>
      <c r="CW273" s="42"/>
      <c r="CX273" s="42"/>
      <c r="CY273" s="42"/>
      <c r="CZ273" s="42"/>
      <c r="DA273" s="42"/>
    </row>
    <row r="274" spans="1:105" x14ac:dyDescent="0.25">
      <c r="A274" s="73"/>
      <c r="B274" s="73"/>
      <c r="C274" s="109"/>
      <c r="D274" s="109"/>
      <c r="E274" s="73"/>
      <c r="F274" s="73"/>
      <c r="G274" s="73"/>
      <c r="H274" s="74"/>
      <c r="I274" s="74"/>
      <c r="J274" s="74"/>
      <c r="K274" s="74"/>
      <c r="L274" s="74"/>
      <c r="M274" s="74"/>
      <c r="N274" s="74"/>
      <c r="O274" s="73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  <c r="AN274" s="42"/>
      <c r="AO274" s="42"/>
      <c r="AP274" s="42"/>
      <c r="AQ274" s="42"/>
      <c r="AR274" s="42"/>
      <c r="AS274" s="42"/>
      <c r="AT274" s="42"/>
      <c r="AU274" s="42"/>
      <c r="AV274" s="42"/>
      <c r="AW274" s="42"/>
      <c r="AX274" s="42"/>
      <c r="AY274" s="42"/>
      <c r="AZ274" s="42"/>
      <c r="BA274" s="42"/>
      <c r="BB274" s="42"/>
      <c r="BC274" s="42"/>
      <c r="BD274" s="42"/>
      <c r="BE274" s="42"/>
      <c r="BF274" s="42"/>
      <c r="BG274" s="42"/>
      <c r="BH274" s="42"/>
      <c r="BI274" s="42"/>
      <c r="BJ274" s="42"/>
      <c r="BK274" s="42"/>
      <c r="BL274" s="42"/>
      <c r="BM274" s="42"/>
      <c r="BN274" s="42"/>
      <c r="BO274" s="42"/>
      <c r="BP274" s="42"/>
      <c r="BQ274" s="42"/>
      <c r="BR274" s="42"/>
      <c r="BS274" s="42"/>
      <c r="BT274" s="42"/>
      <c r="BU274" s="42"/>
      <c r="BV274" s="42"/>
      <c r="BW274" s="42"/>
      <c r="BX274" s="42"/>
      <c r="BY274" s="42"/>
      <c r="BZ274" s="42"/>
      <c r="CA274" s="42"/>
      <c r="CB274" s="42"/>
      <c r="CC274" s="42"/>
      <c r="CD274" s="42"/>
      <c r="CE274" s="42"/>
      <c r="CF274" s="42"/>
      <c r="CG274" s="42"/>
      <c r="CH274" s="42"/>
      <c r="CI274" s="42"/>
      <c r="CJ274" s="42"/>
      <c r="CK274" s="42"/>
      <c r="CL274" s="42"/>
      <c r="CM274" s="42"/>
      <c r="CN274" s="42"/>
      <c r="CO274" s="42"/>
      <c r="CP274" s="42"/>
      <c r="CQ274" s="42"/>
      <c r="CR274" s="42"/>
      <c r="CS274" s="42"/>
      <c r="CT274" s="42"/>
      <c r="CU274" s="42"/>
      <c r="CV274" s="42"/>
      <c r="CW274" s="42"/>
      <c r="CX274" s="42"/>
      <c r="CY274" s="42"/>
      <c r="CZ274" s="42"/>
      <c r="DA274" s="42"/>
    </row>
    <row r="275" spans="1:105" x14ac:dyDescent="0.25">
      <c r="A275" s="73"/>
      <c r="B275" s="73"/>
      <c r="C275" s="109"/>
      <c r="D275" s="109" t="s">
        <v>694</v>
      </c>
      <c r="E275" s="73"/>
      <c r="F275" s="73"/>
      <c r="G275" s="73"/>
      <c r="H275" s="74"/>
      <c r="I275" s="74"/>
      <c r="J275" s="74"/>
      <c r="K275" s="74"/>
      <c r="L275" s="74"/>
      <c r="M275" s="74"/>
      <c r="N275" s="74"/>
      <c r="O275" s="73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42"/>
      <c r="AS275" s="42"/>
      <c r="AT275" s="42"/>
      <c r="AU275" s="42"/>
      <c r="AV275" s="42"/>
      <c r="AW275" s="42"/>
      <c r="AX275" s="42"/>
      <c r="AY275" s="42"/>
      <c r="AZ275" s="42"/>
      <c r="BA275" s="42"/>
      <c r="BB275" s="42"/>
      <c r="BC275" s="42"/>
      <c r="BD275" s="42"/>
      <c r="BE275" s="42"/>
      <c r="BF275" s="42"/>
      <c r="BG275" s="42"/>
      <c r="BH275" s="42"/>
      <c r="BI275" s="42"/>
      <c r="BJ275" s="42"/>
      <c r="BK275" s="42"/>
      <c r="BL275" s="42"/>
      <c r="BM275" s="42"/>
      <c r="BN275" s="42"/>
      <c r="BO275" s="42"/>
      <c r="BP275" s="42"/>
      <c r="BQ275" s="42"/>
      <c r="BR275" s="42"/>
      <c r="BS275" s="42"/>
      <c r="BT275" s="42"/>
      <c r="BU275" s="42"/>
      <c r="BV275" s="42"/>
      <c r="BW275" s="42"/>
      <c r="BX275" s="42"/>
      <c r="BY275" s="42"/>
      <c r="BZ275" s="42"/>
      <c r="CA275" s="42"/>
      <c r="CB275" s="42"/>
      <c r="CC275" s="42"/>
      <c r="CD275" s="42"/>
      <c r="CE275" s="42"/>
      <c r="CF275" s="42"/>
      <c r="CG275" s="42"/>
      <c r="CH275" s="42"/>
      <c r="CI275" s="42"/>
      <c r="CJ275" s="42"/>
      <c r="CK275" s="42"/>
      <c r="CL275" s="42"/>
      <c r="CM275" s="42"/>
      <c r="CN275" s="42"/>
      <c r="CO275" s="42"/>
      <c r="CP275" s="42"/>
      <c r="CQ275" s="42"/>
      <c r="CR275" s="42"/>
      <c r="CS275" s="42"/>
      <c r="CT275" s="42"/>
      <c r="CU275" s="42"/>
      <c r="CV275" s="42"/>
      <c r="CW275" s="42"/>
      <c r="CX275" s="42"/>
      <c r="CY275" s="42"/>
      <c r="CZ275" s="42"/>
      <c r="DA275" s="42"/>
    </row>
    <row r="276" spans="1:105" s="17" customFormat="1" x14ac:dyDescent="0.25">
      <c r="A276" s="73"/>
      <c r="B276" s="73"/>
      <c r="C276" s="109"/>
      <c r="D276" s="109" t="s">
        <v>695</v>
      </c>
      <c r="E276" s="73"/>
      <c r="F276" s="73"/>
      <c r="G276" s="73"/>
      <c r="H276" s="74"/>
      <c r="I276" s="74"/>
      <c r="J276" s="74"/>
      <c r="K276" s="74"/>
      <c r="L276" s="74"/>
      <c r="M276" s="74"/>
      <c r="N276" s="74"/>
      <c r="O276" s="73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42"/>
      <c r="AS276" s="42"/>
      <c r="AT276" s="42"/>
      <c r="AU276" s="42"/>
      <c r="AV276" s="42"/>
      <c r="AW276" s="42"/>
      <c r="AX276" s="42"/>
      <c r="AY276" s="42"/>
      <c r="AZ276" s="42"/>
      <c r="BA276" s="42"/>
      <c r="BB276" s="42"/>
      <c r="BC276" s="42"/>
      <c r="BD276" s="42"/>
      <c r="BE276" s="42"/>
      <c r="BF276" s="42"/>
      <c r="BG276" s="42"/>
      <c r="BH276" s="42"/>
      <c r="BI276" s="42"/>
      <c r="BJ276" s="42"/>
      <c r="BK276" s="42"/>
      <c r="BL276" s="42"/>
      <c r="BM276" s="42"/>
      <c r="BN276" s="42"/>
      <c r="BO276" s="42"/>
      <c r="BP276" s="42"/>
      <c r="BQ276" s="42"/>
      <c r="BR276" s="42"/>
      <c r="BS276" s="42"/>
      <c r="BT276" s="42"/>
      <c r="BU276" s="42"/>
      <c r="BV276" s="42"/>
      <c r="BW276" s="42"/>
      <c r="BX276" s="42"/>
      <c r="BY276" s="42"/>
      <c r="BZ276" s="42"/>
      <c r="CA276" s="42"/>
      <c r="CB276" s="42"/>
      <c r="CC276" s="42"/>
      <c r="CD276" s="42"/>
      <c r="CE276" s="42"/>
      <c r="CF276" s="42"/>
      <c r="CG276" s="42"/>
      <c r="CH276" s="42"/>
      <c r="CI276" s="42"/>
      <c r="CJ276" s="42"/>
      <c r="CK276" s="42"/>
      <c r="CL276" s="42"/>
      <c r="CM276" s="42"/>
      <c r="CN276" s="42"/>
      <c r="CO276" s="42"/>
      <c r="CP276" s="42"/>
      <c r="CQ276" s="42"/>
      <c r="CR276" s="42"/>
      <c r="CS276" s="42"/>
      <c r="CT276" s="42"/>
      <c r="CU276" s="42"/>
      <c r="CV276" s="42"/>
      <c r="CW276" s="42"/>
      <c r="CX276" s="42"/>
      <c r="CY276" s="42"/>
      <c r="CZ276" s="42"/>
      <c r="DA276" s="42"/>
    </row>
    <row r="277" spans="1:105" x14ac:dyDescent="0.25">
      <c r="A277" s="73"/>
      <c r="B277" s="73"/>
      <c r="C277" s="109"/>
      <c r="D277" s="109"/>
      <c r="E277" s="73"/>
      <c r="F277" s="73"/>
      <c r="G277" s="73"/>
      <c r="H277" s="74"/>
      <c r="I277" s="74"/>
      <c r="J277" s="74"/>
      <c r="K277" s="74"/>
      <c r="L277" s="74"/>
      <c r="M277" s="74"/>
      <c r="N277" s="74"/>
      <c r="O277" s="73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  <c r="AN277" s="42"/>
      <c r="AO277" s="42"/>
      <c r="AP277" s="42"/>
      <c r="AQ277" s="42"/>
      <c r="AR277" s="42"/>
      <c r="AS277" s="42"/>
      <c r="AT277" s="42"/>
      <c r="AU277" s="42"/>
      <c r="AV277" s="42"/>
      <c r="AW277" s="42"/>
      <c r="AX277" s="42"/>
      <c r="AY277" s="42"/>
      <c r="AZ277" s="42"/>
      <c r="BA277" s="42"/>
      <c r="BB277" s="42"/>
      <c r="BC277" s="42"/>
      <c r="BD277" s="42"/>
      <c r="BE277" s="42"/>
      <c r="BF277" s="42"/>
      <c r="BG277" s="42"/>
      <c r="BH277" s="42"/>
      <c r="BI277" s="42"/>
      <c r="BJ277" s="42"/>
      <c r="BK277" s="42"/>
      <c r="BL277" s="42"/>
      <c r="BM277" s="42"/>
      <c r="BN277" s="42"/>
      <c r="BO277" s="42"/>
      <c r="BP277" s="42"/>
      <c r="BQ277" s="42"/>
      <c r="BR277" s="42"/>
      <c r="BS277" s="42"/>
      <c r="BT277" s="42"/>
      <c r="BU277" s="42"/>
      <c r="BV277" s="42"/>
      <c r="BW277" s="42"/>
      <c r="BX277" s="42"/>
      <c r="BY277" s="42"/>
      <c r="BZ277" s="42"/>
      <c r="CA277" s="42"/>
      <c r="CB277" s="42"/>
      <c r="CC277" s="42"/>
      <c r="CD277" s="42"/>
      <c r="CE277" s="42"/>
      <c r="CF277" s="42"/>
      <c r="CG277" s="42"/>
      <c r="CH277" s="42"/>
      <c r="CI277" s="42"/>
      <c r="CJ277" s="42"/>
      <c r="CK277" s="42"/>
      <c r="CL277" s="42"/>
      <c r="CM277" s="42"/>
      <c r="CN277" s="42"/>
      <c r="CO277" s="42"/>
      <c r="CP277" s="42"/>
      <c r="CQ277" s="42"/>
      <c r="CR277" s="42"/>
      <c r="CS277" s="42"/>
      <c r="CT277" s="42"/>
      <c r="CU277" s="42"/>
      <c r="CV277" s="42"/>
      <c r="CW277" s="42"/>
      <c r="CX277" s="42"/>
      <c r="CY277" s="42"/>
      <c r="CZ277" s="42"/>
      <c r="DA277" s="42"/>
    </row>
    <row r="278" spans="1:105" x14ac:dyDescent="0.25">
      <c r="A278" s="73"/>
      <c r="B278" s="73"/>
      <c r="C278" s="73"/>
      <c r="D278" s="109"/>
      <c r="E278" s="112" t="s">
        <v>563</v>
      </c>
      <c r="F278" s="73"/>
      <c r="G278" s="73"/>
      <c r="H278" s="74"/>
      <c r="I278" s="74"/>
      <c r="J278" s="74"/>
      <c r="K278" s="74"/>
      <c r="L278" s="74"/>
      <c r="M278" s="74"/>
      <c r="N278" s="74"/>
      <c r="O278" s="73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  <c r="AG278" s="42"/>
      <c r="AH278" s="42"/>
      <c r="AI278" s="42"/>
      <c r="AJ278" s="42"/>
      <c r="AK278" s="42"/>
      <c r="AL278" s="42"/>
      <c r="AM278" s="42"/>
      <c r="AN278" s="42"/>
      <c r="AO278" s="42"/>
      <c r="AP278" s="42"/>
      <c r="AQ278" s="42"/>
      <c r="AR278" s="42"/>
      <c r="AS278" s="42"/>
      <c r="AT278" s="42"/>
      <c r="AU278" s="42"/>
      <c r="AV278" s="42"/>
      <c r="AW278" s="42"/>
      <c r="AX278" s="42"/>
      <c r="AY278" s="42"/>
      <c r="AZ278" s="42"/>
      <c r="BA278" s="42"/>
      <c r="BB278" s="42"/>
      <c r="BC278" s="42"/>
      <c r="BD278" s="42"/>
      <c r="BE278" s="42"/>
      <c r="BF278" s="42"/>
      <c r="BG278" s="42"/>
      <c r="BH278" s="42"/>
      <c r="BI278" s="42"/>
      <c r="BJ278" s="42"/>
      <c r="BK278" s="42"/>
      <c r="BL278" s="42"/>
      <c r="BM278" s="42"/>
      <c r="BN278" s="42"/>
      <c r="BO278" s="42"/>
      <c r="BP278" s="42"/>
      <c r="BQ278" s="42"/>
      <c r="BR278" s="42"/>
      <c r="BS278" s="42"/>
      <c r="BT278" s="42"/>
      <c r="BU278" s="42"/>
      <c r="BV278" s="42"/>
      <c r="BW278" s="42"/>
      <c r="BX278" s="42"/>
      <c r="BY278" s="42"/>
      <c r="BZ278" s="42"/>
      <c r="CA278" s="42"/>
      <c r="CB278" s="42"/>
      <c r="CC278" s="42"/>
      <c r="CD278" s="42"/>
      <c r="CE278" s="42"/>
      <c r="CF278" s="42"/>
      <c r="CG278" s="42"/>
      <c r="CH278" s="42"/>
      <c r="CI278" s="42"/>
      <c r="CJ278" s="42"/>
      <c r="CK278" s="42"/>
      <c r="CL278" s="42"/>
      <c r="CM278" s="42"/>
      <c r="CN278" s="42"/>
      <c r="CO278" s="42"/>
      <c r="CP278" s="42"/>
      <c r="CQ278" s="42"/>
      <c r="CR278" s="42"/>
      <c r="CS278" s="42"/>
      <c r="CT278" s="42"/>
      <c r="CU278" s="42"/>
      <c r="CV278" s="42"/>
      <c r="CW278" s="42"/>
      <c r="CX278" s="42"/>
      <c r="CY278" s="42"/>
      <c r="CZ278" s="42"/>
      <c r="DA278" s="42"/>
    </row>
    <row r="279" spans="1:105" x14ac:dyDescent="0.25">
      <c r="A279" s="73"/>
      <c r="B279" s="73"/>
      <c r="C279" s="73"/>
      <c r="D279" s="73"/>
      <c r="E279" s="73"/>
      <c r="F279" s="113" t="s">
        <v>180</v>
      </c>
      <c r="G279" s="113" t="s">
        <v>181</v>
      </c>
      <c r="H279" s="33" t="s">
        <v>37</v>
      </c>
      <c r="I279" s="134"/>
      <c r="J279" s="134"/>
      <c r="K279" s="134"/>
      <c r="L279" s="134"/>
      <c r="M279" s="134"/>
      <c r="N279" s="74"/>
      <c r="O279" s="73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2"/>
      <c r="AT279" s="42"/>
      <c r="AU279" s="42"/>
      <c r="AV279" s="42"/>
      <c r="AW279" s="42"/>
      <c r="AX279" s="42"/>
      <c r="AY279" s="42"/>
      <c r="AZ279" s="42"/>
      <c r="BA279" s="42"/>
      <c r="BB279" s="42"/>
      <c r="BC279" s="42"/>
      <c r="BD279" s="42"/>
      <c r="BE279" s="42"/>
      <c r="BF279" s="42"/>
      <c r="BG279" s="42"/>
      <c r="BH279" s="42"/>
      <c r="BI279" s="42"/>
      <c r="BJ279" s="42"/>
      <c r="BK279" s="42"/>
      <c r="BL279" s="42"/>
      <c r="BM279" s="42"/>
      <c r="BN279" s="42"/>
      <c r="BO279" s="42"/>
      <c r="BP279" s="42"/>
      <c r="BQ279" s="42"/>
      <c r="BR279" s="42"/>
      <c r="BS279" s="42"/>
      <c r="BT279" s="42"/>
      <c r="BU279" s="42"/>
      <c r="BV279" s="42"/>
      <c r="BW279" s="42"/>
      <c r="BX279" s="42"/>
      <c r="BY279" s="42"/>
      <c r="BZ279" s="42"/>
      <c r="CA279" s="42"/>
      <c r="CB279" s="42"/>
      <c r="CC279" s="42"/>
      <c r="CD279" s="42"/>
      <c r="CE279" s="42"/>
      <c r="CF279" s="42"/>
      <c r="CG279" s="42"/>
      <c r="CH279" s="42"/>
      <c r="CI279" s="42"/>
      <c r="CJ279" s="42"/>
      <c r="CK279" s="42"/>
      <c r="CL279" s="42"/>
      <c r="CM279" s="42"/>
      <c r="CN279" s="42"/>
      <c r="CO279" s="42"/>
      <c r="CP279" s="42"/>
      <c r="CQ279" s="42"/>
      <c r="CR279" s="42"/>
      <c r="CS279" s="42"/>
      <c r="CT279" s="42"/>
      <c r="CU279" s="42"/>
      <c r="CV279" s="42"/>
      <c r="CW279" s="42"/>
      <c r="CX279" s="42"/>
      <c r="CY279" s="42"/>
      <c r="CZ279" s="42"/>
      <c r="DA279" s="42"/>
    </row>
    <row r="280" spans="1:105" x14ac:dyDescent="0.25">
      <c r="A280" s="73"/>
      <c r="B280" s="73"/>
      <c r="C280" s="73"/>
      <c r="D280" s="73"/>
      <c r="E280" s="73"/>
      <c r="F280" s="115" t="s">
        <v>182</v>
      </c>
      <c r="G280" s="115" t="s">
        <v>181</v>
      </c>
      <c r="H280" s="26" t="s">
        <v>36</v>
      </c>
      <c r="I280" s="134"/>
      <c r="J280" s="134"/>
      <c r="K280" s="134"/>
      <c r="L280" s="134"/>
      <c r="M280" s="134"/>
      <c r="N280" s="74"/>
      <c r="O280" s="73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P280" s="42"/>
      <c r="AQ280" s="42"/>
      <c r="AR280" s="42"/>
      <c r="AS280" s="42"/>
      <c r="AT280" s="42"/>
      <c r="AU280" s="42"/>
      <c r="AV280" s="42"/>
      <c r="AW280" s="42"/>
      <c r="AX280" s="42"/>
      <c r="AY280" s="42"/>
      <c r="AZ280" s="42"/>
      <c r="BA280" s="42"/>
      <c r="BB280" s="42"/>
      <c r="BC280" s="42"/>
      <c r="BD280" s="42"/>
      <c r="BE280" s="42"/>
      <c r="BF280" s="42"/>
      <c r="BG280" s="42"/>
      <c r="BH280" s="42"/>
      <c r="BI280" s="42"/>
      <c r="BJ280" s="42"/>
      <c r="BK280" s="42"/>
      <c r="BL280" s="42"/>
      <c r="BM280" s="42"/>
      <c r="BN280" s="42"/>
      <c r="BO280" s="42"/>
      <c r="BP280" s="42"/>
      <c r="BQ280" s="42"/>
      <c r="BR280" s="42"/>
      <c r="BS280" s="42"/>
      <c r="BT280" s="42"/>
      <c r="BU280" s="42"/>
      <c r="BV280" s="42"/>
      <c r="BW280" s="42"/>
      <c r="BX280" s="42"/>
      <c r="BY280" s="42"/>
      <c r="BZ280" s="42"/>
      <c r="CA280" s="42"/>
      <c r="CB280" s="42"/>
      <c r="CC280" s="42"/>
      <c r="CD280" s="42"/>
      <c r="CE280" s="42"/>
      <c r="CF280" s="42"/>
      <c r="CG280" s="42"/>
      <c r="CH280" s="42"/>
      <c r="CI280" s="42"/>
      <c r="CJ280" s="42"/>
      <c r="CK280" s="42"/>
      <c r="CL280" s="42"/>
      <c r="CM280" s="42"/>
      <c r="CN280" s="42"/>
      <c r="CO280" s="42"/>
      <c r="CP280" s="42"/>
      <c r="CQ280" s="42"/>
      <c r="CR280" s="42"/>
      <c r="CS280" s="42"/>
      <c r="CT280" s="42"/>
      <c r="CU280" s="42"/>
      <c r="CV280" s="42"/>
      <c r="CW280" s="42"/>
      <c r="CX280" s="42"/>
      <c r="CY280" s="42"/>
      <c r="CZ280" s="42"/>
      <c r="DA280" s="42"/>
    </row>
    <row r="281" spans="1:105" x14ac:dyDescent="0.25">
      <c r="A281" s="73"/>
      <c r="B281" s="73"/>
      <c r="C281" s="73"/>
      <c r="D281" s="73"/>
      <c r="E281" s="73"/>
      <c r="F281" s="115" t="s">
        <v>184</v>
      </c>
      <c r="G281" s="115" t="s">
        <v>181</v>
      </c>
      <c r="H281" s="26" t="s">
        <v>38</v>
      </c>
      <c r="I281" s="134"/>
      <c r="J281" s="134"/>
      <c r="K281" s="134"/>
      <c r="L281" s="134"/>
      <c r="M281" s="134"/>
      <c r="N281" s="74"/>
      <c r="O281" s="73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2"/>
      <c r="AT281" s="42"/>
      <c r="AU281" s="42"/>
      <c r="AV281" s="42"/>
      <c r="AW281" s="42"/>
      <c r="AX281" s="42"/>
      <c r="AY281" s="42"/>
      <c r="AZ281" s="42"/>
      <c r="BA281" s="42"/>
      <c r="BB281" s="42"/>
      <c r="BC281" s="42"/>
      <c r="BD281" s="42"/>
      <c r="BE281" s="42"/>
      <c r="BF281" s="42"/>
      <c r="BG281" s="42"/>
      <c r="BH281" s="42"/>
      <c r="BI281" s="42"/>
      <c r="BJ281" s="42"/>
      <c r="BK281" s="42"/>
      <c r="BL281" s="42"/>
      <c r="BM281" s="42"/>
      <c r="BN281" s="42"/>
      <c r="BO281" s="42"/>
      <c r="BP281" s="42"/>
      <c r="BQ281" s="42"/>
      <c r="BR281" s="42"/>
      <c r="BS281" s="42"/>
      <c r="BT281" s="42"/>
      <c r="BU281" s="42"/>
      <c r="BV281" s="42"/>
      <c r="BW281" s="42"/>
      <c r="BX281" s="42"/>
      <c r="BY281" s="42"/>
      <c r="BZ281" s="42"/>
      <c r="CA281" s="42"/>
      <c r="CB281" s="42"/>
      <c r="CC281" s="42"/>
      <c r="CD281" s="42"/>
      <c r="CE281" s="42"/>
      <c r="CF281" s="42"/>
      <c r="CG281" s="42"/>
      <c r="CH281" s="42"/>
      <c r="CI281" s="42"/>
      <c r="CJ281" s="42"/>
      <c r="CK281" s="42"/>
      <c r="CL281" s="42"/>
      <c r="CM281" s="42"/>
      <c r="CN281" s="42"/>
      <c r="CO281" s="42"/>
      <c r="CP281" s="42"/>
      <c r="CQ281" s="42"/>
      <c r="CR281" s="42"/>
      <c r="CS281" s="42"/>
      <c r="CT281" s="42"/>
      <c r="CU281" s="42"/>
      <c r="CV281" s="42"/>
      <c r="CW281" s="42"/>
      <c r="CX281" s="42"/>
      <c r="CY281" s="42"/>
      <c r="CZ281" s="42"/>
      <c r="DA281" s="42"/>
    </row>
    <row r="282" spans="1:105" x14ac:dyDescent="0.25">
      <c r="A282" s="73"/>
      <c r="B282" s="73"/>
      <c r="C282" s="73"/>
      <c r="D282" s="73"/>
      <c r="E282" s="73"/>
      <c r="F282" s="115" t="s">
        <v>195</v>
      </c>
      <c r="G282" s="115" t="s">
        <v>181</v>
      </c>
      <c r="H282" s="26" t="s">
        <v>35</v>
      </c>
      <c r="I282" s="134"/>
      <c r="J282" s="134"/>
      <c r="K282" s="134"/>
      <c r="L282" s="134"/>
      <c r="M282" s="134"/>
      <c r="N282" s="74"/>
      <c r="O282" s="73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  <c r="AN282" s="42"/>
      <c r="AO282" s="42"/>
      <c r="AP282" s="42"/>
      <c r="AQ282" s="42"/>
      <c r="AR282" s="42"/>
      <c r="AS282" s="42"/>
      <c r="AT282" s="42"/>
      <c r="AU282" s="42"/>
      <c r="AV282" s="42"/>
      <c r="AW282" s="42"/>
      <c r="AX282" s="42"/>
      <c r="AY282" s="42"/>
      <c r="AZ282" s="42"/>
      <c r="BA282" s="42"/>
      <c r="BB282" s="42"/>
      <c r="BC282" s="42"/>
      <c r="BD282" s="42"/>
      <c r="BE282" s="42"/>
      <c r="BF282" s="42"/>
      <c r="BG282" s="42"/>
      <c r="BH282" s="42"/>
      <c r="BI282" s="42"/>
      <c r="BJ282" s="42"/>
      <c r="BK282" s="42"/>
      <c r="BL282" s="42"/>
      <c r="BM282" s="42"/>
      <c r="BN282" s="42"/>
      <c r="BO282" s="42"/>
      <c r="BP282" s="42"/>
      <c r="BQ282" s="42"/>
      <c r="BR282" s="42"/>
      <c r="BS282" s="42"/>
      <c r="BT282" s="42"/>
      <c r="BU282" s="42"/>
      <c r="BV282" s="42"/>
      <c r="BW282" s="42"/>
      <c r="BX282" s="42"/>
      <c r="BY282" s="42"/>
      <c r="BZ282" s="42"/>
      <c r="CA282" s="42"/>
      <c r="CB282" s="42"/>
      <c r="CC282" s="42"/>
      <c r="CD282" s="42"/>
      <c r="CE282" s="42"/>
      <c r="CF282" s="42"/>
      <c r="CG282" s="42"/>
      <c r="CH282" s="42"/>
      <c r="CI282" s="42"/>
      <c r="CJ282" s="42"/>
      <c r="CK282" s="42"/>
      <c r="CL282" s="42"/>
      <c r="CM282" s="42"/>
      <c r="CN282" s="42"/>
      <c r="CO282" s="42"/>
      <c r="CP282" s="42"/>
      <c r="CQ282" s="42"/>
      <c r="CR282" s="42"/>
      <c r="CS282" s="42"/>
      <c r="CT282" s="42"/>
      <c r="CU282" s="42"/>
      <c r="CV282" s="42"/>
      <c r="CW282" s="42"/>
      <c r="CX282" s="42"/>
      <c r="CY282" s="42"/>
      <c r="CZ282" s="42"/>
      <c r="DA282" s="42"/>
    </row>
    <row r="283" spans="1:105" x14ac:dyDescent="0.25">
      <c r="A283" s="73"/>
      <c r="B283" s="73"/>
      <c r="C283" s="73"/>
      <c r="D283" s="73"/>
      <c r="E283" s="73"/>
      <c r="F283" s="117" t="s">
        <v>196</v>
      </c>
      <c r="G283" s="117" t="s">
        <v>181</v>
      </c>
      <c r="H283" s="27" t="s">
        <v>514</v>
      </c>
      <c r="I283" s="134"/>
      <c r="J283" s="134"/>
      <c r="K283" s="134"/>
      <c r="L283" s="134"/>
      <c r="M283" s="134"/>
      <c r="N283" s="74"/>
      <c r="O283" s="73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  <c r="AN283" s="42"/>
      <c r="AO283" s="42"/>
      <c r="AP283" s="42"/>
      <c r="AQ283" s="42"/>
      <c r="AR283" s="42"/>
      <c r="AS283" s="42"/>
      <c r="AT283" s="42"/>
      <c r="AU283" s="42"/>
      <c r="AV283" s="42"/>
      <c r="AW283" s="42"/>
      <c r="AX283" s="42"/>
      <c r="AY283" s="42"/>
      <c r="AZ283" s="42"/>
      <c r="BA283" s="42"/>
      <c r="BB283" s="42"/>
      <c r="BC283" s="42"/>
      <c r="BD283" s="42"/>
      <c r="BE283" s="42"/>
      <c r="BF283" s="42"/>
      <c r="BG283" s="42"/>
      <c r="BH283" s="42"/>
      <c r="BI283" s="42"/>
      <c r="BJ283" s="42"/>
      <c r="BK283" s="42"/>
      <c r="BL283" s="42"/>
      <c r="BM283" s="42"/>
      <c r="BN283" s="42"/>
      <c r="BO283" s="42"/>
      <c r="BP283" s="42"/>
      <c r="BQ283" s="42"/>
      <c r="BR283" s="42"/>
      <c r="BS283" s="42"/>
      <c r="BT283" s="42"/>
      <c r="BU283" s="42"/>
      <c r="BV283" s="42"/>
      <c r="BW283" s="42"/>
      <c r="BX283" s="42"/>
      <c r="BY283" s="42"/>
      <c r="BZ283" s="42"/>
      <c r="CA283" s="42"/>
      <c r="CB283" s="42"/>
      <c r="CC283" s="42"/>
      <c r="CD283" s="42"/>
      <c r="CE283" s="42"/>
      <c r="CF283" s="42"/>
      <c r="CG283" s="42"/>
      <c r="CH283" s="42"/>
      <c r="CI283" s="42"/>
      <c r="CJ283" s="42"/>
      <c r="CK283" s="42"/>
      <c r="CL283" s="42"/>
      <c r="CM283" s="42"/>
      <c r="CN283" s="42"/>
      <c r="CO283" s="42"/>
      <c r="CP283" s="42"/>
      <c r="CQ283" s="42"/>
      <c r="CR283" s="42"/>
      <c r="CS283" s="42"/>
      <c r="CT283" s="42"/>
      <c r="CU283" s="42"/>
      <c r="CV283" s="42"/>
      <c r="CW283" s="42"/>
      <c r="CX283" s="42"/>
      <c r="CY283" s="42"/>
      <c r="CZ283" s="42"/>
      <c r="DA283" s="42"/>
    </row>
    <row r="284" spans="1:105" x14ac:dyDescent="0.25">
      <c r="A284" s="73"/>
      <c r="B284" s="73"/>
      <c r="C284" s="73"/>
      <c r="D284" s="73"/>
      <c r="E284" s="73"/>
      <c r="F284" s="73"/>
      <c r="G284" s="73"/>
      <c r="H284" s="74"/>
      <c r="I284" s="74"/>
      <c r="J284" s="74"/>
      <c r="K284" s="74"/>
      <c r="L284" s="74"/>
      <c r="M284" s="74"/>
      <c r="N284" s="74"/>
      <c r="O284" s="73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  <c r="AS284" s="42"/>
      <c r="AT284" s="42"/>
      <c r="AU284" s="42"/>
      <c r="AV284" s="42"/>
      <c r="AW284" s="42"/>
      <c r="AX284" s="42"/>
      <c r="AY284" s="42"/>
      <c r="AZ284" s="42"/>
      <c r="BA284" s="42"/>
      <c r="BB284" s="42"/>
      <c r="BC284" s="42"/>
      <c r="BD284" s="42"/>
      <c r="BE284" s="42"/>
      <c r="BF284" s="42"/>
      <c r="BG284" s="42"/>
      <c r="BH284" s="42"/>
      <c r="BI284" s="42"/>
      <c r="BJ284" s="42"/>
      <c r="BK284" s="42"/>
      <c r="BL284" s="42"/>
      <c r="BM284" s="42"/>
      <c r="BN284" s="42"/>
      <c r="BO284" s="42"/>
      <c r="BP284" s="42"/>
      <c r="BQ284" s="42"/>
      <c r="BR284" s="42"/>
      <c r="BS284" s="42"/>
      <c r="BT284" s="42"/>
      <c r="BU284" s="42"/>
      <c r="BV284" s="42"/>
      <c r="BW284" s="42"/>
      <c r="BX284" s="42"/>
      <c r="BY284" s="42"/>
      <c r="BZ284" s="42"/>
      <c r="CA284" s="42"/>
      <c r="CB284" s="42"/>
      <c r="CC284" s="42"/>
      <c r="CD284" s="42"/>
      <c r="CE284" s="42"/>
      <c r="CF284" s="42"/>
      <c r="CG284" s="42"/>
      <c r="CH284" s="42"/>
      <c r="CI284" s="42"/>
      <c r="CJ284" s="42"/>
      <c r="CK284" s="42"/>
      <c r="CL284" s="42"/>
      <c r="CM284" s="42"/>
      <c r="CN284" s="42"/>
      <c r="CO284" s="42"/>
      <c r="CP284" s="42"/>
      <c r="CQ284" s="42"/>
      <c r="CR284" s="42"/>
      <c r="CS284" s="42"/>
      <c r="CT284" s="42"/>
      <c r="CU284" s="42"/>
      <c r="CV284" s="42"/>
      <c r="CW284" s="42"/>
      <c r="CX284" s="42"/>
      <c r="CY284" s="42"/>
      <c r="CZ284" s="42"/>
      <c r="DA284" s="42"/>
    </row>
    <row r="285" spans="1:105" x14ac:dyDescent="0.25">
      <c r="A285" s="115"/>
      <c r="B285" s="73"/>
      <c r="C285" s="73"/>
      <c r="D285" s="73"/>
      <c r="E285" s="112" t="s">
        <v>696</v>
      </c>
      <c r="F285" s="73"/>
      <c r="G285" s="73"/>
      <c r="H285" s="74"/>
      <c r="I285" s="132" t="s">
        <v>314</v>
      </c>
      <c r="J285" s="132"/>
      <c r="K285" s="132"/>
      <c r="L285" s="132"/>
      <c r="M285" s="132"/>
      <c r="N285" s="132"/>
      <c r="O285" s="115" t="s">
        <v>360</v>
      </c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  <c r="AI285" s="42"/>
      <c r="AJ285" s="42"/>
      <c r="AK285" s="42"/>
      <c r="AL285" s="42"/>
      <c r="AM285" s="42"/>
      <c r="AN285" s="42"/>
      <c r="AO285" s="42"/>
      <c r="AP285" s="42"/>
      <c r="AQ285" s="42"/>
      <c r="AR285" s="42"/>
      <c r="AS285" s="42"/>
      <c r="AT285" s="42"/>
      <c r="AU285" s="42"/>
      <c r="AV285" s="42"/>
      <c r="AW285" s="42"/>
      <c r="AX285" s="42"/>
      <c r="AY285" s="42"/>
      <c r="AZ285" s="42"/>
      <c r="BA285" s="42"/>
      <c r="BB285" s="42"/>
      <c r="BC285" s="42"/>
      <c r="BD285" s="42"/>
      <c r="BE285" s="42"/>
      <c r="BF285" s="42"/>
      <c r="BG285" s="42"/>
      <c r="BH285" s="42"/>
      <c r="BI285" s="42"/>
      <c r="BJ285" s="42"/>
      <c r="BK285" s="42"/>
      <c r="BL285" s="42"/>
      <c r="BM285" s="42"/>
      <c r="BN285" s="42"/>
      <c r="BO285" s="42"/>
      <c r="BP285" s="42"/>
      <c r="BQ285" s="42"/>
      <c r="BR285" s="42"/>
      <c r="BS285" s="42"/>
      <c r="BT285" s="42"/>
      <c r="BU285" s="42"/>
      <c r="BV285" s="42"/>
      <c r="BW285" s="42"/>
      <c r="BX285" s="42"/>
      <c r="BY285" s="42"/>
      <c r="BZ285" s="42"/>
      <c r="CA285" s="42"/>
      <c r="CB285" s="42"/>
      <c r="CC285" s="42"/>
      <c r="CD285" s="42"/>
      <c r="CE285" s="42"/>
      <c r="CF285" s="42"/>
      <c r="CG285" s="42"/>
      <c r="CH285" s="42"/>
      <c r="CI285" s="42"/>
      <c r="CJ285" s="42"/>
      <c r="CK285" s="42"/>
      <c r="CL285" s="42"/>
      <c r="CM285" s="42"/>
      <c r="CN285" s="42"/>
      <c r="CO285" s="42"/>
      <c r="CP285" s="42"/>
      <c r="CQ285" s="42"/>
      <c r="CR285" s="42"/>
      <c r="CS285" s="42"/>
      <c r="CT285" s="42"/>
      <c r="CU285" s="42"/>
      <c r="CV285" s="42"/>
      <c r="CW285" s="42"/>
      <c r="CX285" s="42"/>
      <c r="CY285" s="42"/>
      <c r="CZ285" s="42"/>
      <c r="DA285" s="42"/>
    </row>
    <row r="286" spans="1:105" x14ac:dyDescent="0.25">
      <c r="A286" s="73"/>
      <c r="B286" s="73"/>
      <c r="C286" s="73"/>
      <c r="D286" s="73"/>
      <c r="E286" s="73"/>
      <c r="F286" s="113" t="s">
        <v>197</v>
      </c>
      <c r="G286" s="113" t="s">
        <v>198</v>
      </c>
      <c r="H286" s="33" t="s">
        <v>514</v>
      </c>
      <c r="I286" s="134"/>
      <c r="J286" s="134"/>
      <c r="K286" s="134"/>
      <c r="L286" s="134"/>
      <c r="M286" s="134"/>
      <c r="N286" s="74"/>
      <c r="O286" s="73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/>
      <c r="AI286" s="42"/>
      <c r="AJ286" s="42"/>
      <c r="AK286" s="42"/>
      <c r="AL286" s="42"/>
      <c r="AM286" s="42"/>
      <c r="AN286" s="42"/>
      <c r="AO286" s="42"/>
      <c r="AP286" s="42"/>
      <c r="AQ286" s="42"/>
      <c r="AR286" s="42"/>
      <c r="AS286" s="42"/>
      <c r="AT286" s="42"/>
      <c r="AU286" s="42"/>
      <c r="AV286" s="42"/>
      <c r="AW286" s="42"/>
      <c r="AX286" s="42"/>
      <c r="AY286" s="42"/>
      <c r="AZ286" s="42"/>
      <c r="BA286" s="42"/>
      <c r="BB286" s="42"/>
      <c r="BC286" s="42"/>
      <c r="BD286" s="42"/>
      <c r="BE286" s="42"/>
      <c r="BF286" s="42"/>
      <c r="BG286" s="42"/>
      <c r="BH286" s="42"/>
      <c r="BI286" s="42"/>
      <c r="BJ286" s="42"/>
      <c r="BK286" s="42"/>
      <c r="BL286" s="42"/>
      <c r="BM286" s="42"/>
      <c r="BN286" s="42"/>
      <c r="BO286" s="42"/>
      <c r="BP286" s="42"/>
      <c r="BQ286" s="42"/>
      <c r="BR286" s="42"/>
      <c r="BS286" s="42"/>
      <c r="BT286" s="42"/>
      <c r="BU286" s="42"/>
      <c r="BV286" s="42"/>
      <c r="BW286" s="42"/>
      <c r="BX286" s="42"/>
      <c r="BY286" s="42"/>
      <c r="BZ286" s="42"/>
      <c r="CA286" s="42"/>
      <c r="CB286" s="42"/>
      <c r="CC286" s="42"/>
      <c r="CD286" s="42"/>
      <c r="CE286" s="42"/>
      <c r="CF286" s="42"/>
      <c r="CG286" s="42"/>
      <c r="CH286" s="42"/>
      <c r="CI286" s="42"/>
      <c r="CJ286" s="42"/>
      <c r="CK286" s="42"/>
      <c r="CL286" s="42"/>
      <c r="CM286" s="42"/>
      <c r="CN286" s="42"/>
      <c r="CO286" s="42"/>
      <c r="CP286" s="42"/>
      <c r="CQ286" s="42"/>
      <c r="CR286" s="42"/>
      <c r="CS286" s="42"/>
      <c r="CT286" s="42"/>
      <c r="CU286" s="42"/>
      <c r="CV286" s="42"/>
      <c r="CW286" s="42"/>
      <c r="CX286" s="42"/>
      <c r="CY286" s="42"/>
      <c r="CZ286" s="42"/>
      <c r="DA286" s="42"/>
    </row>
    <row r="287" spans="1:105" x14ac:dyDescent="0.25">
      <c r="A287" s="73"/>
      <c r="B287" s="73"/>
      <c r="C287" s="73"/>
      <c r="D287" s="73"/>
      <c r="E287" s="73"/>
      <c r="F287" s="115" t="s">
        <v>199</v>
      </c>
      <c r="G287" s="115" t="s">
        <v>198</v>
      </c>
      <c r="H287" s="26" t="s">
        <v>514</v>
      </c>
      <c r="I287" s="134"/>
      <c r="J287" s="134"/>
      <c r="K287" s="134"/>
      <c r="L287" s="134"/>
      <c r="M287" s="134"/>
      <c r="N287" s="74"/>
      <c r="O287" s="73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42"/>
      <c r="AP287" s="42"/>
      <c r="AQ287" s="42"/>
      <c r="AR287" s="42"/>
      <c r="AS287" s="42"/>
      <c r="AT287" s="42"/>
      <c r="AU287" s="42"/>
      <c r="AV287" s="42"/>
      <c r="AW287" s="42"/>
      <c r="AX287" s="42"/>
      <c r="AY287" s="42"/>
      <c r="AZ287" s="42"/>
      <c r="BA287" s="42"/>
      <c r="BB287" s="42"/>
      <c r="BC287" s="42"/>
      <c r="BD287" s="42"/>
      <c r="BE287" s="42"/>
      <c r="BF287" s="42"/>
      <c r="BG287" s="42"/>
      <c r="BH287" s="42"/>
      <c r="BI287" s="42"/>
      <c r="BJ287" s="42"/>
      <c r="BK287" s="42"/>
      <c r="BL287" s="42"/>
      <c r="BM287" s="42"/>
      <c r="BN287" s="42"/>
      <c r="BO287" s="42"/>
      <c r="BP287" s="42"/>
      <c r="BQ287" s="42"/>
      <c r="BR287" s="42"/>
      <c r="BS287" s="42"/>
      <c r="BT287" s="42"/>
      <c r="BU287" s="42"/>
      <c r="BV287" s="42"/>
      <c r="BW287" s="42"/>
      <c r="BX287" s="42"/>
      <c r="BY287" s="42"/>
      <c r="BZ287" s="42"/>
      <c r="CA287" s="42"/>
      <c r="CB287" s="42"/>
      <c r="CC287" s="42"/>
      <c r="CD287" s="42"/>
      <c r="CE287" s="42"/>
      <c r="CF287" s="42"/>
      <c r="CG287" s="42"/>
      <c r="CH287" s="42"/>
      <c r="CI287" s="42"/>
      <c r="CJ287" s="42"/>
      <c r="CK287" s="42"/>
      <c r="CL287" s="42"/>
      <c r="CM287" s="42"/>
      <c r="CN287" s="42"/>
      <c r="CO287" s="42"/>
      <c r="CP287" s="42"/>
      <c r="CQ287" s="42"/>
      <c r="CR287" s="42"/>
      <c r="CS287" s="42"/>
      <c r="CT287" s="42"/>
      <c r="CU287" s="42"/>
      <c r="CV287" s="42"/>
      <c r="CW287" s="42"/>
      <c r="CX287" s="42"/>
      <c r="CY287" s="42"/>
      <c r="CZ287" s="42"/>
      <c r="DA287" s="42"/>
    </row>
    <row r="288" spans="1:105" x14ac:dyDescent="0.25">
      <c r="A288" s="73"/>
      <c r="B288" s="73"/>
      <c r="C288" s="73"/>
      <c r="D288" s="73"/>
      <c r="E288" s="73"/>
      <c r="F288" s="115" t="s">
        <v>50</v>
      </c>
      <c r="G288" s="115" t="s">
        <v>198</v>
      </c>
      <c r="H288" s="26" t="s">
        <v>514</v>
      </c>
      <c r="I288" s="134"/>
      <c r="J288" s="134"/>
      <c r="K288" s="134"/>
      <c r="L288" s="134"/>
      <c r="M288" s="134"/>
      <c r="N288" s="74"/>
      <c r="O288" s="73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  <c r="AG288" s="42"/>
      <c r="AH288" s="42"/>
      <c r="AI288" s="42"/>
      <c r="AJ288" s="42"/>
      <c r="AK288" s="42"/>
      <c r="AL288" s="42"/>
      <c r="AM288" s="42"/>
      <c r="AN288" s="42"/>
      <c r="AO288" s="42"/>
      <c r="AP288" s="42"/>
      <c r="AQ288" s="42"/>
      <c r="AR288" s="42"/>
      <c r="AS288" s="42"/>
      <c r="AT288" s="42"/>
      <c r="AU288" s="42"/>
      <c r="AV288" s="42"/>
      <c r="AW288" s="42"/>
      <c r="AX288" s="42"/>
      <c r="AY288" s="42"/>
      <c r="AZ288" s="42"/>
      <c r="BA288" s="42"/>
      <c r="BB288" s="42"/>
      <c r="BC288" s="42"/>
      <c r="BD288" s="42"/>
      <c r="BE288" s="42"/>
      <c r="BF288" s="42"/>
      <c r="BG288" s="42"/>
      <c r="BH288" s="42"/>
      <c r="BI288" s="42"/>
      <c r="BJ288" s="42"/>
      <c r="BK288" s="42"/>
      <c r="BL288" s="42"/>
      <c r="BM288" s="42"/>
      <c r="BN288" s="42"/>
      <c r="BO288" s="42"/>
      <c r="BP288" s="42"/>
      <c r="BQ288" s="42"/>
      <c r="BR288" s="42"/>
      <c r="BS288" s="42"/>
      <c r="BT288" s="42"/>
      <c r="BU288" s="42"/>
      <c r="BV288" s="42"/>
      <c r="BW288" s="42"/>
      <c r="BX288" s="42"/>
      <c r="BY288" s="42"/>
      <c r="BZ288" s="42"/>
      <c r="CA288" s="42"/>
      <c r="CB288" s="42"/>
      <c r="CC288" s="42"/>
      <c r="CD288" s="42"/>
      <c r="CE288" s="42"/>
      <c r="CF288" s="42"/>
      <c r="CG288" s="42"/>
      <c r="CH288" s="42"/>
      <c r="CI288" s="42"/>
      <c r="CJ288" s="42"/>
      <c r="CK288" s="42"/>
      <c r="CL288" s="42"/>
      <c r="CM288" s="42"/>
      <c r="CN288" s="42"/>
      <c r="CO288" s="42"/>
      <c r="CP288" s="42"/>
      <c r="CQ288" s="42"/>
      <c r="CR288" s="42"/>
      <c r="CS288" s="42"/>
      <c r="CT288" s="42"/>
      <c r="CU288" s="42"/>
      <c r="CV288" s="42"/>
      <c r="CW288" s="42"/>
      <c r="CX288" s="42"/>
      <c r="CY288" s="42"/>
      <c r="CZ288" s="42"/>
      <c r="DA288" s="42"/>
    </row>
    <row r="289" spans="1:105" x14ac:dyDescent="0.25">
      <c r="A289" s="73"/>
      <c r="B289" s="73"/>
      <c r="C289" s="73"/>
      <c r="D289" s="73"/>
      <c r="E289" s="73"/>
      <c r="F289" s="115" t="s">
        <v>200</v>
      </c>
      <c r="G289" s="115" t="s">
        <v>198</v>
      </c>
      <c r="H289" s="26" t="s">
        <v>514</v>
      </c>
      <c r="I289" s="134"/>
      <c r="J289" s="134"/>
      <c r="K289" s="134"/>
      <c r="L289" s="134"/>
      <c r="M289" s="134"/>
      <c r="N289" s="74"/>
      <c r="O289" s="73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  <c r="AI289" s="42"/>
      <c r="AJ289" s="42"/>
      <c r="AK289" s="42"/>
      <c r="AL289" s="42"/>
      <c r="AM289" s="42"/>
      <c r="AN289" s="42"/>
      <c r="AO289" s="42"/>
      <c r="AP289" s="42"/>
      <c r="AQ289" s="42"/>
      <c r="AR289" s="42"/>
      <c r="AS289" s="42"/>
      <c r="AT289" s="42"/>
      <c r="AU289" s="42"/>
      <c r="AV289" s="42"/>
      <c r="AW289" s="42"/>
      <c r="AX289" s="42"/>
      <c r="AY289" s="42"/>
      <c r="AZ289" s="42"/>
      <c r="BA289" s="42"/>
      <c r="BB289" s="42"/>
      <c r="BC289" s="42"/>
      <c r="BD289" s="42"/>
      <c r="BE289" s="42"/>
      <c r="BF289" s="42"/>
      <c r="BG289" s="42"/>
      <c r="BH289" s="42"/>
      <c r="BI289" s="42"/>
      <c r="BJ289" s="42"/>
      <c r="BK289" s="42"/>
      <c r="BL289" s="42"/>
      <c r="BM289" s="42"/>
      <c r="BN289" s="42"/>
      <c r="BO289" s="42"/>
      <c r="BP289" s="42"/>
      <c r="BQ289" s="42"/>
      <c r="BR289" s="42"/>
      <c r="BS289" s="42"/>
      <c r="BT289" s="42"/>
      <c r="BU289" s="42"/>
      <c r="BV289" s="42"/>
      <c r="BW289" s="42"/>
      <c r="BX289" s="42"/>
      <c r="BY289" s="42"/>
      <c r="BZ289" s="42"/>
      <c r="CA289" s="42"/>
      <c r="CB289" s="42"/>
      <c r="CC289" s="42"/>
      <c r="CD289" s="42"/>
      <c r="CE289" s="42"/>
      <c r="CF289" s="42"/>
      <c r="CG289" s="42"/>
      <c r="CH289" s="42"/>
      <c r="CI289" s="42"/>
      <c r="CJ289" s="42"/>
      <c r="CK289" s="42"/>
      <c r="CL289" s="42"/>
      <c r="CM289" s="42"/>
      <c r="CN289" s="42"/>
      <c r="CO289" s="42"/>
      <c r="CP289" s="42"/>
      <c r="CQ289" s="42"/>
      <c r="CR289" s="42"/>
      <c r="CS289" s="42"/>
      <c r="CT289" s="42"/>
      <c r="CU289" s="42"/>
      <c r="CV289" s="42"/>
      <c r="CW289" s="42"/>
      <c r="CX289" s="42"/>
      <c r="CY289" s="42"/>
      <c r="CZ289" s="42"/>
      <c r="DA289" s="42"/>
    </row>
    <row r="290" spans="1:105" x14ac:dyDescent="0.25">
      <c r="A290" s="73"/>
      <c r="B290" s="73"/>
      <c r="C290" s="73"/>
      <c r="D290" s="73"/>
      <c r="E290" s="73"/>
      <c r="F290" s="115" t="s">
        <v>201</v>
      </c>
      <c r="G290" s="115" t="s">
        <v>198</v>
      </c>
      <c r="H290" s="26" t="s">
        <v>514</v>
      </c>
      <c r="I290" s="134"/>
      <c r="J290" s="134"/>
      <c r="K290" s="134"/>
      <c r="L290" s="134"/>
      <c r="M290" s="134"/>
      <c r="N290" s="74"/>
      <c r="O290" s="73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  <c r="AG290" s="42"/>
      <c r="AH290" s="42"/>
      <c r="AI290" s="42"/>
      <c r="AJ290" s="42"/>
      <c r="AK290" s="42"/>
      <c r="AL290" s="42"/>
      <c r="AM290" s="42"/>
      <c r="AN290" s="42"/>
      <c r="AO290" s="42"/>
      <c r="AP290" s="42"/>
      <c r="AQ290" s="42"/>
      <c r="AR290" s="42"/>
      <c r="AS290" s="42"/>
      <c r="AT290" s="42"/>
      <c r="AU290" s="42"/>
      <c r="AV290" s="42"/>
      <c r="AW290" s="42"/>
      <c r="AX290" s="42"/>
      <c r="AY290" s="42"/>
      <c r="AZ290" s="42"/>
      <c r="BA290" s="42"/>
      <c r="BB290" s="42"/>
      <c r="BC290" s="42"/>
      <c r="BD290" s="42"/>
      <c r="BE290" s="42"/>
      <c r="BF290" s="42"/>
      <c r="BG290" s="42"/>
      <c r="BH290" s="42"/>
      <c r="BI290" s="42"/>
      <c r="BJ290" s="42"/>
      <c r="BK290" s="42"/>
      <c r="BL290" s="42"/>
      <c r="BM290" s="42"/>
      <c r="BN290" s="42"/>
      <c r="BO290" s="42"/>
      <c r="BP290" s="42"/>
      <c r="BQ290" s="42"/>
      <c r="BR290" s="42"/>
      <c r="BS290" s="42"/>
      <c r="BT290" s="42"/>
      <c r="BU290" s="42"/>
      <c r="BV290" s="42"/>
      <c r="BW290" s="42"/>
      <c r="BX290" s="42"/>
      <c r="BY290" s="42"/>
      <c r="BZ290" s="42"/>
      <c r="CA290" s="42"/>
      <c r="CB290" s="42"/>
      <c r="CC290" s="42"/>
      <c r="CD290" s="42"/>
      <c r="CE290" s="42"/>
      <c r="CF290" s="42"/>
      <c r="CG290" s="42"/>
      <c r="CH290" s="42"/>
      <c r="CI290" s="42"/>
      <c r="CJ290" s="42"/>
      <c r="CK290" s="42"/>
      <c r="CL290" s="42"/>
      <c r="CM290" s="42"/>
      <c r="CN290" s="42"/>
      <c r="CO290" s="42"/>
      <c r="CP290" s="42"/>
      <c r="CQ290" s="42"/>
      <c r="CR290" s="42"/>
      <c r="CS290" s="42"/>
      <c r="CT290" s="42"/>
      <c r="CU290" s="42"/>
      <c r="CV290" s="42"/>
      <c r="CW290" s="42"/>
      <c r="CX290" s="42"/>
      <c r="CY290" s="42"/>
      <c r="CZ290" s="42"/>
      <c r="DA290" s="42"/>
    </row>
    <row r="291" spans="1:105" x14ac:dyDescent="0.25">
      <c r="A291" s="73"/>
      <c r="B291" s="73"/>
      <c r="C291" s="73"/>
      <c r="D291" s="73"/>
      <c r="E291" s="73"/>
      <c r="F291" s="115" t="s">
        <v>202</v>
      </c>
      <c r="G291" s="115" t="s">
        <v>198</v>
      </c>
      <c r="H291" s="26" t="s">
        <v>514</v>
      </c>
      <c r="I291" s="134"/>
      <c r="J291" s="134"/>
      <c r="K291" s="134"/>
      <c r="L291" s="134"/>
      <c r="M291" s="134"/>
      <c r="N291" s="74"/>
      <c r="O291" s="73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2"/>
      <c r="AH291" s="42"/>
      <c r="AI291" s="42"/>
      <c r="AJ291" s="42"/>
      <c r="AK291" s="42"/>
      <c r="AL291" s="42"/>
      <c r="AM291" s="42"/>
      <c r="AN291" s="42"/>
      <c r="AO291" s="42"/>
      <c r="AP291" s="42"/>
      <c r="AQ291" s="42"/>
      <c r="AR291" s="42"/>
      <c r="AS291" s="42"/>
      <c r="AT291" s="42"/>
      <c r="AU291" s="42"/>
      <c r="AV291" s="42"/>
      <c r="AW291" s="42"/>
      <c r="AX291" s="42"/>
      <c r="AY291" s="42"/>
      <c r="AZ291" s="42"/>
      <c r="BA291" s="42"/>
      <c r="BB291" s="42"/>
      <c r="BC291" s="42"/>
      <c r="BD291" s="42"/>
      <c r="BE291" s="42"/>
      <c r="BF291" s="42"/>
      <c r="BG291" s="42"/>
      <c r="BH291" s="42"/>
      <c r="BI291" s="42"/>
      <c r="BJ291" s="42"/>
      <c r="BK291" s="42"/>
      <c r="BL291" s="42"/>
      <c r="BM291" s="42"/>
      <c r="BN291" s="42"/>
      <c r="BO291" s="42"/>
      <c r="BP291" s="42"/>
      <c r="BQ291" s="42"/>
      <c r="BR291" s="42"/>
      <c r="BS291" s="42"/>
      <c r="BT291" s="42"/>
      <c r="BU291" s="42"/>
      <c r="BV291" s="42"/>
      <c r="BW291" s="42"/>
      <c r="BX291" s="42"/>
      <c r="BY291" s="42"/>
      <c r="BZ291" s="42"/>
      <c r="CA291" s="42"/>
      <c r="CB291" s="42"/>
      <c r="CC291" s="42"/>
      <c r="CD291" s="42"/>
      <c r="CE291" s="42"/>
      <c r="CF291" s="42"/>
      <c r="CG291" s="42"/>
      <c r="CH291" s="42"/>
      <c r="CI291" s="42"/>
      <c r="CJ291" s="42"/>
      <c r="CK291" s="42"/>
      <c r="CL291" s="42"/>
      <c r="CM291" s="42"/>
      <c r="CN291" s="42"/>
      <c r="CO291" s="42"/>
      <c r="CP291" s="42"/>
      <c r="CQ291" s="42"/>
      <c r="CR291" s="42"/>
      <c r="CS291" s="42"/>
      <c r="CT291" s="42"/>
      <c r="CU291" s="42"/>
      <c r="CV291" s="42"/>
      <c r="CW291" s="42"/>
      <c r="CX291" s="42"/>
      <c r="CY291" s="42"/>
      <c r="CZ291" s="42"/>
      <c r="DA291" s="42"/>
    </row>
    <row r="292" spans="1:105" x14ac:dyDescent="0.25">
      <c r="A292" s="73"/>
      <c r="B292" s="73"/>
      <c r="C292" s="73"/>
      <c r="D292" s="73"/>
      <c r="E292" s="73"/>
      <c r="F292" s="115" t="s">
        <v>203</v>
      </c>
      <c r="G292" s="115" t="s">
        <v>198</v>
      </c>
      <c r="H292" s="26" t="s">
        <v>514</v>
      </c>
      <c r="I292" s="134"/>
      <c r="J292" s="134"/>
      <c r="K292" s="134"/>
      <c r="L292" s="134"/>
      <c r="M292" s="134"/>
      <c r="N292" s="74"/>
      <c r="O292" s="73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  <c r="AG292" s="42"/>
      <c r="AH292" s="42"/>
      <c r="AI292" s="42"/>
      <c r="AJ292" s="42"/>
      <c r="AK292" s="42"/>
      <c r="AL292" s="42"/>
      <c r="AM292" s="42"/>
      <c r="AN292" s="42"/>
      <c r="AO292" s="42"/>
      <c r="AP292" s="42"/>
      <c r="AQ292" s="42"/>
      <c r="AR292" s="42"/>
      <c r="AS292" s="42"/>
      <c r="AT292" s="42"/>
      <c r="AU292" s="42"/>
      <c r="AV292" s="42"/>
      <c r="AW292" s="42"/>
      <c r="AX292" s="42"/>
      <c r="AY292" s="42"/>
      <c r="AZ292" s="42"/>
      <c r="BA292" s="42"/>
      <c r="BB292" s="42"/>
      <c r="BC292" s="42"/>
      <c r="BD292" s="42"/>
      <c r="BE292" s="42"/>
      <c r="BF292" s="42"/>
      <c r="BG292" s="42"/>
      <c r="BH292" s="42"/>
      <c r="BI292" s="42"/>
      <c r="BJ292" s="42"/>
      <c r="BK292" s="42"/>
      <c r="BL292" s="42"/>
      <c r="BM292" s="42"/>
      <c r="BN292" s="42"/>
      <c r="BO292" s="42"/>
      <c r="BP292" s="42"/>
      <c r="BQ292" s="42"/>
      <c r="BR292" s="42"/>
      <c r="BS292" s="42"/>
      <c r="BT292" s="42"/>
      <c r="BU292" s="42"/>
      <c r="BV292" s="42"/>
      <c r="BW292" s="42"/>
      <c r="BX292" s="42"/>
      <c r="BY292" s="42"/>
      <c r="BZ292" s="42"/>
      <c r="CA292" s="42"/>
      <c r="CB292" s="42"/>
      <c r="CC292" s="42"/>
      <c r="CD292" s="42"/>
      <c r="CE292" s="42"/>
      <c r="CF292" s="42"/>
      <c r="CG292" s="42"/>
      <c r="CH292" s="42"/>
      <c r="CI292" s="42"/>
      <c r="CJ292" s="42"/>
      <c r="CK292" s="42"/>
      <c r="CL292" s="42"/>
      <c r="CM292" s="42"/>
      <c r="CN292" s="42"/>
      <c r="CO292" s="42"/>
      <c r="CP292" s="42"/>
      <c r="CQ292" s="42"/>
      <c r="CR292" s="42"/>
      <c r="CS292" s="42"/>
      <c r="CT292" s="42"/>
      <c r="CU292" s="42"/>
      <c r="CV292" s="42"/>
      <c r="CW292" s="42"/>
      <c r="CX292" s="42"/>
      <c r="CY292" s="42"/>
      <c r="CZ292" s="42"/>
      <c r="DA292" s="42"/>
    </row>
    <row r="293" spans="1:105" x14ac:dyDescent="0.25">
      <c r="A293" s="73"/>
      <c r="B293" s="73"/>
      <c r="C293" s="73"/>
      <c r="D293" s="73"/>
      <c r="E293" s="73"/>
      <c r="F293" s="115" t="s">
        <v>204</v>
      </c>
      <c r="G293" s="115" t="s">
        <v>198</v>
      </c>
      <c r="H293" s="26" t="s">
        <v>514</v>
      </c>
      <c r="I293" s="134"/>
      <c r="J293" s="134"/>
      <c r="K293" s="134"/>
      <c r="L293" s="134"/>
      <c r="M293" s="134"/>
      <c r="N293" s="74"/>
      <c r="O293" s="73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  <c r="AG293" s="42"/>
      <c r="AH293" s="42"/>
      <c r="AI293" s="42"/>
      <c r="AJ293" s="42"/>
      <c r="AK293" s="42"/>
      <c r="AL293" s="42"/>
      <c r="AM293" s="42"/>
      <c r="AN293" s="42"/>
      <c r="AO293" s="42"/>
      <c r="AP293" s="42"/>
      <c r="AQ293" s="42"/>
      <c r="AR293" s="42"/>
      <c r="AS293" s="42"/>
      <c r="AT293" s="42"/>
      <c r="AU293" s="42"/>
      <c r="AV293" s="42"/>
      <c r="AW293" s="42"/>
      <c r="AX293" s="42"/>
      <c r="AY293" s="42"/>
      <c r="AZ293" s="42"/>
      <c r="BA293" s="42"/>
      <c r="BB293" s="42"/>
      <c r="BC293" s="42"/>
      <c r="BD293" s="42"/>
      <c r="BE293" s="42"/>
      <c r="BF293" s="42"/>
      <c r="BG293" s="42"/>
      <c r="BH293" s="42"/>
      <c r="BI293" s="42"/>
      <c r="BJ293" s="42"/>
      <c r="BK293" s="42"/>
      <c r="BL293" s="42"/>
      <c r="BM293" s="42"/>
      <c r="BN293" s="42"/>
      <c r="BO293" s="42"/>
      <c r="BP293" s="42"/>
      <c r="BQ293" s="42"/>
      <c r="BR293" s="42"/>
      <c r="BS293" s="42"/>
      <c r="BT293" s="42"/>
      <c r="BU293" s="42"/>
      <c r="BV293" s="42"/>
      <c r="BW293" s="42"/>
      <c r="BX293" s="42"/>
      <c r="BY293" s="42"/>
      <c r="BZ293" s="42"/>
      <c r="CA293" s="42"/>
      <c r="CB293" s="42"/>
      <c r="CC293" s="42"/>
      <c r="CD293" s="42"/>
      <c r="CE293" s="42"/>
      <c r="CF293" s="42"/>
      <c r="CG293" s="42"/>
      <c r="CH293" s="42"/>
      <c r="CI293" s="42"/>
      <c r="CJ293" s="42"/>
      <c r="CK293" s="42"/>
      <c r="CL293" s="42"/>
      <c r="CM293" s="42"/>
      <c r="CN293" s="42"/>
      <c r="CO293" s="42"/>
      <c r="CP293" s="42"/>
      <c r="CQ293" s="42"/>
      <c r="CR293" s="42"/>
      <c r="CS293" s="42"/>
      <c r="CT293" s="42"/>
      <c r="CU293" s="42"/>
      <c r="CV293" s="42"/>
      <c r="CW293" s="42"/>
      <c r="CX293" s="42"/>
      <c r="CY293" s="42"/>
      <c r="CZ293" s="42"/>
      <c r="DA293" s="42"/>
    </row>
    <row r="294" spans="1:105" x14ac:dyDescent="0.25">
      <c r="A294" s="73"/>
      <c r="B294" s="73"/>
      <c r="C294" s="73"/>
      <c r="D294" s="73"/>
      <c r="E294" s="73"/>
      <c r="F294" s="115" t="s">
        <v>205</v>
      </c>
      <c r="G294" s="115" t="s">
        <v>198</v>
      </c>
      <c r="H294" s="26" t="s">
        <v>514</v>
      </c>
      <c r="I294" s="134"/>
      <c r="J294" s="134"/>
      <c r="K294" s="134"/>
      <c r="L294" s="134"/>
      <c r="M294" s="134"/>
      <c r="N294" s="74"/>
      <c r="O294" s="73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42"/>
      <c r="AP294" s="42"/>
      <c r="AQ294" s="42"/>
      <c r="AR294" s="42"/>
      <c r="AS294" s="42"/>
      <c r="AT294" s="42"/>
      <c r="AU294" s="42"/>
      <c r="AV294" s="42"/>
      <c r="AW294" s="42"/>
      <c r="AX294" s="42"/>
      <c r="AY294" s="42"/>
      <c r="AZ294" s="42"/>
      <c r="BA294" s="42"/>
      <c r="BB294" s="42"/>
      <c r="BC294" s="42"/>
      <c r="BD294" s="42"/>
      <c r="BE294" s="42"/>
      <c r="BF294" s="42"/>
      <c r="BG294" s="42"/>
      <c r="BH294" s="42"/>
      <c r="BI294" s="42"/>
      <c r="BJ294" s="42"/>
      <c r="BK294" s="42"/>
      <c r="BL294" s="42"/>
      <c r="BM294" s="42"/>
      <c r="BN294" s="42"/>
      <c r="BO294" s="42"/>
      <c r="BP294" s="42"/>
      <c r="BQ294" s="42"/>
      <c r="BR294" s="42"/>
      <c r="BS294" s="42"/>
      <c r="BT294" s="42"/>
      <c r="BU294" s="42"/>
      <c r="BV294" s="42"/>
      <c r="BW294" s="42"/>
      <c r="BX294" s="42"/>
      <c r="BY294" s="42"/>
      <c r="BZ294" s="42"/>
      <c r="CA294" s="42"/>
      <c r="CB294" s="42"/>
      <c r="CC294" s="42"/>
      <c r="CD294" s="42"/>
      <c r="CE294" s="42"/>
      <c r="CF294" s="42"/>
      <c r="CG294" s="42"/>
      <c r="CH294" s="42"/>
      <c r="CI294" s="42"/>
      <c r="CJ294" s="42"/>
      <c r="CK294" s="42"/>
      <c r="CL294" s="42"/>
      <c r="CM294" s="42"/>
      <c r="CN294" s="42"/>
      <c r="CO294" s="42"/>
      <c r="CP294" s="42"/>
      <c r="CQ294" s="42"/>
      <c r="CR294" s="42"/>
      <c r="CS294" s="42"/>
      <c r="CT294" s="42"/>
      <c r="CU294" s="42"/>
      <c r="CV294" s="42"/>
      <c r="CW294" s="42"/>
      <c r="CX294" s="42"/>
      <c r="CY294" s="42"/>
      <c r="CZ294" s="42"/>
      <c r="DA294" s="42"/>
    </row>
    <row r="295" spans="1:105" x14ac:dyDescent="0.25">
      <c r="A295" s="73"/>
      <c r="B295" s="73"/>
      <c r="C295" s="73"/>
      <c r="D295" s="73"/>
      <c r="E295" s="73"/>
      <c r="F295" s="115" t="s">
        <v>206</v>
      </c>
      <c r="G295" s="115" t="s">
        <v>198</v>
      </c>
      <c r="H295" s="26" t="s">
        <v>514</v>
      </c>
      <c r="I295" s="134"/>
      <c r="J295" s="134"/>
      <c r="K295" s="134"/>
      <c r="L295" s="134"/>
      <c r="M295" s="134"/>
      <c r="N295" s="74"/>
      <c r="O295" s="73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42"/>
      <c r="AP295" s="42"/>
      <c r="AQ295" s="42"/>
      <c r="AR295" s="42"/>
      <c r="AS295" s="42"/>
      <c r="AT295" s="42"/>
      <c r="AU295" s="42"/>
      <c r="AV295" s="42"/>
      <c r="AW295" s="42"/>
      <c r="AX295" s="42"/>
      <c r="AY295" s="42"/>
      <c r="AZ295" s="42"/>
      <c r="BA295" s="42"/>
      <c r="BB295" s="42"/>
      <c r="BC295" s="42"/>
      <c r="BD295" s="42"/>
      <c r="BE295" s="42"/>
      <c r="BF295" s="42"/>
      <c r="BG295" s="42"/>
      <c r="BH295" s="42"/>
      <c r="BI295" s="42"/>
      <c r="BJ295" s="42"/>
      <c r="BK295" s="42"/>
      <c r="BL295" s="42"/>
      <c r="BM295" s="42"/>
      <c r="BN295" s="42"/>
      <c r="BO295" s="42"/>
      <c r="BP295" s="42"/>
      <c r="BQ295" s="42"/>
      <c r="BR295" s="42"/>
      <c r="BS295" s="42"/>
      <c r="BT295" s="42"/>
      <c r="BU295" s="42"/>
      <c r="BV295" s="42"/>
      <c r="BW295" s="42"/>
      <c r="BX295" s="42"/>
      <c r="BY295" s="42"/>
      <c r="BZ295" s="42"/>
      <c r="CA295" s="42"/>
      <c r="CB295" s="42"/>
      <c r="CC295" s="42"/>
      <c r="CD295" s="42"/>
      <c r="CE295" s="42"/>
      <c r="CF295" s="42"/>
      <c r="CG295" s="42"/>
      <c r="CH295" s="42"/>
      <c r="CI295" s="42"/>
      <c r="CJ295" s="42"/>
      <c r="CK295" s="42"/>
      <c r="CL295" s="42"/>
      <c r="CM295" s="42"/>
      <c r="CN295" s="42"/>
      <c r="CO295" s="42"/>
      <c r="CP295" s="42"/>
      <c r="CQ295" s="42"/>
      <c r="CR295" s="42"/>
      <c r="CS295" s="42"/>
      <c r="CT295" s="42"/>
      <c r="CU295" s="42"/>
      <c r="CV295" s="42"/>
      <c r="CW295" s="42"/>
      <c r="CX295" s="42"/>
      <c r="CY295" s="42"/>
      <c r="CZ295" s="42"/>
      <c r="DA295" s="42"/>
    </row>
    <row r="296" spans="1:105" x14ac:dyDescent="0.25">
      <c r="A296" s="73"/>
      <c r="B296" s="73"/>
      <c r="C296" s="73"/>
      <c r="D296" s="73"/>
      <c r="E296" s="73"/>
      <c r="F296" s="115" t="s">
        <v>207</v>
      </c>
      <c r="G296" s="115" t="s">
        <v>198</v>
      </c>
      <c r="H296" s="26" t="s">
        <v>514</v>
      </c>
      <c r="I296" s="134"/>
      <c r="J296" s="134"/>
      <c r="K296" s="134"/>
      <c r="L296" s="134"/>
      <c r="M296" s="134"/>
      <c r="N296" s="74"/>
      <c r="O296" s="73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  <c r="AG296" s="42"/>
      <c r="AH296" s="42"/>
      <c r="AI296" s="42"/>
      <c r="AJ296" s="42"/>
      <c r="AK296" s="42"/>
      <c r="AL296" s="42"/>
      <c r="AM296" s="42"/>
      <c r="AN296" s="42"/>
      <c r="AO296" s="42"/>
      <c r="AP296" s="42"/>
      <c r="AQ296" s="42"/>
      <c r="AR296" s="42"/>
      <c r="AS296" s="42"/>
      <c r="AT296" s="42"/>
      <c r="AU296" s="42"/>
      <c r="AV296" s="42"/>
      <c r="AW296" s="42"/>
      <c r="AX296" s="42"/>
      <c r="AY296" s="42"/>
      <c r="AZ296" s="42"/>
      <c r="BA296" s="42"/>
      <c r="BB296" s="42"/>
      <c r="BC296" s="42"/>
      <c r="BD296" s="42"/>
      <c r="BE296" s="42"/>
      <c r="BF296" s="42"/>
      <c r="BG296" s="42"/>
      <c r="BH296" s="42"/>
      <c r="BI296" s="42"/>
      <c r="BJ296" s="42"/>
      <c r="BK296" s="42"/>
      <c r="BL296" s="42"/>
      <c r="BM296" s="42"/>
      <c r="BN296" s="42"/>
      <c r="BO296" s="42"/>
      <c r="BP296" s="42"/>
      <c r="BQ296" s="42"/>
      <c r="BR296" s="42"/>
      <c r="BS296" s="42"/>
      <c r="BT296" s="42"/>
      <c r="BU296" s="42"/>
      <c r="BV296" s="42"/>
      <c r="BW296" s="42"/>
      <c r="BX296" s="42"/>
      <c r="BY296" s="42"/>
      <c r="BZ296" s="42"/>
      <c r="CA296" s="42"/>
      <c r="CB296" s="42"/>
      <c r="CC296" s="42"/>
      <c r="CD296" s="42"/>
      <c r="CE296" s="42"/>
      <c r="CF296" s="42"/>
      <c r="CG296" s="42"/>
      <c r="CH296" s="42"/>
      <c r="CI296" s="42"/>
      <c r="CJ296" s="42"/>
      <c r="CK296" s="42"/>
      <c r="CL296" s="42"/>
      <c r="CM296" s="42"/>
      <c r="CN296" s="42"/>
      <c r="CO296" s="42"/>
      <c r="CP296" s="42"/>
      <c r="CQ296" s="42"/>
      <c r="CR296" s="42"/>
      <c r="CS296" s="42"/>
      <c r="CT296" s="42"/>
      <c r="CU296" s="42"/>
      <c r="CV296" s="42"/>
      <c r="CW296" s="42"/>
      <c r="CX296" s="42"/>
      <c r="CY296" s="42"/>
      <c r="CZ296" s="42"/>
      <c r="DA296" s="42"/>
    </row>
    <row r="297" spans="1:105" x14ac:dyDescent="0.25">
      <c r="A297" s="73"/>
      <c r="B297" s="73"/>
      <c r="C297" s="73"/>
      <c r="D297" s="73"/>
      <c r="E297" s="73"/>
      <c r="F297" s="115" t="s">
        <v>208</v>
      </c>
      <c r="G297" s="115" t="s">
        <v>198</v>
      </c>
      <c r="H297" s="26" t="s">
        <v>514</v>
      </c>
      <c r="I297" s="134"/>
      <c r="J297" s="134"/>
      <c r="K297" s="134"/>
      <c r="L297" s="134"/>
      <c r="M297" s="134"/>
      <c r="N297" s="74"/>
      <c r="O297" s="73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  <c r="AG297" s="42"/>
      <c r="AH297" s="42"/>
      <c r="AI297" s="42"/>
      <c r="AJ297" s="42"/>
      <c r="AK297" s="42"/>
      <c r="AL297" s="42"/>
      <c r="AM297" s="42"/>
      <c r="AN297" s="42"/>
      <c r="AO297" s="42"/>
      <c r="AP297" s="42"/>
      <c r="AQ297" s="42"/>
      <c r="AR297" s="42"/>
      <c r="AS297" s="42"/>
      <c r="AT297" s="42"/>
      <c r="AU297" s="42"/>
      <c r="AV297" s="42"/>
      <c r="AW297" s="42"/>
      <c r="AX297" s="42"/>
      <c r="AY297" s="42"/>
      <c r="AZ297" s="42"/>
      <c r="BA297" s="42"/>
      <c r="BB297" s="42"/>
      <c r="BC297" s="42"/>
      <c r="BD297" s="42"/>
      <c r="BE297" s="42"/>
      <c r="BF297" s="42"/>
      <c r="BG297" s="42"/>
      <c r="BH297" s="42"/>
      <c r="BI297" s="42"/>
      <c r="BJ297" s="42"/>
      <c r="BK297" s="42"/>
      <c r="BL297" s="42"/>
      <c r="BM297" s="42"/>
      <c r="BN297" s="42"/>
      <c r="BO297" s="42"/>
      <c r="BP297" s="42"/>
      <c r="BQ297" s="42"/>
      <c r="BR297" s="42"/>
      <c r="BS297" s="42"/>
      <c r="BT297" s="42"/>
      <c r="BU297" s="42"/>
      <c r="BV297" s="42"/>
      <c r="BW297" s="42"/>
      <c r="BX297" s="42"/>
      <c r="BY297" s="42"/>
      <c r="BZ297" s="42"/>
      <c r="CA297" s="42"/>
      <c r="CB297" s="42"/>
      <c r="CC297" s="42"/>
      <c r="CD297" s="42"/>
      <c r="CE297" s="42"/>
      <c r="CF297" s="42"/>
      <c r="CG297" s="42"/>
      <c r="CH297" s="42"/>
      <c r="CI297" s="42"/>
      <c r="CJ297" s="42"/>
      <c r="CK297" s="42"/>
      <c r="CL297" s="42"/>
      <c r="CM297" s="42"/>
      <c r="CN297" s="42"/>
      <c r="CO297" s="42"/>
      <c r="CP297" s="42"/>
      <c r="CQ297" s="42"/>
      <c r="CR297" s="42"/>
      <c r="CS297" s="42"/>
      <c r="CT297" s="42"/>
      <c r="CU297" s="42"/>
      <c r="CV297" s="42"/>
      <c r="CW297" s="42"/>
      <c r="CX297" s="42"/>
      <c r="CY297" s="42"/>
      <c r="CZ297" s="42"/>
      <c r="DA297" s="42"/>
    </row>
    <row r="298" spans="1:105" x14ac:dyDescent="0.25">
      <c r="A298" s="73"/>
      <c r="B298" s="73"/>
      <c r="C298" s="73"/>
      <c r="D298" s="73"/>
      <c r="E298" s="73"/>
      <c r="F298" s="115" t="s">
        <v>209</v>
      </c>
      <c r="G298" s="115" t="s">
        <v>198</v>
      </c>
      <c r="H298" s="26" t="s">
        <v>514</v>
      </c>
      <c r="I298" s="134"/>
      <c r="J298" s="134"/>
      <c r="K298" s="134"/>
      <c r="L298" s="134"/>
      <c r="M298" s="134"/>
      <c r="N298" s="74"/>
      <c r="O298" s="73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42"/>
      <c r="AS298" s="42"/>
      <c r="AT298" s="42"/>
      <c r="AU298" s="42"/>
      <c r="AV298" s="42"/>
      <c r="AW298" s="42"/>
      <c r="AX298" s="42"/>
      <c r="AY298" s="42"/>
      <c r="AZ298" s="42"/>
      <c r="BA298" s="42"/>
      <c r="BB298" s="42"/>
      <c r="BC298" s="42"/>
      <c r="BD298" s="42"/>
      <c r="BE298" s="42"/>
      <c r="BF298" s="42"/>
      <c r="BG298" s="42"/>
      <c r="BH298" s="42"/>
      <c r="BI298" s="42"/>
      <c r="BJ298" s="42"/>
      <c r="BK298" s="42"/>
      <c r="BL298" s="42"/>
      <c r="BM298" s="42"/>
      <c r="BN298" s="42"/>
      <c r="BO298" s="42"/>
      <c r="BP298" s="42"/>
      <c r="BQ298" s="42"/>
      <c r="BR298" s="42"/>
      <c r="BS298" s="42"/>
      <c r="BT298" s="42"/>
      <c r="BU298" s="42"/>
      <c r="BV298" s="42"/>
      <c r="BW298" s="42"/>
      <c r="BX298" s="42"/>
      <c r="BY298" s="42"/>
      <c r="BZ298" s="42"/>
      <c r="CA298" s="42"/>
      <c r="CB298" s="42"/>
      <c r="CC298" s="42"/>
      <c r="CD298" s="42"/>
      <c r="CE298" s="42"/>
      <c r="CF298" s="42"/>
      <c r="CG298" s="42"/>
      <c r="CH298" s="42"/>
      <c r="CI298" s="42"/>
      <c r="CJ298" s="42"/>
      <c r="CK298" s="42"/>
      <c r="CL298" s="42"/>
      <c r="CM298" s="42"/>
      <c r="CN298" s="42"/>
      <c r="CO298" s="42"/>
      <c r="CP298" s="42"/>
      <c r="CQ298" s="42"/>
      <c r="CR298" s="42"/>
      <c r="CS298" s="42"/>
      <c r="CT298" s="42"/>
      <c r="CU298" s="42"/>
      <c r="CV298" s="42"/>
      <c r="CW298" s="42"/>
      <c r="CX298" s="42"/>
      <c r="CY298" s="42"/>
      <c r="CZ298" s="42"/>
      <c r="DA298" s="42"/>
    </row>
    <row r="299" spans="1:105" x14ac:dyDescent="0.25">
      <c r="A299" s="73"/>
      <c r="B299" s="73"/>
      <c r="C299" s="73"/>
      <c r="D299" s="73"/>
      <c r="E299" s="73"/>
      <c r="F299" s="115" t="s">
        <v>368</v>
      </c>
      <c r="G299" s="115" t="s">
        <v>198</v>
      </c>
      <c r="H299" s="26" t="s">
        <v>514</v>
      </c>
      <c r="I299" s="134"/>
      <c r="J299" s="134"/>
      <c r="K299" s="134"/>
      <c r="L299" s="134"/>
      <c r="M299" s="134"/>
      <c r="N299" s="74"/>
      <c r="O299" s="73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42"/>
      <c r="AH299" s="42"/>
      <c r="AI299" s="42"/>
      <c r="AJ299" s="42"/>
      <c r="AK299" s="42"/>
      <c r="AL299" s="42"/>
      <c r="AM299" s="42"/>
      <c r="AN299" s="42"/>
      <c r="AO299" s="42"/>
      <c r="AP299" s="42"/>
      <c r="AQ299" s="42"/>
      <c r="AR299" s="42"/>
      <c r="AS299" s="42"/>
      <c r="AT299" s="42"/>
      <c r="AU299" s="42"/>
      <c r="AV299" s="42"/>
      <c r="AW299" s="42"/>
      <c r="AX299" s="42"/>
      <c r="AY299" s="42"/>
      <c r="AZ299" s="42"/>
      <c r="BA299" s="42"/>
      <c r="BB299" s="42"/>
      <c r="BC299" s="42"/>
      <c r="BD299" s="42"/>
      <c r="BE299" s="42"/>
      <c r="BF299" s="42"/>
      <c r="BG299" s="42"/>
      <c r="BH299" s="42"/>
      <c r="BI299" s="42"/>
      <c r="BJ299" s="42"/>
      <c r="BK299" s="42"/>
      <c r="BL299" s="42"/>
      <c r="BM299" s="42"/>
      <c r="BN299" s="42"/>
      <c r="BO299" s="42"/>
      <c r="BP299" s="42"/>
      <c r="BQ299" s="42"/>
      <c r="BR299" s="42"/>
      <c r="BS299" s="42"/>
      <c r="BT299" s="42"/>
      <c r="BU299" s="42"/>
      <c r="BV299" s="42"/>
      <c r="BW299" s="42"/>
      <c r="BX299" s="42"/>
      <c r="BY299" s="42"/>
      <c r="BZ299" s="42"/>
      <c r="CA299" s="42"/>
      <c r="CB299" s="42"/>
      <c r="CC299" s="42"/>
      <c r="CD299" s="42"/>
      <c r="CE299" s="42"/>
      <c r="CF299" s="42"/>
      <c r="CG299" s="42"/>
      <c r="CH299" s="42"/>
      <c r="CI299" s="42"/>
      <c r="CJ299" s="42"/>
      <c r="CK299" s="42"/>
      <c r="CL299" s="42"/>
      <c r="CM299" s="42"/>
      <c r="CN299" s="42"/>
      <c r="CO299" s="42"/>
      <c r="CP299" s="42"/>
      <c r="CQ299" s="42"/>
      <c r="CR299" s="42"/>
      <c r="CS299" s="42"/>
      <c r="CT299" s="42"/>
      <c r="CU299" s="42"/>
      <c r="CV299" s="42"/>
      <c r="CW299" s="42"/>
      <c r="CX299" s="42"/>
      <c r="CY299" s="42"/>
      <c r="CZ299" s="42"/>
      <c r="DA299" s="42"/>
    </row>
    <row r="300" spans="1:105" x14ac:dyDescent="0.25">
      <c r="A300" s="73"/>
      <c r="B300" s="73"/>
      <c r="C300" s="73"/>
      <c r="D300" s="73"/>
      <c r="E300" s="73"/>
      <c r="F300" s="115" t="s">
        <v>369</v>
      </c>
      <c r="G300" s="115" t="s">
        <v>198</v>
      </c>
      <c r="H300" s="26" t="s">
        <v>514</v>
      </c>
      <c r="I300" s="134"/>
      <c r="J300" s="134"/>
      <c r="K300" s="134"/>
      <c r="L300" s="134"/>
      <c r="M300" s="134"/>
      <c r="N300" s="74"/>
      <c r="O300" s="73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  <c r="AG300" s="42"/>
      <c r="AH300" s="42"/>
      <c r="AI300" s="42"/>
      <c r="AJ300" s="42"/>
      <c r="AK300" s="42"/>
      <c r="AL300" s="42"/>
      <c r="AM300" s="42"/>
      <c r="AN300" s="42"/>
      <c r="AO300" s="42"/>
      <c r="AP300" s="42"/>
      <c r="AQ300" s="42"/>
      <c r="AR300" s="42"/>
      <c r="AS300" s="42"/>
      <c r="AT300" s="42"/>
      <c r="AU300" s="42"/>
      <c r="AV300" s="42"/>
      <c r="AW300" s="42"/>
      <c r="AX300" s="42"/>
      <c r="AY300" s="42"/>
      <c r="AZ300" s="42"/>
      <c r="BA300" s="42"/>
      <c r="BB300" s="42"/>
      <c r="BC300" s="42"/>
      <c r="BD300" s="42"/>
      <c r="BE300" s="42"/>
      <c r="BF300" s="42"/>
      <c r="BG300" s="42"/>
      <c r="BH300" s="42"/>
      <c r="BI300" s="42"/>
      <c r="BJ300" s="42"/>
      <c r="BK300" s="42"/>
      <c r="BL300" s="42"/>
      <c r="BM300" s="42"/>
      <c r="BN300" s="42"/>
      <c r="BO300" s="42"/>
      <c r="BP300" s="42"/>
      <c r="BQ300" s="42"/>
      <c r="BR300" s="42"/>
      <c r="BS300" s="42"/>
      <c r="BT300" s="42"/>
      <c r="BU300" s="42"/>
      <c r="BV300" s="42"/>
      <c r="BW300" s="42"/>
      <c r="BX300" s="42"/>
      <c r="BY300" s="42"/>
      <c r="BZ300" s="42"/>
      <c r="CA300" s="42"/>
      <c r="CB300" s="42"/>
      <c r="CC300" s="42"/>
      <c r="CD300" s="42"/>
      <c r="CE300" s="42"/>
      <c r="CF300" s="42"/>
      <c r="CG300" s="42"/>
      <c r="CH300" s="42"/>
      <c r="CI300" s="42"/>
      <c r="CJ300" s="42"/>
      <c r="CK300" s="42"/>
      <c r="CL300" s="42"/>
      <c r="CM300" s="42"/>
      <c r="CN300" s="42"/>
      <c r="CO300" s="42"/>
      <c r="CP300" s="42"/>
      <c r="CQ300" s="42"/>
      <c r="CR300" s="42"/>
      <c r="CS300" s="42"/>
      <c r="CT300" s="42"/>
      <c r="CU300" s="42"/>
      <c r="CV300" s="42"/>
      <c r="CW300" s="42"/>
      <c r="CX300" s="42"/>
      <c r="CY300" s="42"/>
      <c r="CZ300" s="42"/>
      <c r="DA300" s="42"/>
    </row>
    <row r="301" spans="1:105" x14ac:dyDescent="0.25">
      <c r="A301" s="73"/>
      <c r="B301" s="73"/>
      <c r="C301" s="73"/>
      <c r="D301" s="73"/>
      <c r="E301" s="73"/>
      <c r="F301" s="115" t="s">
        <v>370</v>
      </c>
      <c r="G301" s="115" t="s">
        <v>198</v>
      </c>
      <c r="H301" s="26" t="s">
        <v>514</v>
      </c>
      <c r="I301" s="134"/>
      <c r="J301" s="134"/>
      <c r="K301" s="134"/>
      <c r="L301" s="134"/>
      <c r="M301" s="134"/>
      <c r="N301" s="74"/>
      <c r="O301" s="73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F301" s="42"/>
      <c r="AG301" s="42"/>
      <c r="AH301" s="42"/>
      <c r="AI301" s="42"/>
      <c r="AJ301" s="42"/>
      <c r="AK301" s="42"/>
      <c r="AL301" s="42"/>
      <c r="AM301" s="42"/>
      <c r="AN301" s="42"/>
      <c r="AO301" s="42"/>
      <c r="AP301" s="42"/>
      <c r="AQ301" s="42"/>
      <c r="AR301" s="42"/>
      <c r="AS301" s="42"/>
      <c r="AT301" s="42"/>
      <c r="AU301" s="42"/>
      <c r="AV301" s="42"/>
      <c r="AW301" s="42"/>
      <c r="AX301" s="42"/>
      <c r="AY301" s="42"/>
      <c r="AZ301" s="42"/>
      <c r="BA301" s="42"/>
      <c r="BB301" s="42"/>
      <c r="BC301" s="42"/>
      <c r="BD301" s="42"/>
      <c r="BE301" s="42"/>
      <c r="BF301" s="42"/>
      <c r="BG301" s="42"/>
      <c r="BH301" s="42"/>
      <c r="BI301" s="42"/>
      <c r="BJ301" s="42"/>
      <c r="BK301" s="42"/>
      <c r="BL301" s="42"/>
      <c r="BM301" s="42"/>
      <c r="BN301" s="42"/>
      <c r="BO301" s="42"/>
      <c r="BP301" s="42"/>
      <c r="BQ301" s="42"/>
      <c r="BR301" s="42"/>
      <c r="BS301" s="42"/>
      <c r="BT301" s="42"/>
      <c r="BU301" s="42"/>
      <c r="BV301" s="42"/>
      <c r="BW301" s="42"/>
      <c r="BX301" s="42"/>
      <c r="BY301" s="42"/>
      <c r="BZ301" s="42"/>
      <c r="CA301" s="42"/>
      <c r="CB301" s="42"/>
      <c r="CC301" s="42"/>
      <c r="CD301" s="42"/>
      <c r="CE301" s="42"/>
      <c r="CF301" s="42"/>
      <c r="CG301" s="42"/>
      <c r="CH301" s="42"/>
      <c r="CI301" s="42"/>
      <c r="CJ301" s="42"/>
      <c r="CK301" s="42"/>
      <c r="CL301" s="42"/>
      <c r="CM301" s="42"/>
      <c r="CN301" s="42"/>
      <c r="CO301" s="42"/>
      <c r="CP301" s="42"/>
      <c r="CQ301" s="42"/>
      <c r="CR301" s="42"/>
      <c r="CS301" s="42"/>
      <c r="CT301" s="42"/>
      <c r="CU301" s="42"/>
      <c r="CV301" s="42"/>
      <c r="CW301" s="42"/>
      <c r="CX301" s="42"/>
      <c r="CY301" s="42"/>
      <c r="CZ301" s="42"/>
      <c r="DA301" s="42"/>
    </row>
    <row r="302" spans="1:105" x14ac:dyDescent="0.25">
      <c r="A302" s="73"/>
      <c r="B302" s="73"/>
      <c r="C302" s="73"/>
      <c r="D302" s="73"/>
      <c r="E302" s="73"/>
      <c r="F302" s="115" t="s">
        <v>371</v>
      </c>
      <c r="G302" s="115" t="s">
        <v>198</v>
      </c>
      <c r="H302" s="26" t="s">
        <v>514</v>
      </c>
      <c r="I302" s="134"/>
      <c r="J302" s="134"/>
      <c r="K302" s="134"/>
      <c r="L302" s="134"/>
      <c r="M302" s="134"/>
      <c r="N302" s="74"/>
      <c r="O302" s="73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  <c r="AG302" s="42"/>
      <c r="AH302" s="42"/>
      <c r="AI302" s="42"/>
      <c r="AJ302" s="42"/>
      <c r="AK302" s="42"/>
      <c r="AL302" s="42"/>
      <c r="AM302" s="42"/>
      <c r="AN302" s="42"/>
      <c r="AO302" s="42"/>
      <c r="AP302" s="42"/>
      <c r="AQ302" s="42"/>
      <c r="AR302" s="42"/>
      <c r="AS302" s="42"/>
      <c r="AT302" s="42"/>
      <c r="AU302" s="42"/>
      <c r="AV302" s="42"/>
      <c r="AW302" s="42"/>
      <c r="AX302" s="42"/>
      <c r="AY302" s="42"/>
      <c r="AZ302" s="42"/>
      <c r="BA302" s="42"/>
      <c r="BB302" s="42"/>
      <c r="BC302" s="42"/>
      <c r="BD302" s="42"/>
      <c r="BE302" s="42"/>
      <c r="BF302" s="42"/>
      <c r="BG302" s="42"/>
      <c r="BH302" s="42"/>
      <c r="BI302" s="42"/>
      <c r="BJ302" s="42"/>
      <c r="BK302" s="42"/>
      <c r="BL302" s="42"/>
      <c r="BM302" s="42"/>
      <c r="BN302" s="42"/>
      <c r="BO302" s="42"/>
      <c r="BP302" s="42"/>
      <c r="BQ302" s="42"/>
      <c r="BR302" s="42"/>
      <c r="BS302" s="42"/>
      <c r="BT302" s="42"/>
      <c r="BU302" s="42"/>
      <c r="BV302" s="42"/>
      <c r="BW302" s="42"/>
      <c r="BX302" s="42"/>
      <c r="BY302" s="42"/>
      <c r="BZ302" s="42"/>
      <c r="CA302" s="42"/>
      <c r="CB302" s="42"/>
      <c r="CC302" s="42"/>
      <c r="CD302" s="42"/>
      <c r="CE302" s="42"/>
      <c r="CF302" s="42"/>
      <c r="CG302" s="42"/>
      <c r="CH302" s="42"/>
      <c r="CI302" s="42"/>
      <c r="CJ302" s="42"/>
      <c r="CK302" s="42"/>
      <c r="CL302" s="42"/>
      <c r="CM302" s="42"/>
      <c r="CN302" s="42"/>
      <c r="CO302" s="42"/>
      <c r="CP302" s="42"/>
      <c r="CQ302" s="42"/>
      <c r="CR302" s="42"/>
      <c r="CS302" s="42"/>
      <c r="CT302" s="42"/>
      <c r="CU302" s="42"/>
      <c r="CV302" s="42"/>
      <c r="CW302" s="42"/>
      <c r="CX302" s="42"/>
      <c r="CY302" s="42"/>
      <c r="CZ302" s="42"/>
      <c r="DA302" s="42"/>
    </row>
    <row r="303" spans="1:105" x14ac:dyDescent="0.25">
      <c r="A303" s="73"/>
      <c r="B303" s="73"/>
      <c r="C303" s="73"/>
      <c r="D303" s="73"/>
      <c r="E303" s="73"/>
      <c r="F303" s="115" t="s">
        <v>64</v>
      </c>
      <c r="G303" s="115" t="s">
        <v>198</v>
      </c>
      <c r="H303" s="26" t="s">
        <v>514</v>
      </c>
      <c r="I303" s="134"/>
      <c r="J303" s="134"/>
      <c r="K303" s="134"/>
      <c r="L303" s="134"/>
      <c r="M303" s="134"/>
      <c r="N303" s="74"/>
      <c r="O303" s="73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F303" s="42"/>
      <c r="AG303" s="42"/>
      <c r="AH303" s="42"/>
      <c r="AI303" s="42"/>
      <c r="AJ303" s="42"/>
      <c r="AK303" s="42"/>
      <c r="AL303" s="42"/>
      <c r="AM303" s="42"/>
      <c r="AN303" s="42"/>
      <c r="AO303" s="42"/>
      <c r="AP303" s="42"/>
      <c r="AQ303" s="42"/>
      <c r="AR303" s="42"/>
      <c r="AS303" s="42"/>
      <c r="AT303" s="42"/>
      <c r="AU303" s="42"/>
      <c r="AV303" s="42"/>
      <c r="AW303" s="42"/>
      <c r="AX303" s="42"/>
      <c r="AY303" s="42"/>
      <c r="AZ303" s="42"/>
      <c r="BA303" s="42"/>
      <c r="BB303" s="42"/>
      <c r="BC303" s="42"/>
      <c r="BD303" s="42"/>
      <c r="BE303" s="42"/>
      <c r="BF303" s="42"/>
      <c r="BG303" s="42"/>
      <c r="BH303" s="42"/>
      <c r="BI303" s="42"/>
      <c r="BJ303" s="42"/>
      <c r="BK303" s="42"/>
      <c r="BL303" s="42"/>
      <c r="BM303" s="42"/>
      <c r="BN303" s="42"/>
      <c r="BO303" s="42"/>
      <c r="BP303" s="42"/>
      <c r="BQ303" s="42"/>
      <c r="BR303" s="42"/>
      <c r="BS303" s="42"/>
      <c r="BT303" s="42"/>
      <c r="BU303" s="42"/>
      <c r="BV303" s="42"/>
      <c r="BW303" s="42"/>
      <c r="BX303" s="42"/>
      <c r="BY303" s="42"/>
      <c r="BZ303" s="42"/>
      <c r="CA303" s="42"/>
      <c r="CB303" s="42"/>
      <c r="CC303" s="42"/>
      <c r="CD303" s="42"/>
      <c r="CE303" s="42"/>
      <c r="CF303" s="42"/>
      <c r="CG303" s="42"/>
      <c r="CH303" s="42"/>
      <c r="CI303" s="42"/>
      <c r="CJ303" s="42"/>
      <c r="CK303" s="42"/>
      <c r="CL303" s="42"/>
      <c r="CM303" s="42"/>
      <c r="CN303" s="42"/>
      <c r="CO303" s="42"/>
      <c r="CP303" s="42"/>
      <c r="CQ303" s="42"/>
      <c r="CR303" s="42"/>
      <c r="CS303" s="42"/>
      <c r="CT303" s="42"/>
      <c r="CU303" s="42"/>
      <c r="CV303" s="42"/>
      <c r="CW303" s="42"/>
      <c r="CX303" s="42"/>
      <c r="CY303" s="42"/>
      <c r="CZ303" s="42"/>
      <c r="DA303" s="42"/>
    </row>
    <row r="304" spans="1:105" x14ac:dyDescent="0.25">
      <c r="A304" s="73"/>
      <c r="B304" s="73"/>
      <c r="C304" s="73"/>
      <c r="D304" s="73"/>
      <c r="E304" s="73"/>
      <c r="F304" s="115" t="s">
        <v>65</v>
      </c>
      <c r="G304" s="115" t="s">
        <v>198</v>
      </c>
      <c r="H304" s="26" t="s">
        <v>514</v>
      </c>
      <c r="I304" s="134"/>
      <c r="J304" s="134"/>
      <c r="K304" s="134"/>
      <c r="L304" s="134"/>
      <c r="M304" s="134"/>
      <c r="N304" s="74"/>
      <c r="O304" s="73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F304" s="42"/>
      <c r="AG304" s="42"/>
      <c r="AH304" s="42"/>
      <c r="AI304" s="42"/>
      <c r="AJ304" s="42"/>
      <c r="AK304" s="42"/>
      <c r="AL304" s="42"/>
      <c r="AM304" s="42"/>
      <c r="AN304" s="42"/>
      <c r="AO304" s="42"/>
      <c r="AP304" s="42"/>
      <c r="AQ304" s="42"/>
      <c r="AR304" s="42"/>
      <c r="AS304" s="42"/>
      <c r="AT304" s="42"/>
      <c r="AU304" s="42"/>
      <c r="AV304" s="42"/>
      <c r="AW304" s="42"/>
      <c r="AX304" s="42"/>
      <c r="AY304" s="42"/>
      <c r="AZ304" s="42"/>
      <c r="BA304" s="42"/>
      <c r="BB304" s="42"/>
      <c r="BC304" s="42"/>
      <c r="BD304" s="42"/>
      <c r="BE304" s="42"/>
      <c r="BF304" s="42"/>
      <c r="BG304" s="42"/>
      <c r="BH304" s="42"/>
      <c r="BI304" s="42"/>
      <c r="BJ304" s="42"/>
      <c r="BK304" s="42"/>
      <c r="BL304" s="42"/>
      <c r="BM304" s="42"/>
      <c r="BN304" s="42"/>
      <c r="BO304" s="42"/>
      <c r="BP304" s="42"/>
      <c r="BQ304" s="42"/>
      <c r="BR304" s="42"/>
      <c r="BS304" s="42"/>
      <c r="BT304" s="42"/>
      <c r="BU304" s="42"/>
      <c r="BV304" s="42"/>
      <c r="BW304" s="42"/>
      <c r="BX304" s="42"/>
      <c r="BY304" s="42"/>
      <c r="BZ304" s="42"/>
      <c r="CA304" s="42"/>
      <c r="CB304" s="42"/>
      <c r="CC304" s="42"/>
      <c r="CD304" s="42"/>
      <c r="CE304" s="42"/>
      <c r="CF304" s="42"/>
      <c r="CG304" s="42"/>
      <c r="CH304" s="42"/>
      <c r="CI304" s="42"/>
      <c r="CJ304" s="42"/>
      <c r="CK304" s="42"/>
      <c r="CL304" s="42"/>
      <c r="CM304" s="42"/>
      <c r="CN304" s="42"/>
      <c r="CO304" s="42"/>
      <c r="CP304" s="42"/>
      <c r="CQ304" s="42"/>
      <c r="CR304" s="42"/>
      <c r="CS304" s="42"/>
      <c r="CT304" s="42"/>
      <c r="CU304" s="42"/>
      <c r="CV304" s="42"/>
      <c r="CW304" s="42"/>
      <c r="CX304" s="42"/>
      <c r="CY304" s="42"/>
      <c r="CZ304" s="42"/>
      <c r="DA304" s="42"/>
    </row>
    <row r="305" spans="1:105" x14ac:dyDescent="0.25">
      <c r="A305" s="73"/>
      <c r="B305" s="73"/>
      <c r="C305" s="73"/>
      <c r="D305" s="73"/>
      <c r="E305" s="73"/>
      <c r="F305" s="115" t="s">
        <v>210</v>
      </c>
      <c r="G305" s="115" t="s">
        <v>198</v>
      </c>
      <c r="H305" s="26" t="s">
        <v>514</v>
      </c>
      <c r="I305" s="134"/>
      <c r="J305" s="134"/>
      <c r="K305" s="134"/>
      <c r="L305" s="134"/>
      <c r="M305" s="134"/>
      <c r="N305" s="74"/>
      <c r="O305" s="73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F305" s="42"/>
      <c r="AG305" s="42"/>
      <c r="AH305" s="42"/>
      <c r="AI305" s="42"/>
      <c r="AJ305" s="42"/>
      <c r="AK305" s="42"/>
      <c r="AL305" s="42"/>
      <c r="AM305" s="42"/>
      <c r="AN305" s="42"/>
      <c r="AO305" s="42"/>
      <c r="AP305" s="42"/>
      <c r="AQ305" s="42"/>
      <c r="AR305" s="42"/>
      <c r="AS305" s="42"/>
      <c r="AT305" s="42"/>
      <c r="AU305" s="42"/>
      <c r="AV305" s="42"/>
      <c r="AW305" s="42"/>
      <c r="AX305" s="42"/>
      <c r="AY305" s="42"/>
      <c r="AZ305" s="42"/>
      <c r="BA305" s="42"/>
      <c r="BB305" s="42"/>
      <c r="BC305" s="42"/>
      <c r="BD305" s="42"/>
      <c r="BE305" s="42"/>
      <c r="BF305" s="42"/>
      <c r="BG305" s="42"/>
      <c r="BH305" s="42"/>
      <c r="BI305" s="42"/>
      <c r="BJ305" s="42"/>
      <c r="BK305" s="42"/>
      <c r="BL305" s="42"/>
      <c r="BM305" s="42"/>
      <c r="BN305" s="42"/>
      <c r="BO305" s="42"/>
      <c r="BP305" s="42"/>
      <c r="BQ305" s="42"/>
      <c r="BR305" s="42"/>
      <c r="BS305" s="42"/>
      <c r="BT305" s="42"/>
      <c r="BU305" s="42"/>
      <c r="BV305" s="42"/>
      <c r="BW305" s="42"/>
      <c r="BX305" s="42"/>
      <c r="BY305" s="42"/>
      <c r="BZ305" s="42"/>
      <c r="CA305" s="42"/>
      <c r="CB305" s="42"/>
      <c r="CC305" s="42"/>
      <c r="CD305" s="42"/>
      <c r="CE305" s="42"/>
      <c r="CF305" s="42"/>
      <c r="CG305" s="42"/>
      <c r="CH305" s="42"/>
      <c r="CI305" s="42"/>
      <c r="CJ305" s="42"/>
      <c r="CK305" s="42"/>
      <c r="CL305" s="42"/>
      <c r="CM305" s="42"/>
      <c r="CN305" s="42"/>
      <c r="CO305" s="42"/>
      <c r="CP305" s="42"/>
      <c r="CQ305" s="42"/>
      <c r="CR305" s="42"/>
      <c r="CS305" s="42"/>
      <c r="CT305" s="42"/>
      <c r="CU305" s="42"/>
      <c r="CV305" s="42"/>
      <c r="CW305" s="42"/>
      <c r="CX305" s="42"/>
      <c r="CY305" s="42"/>
      <c r="CZ305" s="42"/>
      <c r="DA305" s="42"/>
    </row>
    <row r="306" spans="1:105" x14ac:dyDescent="0.25">
      <c r="A306" s="73"/>
      <c r="B306" s="73"/>
      <c r="C306" s="73"/>
      <c r="D306" s="73"/>
      <c r="E306" s="73"/>
      <c r="F306" s="115" t="s">
        <v>211</v>
      </c>
      <c r="G306" s="115" t="s">
        <v>198</v>
      </c>
      <c r="H306" s="26" t="s">
        <v>514</v>
      </c>
      <c r="I306" s="134"/>
      <c r="J306" s="134"/>
      <c r="K306" s="134"/>
      <c r="L306" s="134"/>
      <c r="M306" s="134"/>
      <c r="N306" s="74"/>
      <c r="O306" s="73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F306" s="42"/>
      <c r="AG306" s="42"/>
      <c r="AH306" s="42"/>
      <c r="AI306" s="42"/>
      <c r="AJ306" s="42"/>
      <c r="AK306" s="42"/>
      <c r="AL306" s="42"/>
      <c r="AM306" s="42"/>
      <c r="AN306" s="42"/>
      <c r="AO306" s="42"/>
      <c r="AP306" s="42"/>
      <c r="AQ306" s="42"/>
      <c r="AR306" s="42"/>
      <c r="AS306" s="42"/>
      <c r="AT306" s="42"/>
      <c r="AU306" s="42"/>
      <c r="AV306" s="42"/>
      <c r="AW306" s="42"/>
      <c r="AX306" s="42"/>
      <c r="AY306" s="42"/>
      <c r="AZ306" s="42"/>
      <c r="BA306" s="42"/>
      <c r="BB306" s="42"/>
      <c r="BC306" s="42"/>
      <c r="BD306" s="42"/>
      <c r="BE306" s="42"/>
      <c r="BF306" s="42"/>
      <c r="BG306" s="42"/>
      <c r="BH306" s="42"/>
      <c r="BI306" s="42"/>
      <c r="BJ306" s="42"/>
      <c r="BK306" s="42"/>
      <c r="BL306" s="42"/>
      <c r="BM306" s="42"/>
      <c r="BN306" s="42"/>
      <c r="BO306" s="42"/>
      <c r="BP306" s="42"/>
      <c r="BQ306" s="42"/>
      <c r="BR306" s="42"/>
      <c r="BS306" s="42"/>
      <c r="BT306" s="42"/>
      <c r="BU306" s="42"/>
      <c r="BV306" s="42"/>
      <c r="BW306" s="42"/>
      <c r="BX306" s="42"/>
      <c r="BY306" s="42"/>
      <c r="BZ306" s="42"/>
      <c r="CA306" s="42"/>
      <c r="CB306" s="42"/>
      <c r="CC306" s="42"/>
      <c r="CD306" s="42"/>
      <c r="CE306" s="42"/>
      <c r="CF306" s="42"/>
      <c r="CG306" s="42"/>
      <c r="CH306" s="42"/>
      <c r="CI306" s="42"/>
      <c r="CJ306" s="42"/>
      <c r="CK306" s="42"/>
      <c r="CL306" s="42"/>
      <c r="CM306" s="42"/>
      <c r="CN306" s="42"/>
      <c r="CO306" s="42"/>
      <c r="CP306" s="42"/>
      <c r="CQ306" s="42"/>
      <c r="CR306" s="42"/>
      <c r="CS306" s="42"/>
      <c r="CT306" s="42"/>
      <c r="CU306" s="42"/>
      <c r="CV306" s="42"/>
      <c r="CW306" s="42"/>
      <c r="CX306" s="42"/>
      <c r="CY306" s="42"/>
      <c r="CZ306" s="42"/>
      <c r="DA306" s="42"/>
    </row>
    <row r="307" spans="1:105" x14ac:dyDescent="0.25">
      <c r="A307" s="73"/>
      <c r="B307" s="73"/>
      <c r="C307" s="73"/>
      <c r="D307" s="73"/>
      <c r="E307" s="73"/>
      <c r="F307" s="115" t="s">
        <v>212</v>
      </c>
      <c r="G307" s="115" t="s">
        <v>198</v>
      </c>
      <c r="H307" s="26" t="s">
        <v>514</v>
      </c>
      <c r="I307" s="134"/>
      <c r="J307" s="134"/>
      <c r="K307" s="134"/>
      <c r="L307" s="134"/>
      <c r="M307" s="134"/>
      <c r="N307" s="74"/>
      <c r="O307" s="73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42"/>
      <c r="AF307" s="42"/>
      <c r="AG307" s="42"/>
      <c r="AH307" s="42"/>
      <c r="AI307" s="42"/>
      <c r="AJ307" s="42"/>
      <c r="AK307" s="42"/>
      <c r="AL307" s="42"/>
      <c r="AM307" s="42"/>
      <c r="AN307" s="42"/>
      <c r="AO307" s="42"/>
      <c r="AP307" s="42"/>
      <c r="AQ307" s="42"/>
      <c r="AR307" s="42"/>
      <c r="AS307" s="42"/>
      <c r="AT307" s="42"/>
      <c r="AU307" s="42"/>
      <c r="AV307" s="42"/>
      <c r="AW307" s="42"/>
      <c r="AX307" s="42"/>
      <c r="AY307" s="42"/>
      <c r="AZ307" s="42"/>
      <c r="BA307" s="42"/>
      <c r="BB307" s="42"/>
      <c r="BC307" s="42"/>
      <c r="BD307" s="42"/>
      <c r="BE307" s="42"/>
      <c r="BF307" s="42"/>
      <c r="BG307" s="42"/>
      <c r="BH307" s="42"/>
      <c r="BI307" s="42"/>
      <c r="BJ307" s="42"/>
      <c r="BK307" s="42"/>
      <c r="BL307" s="42"/>
      <c r="BM307" s="42"/>
      <c r="BN307" s="42"/>
      <c r="BO307" s="42"/>
      <c r="BP307" s="42"/>
      <c r="BQ307" s="42"/>
      <c r="BR307" s="42"/>
      <c r="BS307" s="42"/>
      <c r="BT307" s="42"/>
      <c r="BU307" s="42"/>
      <c r="BV307" s="42"/>
      <c r="BW307" s="42"/>
      <c r="BX307" s="42"/>
      <c r="BY307" s="42"/>
      <c r="BZ307" s="42"/>
      <c r="CA307" s="42"/>
      <c r="CB307" s="42"/>
      <c r="CC307" s="42"/>
      <c r="CD307" s="42"/>
      <c r="CE307" s="42"/>
      <c r="CF307" s="42"/>
      <c r="CG307" s="42"/>
      <c r="CH307" s="42"/>
      <c r="CI307" s="42"/>
      <c r="CJ307" s="42"/>
      <c r="CK307" s="42"/>
      <c r="CL307" s="42"/>
      <c r="CM307" s="42"/>
      <c r="CN307" s="42"/>
      <c r="CO307" s="42"/>
      <c r="CP307" s="42"/>
      <c r="CQ307" s="42"/>
      <c r="CR307" s="42"/>
      <c r="CS307" s="42"/>
      <c r="CT307" s="42"/>
      <c r="CU307" s="42"/>
      <c r="CV307" s="42"/>
      <c r="CW307" s="42"/>
      <c r="CX307" s="42"/>
      <c r="CY307" s="42"/>
      <c r="CZ307" s="42"/>
      <c r="DA307" s="42"/>
    </row>
    <row r="308" spans="1:105" x14ac:dyDescent="0.25">
      <c r="A308" s="73"/>
      <c r="B308" s="73"/>
      <c r="C308" s="73"/>
      <c r="D308" s="73"/>
      <c r="E308" s="73"/>
      <c r="F308" s="115" t="s">
        <v>372</v>
      </c>
      <c r="G308" s="115" t="s">
        <v>198</v>
      </c>
      <c r="H308" s="26" t="s">
        <v>38</v>
      </c>
      <c r="I308" s="134"/>
      <c r="J308" s="134"/>
      <c r="K308" s="134"/>
      <c r="L308" s="134"/>
      <c r="M308" s="134"/>
      <c r="N308" s="74"/>
      <c r="O308" s="73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F308" s="42"/>
      <c r="AG308" s="42"/>
      <c r="AH308" s="42"/>
      <c r="AI308" s="42"/>
      <c r="AJ308" s="42"/>
      <c r="AK308" s="42"/>
      <c r="AL308" s="42"/>
      <c r="AM308" s="42"/>
      <c r="AN308" s="42"/>
      <c r="AO308" s="42"/>
      <c r="AP308" s="42"/>
      <c r="AQ308" s="42"/>
      <c r="AR308" s="42"/>
      <c r="AS308" s="42"/>
      <c r="AT308" s="42"/>
      <c r="AU308" s="42"/>
      <c r="AV308" s="42"/>
      <c r="AW308" s="42"/>
      <c r="AX308" s="42"/>
      <c r="AY308" s="42"/>
      <c r="AZ308" s="42"/>
      <c r="BA308" s="42"/>
      <c r="BB308" s="42"/>
      <c r="BC308" s="42"/>
      <c r="BD308" s="42"/>
      <c r="BE308" s="42"/>
      <c r="BF308" s="42"/>
      <c r="BG308" s="42"/>
      <c r="BH308" s="42"/>
      <c r="BI308" s="42"/>
      <c r="BJ308" s="42"/>
      <c r="BK308" s="42"/>
      <c r="BL308" s="42"/>
      <c r="BM308" s="42"/>
      <c r="BN308" s="42"/>
      <c r="BO308" s="42"/>
      <c r="BP308" s="42"/>
      <c r="BQ308" s="42"/>
      <c r="BR308" s="42"/>
      <c r="BS308" s="42"/>
      <c r="BT308" s="42"/>
      <c r="BU308" s="42"/>
      <c r="BV308" s="42"/>
      <c r="BW308" s="42"/>
      <c r="BX308" s="42"/>
      <c r="BY308" s="42"/>
      <c r="BZ308" s="42"/>
      <c r="CA308" s="42"/>
      <c r="CB308" s="42"/>
      <c r="CC308" s="42"/>
      <c r="CD308" s="42"/>
      <c r="CE308" s="42"/>
      <c r="CF308" s="42"/>
      <c r="CG308" s="42"/>
      <c r="CH308" s="42"/>
      <c r="CI308" s="42"/>
      <c r="CJ308" s="42"/>
      <c r="CK308" s="42"/>
      <c r="CL308" s="42"/>
      <c r="CM308" s="42"/>
      <c r="CN308" s="42"/>
      <c r="CO308" s="42"/>
      <c r="CP308" s="42"/>
      <c r="CQ308" s="42"/>
      <c r="CR308" s="42"/>
      <c r="CS308" s="42"/>
      <c r="CT308" s="42"/>
      <c r="CU308" s="42"/>
      <c r="CV308" s="42"/>
      <c r="CW308" s="42"/>
      <c r="CX308" s="42"/>
      <c r="CY308" s="42"/>
      <c r="CZ308" s="42"/>
      <c r="DA308" s="42"/>
    </row>
    <row r="309" spans="1:105" x14ac:dyDescent="0.25">
      <c r="A309" s="73"/>
      <c r="B309" s="73"/>
      <c r="C309" s="73"/>
      <c r="D309" s="73"/>
      <c r="E309" s="73"/>
      <c r="F309" s="115" t="s">
        <v>373</v>
      </c>
      <c r="G309" s="115" t="s">
        <v>198</v>
      </c>
      <c r="H309" s="26" t="s">
        <v>38</v>
      </c>
      <c r="I309" s="134"/>
      <c r="J309" s="134"/>
      <c r="K309" s="134"/>
      <c r="L309" s="134"/>
      <c r="M309" s="134"/>
      <c r="N309" s="74"/>
      <c r="O309" s="73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F309" s="42"/>
      <c r="AG309" s="42"/>
      <c r="AH309" s="42"/>
      <c r="AI309" s="42"/>
      <c r="AJ309" s="42"/>
      <c r="AK309" s="42"/>
      <c r="AL309" s="42"/>
      <c r="AM309" s="42"/>
      <c r="AN309" s="42"/>
      <c r="AO309" s="42"/>
      <c r="AP309" s="42"/>
      <c r="AQ309" s="42"/>
      <c r="AR309" s="42"/>
      <c r="AS309" s="42"/>
      <c r="AT309" s="42"/>
      <c r="AU309" s="42"/>
      <c r="AV309" s="42"/>
      <c r="AW309" s="42"/>
      <c r="AX309" s="42"/>
      <c r="AY309" s="42"/>
      <c r="AZ309" s="42"/>
      <c r="BA309" s="42"/>
      <c r="BB309" s="42"/>
      <c r="BC309" s="42"/>
      <c r="BD309" s="42"/>
      <c r="BE309" s="42"/>
      <c r="BF309" s="42"/>
      <c r="BG309" s="42"/>
      <c r="BH309" s="42"/>
      <c r="BI309" s="42"/>
      <c r="BJ309" s="42"/>
      <c r="BK309" s="42"/>
      <c r="BL309" s="42"/>
      <c r="BM309" s="42"/>
      <c r="BN309" s="42"/>
      <c r="BO309" s="42"/>
      <c r="BP309" s="42"/>
      <c r="BQ309" s="42"/>
      <c r="BR309" s="42"/>
      <c r="BS309" s="42"/>
      <c r="BT309" s="42"/>
      <c r="BU309" s="42"/>
      <c r="BV309" s="42"/>
      <c r="BW309" s="42"/>
      <c r="BX309" s="42"/>
      <c r="BY309" s="42"/>
      <c r="BZ309" s="42"/>
      <c r="CA309" s="42"/>
      <c r="CB309" s="42"/>
      <c r="CC309" s="42"/>
      <c r="CD309" s="42"/>
      <c r="CE309" s="42"/>
      <c r="CF309" s="42"/>
      <c r="CG309" s="42"/>
      <c r="CH309" s="42"/>
      <c r="CI309" s="42"/>
      <c r="CJ309" s="42"/>
      <c r="CK309" s="42"/>
      <c r="CL309" s="42"/>
      <c r="CM309" s="42"/>
      <c r="CN309" s="42"/>
      <c r="CO309" s="42"/>
      <c r="CP309" s="42"/>
      <c r="CQ309" s="42"/>
      <c r="CR309" s="42"/>
      <c r="CS309" s="42"/>
      <c r="CT309" s="42"/>
      <c r="CU309" s="42"/>
      <c r="CV309" s="42"/>
      <c r="CW309" s="42"/>
      <c r="CX309" s="42"/>
      <c r="CY309" s="42"/>
      <c r="CZ309" s="42"/>
      <c r="DA309" s="42"/>
    </row>
    <row r="310" spans="1:105" x14ac:dyDescent="0.25">
      <c r="A310" s="73"/>
      <c r="B310" s="73"/>
      <c r="C310" s="73"/>
      <c r="D310" s="73"/>
      <c r="E310" s="73"/>
      <c r="F310" s="115" t="s">
        <v>71</v>
      </c>
      <c r="G310" s="115" t="s">
        <v>198</v>
      </c>
      <c r="H310" s="26" t="s">
        <v>514</v>
      </c>
      <c r="I310" s="134"/>
      <c r="J310" s="134"/>
      <c r="K310" s="134"/>
      <c r="L310" s="134"/>
      <c r="M310" s="134"/>
      <c r="N310" s="74"/>
      <c r="O310" s="73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F310" s="42"/>
      <c r="AG310" s="42"/>
      <c r="AH310" s="42"/>
      <c r="AI310" s="42"/>
      <c r="AJ310" s="42"/>
      <c r="AK310" s="42"/>
      <c r="AL310" s="42"/>
      <c r="AM310" s="42"/>
      <c r="AN310" s="42"/>
      <c r="AO310" s="42"/>
      <c r="AP310" s="42"/>
      <c r="AQ310" s="42"/>
      <c r="AR310" s="42"/>
      <c r="AS310" s="42"/>
      <c r="AT310" s="42"/>
      <c r="AU310" s="42"/>
      <c r="AV310" s="42"/>
      <c r="AW310" s="42"/>
      <c r="AX310" s="42"/>
      <c r="AY310" s="42"/>
      <c r="AZ310" s="42"/>
      <c r="BA310" s="42"/>
      <c r="BB310" s="42"/>
      <c r="BC310" s="42"/>
      <c r="BD310" s="42"/>
      <c r="BE310" s="42"/>
      <c r="BF310" s="42"/>
      <c r="BG310" s="42"/>
      <c r="BH310" s="42"/>
      <c r="BI310" s="42"/>
      <c r="BJ310" s="42"/>
      <c r="BK310" s="42"/>
      <c r="BL310" s="42"/>
      <c r="BM310" s="42"/>
      <c r="BN310" s="42"/>
      <c r="BO310" s="42"/>
      <c r="BP310" s="42"/>
      <c r="BQ310" s="42"/>
      <c r="BR310" s="42"/>
      <c r="BS310" s="42"/>
      <c r="BT310" s="42"/>
      <c r="BU310" s="42"/>
      <c r="BV310" s="42"/>
      <c r="BW310" s="42"/>
      <c r="BX310" s="42"/>
      <c r="BY310" s="42"/>
      <c r="BZ310" s="42"/>
      <c r="CA310" s="42"/>
      <c r="CB310" s="42"/>
      <c r="CC310" s="42"/>
      <c r="CD310" s="42"/>
      <c r="CE310" s="42"/>
      <c r="CF310" s="42"/>
      <c r="CG310" s="42"/>
      <c r="CH310" s="42"/>
      <c r="CI310" s="42"/>
      <c r="CJ310" s="42"/>
      <c r="CK310" s="42"/>
      <c r="CL310" s="42"/>
      <c r="CM310" s="42"/>
      <c r="CN310" s="42"/>
      <c r="CO310" s="42"/>
      <c r="CP310" s="42"/>
      <c r="CQ310" s="42"/>
      <c r="CR310" s="42"/>
      <c r="CS310" s="42"/>
      <c r="CT310" s="42"/>
      <c r="CU310" s="42"/>
      <c r="CV310" s="42"/>
      <c r="CW310" s="42"/>
      <c r="CX310" s="42"/>
      <c r="CY310" s="42"/>
      <c r="CZ310" s="42"/>
      <c r="DA310" s="42"/>
    </row>
    <row r="311" spans="1:105" x14ac:dyDescent="0.25">
      <c r="A311" s="73"/>
      <c r="B311" s="73"/>
      <c r="C311" s="73"/>
      <c r="D311" s="73"/>
      <c r="E311" s="73"/>
      <c r="F311" s="115" t="s">
        <v>72</v>
      </c>
      <c r="G311" s="115" t="s">
        <v>198</v>
      </c>
      <c r="H311" s="26" t="s">
        <v>514</v>
      </c>
      <c r="I311" s="134"/>
      <c r="J311" s="134"/>
      <c r="K311" s="134"/>
      <c r="L311" s="134"/>
      <c r="M311" s="134"/>
      <c r="N311" s="74"/>
      <c r="O311" s="73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F311" s="42"/>
      <c r="AG311" s="42"/>
      <c r="AH311" s="42"/>
      <c r="AI311" s="42"/>
      <c r="AJ311" s="42"/>
      <c r="AK311" s="42"/>
      <c r="AL311" s="42"/>
      <c r="AM311" s="42"/>
      <c r="AN311" s="42"/>
      <c r="AO311" s="42"/>
      <c r="AP311" s="42"/>
      <c r="AQ311" s="42"/>
      <c r="AR311" s="42"/>
      <c r="AS311" s="42"/>
      <c r="AT311" s="42"/>
      <c r="AU311" s="42"/>
      <c r="AV311" s="42"/>
      <c r="AW311" s="42"/>
      <c r="AX311" s="42"/>
      <c r="AY311" s="42"/>
      <c r="AZ311" s="42"/>
      <c r="BA311" s="42"/>
      <c r="BB311" s="42"/>
      <c r="BC311" s="42"/>
      <c r="BD311" s="42"/>
      <c r="BE311" s="42"/>
      <c r="BF311" s="42"/>
      <c r="BG311" s="42"/>
      <c r="BH311" s="42"/>
      <c r="BI311" s="42"/>
      <c r="BJ311" s="42"/>
      <c r="BK311" s="42"/>
      <c r="BL311" s="42"/>
      <c r="BM311" s="42"/>
      <c r="BN311" s="42"/>
      <c r="BO311" s="42"/>
      <c r="BP311" s="42"/>
      <c r="BQ311" s="42"/>
      <c r="BR311" s="42"/>
      <c r="BS311" s="42"/>
      <c r="BT311" s="42"/>
      <c r="BU311" s="42"/>
      <c r="BV311" s="42"/>
      <c r="BW311" s="42"/>
      <c r="BX311" s="42"/>
      <c r="BY311" s="42"/>
      <c r="BZ311" s="42"/>
      <c r="CA311" s="42"/>
      <c r="CB311" s="42"/>
      <c r="CC311" s="42"/>
      <c r="CD311" s="42"/>
      <c r="CE311" s="42"/>
      <c r="CF311" s="42"/>
      <c r="CG311" s="42"/>
      <c r="CH311" s="42"/>
      <c r="CI311" s="42"/>
      <c r="CJ311" s="42"/>
      <c r="CK311" s="42"/>
      <c r="CL311" s="42"/>
      <c r="CM311" s="42"/>
      <c r="CN311" s="42"/>
      <c r="CO311" s="42"/>
      <c r="CP311" s="42"/>
      <c r="CQ311" s="42"/>
      <c r="CR311" s="42"/>
      <c r="CS311" s="42"/>
      <c r="CT311" s="42"/>
      <c r="CU311" s="42"/>
      <c r="CV311" s="42"/>
      <c r="CW311" s="42"/>
      <c r="CX311" s="42"/>
      <c r="CY311" s="42"/>
      <c r="CZ311" s="42"/>
      <c r="DA311" s="42"/>
    </row>
    <row r="312" spans="1:105" x14ac:dyDescent="0.25">
      <c r="A312" s="73"/>
      <c r="B312" s="73"/>
      <c r="C312" s="73"/>
      <c r="D312" s="73"/>
      <c r="E312" s="73"/>
      <c r="F312" s="115" t="s">
        <v>73</v>
      </c>
      <c r="G312" s="115" t="s">
        <v>198</v>
      </c>
      <c r="H312" s="26" t="s">
        <v>514</v>
      </c>
      <c r="I312" s="134"/>
      <c r="J312" s="134"/>
      <c r="K312" s="134"/>
      <c r="L312" s="134"/>
      <c r="M312" s="134"/>
      <c r="N312" s="74"/>
      <c r="O312" s="73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F312" s="42"/>
      <c r="AG312" s="42"/>
      <c r="AH312" s="42"/>
      <c r="AI312" s="42"/>
      <c r="AJ312" s="42"/>
      <c r="AK312" s="42"/>
      <c r="AL312" s="42"/>
      <c r="AM312" s="42"/>
      <c r="AN312" s="42"/>
      <c r="AO312" s="42"/>
      <c r="AP312" s="42"/>
      <c r="AQ312" s="42"/>
      <c r="AR312" s="42"/>
      <c r="AS312" s="42"/>
      <c r="AT312" s="42"/>
      <c r="AU312" s="42"/>
      <c r="AV312" s="42"/>
      <c r="AW312" s="42"/>
      <c r="AX312" s="42"/>
      <c r="AY312" s="42"/>
      <c r="AZ312" s="42"/>
      <c r="BA312" s="42"/>
      <c r="BB312" s="42"/>
      <c r="BC312" s="42"/>
      <c r="BD312" s="42"/>
      <c r="BE312" s="42"/>
      <c r="BF312" s="42"/>
      <c r="BG312" s="42"/>
      <c r="BH312" s="42"/>
      <c r="BI312" s="42"/>
      <c r="BJ312" s="42"/>
      <c r="BK312" s="42"/>
      <c r="BL312" s="42"/>
      <c r="BM312" s="42"/>
      <c r="BN312" s="42"/>
      <c r="BO312" s="42"/>
      <c r="BP312" s="42"/>
      <c r="BQ312" s="42"/>
      <c r="BR312" s="42"/>
      <c r="BS312" s="42"/>
      <c r="BT312" s="42"/>
      <c r="BU312" s="42"/>
      <c r="BV312" s="42"/>
      <c r="BW312" s="42"/>
      <c r="BX312" s="42"/>
      <c r="BY312" s="42"/>
      <c r="BZ312" s="42"/>
      <c r="CA312" s="42"/>
      <c r="CB312" s="42"/>
      <c r="CC312" s="42"/>
      <c r="CD312" s="42"/>
      <c r="CE312" s="42"/>
      <c r="CF312" s="42"/>
      <c r="CG312" s="42"/>
      <c r="CH312" s="42"/>
      <c r="CI312" s="42"/>
      <c r="CJ312" s="42"/>
      <c r="CK312" s="42"/>
      <c r="CL312" s="42"/>
      <c r="CM312" s="42"/>
      <c r="CN312" s="42"/>
      <c r="CO312" s="42"/>
      <c r="CP312" s="42"/>
      <c r="CQ312" s="42"/>
      <c r="CR312" s="42"/>
      <c r="CS312" s="42"/>
      <c r="CT312" s="42"/>
      <c r="CU312" s="42"/>
      <c r="CV312" s="42"/>
      <c r="CW312" s="42"/>
      <c r="CX312" s="42"/>
      <c r="CY312" s="42"/>
      <c r="CZ312" s="42"/>
      <c r="DA312" s="42"/>
    </row>
    <row r="313" spans="1:105" x14ac:dyDescent="0.25">
      <c r="A313" s="73"/>
      <c r="B313" s="73"/>
      <c r="C313" s="73"/>
      <c r="D313" s="73"/>
      <c r="E313" s="73"/>
      <c r="F313" s="115" t="s">
        <v>374</v>
      </c>
      <c r="G313" s="115" t="s">
        <v>198</v>
      </c>
      <c r="H313" s="26" t="s">
        <v>514</v>
      </c>
      <c r="I313" s="134"/>
      <c r="J313" s="134"/>
      <c r="K313" s="134"/>
      <c r="L313" s="134"/>
      <c r="M313" s="134"/>
      <c r="N313" s="74"/>
      <c r="O313" s="73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2"/>
      <c r="AH313" s="42"/>
      <c r="AI313" s="42"/>
      <c r="AJ313" s="42"/>
      <c r="AK313" s="42"/>
      <c r="AL313" s="42"/>
      <c r="AM313" s="42"/>
      <c r="AN313" s="42"/>
      <c r="AO313" s="42"/>
      <c r="AP313" s="42"/>
      <c r="AQ313" s="42"/>
      <c r="AR313" s="42"/>
      <c r="AS313" s="42"/>
      <c r="AT313" s="42"/>
      <c r="AU313" s="42"/>
      <c r="AV313" s="42"/>
      <c r="AW313" s="42"/>
      <c r="AX313" s="42"/>
      <c r="AY313" s="42"/>
      <c r="AZ313" s="42"/>
      <c r="BA313" s="42"/>
      <c r="BB313" s="42"/>
      <c r="BC313" s="42"/>
      <c r="BD313" s="42"/>
      <c r="BE313" s="42"/>
      <c r="BF313" s="42"/>
      <c r="BG313" s="42"/>
      <c r="BH313" s="42"/>
      <c r="BI313" s="42"/>
      <c r="BJ313" s="42"/>
      <c r="BK313" s="42"/>
      <c r="BL313" s="42"/>
      <c r="BM313" s="42"/>
      <c r="BN313" s="42"/>
      <c r="BO313" s="42"/>
      <c r="BP313" s="42"/>
      <c r="BQ313" s="42"/>
      <c r="BR313" s="42"/>
      <c r="BS313" s="42"/>
      <c r="BT313" s="42"/>
      <c r="BU313" s="42"/>
      <c r="BV313" s="42"/>
      <c r="BW313" s="42"/>
      <c r="BX313" s="42"/>
      <c r="BY313" s="42"/>
      <c r="BZ313" s="42"/>
      <c r="CA313" s="42"/>
      <c r="CB313" s="42"/>
      <c r="CC313" s="42"/>
      <c r="CD313" s="42"/>
      <c r="CE313" s="42"/>
      <c r="CF313" s="42"/>
      <c r="CG313" s="42"/>
      <c r="CH313" s="42"/>
      <c r="CI313" s="42"/>
      <c r="CJ313" s="42"/>
      <c r="CK313" s="42"/>
      <c r="CL313" s="42"/>
      <c r="CM313" s="42"/>
      <c r="CN313" s="42"/>
      <c r="CO313" s="42"/>
      <c r="CP313" s="42"/>
      <c r="CQ313" s="42"/>
      <c r="CR313" s="42"/>
      <c r="CS313" s="42"/>
      <c r="CT313" s="42"/>
      <c r="CU313" s="42"/>
      <c r="CV313" s="42"/>
      <c r="CW313" s="42"/>
      <c r="CX313" s="42"/>
      <c r="CY313" s="42"/>
      <c r="CZ313" s="42"/>
      <c r="DA313" s="42"/>
    </row>
    <row r="314" spans="1:105" x14ac:dyDescent="0.25">
      <c r="A314" s="73"/>
      <c r="B314" s="73"/>
      <c r="C314" s="73"/>
      <c r="D314" s="73"/>
      <c r="E314" s="73"/>
      <c r="F314" s="115" t="s">
        <v>375</v>
      </c>
      <c r="G314" s="115" t="s">
        <v>198</v>
      </c>
      <c r="H314" s="26" t="s">
        <v>514</v>
      </c>
      <c r="I314" s="134"/>
      <c r="J314" s="134"/>
      <c r="K314" s="134"/>
      <c r="L314" s="134"/>
      <c r="M314" s="134"/>
      <c r="N314" s="74"/>
      <c r="O314" s="73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  <c r="AG314" s="42"/>
      <c r="AH314" s="42"/>
      <c r="AI314" s="42"/>
      <c r="AJ314" s="42"/>
      <c r="AK314" s="42"/>
      <c r="AL314" s="42"/>
      <c r="AM314" s="42"/>
      <c r="AN314" s="42"/>
      <c r="AO314" s="42"/>
      <c r="AP314" s="42"/>
      <c r="AQ314" s="42"/>
      <c r="AR314" s="42"/>
      <c r="AS314" s="42"/>
      <c r="AT314" s="42"/>
      <c r="AU314" s="42"/>
      <c r="AV314" s="42"/>
      <c r="AW314" s="42"/>
      <c r="AX314" s="42"/>
      <c r="AY314" s="42"/>
      <c r="AZ314" s="42"/>
      <c r="BA314" s="42"/>
      <c r="BB314" s="42"/>
      <c r="BC314" s="42"/>
      <c r="BD314" s="42"/>
      <c r="BE314" s="42"/>
      <c r="BF314" s="42"/>
      <c r="BG314" s="42"/>
      <c r="BH314" s="42"/>
      <c r="BI314" s="42"/>
      <c r="BJ314" s="42"/>
      <c r="BK314" s="42"/>
      <c r="BL314" s="42"/>
      <c r="BM314" s="42"/>
      <c r="BN314" s="42"/>
      <c r="BO314" s="42"/>
      <c r="BP314" s="42"/>
      <c r="BQ314" s="42"/>
      <c r="BR314" s="42"/>
      <c r="BS314" s="42"/>
      <c r="BT314" s="42"/>
      <c r="BU314" s="42"/>
      <c r="BV314" s="42"/>
      <c r="BW314" s="42"/>
      <c r="BX314" s="42"/>
      <c r="BY314" s="42"/>
      <c r="BZ314" s="42"/>
      <c r="CA314" s="42"/>
      <c r="CB314" s="42"/>
      <c r="CC314" s="42"/>
      <c r="CD314" s="42"/>
      <c r="CE314" s="42"/>
      <c r="CF314" s="42"/>
      <c r="CG314" s="42"/>
      <c r="CH314" s="42"/>
      <c r="CI314" s="42"/>
      <c r="CJ314" s="42"/>
      <c r="CK314" s="42"/>
      <c r="CL314" s="42"/>
      <c r="CM314" s="42"/>
      <c r="CN314" s="42"/>
      <c r="CO314" s="42"/>
      <c r="CP314" s="42"/>
      <c r="CQ314" s="42"/>
      <c r="CR314" s="42"/>
      <c r="CS314" s="42"/>
      <c r="CT314" s="42"/>
      <c r="CU314" s="42"/>
      <c r="CV314" s="42"/>
      <c r="CW314" s="42"/>
      <c r="CX314" s="42"/>
      <c r="CY314" s="42"/>
      <c r="CZ314" s="42"/>
      <c r="DA314" s="42"/>
    </row>
    <row r="315" spans="1:105" x14ac:dyDescent="0.25">
      <c r="A315" s="73"/>
      <c r="B315" s="73"/>
      <c r="C315" s="73"/>
      <c r="D315" s="73"/>
      <c r="E315" s="73"/>
      <c r="F315" s="115" t="s">
        <v>376</v>
      </c>
      <c r="G315" s="115" t="s">
        <v>198</v>
      </c>
      <c r="H315" s="26" t="s">
        <v>38</v>
      </c>
      <c r="I315" s="134"/>
      <c r="J315" s="134"/>
      <c r="K315" s="134"/>
      <c r="L315" s="134"/>
      <c r="M315" s="134"/>
      <c r="N315" s="74"/>
      <c r="O315" s="73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F315" s="42"/>
      <c r="AG315" s="42"/>
      <c r="AH315" s="42"/>
      <c r="AI315" s="42"/>
      <c r="AJ315" s="42"/>
      <c r="AK315" s="42"/>
      <c r="AL315" s="42"/>
      <c r="AM315" s="42"/>
      <c r="AN315" s="42"/>
      <c r="AO315" s="42"/>
      <c r="AP315" s="42"/>
      <c r="AQ315" s="42"/>
      <c r="AR315" s="42"/>
      <c r="AS315" s="42"/>
      <c r="AT315" s="42"/>
      <c r="AU315" s="42"/>
      <c r="AV315" s="42"/>
      <c r="AW315" s="42"/>
      <c r="AX315" s="42"/>
      <c r="AY315" s="42"/>
      <c r="AZ315" s="42"/>
      <c r="BA315" s="42"/>
      <c r="BB315" s="42"/>
      <c r="BC315" s="42"/>
      <c r="BD315" s="42"/>
      <c r="BE315" s="42"/>
      <c r="BF315" s="42"/>
      <c r="BG315" s="42"/>
      <c r="BH315" s="42"/>
      <c r="BI315" s="42"/>
      <c r="BJ315" s="42"/>
      <c r="BK315" s="42"/>
      <c r="BL315" s="42"/>
      <c r="BM315" s="42"/>
      <c r="BN315" s="42"/>
      <c r="BO315" s="42"/>
      <c r="BP315" s="42"/>
      <c r="BQ315" s="42"/>
      <c r="BR315" s="42"/>
      <c r="BS315" s="42"/>
      <c r="BT315" s="42"/>
      <c r="BU315" s="42"/>
      <c r="BV315" s="42"/>
      <c r="BW315" s="42"/>
      <c r="BX315" s="42"/>
      <c r="BY315" s="42"/>
      <c r="BZ315" s="42"/>
      <c r="CA315" s="42"/>
      <c r="CB315" s="42"/>
      <c r="CC315" s="42"/>
      <c r="CD315" s="42"/>
      <c r="CE315" s="42"/>
      <c r="CF315" s="42"/>
      <c r="CG315" s="42"/>
      <c r="CH315" s="42"/>
      <c r="CI315" s="42"/>
      <c r="CJ315" s="42"/>
      <c r="CK315" s="42"/>
      <c r="CL315" s="42"/>
      <c r="CM315" s="42"/>
      <c r="CN315" s="42"/>
      <c r="CO315" s="42"/>
      <c r="CP315" s="42"/>
      <c r="CQ315" s="42"/>
      <c r="CR315" s="42"/>
      <c r="CS315" s="42"/>
      <c r="CT315" s="42"/>
      <c r="CU315" s="42"/>
      <c r="CV315" s="42"/>
      <c r="CW315" s="42"/>
      <c r="CX315" s="42"/>
      <c r="CY315" s="42"/>
      <c r="CZ315" s="42"/>
      <c r="DA315" s="42"/>
    </row>
    <row r="316" spans="1:105" x14ac:dyDescent="0.25">
      <c r="A316" s="73"/>
      <c r="B316" s="73"/>
      <c r="C316" s="73"/>
      <c r="D316" s="73"/>
      <c r="E316" s="73"/>
      <c r="F316" s="115" t="s">
        <v>377</v>
      </c>
      <c r="G316" s="115" t="s">
        <v>198</v>
      </c>
      <c r="H316" s="26" t="s">
        <v>38</v>
      </c>
      <c r="I316" s="134"/>
      <c r="J316" s="134"/>
      <c r="K316" s="134"/>
      <c r="L316" s="134"/>
      <c r="M316" s="134"/>
      <c r="N316" s="74"/>
      <c r="O316" s="73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F316" s="42"/>
      <c r="AG316" s="42"/>
      <c r="AH316" s="42"/>
      <c r="AI316" s="42"/>
      <c r="AJ316" s="42"/>
      <c r="AK316" s="42"/>
      <c r="AL316" s="42"/>
      <c r="AM316" s="42"/>
      <c r="AN316" s="42"/>
      <c r="AO316" s="42"/>
      <c r="AP316" s="42"/>
      <c r="AQ316" s="42"/>
      <c r="AR316" s="42"/>
      <c r="AS316" s="42"/>
      <c r="AT316" s="42"/>
      <c r="AU316" s="42"/>
      <c r="AV316" s="42"/>
      <c r="AW316" s="42"/>
      <c r="AX316" s="42"/>
      <c r="AY316" s="42"/>
      <c r="AZ316" s="42"/>
      <c r="BA316" s="42"/>
      <c r="BB316" s="42"/>
      <c r="BC316" s="42"/>
      <c r="BD316" s="42"/>
      <c r="BE316" s="42"/>
      <c r="BF316" s="42"/>
      <c r="BG316" s="42"/>
      <c r="BH316" s="42"/>
      <c r="BI316" s="42"/>
      <c r="BJ316" s="42"/>
      <c r="BK316" s="42"/>
      <c r="BL316" s="42"/>
      <c r="BM316" s="42"/>
      <c r="BN316" s="42"/>
      <c r="BO316" s="42"/>
      <c r="BP316" s="42"/>
      <c r="BQ316" s="42"/>
      <c r="BR316" s="42"/>
      <c r="BS316" s="42"/>
      <c r="BT316" s="42"/>
      <c r="BU316" s="42"/>
      <c r="BV316" s="42"/>
      <c r="BW316" s="42"/>
      <c r="BX316" s="42"/>
      <c r="BY316" s="42"/>
      <c r="BZ316" s="42"/>
      <c r="CA316" s="42"/>
      <c r="CB316" s="42"/>
      <c r="CC316" s="42"/>
      <c r="CD316" s="42"/>
      <c r="CE316" s="42"/>
      <c r="CF316" s="42"/>
      <c r="CG316" s="42"/>
      <c r="CH316" s="42"/>
      <c r="CI316" s="42"/>
      <c r="CJ316" s="42"/>
      <c r="CK316" s="42"/>
      <c r="CL316" s="42"/>
      <c r="CM316" s="42"/>
      <c r="CN316" s="42"/>
      <c r="CO316" s="42"/>
      <c r="CP316" s="42"/>
      <c r="CQ316" s="42"/>
      <c r="CR316" s="42"/>
      <c r="CS316" s="42"/>
      <c r="CT316" s="42"/>
      <c r="CU316" s="42"/>
      <c r="CV316" s="42"/>
      <c r="CW316" s="42"/>
      <c r="CX316" s="42"/>
      <c r="CY316" s="42"/>
      <c r="CZ316" s="42"/>
      <c r="DA316" s="42"/>
    </row>
    <row r="317" spans="1:105" x14ac:dyDescent="0.25">
      <c r="A317" s="73"/>
      <c r="B317" s="73"/>
      <c r="C317" s="73"/>
      <c r="D317" s="73"/>
      <c r="E317" s="73"/>
      <c r="F317" s="115" t="s">
        <v>378</v>
      </c>
      <c r="G317" s="115" t="s">
        <v>198</v>
      </c>
      <c r="H317" s="26" t="s">
        <v>514</v>
      </c>
      <c r="I317" s="134"/>
      <c r="J317" s="134"/>
      <c r="K317" s="134"/>
      <c r="L317" s="134"/>
      <c r="M317" s="134"/>
      <c r="N317" s="74"/>
      <c r="O317" s="73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  <c r="AG317" s="42"/>
      <c r="AH317" s="42"/>
      <c r="AI317" s="42"/>
      <c r="AJ317" s="42"/>
      <c r="AK317" s="42"/>
      <c r="AL317" s="42"/>
      <c r="AM317" s="42"/>
      <c r="AN317" s="42"/>
      <c r="AO317" s="42"/>
      <c r="AP317" s="42"/>
      <c r="AQ317" s="42"/>
      <c r="AR317" s="42"/>
      <c r="AS317" s="42"/>
      <c r="AT317" s="42"/>
      <c r="AU317" s="42"/>
      <c r="AV317" s="42"/>
      <c r="AW317" s="42"/>
      <c r="AX317" s="42"/>
      <c r="AY317" s="42"/>
      <c r="AZ317" s="42"/>
      <c r="BA317" s="42"/>
      <c r="BB317" s="42"/>
      <c r="BC317" s="42"/>
      <c r="BD317" s="42"/>
      <c r="BE317" s="42"/>
      <c r="BF317" s="42"/>
      <c r="BG317" s="42"/>
      <c r="BH317" s="42"/>
      <c r="BI317" s="42"/>
      <c r="BJ317" s="42"/>
      <c r="BK317" s="42"/>
      <c r="BL317" s="42"/>
      <c r="BM317" s="42"/>
      <c r="BN317" s="42"/>
      <c r="BO317" s="42"/>
      <c r="BP317" s="42"/>
      <c r="BQ317" s="42"/>
      <c r="BR317" s="42"/>
      <c r="BS317" s="42"/>
      <c r="BT317" s="42"/>
      <c r="BU317" s="42"/>
      <c r="BV317" s="42"/>
      <c r="BW317" s="42"/>
      <c r="BX317" s="42"/>
      <c r="BY317" s="42"/>
      <c r="BZ317" s="42"/>
      <c r="CA317" s="42"/>
      <c r="CB317" s="42"/>
      <c r="CC317" s="42"/>
      <c r="CD317" s="42"/>
      <c r="CE317" s="42"/>
      <c r="CF317" s="42"/>
      <c r="CG317" s="42"/>
      <c r="CH317" s="42"/>
      <c r="CI317" s="42"/>
      <c r="CJ317" s="42"/>
      <c r="CK317" s="42"/>
      <c r="CL317" s="42"/>
      <c r="CM317" s="42"/>
      <c r="CN317" s="42"/>
      <c r="CO317" s="42"/>
      <c r="CP317" s="42"/>
      <c r="CQ317" s="42"/>
      <c r="CR317" s="42"/>
      <c r="CS317" s="42"/>
      <c r="CT317" s="42"/>
      <c r="CU317" s="42"/>
      <c r="CV317" s="42"/>
      <c r="CW317" s="42"/>
      <c r="CX317" s="42"/>
      <c r="CY317" s="42"/>
      <c r="CZ317" s="42"/>
      <c r="DA317" s="42"/>
    </row>
    <row r="318" spans="1:105" x14ac:dyDescent="0.25">
      <c r="A318" s="73"/>
      <c r="B318" s="73"/>
      <c r="C318" s="73"/>
      <c r="D318" s="73"/>
      <c r="E318" s="73"/>
      <c r="F318" s="115" t="s">
        <v>379</v>
      </c>
      <c r="G318" s="115" t="s">
        <v>198</v>
      </c>
      <c r="H318" s="26" t="s">
        <v>514</v>
      </c>
      <c r="I318" s="134"/>
      <c r="J318" s="134"/>
      <c r="K318" s="134"/>
      <c r="L318" s="134"/>
      <c r="M318" s="134"/>
      <c r="N318" s="74"/>
      <c r="O318" s="73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F318" s="42"/>
      <c r="AG318" s="42"/>
      <c r="AH318" s="42"/>
      <c r="AI318" s="42"/>
      <c r="AJ318" s="42"/>
      <c r="AK318" s="42"/>
      <c r="AL318" s="42"/>
      <c r="AM318" s="42"/>
      <c r="AN318" s="42"/>
      <c r="AO318" s="42"/>
      <c r="AP318" s="42"/>
      <c r="AQ318" s="42"/>
      <c r="AR318" s="42"/>
      <c r="AS318" s="42"/>
      <c r="AT318" s="42"/>
      <c r="AU318" s="42"/>
      <c r="AV318" s="42"/>
      <c r="AW318" s="42"/>
      <c r="AX318" s="42"/>
      <c r="AY318" s="42"/>
      <c r="AZ318" s="42"/>
      <c r="BA318" s="42"/>
      <c r="BB318" s="42"/>
      <c r="BC318" s="42"/>
      <c r="BD318" s="42"/>
      <c r="BE318" s="42"/>
      <c r="BF318" s="42"/>
      <c r="BG318" s="42"/>
      <c r="BH318" s="42"/>
      <c r="BI318" s="42"/>
      <c r="BJ318" s="42"/>
      <c r="BK318" s="42"/>
      <c r="BL318" s="42"/>
      <c r="BM318" s="42"/>
      <c r="BN318" s="42"/>
      <c r="BO318" s="42"/>
      <c r="BP318" s="42"/>
      <c r="BQ318" s="42"/>
      <c r="BR318" s="42"/>
      <c r="BS318" s="42"/>
      <c r="BT318" s="42"/>
      <c r="BU318" s="42"/>
      <c r="BV318" s="42"/>
      <c r="BW318" s="42"/>
      <c r="BX318" s="42"/>
      <c r="BY318" s="42"/>
      <c r="BZ318" s="42"/>
      <c r="CA318" s="42"/>
      <c r="CB318" s="42"/>
      <c r="CC318" s="42"/>
      <c r="CD318" s="42"/>
      <c r="CE318" s="42"/>
      <c r="CF318" s="42"/>
      <c r="CG318" s="42"/>
      <c r="CH318" s="42"/>
      <c r="CI318" s="42"/>
      <c r="CJ318" s="42"/>
      <c r="CK318" s="42"/>
      <c r="CL318" s="42"/>
      <c r="CM318" s="42"/>
      <c r="CN318" s="42"/>
      <c r="CO318" s="42"/>
      <c r="CP318" s="42"/>
      <c r="CQ318" s="42"/>
      <c r="CR318" s="42"/>
      <c r="CS318" s="42"/>
      <c r="CT318" s="42"/>
      <c r="CU318" s="42"/>
      <c r="CV318" s="42"/>
      <c r="CW318" s="42"/>
      <c r="CX318" s="42"/>
      <c r="CY318" s="42"/>
      <c r="CZ318" s="42"/>
      <c r="DA318" s="42"/>
    </row>
    <row r="319" spans="1:105" x14ac:dyDescent="0.25">
      <c r="A319" s="73"/>
      <c r="B319" s="73"/>
      <c r="C319" s="73"/>
      <c r="D319" s="73"/>
      <c r="E319" s="73"/>
      <c r="F319" s="115" t="s">
        <v>80</v>
      </c>
      <c r="G319" s="115" t="s">
        <v>198</v>
      </c>
      <c r="H319" s="26" t="s">
        <v>514</v>
      </c>
      <c r="I319" s="134"/>
      <c r="J319" s="134"/>
      <c r="K319" s="134"/>
      <c r="L319" s="134"/>
      <c r="M319" s="134"/>
      <c r="N319" s="74"/>
      <c r="O319" s="73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F319" s="42"/>
      <c r="AG319" s="42"/>
      <c r="AH319" s="42"/>
      <c r="AI319" s="42"/>
      <c r="AJ319" s="42"/>
      <c r="AK319" s="42"/>
      <c r="AL319" s="42"/>
      <c r="AM319" s="42"/>
      <c r="AN319" s="42"/>
      <c r="AO319" s="42"/>
      <c r="AP319" s="42"/>
      <c r="AQ319" s="42"/>
      <c r="AR319" s="42"/>
      <c r="AS319" s="42"/>
      <c r="AT319" s="42"/>
      <c r="AU319" s="42"/>
      <c r="AV319" s="42"/>
      <c r="AW319" s="42"/>
      <c r="AX319" s="42"/>
      <c r="AY319" s="42"/>
      <c r="AZ319" s="42"/>
      <c r="BA319" s="42"/>
      <c r="BB319" s="42"/>
      <c r="BC319" s="42"/>
      <c r="BD319" s="42"/>
      <c r="BE319" s="42"/>
      <c r="BF319" s="42"/>
      <c r="BG319" s="42"/>
      <c r="BH319" s="42"/>
      <c r="BI319" s="42"/>
      <c r="BJ319" s="42"/>
      <c r="BK319" s="42"/>
      <c r="BL319" s="42"/>
      <c r="BM319" s="42"/>
      <c r="BN319" s="42"/>
      <c r="BO319" s="42"/>
      <c r="BP319" s="42"/>
      <c r="BQ319" s="42"/>
      <c r="BR319" s="42"/>
      <c r="BS319" s="42"/>
      <c r="BT319" s="42"/>
      <c r="BU319" s="42"/>
      <c r="BV319" s="42"/>
      <c r="BW319" s="42"/>
      <c r="BX319" s="42"/>
      <c r="BY319" s="42"/>
      <c r="BZ319" s="42"/>
      <c r="CA319" s="42"/>
      <c r="CB319" s="42"/>
      <c r="CC319" s="42"/>
      <c r="CD319" s="42"/>
      <c r="CE319" s="42"/>
      <c r="CF319" s="42"/>
      <c r="CG319" s="42"/>
      <c r="CH319" s="42"/>
      <c r="CI319" s="42"/>
      <c r="CJ319" s="42"/>
      <c r="CK319" s="42"/>
      <c r="CL319" s="42"/>
      <c r="CM319" s="42"/>
      <c r="CN319" s="42"/>
      <c r="CO319" s="42"/>
      <c r="CP319" s="42"/>
      <c r="CQ319" s="42"/>
      <c r="CR319" s="42"/>
      <c r="CS319" s="42"/>
      <c r="CT319" s="42"/>
      <c r="CU319" s="42"/>
      <c r="CV319" s="42"/>
      <c r="CW319" s="42"/>
      <c r="CX319" s="42"/>
      <c r="CY319" s="42"/>
      <c r="CZ319" s="42"/>
      <c r="DA319" s="42"/>
    </row>
    <row r="320" spans="1:105" x14ac:dyDescent="0.25">
      <c r="A320" s="73"/>
      <c r="B320" s="73"/>
      <c r="C320" s="73"/>
      <c r="D320" s="73"/>
      <c r="E320" s="73"/>
      <c r="F320" s="115" t="s">
        <v>380</v>
      </c>
      <c r="G320" s="115" t="s">
        <v>198</v>
      </c>
      <c r="H320" s="26" t="s">
        <v>514</v>
      </c>
      <c r="I320" s="134"/>
      <c r="J320" s="134"/>
      <c r="K320" s="134"/>
      <c r="L320" s="134"/>
      <c r="M320" s="134"/>
      <c r="N320" s="74"/>
      <c r="O320" s="73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F320" s="42"/>
      <c r="AG320" s="42"/>
      <c r="AH320" s="42"/>
      <c r="AI320" s="42"/>
      <c r="AJ320" s="42"/>
      <c r="AK320" s="42"/>
      <c r="AL320" s="42"/>
      <c r="AM320" s="42"/>
      <c r="AN320" s="42"/>
      <c r="AO320" s="42"/>
      <c r="AP320" s="42"/>
      <c r="AQ320" s="42"/>
      <c r="AR320" s="42"/>
      <c r="AS320" s="42"/>
      <c r="AT320" s="42"/>
      <c r="AU320" s="42"/>
      <c r="AV320" s="42"/>
      <c r="AW320" s="42"/>
      <c r="AX320" s="42"/>
      <c r="AY320" s="42"/>
      <c r="AZ320" s="42"/>
      <c r="BA320" s="42"/>
      <c r="BB320" s="42"/>
      <c r="BC320" s="42"/>
      <c r="BD320" s="42"/>
      <c r="BE320" s="42"/>
      <c r="BF320" s="42"/>
      <c r="BG320" s="42"/>
      <c r="BH320" s="42"/>
      <c r="BI320" s="42"/>
      <c r="BJ320" s="42"/>
      <c r="BK320" s="42"/>
      <c r="BL320" s="42"/>
      <c r="BM320" s="42"/>
      <c r="BN320" s="42"/>
      <c r="BO320" s="42"/>
      <c r="BP320" s="42"/>
      <c r="BQ320" s="42"/>
      <c r="BR320" s="42"/>
      <c r="BS320" s="42"/>
      <c r="BT320" s="42"/>
      <c r="BU320" s="42"/>
      <c r="BV320" s="42"/>
      <c r="BW320" s="42"/>
      <c r="BX320" s="42"/>
      <c r="BY320" s="42"/>
      <c r="BZ320" s="42"/>
      <c r="CA320" s="42"/>
      <c r="CB320" s="42"/>
      <c r="CC320" s="42"/>
      <c r="CD320" s="42"/>
      <c r="CE320" s="42"/>
      <c r="CF320" s="42"/>
      <c r="CG320" s="42"/>
      <c r="CH320" s="42"/>
      <c r="CI320" s="42"/>
      <c r="CJ320" s="42"/>
      <c r="CK320" s="42"/>
      <c r="CL320" s="42"/>
      <c r="CM320" s="42"/>
      <c r="CN320" s="42"/>
      <c r="CO320" s="42"/>
      <c r="CP320" s="42"/>
      <c r="CQ320" s="42"/>
      <c r="CR320" s="42"/>
      <c r="CS320" s="42"/>
      <c r="CT320" s="42"/>
      <c r="CU320" s="42"/>
      <c r="CV320" s="42"/>
      <c r="CW320" s="42"/>
      <c r="CX320" s="42"/>
      <c r="CY320" s="42"/>
      <c r="CZ320" s="42"/>
      <c r="DA320" s="42"/>
    </row>
    <row r="321" spans="1:105" x14ac:dyDescent="0.25">
      <c r="A321" s="73"/>
      <c r="B321" s="73"/>
      <c r="C321" s="73"/>
      <c r="D321" s="73"/>
      <c r="E321" s="73"/>
      <c r="F321" s="115" t="s">
        <v>381</v>
      </c>
      <c r="G321" s="115" t="s">
        <v>198</v>
      </c>
      <c r="H321" s="26" t="s">
        <v>514</v>
      </c>
      <c r="I321" s="134"/>
      <c r="J321" s="134"/>
      <c r="K321" s="134"/>
      <c r="L321" s="134"/>
      <c r="M321" s="134"/>
      <c r="N321" s="74"/>
      <c r="O321" s="73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F321" s="42"/>
      <c r="AG321" s="42"/>
      <c r="AH321" s="42"/>
      <c r="AI321" s="42"/>
      <c r="AJ321" s="42"/>
      <c r="AK321" s="42"/>
      <c r="AL321" s="42"/>
      <c r="AM321" s="42"/>
      <c r="AN321" s="42"/>
      <c r="AO321" s="42"/>
      <c r="AP321" s="42"/>
      <c r="AQ321" s="42"/>
      <c r="AR321" s="42"/>
      <c r="AS321" s="42"/>
      <c r="AT321" s="42"/>
      <c r="AU321" s="42"/>
      <c r="AV321" s="42"/>
      <c r="AW321" s="42"/>
      <c r="AX321" s="42"/>
      <c r="AY321" s="42"/>
      <c r="AZ321" s="42"/>
      <c r="BA321" s="42"/>
      <c r="BB321" s="42"/>
      <c r="BC321" s="42"/>
      <c r="BD321" s="42"/>
      <c r="BE321" s="42"/>
      <c r="BF321" s="42"/>
      <c r="BG321" s="42"/>
      <c r="BH321" s="42"/>
      <c r="BI321" s="42"/>
      <c r="BJ321" s="42"/>
      <c r="BK321" s="42"/>
      <c r="BL321" s="42"/>
      <c r="BM321" s="42"/>
      <c r="BN321" s="42"/>
      <c r="BO321" s="42"/>
      <c r="BP321" s="42"/>
      <c r="BQ321" s="42"/>
      <c r="BR321" s="42"/>
      <c r="BS321" s="42"/>
      <c r="BT321" s="42"/>
      <c r="BU321" s="42"/>
      <c r="BV321" s="42"/>
      <c r="BW321" s="42"/>
      <c r="BX321" s="42"/>
      <c r="BY321" s="42"/>
      <c r="BZ321" s="42"/>
      <c r="CA321" s="42"/>
      <c r="CB321" s="42"/>
      <c r="CC321" s="42"/>
      <c r="CD321" s="42"/>
      <c r="CE321" s="42"/>
      <c r="CF321" s="42"/>
      <c r="CG321" s="42"/>
      <c r="CH321" s="42"/>
      <c r="CI321" s="42"/>
      <c r="CJ321" s="42"/>
      <c r="CK321" s="42"/>
      <c r="CL321" s="42"/>
      <c r="CM321" s="42"/>
      <c r="CN321" s="42"/>
      <c r="CO321" s="42"/>
      <c r="CP321" s="42"/>
      <c r="CQ321" s="42"/>
      <c r="CR321" s="42"/>
      <c r="CS321" s="42"/>
      <c r="CT321" s="42"/>
      <c r="CU321" s="42"/>
      <c r="CV321" s="42"/>
      <c r="CW321" s="42"/>
      <c r="CX321" s="42"/>
      <c r="CY321" s="42"/>
      <c r="CZ321" s="42"/>
      <c r="DA321" s="42"/>
    </row>
    <row r="322" spans="1:105" x14ac:dyDescent="0.25">
      <c r="A322" s="73"/>
      <c r="B322" s="73"/>
      <c r="C322" s="73"/>
      <c r="D322" s="73"/>
      <c r="E322" s="73"/>
      <c r="F322" s="115" t="s">
        <v>382</v>
      </c>
      <c r="G322" s="115" t="s">
        <v>198</v>
      </c>
      <c r="H322" s="26" t="s">
        <v>514</v>
      </c>
      <c r="I322" s="134"/>
      <c r="J322" s="134"/>
      <c r="K322" s="134"/>
      <c r="L322" s="134"/>
      <c r="M322" s="134"/>
      <c r="N322" s="74"/>
      <c r="O322" s="73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F322" s="42"/>
      <c r="AG322" s="42"/>
      <c r="AH322" s="42"/>
      <c r="AI322" s="42"/>
      <c r="AJ322" s="42"/>
      <c r="AK322" s="42"/>
      <c r="AL322" s="42"/>
      <c r="AM322" s="42"/>
      <c r="AN322" s="42"/>
      <c r="AO322" s="42"/>
      <c r="AP322" s="42"/>
      <c r="AQ322" s="42"/>
      <c r="AR322" s="42"/>
      <c r="AS322" s="42"/>
      <c r="AT322" s="42"/>
      <c r="AU322" s="42"/>
      <c r="AV322" s="42"/>
      <c r="AW322" s="42"/>
      <c r="AX322" s="42"/>
      <c r="AY322" s="42"/>
      <c r="AZ322" s="42"/>
      <c r="BA322" s="42"/>
      <c r="BB322" s="42"/>
      <c r="BC322" s="42"/>
      <c r="BD322" s="42"/>
      <c r="BE322" s="42"/>
      <c r="BF322" s="42"/>
      <c r="BG322" s="42"/>
      <c r="BH322" s="42"/>
      <c r="BI322" s="42"/>
      <c r="BJ322" s="42"/>
      <c r="BK322" s="42"/>
      <c r="BL322" s="42"/>
      <c r="BM322" s="42"/>
      <c r="BN322" s="42"/>
      <c r="BO322" s="42"/>
      <c r="BP322" s="42"/>
      <c r="BQ322" s="42"/>
      <c r="BR322" s="42"/>
      <c r="BS322" s="42"/>
      <c r="BT322" s="42"/>
      <c r="BU322" s="42"/>
      <c r="BV322" s="42"/>
      <c r="BW322" s="42"/>
      <c r="BX322" s="42"/>
      <c r="BY322" s="42"/>
      <c r="BZ322" s="42"/>
      <c r="CA322" s="42"/>
      <c r="CB322" s="42"/>
      <c r="CC322" s="42"/>
      <c r="CD322" s="42"/>
      <c r="CE322" s="42"/>
      <c r="CF322" s="42"/>
      <c r="CG322" s="42"/>
      <c r="CH322" s="42"/>
      <c r="CI322" s="42"/>
      <c r="CJ322" s="42"/>
      <c r="CK322" s="42"/>
      <c r="CL322" s="42"/>
      <c r="CM322" s="42"/>
      <c r="CN322" s="42"/>
      <c r="CO322" s="42"/>
      <c r="CP322" s="42"/>
      <c r="CQ322" s="42"/>
      <c r="CR322" s="42"/>
      <c r="CS322" s="42"/>
      <c r="CT322" s="42"/>
      <c r="CU322" s="42"/>
      <c r="CV322" s="42"/>
      <c r="CW322" s="42"/>
      <c r="CX322" s="42"/>
      <c r="CY322" s="42"/>
      <c r="CZ322" s="42"/>
      <c r="DA322" s="42"/>
    </row>
    <row r="323" spans="1:105" x14ac:dyDescent="0.25">
      <c r="A323" s="73"/>
      <c r="B323" s="73"/>
      <c r="C323" s="73"/>
      <c r="D323" s="73"/>
      <c r="E323" s="73"/>
      <c r="F323" s="115" t="s">
        <v>383</v>
      </c>
      <c r="G323" s="115" t="s">
        <v>198</v>
      </c>
      <c r="H323" s="26" t="s">
        <v>514</v>
      </c>
      <c r="I323" s="134"/>
      <c r="J323" s="134"/>
      <c r="K323" s="134"/>
      <c r="L323" s="134"/>
      <c r="M323" s="134"/>
      <c r="N323" s="74"/>
      <c r="O323" s="73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F323" s="42"/>
      <c r="AG323" s="42"/>
      <c r="AH323" s="42"/>
      <c r="AI323" s="42"/>
      <c r="AJ323" s="42"/>
      <c r="AK323" s="42"/>
      <c r="AL323" s="42"/>
      <c r="AM323" s="42"/>
      <c r="AN323" s="42"/>
      <c r="AO323" s="42"/>
      <c r="AP323" s="42"/>
      <c r="AQ323" s="42"/>
      <c r="AR323" s="42"/>
      <c r="AS323" s="42"/>
      <c r="AT323" s="42"/>
      <c r="AU323" s="42"/>
      <c r="AV323" s="42"/>
      <c r="AW323" s="42"/>
      <c r="AX323" s="42"/>
      <c r="AY323" s="42"/>
      <c r="AZ323" s="42"/>
      <c r="BA323" s="42"/>
      <c r="BB323" s="42"/>
      <c r="BC323" s="42"/>
      <c r="BD323" s="42"/>
      <c r="BE323" s="42"/>
      <c r="BF323" s="42"/>
      <c r="BG323" s="42"/>
      <c r="BH323" s="42"/>
      <c r="BI323" s="42"/>
      <c r="BJ323" s="42"/>
      <c r="BK323" s="42"/>
      <c r="BL323" s="42"/>
      <c r="BM323" s="42"/>
      <c r="BN323" s="42"/>
      <c r="BO323" s="42"/>
      <c r="BP323" s="42"/>
      <c r="BQ323" s="42"/>
      <c r="BR323" s="42"/>
      <c r="BS323" s="42"/>
      <c r="BT323" s="42"/>
      <c r="BU323" s="42"/>
      <c r="BV323" s="42"/>
      <c r="BW323" s="42"/>
      <c r="BX323" s="42"/>
      <c r="BY323" s="42"/>
      <c r="BZ323" s="42"/>
      <c r="CA323" s="42"/>
      <c r="CB323" s="42"/>
      <c r="CC323" s="42"/>
      <c r="CD323" s="42"/>
      <c r="CE323" s="42"/>
      <c r="CF323" s="42"/>
      <c r="CG323" s="42"/>
      <c r="CH323" s="42"/>
      <c r="CI323" s="42"/>
      <c r="CJ323" s="42"/>
      <c r="CK323" s="42"/>
      <c r="CL323" s="42"/>
      <c r="CM323" s="42"/>
      <c r="CN323" s="42"/>
      <c r="CO323" s="42"/>
      <c r="CP323" s="42"/>
      <c r="CQ323" s="42"/>
      <c r="CR323" s="42"/>
      <c r="CS323" s="42"/>
      <c r="CT323" s="42"/>
      <c r="CU323" s="42"/>
      <c r="CV323" s="42"/>
      <c r="CW323" s="42"/>
      <c r="CX323" s="42"/>
      <c r="CY323" s="42"/>
      <c r="CZ323" s="42"/>
      <c r="DA323" s="42"/>
    </row>
    <row r="324" spans="1:105" x14ac:dyDescent="0.25">
      <c r="A324" s="73"/>
      <c r="B324" s="73"/>
      <c r="C324" s="73"/>
      <c r="D324" s="73"/>
      <c r="E324" s="73"/>
      <c r="F324" s="115" t="s">
        <v>384</v>
      </c>
      <c r="G324" s="115" t="s">
        <v>198</v>
      </c>
      <c r="H324" s="26" t="s">
        <v>514</v>
      </c>
      <c r="I324" s="134"/>
      <c r="J324" s="134"/>
      <c r="K324" s="134"/>
      <c r="L324" s="134"/>
      <c r="M324" s="134"/>
      <c r="N324" s="74"/>
      <c r="O324" s="73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F324" s="42"/>
      <c r="AG324" s="42"/>
      <c r="AH324" s="42"/>
      <c r="AI324" s="42"/>
      <c r="AJ324" s="42"/>
      <c r="AK324" s="42"/>
      <c r="AL324" s="42"/>
      <c r="AM324" s="42"/>
      <c r="AN324" s="42"/>
      <c r="AO324" s="42"/>
      <c r="AP324" s="42"/>
      <c r="AQ324" s="42"/>
      <c r="AR324" s="42"/>
      <c r="AS324" s="42"/>
      <c r="AT324" s="42"/>
      <c r="AU324" s="42"/>
      <c r="AV324" s="42"/>
      <c r="AW324" s="42"/>
      <c r="AX324" s="42"/>
      <c r="AY324" s="42"/>
      <c r="AZ324" s="42"/>
      <c r="BA324" s="42"/>
      <c r="BB324" s="42"/>
      <c r="BC324" s="42"/>
      <c r="BD324" s="42"/>
      <c r="BE324" s="42"/>
      <c r="BF324" s="42"/>
      <c r="BG324" s="42"/>
      <c r="BH324" s="42"/>
      <c r="BI324" s="42"/>
      <c r="BJ324" s="42"/>
      <c r="BK324" s="42"/>
      <c r="BL324" s="42"/>
      <c r="BM324" s="42"/>
      <c r="BN324" s="42"/>
      <c r="BO324" s="42"/>
      <c r="BP324" s="42"/>
      <c r="BQ324" s="42"/>
      <c r="BR324" s="42"/>
      <c r="BS324" s="42"/>
      <c r="BT324" s="42"/>
      <c r="BU324" s="42"/>
      <c r="BV324" s="42"/>
      <c r="BW324" s="42"/>
      <c r="BX324" s="42"/>
      <c r="BY324" s="42"/>
      <c r="BZ324" s="42"/>
      <c r="CA324" s="42"/>
      <c r="CB324" s="42"/>
      <c r="CC324" s="42"/>
      <c r="CD324" s="42"/>
      <c r="CE324" s="42"/>
      <c r="CF324" s="42"/>
      <c r="CG324" s="42"/>
      <c r="CH324" s="42"/>
      <c r="CI324" s="42"/>
      <c r="CJ324" s="42"/>
      <c r="CK324" s="42"/>
      <c r="CL324" s="42"/>
      <c r="CM324" s="42"/>
      <c r="CN324" s="42"/>
      <c r="CO324" s="42"/>
      <c r="CP324" s="42"/>
      <c r="CQ324" s="42"/>
      <c r="CR324" s="42"/>
      <c r="CS324" s="42"/>
      <c r="CT324" s="42"/>
      <c r="CU324" s="42"/>
      <c r="CV324" s="42"/>
      <c r="CW324" s="42"/>
      <c r="CX324" s="42"/>
      <c r="CY324" s="42"/>
      <c r="CZ324" s="42"/>
      <c r="DA324" s="42"/>
    </row>
    <row r="325" spans="1:105" x14ac:dyDescent="0.25">
      <c r="A325" s="73"/>
      <c r="B325" s="73"/>
      <c r="C325" s="73"/>
      <c r="D325" s="73"/>
      <c r="E325" s="73"/>
      <c r="F325" s="115" t="s">
        <v>385</v>
      </c>
      <c r="G325" s="115" t="s">
        <v>198</v>
      </c>
      <c r="H325" s="26" t="s">
        <v>514</v>
      </c>
      <c r="I325" s="134"/>
      <c r="J325" s="134"/>
      <c r="K325" s="134"/>
      <c r="L325" s="134"/>
      <c r="M325" s="134"/>
      <c r="N325" s="74"/>
      <c r="O325" s="73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F325" s="42"/>
      <c r="AG325" s="42"/>
      <c r="AH325" s="42"/>
      <c r="AI325" s="42"/>
      <c r="AJ325" s="42"/>
      <c r="AK325" s="42"/>
      <c r="AL325" s="42"/>
      <c r="AM325" s="42"/>
      <c r="AN325" s="42"/>
      <c r="AO325" s="42"/>
      <c r="AP325" s="42"/>
      <c r="AQ325" s="42"/>
      <c r="AR325" s="42"/>
      <c r="AS325" s="42"/>
      <c r="AT325" s="42"/>
      <c r="AU325" s="42"/>
      <c r="AV325" s="42"/>
      <c r="AW325" s="42"/>
      <c r="AX325" s="42"/>
      <c r="AY325" s="42"/>
      <c r="AZ325" s="42"/>
      <c r="BA325" s="42"/>
      <c r="BB325" s="42"/>
      <c r="BC325" s="42"/>
      <c r="BD325" s="42"/>
      <c r="BE325" s="42"/>
      <c r="BF325" s="42"/>
      <c r="BG325" s="42"/>
      <c r="BH325" s="42"/>
      <c r="BI325" s="42"/>
      <c r="BJ325" s="42"/>
      <c r="BK325" s="42"/>
      <c r="BL325" s="42"/>
      <c r="BM325" s="42"/>
      <c r="BN325" s="42"/>
      <c r="BO325" s="42"/>
      <c r="BP325" s="42"/>
      <c r="BQ325" s="42"/>
      <c r="BR325" s="42"/>
      <c r="BS325" s="42"/>
      <c r="BT325" s="42"/>
      <c r="BU325" s="42"/>
      <c r="BV325" s="42"/>
      <c r="BW325" s="42"/>
      <c r="BX325" s="42"/>
      <c r="BY325" s="42"/>
      <c r="BZ325" s="42"/>
      <c r="CA325" s="42"/>
      <c r="CB325" s="42"/>
      <c r="CC325" s="42"/>
      <c r="CD325" s="42"/>
      <c r="CE325" s="42"/>
      <c r="CF325" s="42"/>
      <c r="CG325" s="42"/>
      <c r="CH325" s="42"/>
      <c r="CI325" s="42"/>
      <c r="CJ325" s="42"/>
      <c r="CK325" s="42"/>
      <c r="CL325" s="42"/>
      <c r="CM325" s="42"/>
      <c r="CN325" s="42"/>
      <c r="CO325" s="42"/>
      <c r="CP325" s="42"/>
      <c r="CQ325" s="42"/>
      <c r="CR325" s="42"/>
      <c r="CS325" s="42"/>
      <c r="CT325" s="42"/>
      <c r="CU325" s="42"/>
      <c r="CV325" s="42"/>
      <c r="CW325" s="42"/>
      <c r="CX325" s="42"/>
      <c r="CY325" s="42"/>
      <c r="CZ325" s="42"/>
      <c r="DA325" s="42"/>
    </row>
    <row r="326" spans="1:105" x14ac:dyDescent="0.25">
      <c r="A326" s="73"/>
      <c r="B326" s="73"/>
      <c r="C326" s="73"/>
      <c r="D326" s="73"/>
      <c r="E326" s="73"/>
      <c r="F326" s="115" t="s">
        <v>213</v>
      </c>
      <c r="G326" s="115" t="s">
        <v>198</v>
      </c>
      <c r="H326" s="26" t="s">
        <v>37</v>
      </c>
      <c r="I326" s="134"/>
      <c r="J326" s="134"/>
      <c r="K326" s="134"/>
      <c r="L326" s="134"/>
      <c r="M326" s="134"/>
      <c r="N326" s="74"/>
      <c r="O326" s="73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F326" s="42"/>
      <c r="AG326" s="42"/>
      <c r="AH326" s="42"/>
      <c r="AI326" s="42"/>
      <c r="AJ326" s="42"/>
      <c r="AK326" s="42"/>
      <c r="AL326" s="42"/>
      <c r="AM326" s="42"/>
      <c r="AN326" s="42"/>
      <c r="AO326" s="42"/>
      <c r="AP326" s="42"/>
      <c r="AQ326" s="42"/>
      <c r="AR326" s="42"/>
      <c r="AS326" s="42"/>
      <c r="AT326" s="42"/>
      <c r="AU326" s="42"/>
      <c r="AV326" s="42"/>
      <c r="AW326" s="42"/>
      <c r="AX326" s="42"/>
      <c r="AY326" s="42"/>
      <c r="AZ326" s="42"/>
      <c r="BA326" s="42"/>
      <c r="BB326" s="42"/>
      <c r="BC326" s="42"/>
      <c r="BD326" s="42"/>
      <c r="BE326" s="42"/>
      <c r="BF326" s="42"/>
      <c r="BG326" s="42"/>
      <c r="BH326" s="42"/>
      <c r="BI326" s="42"/>
      <c r="BJ326" s="42"/>
      <c r="BK326" s="42"/>
      <c r="BL326" s="42"/>
      <c r="BM326" s="42"/>
      <c r="BN326" s="42"/>
      <c r="BO326" s="42"/>
      <c r="BP326" s="42"/>
      <c r="BQ326" s="42"/>
      <c r="BR326" s="42"/>
      <c r="BS326" s="42"/>
      <c r="BT326" s="42"/>
      <c r="BU326" s="42"/>
      <c r="BV326" s="42"/>
      <c r="BW326" s="42"/>
      <c r="BX326" s="42"/>
      <c r="BY326" s="42"/>
      <c r="BZ326" s="42"/>
      <c r="CA326" s="42"/>
      <c r="CB326" s="42"/>
      <c r="CC326" s="42"/>
      <c r="CD326" s="42"/>
      <c r="CE326" s="42"/>
      <c r="CF326" s="42"/>
      <c r="CG326" s="42"/>
      <c r="CH326" s="42"/>
      <c r="CI326" s="42"/>
      <c r="CJ326" s="42"/>
      <c r="CK326" s="42"/>
      <c r="CL326" s="42"/>
      <c r="CM326" s="42"/>
      <c r="CN326" s="42"/>
      <c r="CO326" s="42"/>
      <c r="CP326" s="42"/>
      <c r="CQ326" s="42"/>
      <c r="CR326" s="42"/>
      <c r="CS326" s="42"/>
      <c r="CT326" s="42"/>
      <c r="CU326" s="42"/>
      <c r="CV326" s="42"/>
      <c r="CW326" s="42"/>
      <c r="CX326" s="42"/>
      <c r="CY326" s="42"/>
      <c r="CZ326" s="42"/>
      <c r="DA326" s="42"/>
    </row>
    <row r="327" spans="1:105" x14ac:dyDescent="0.25">
      <c r="A327" s="73"/>
      <c r="B327" s="73"/>
      <c r="C327" s="73"/>
      <c r="D327" s="73"/>
      <c r="E327" s="73"/>
      <c r="F327" s="115" t="s">
        <v>214</v>
      </c>
      <c r="G327" s="115" t="s">
        <v>198</v>
      </c>
      <c r="H327" s="26" t="s">
        <v>37</v>
      </c>
      <c r="I327" s="134"/>
      <c r="J327" s="134"/>
      <c r="K327" s="134"/>
      <c r="L327" s="134"/>
      <c r="M327" s="134"/>
      <c r="N327" s="74"/>
      <c r="O327" s="73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F327" s="42"/>
      <c r="AG327" s="42"/>
      <c r="AH327" s="42"/>
      <c r="AI327" s="42"/>
      <c r="AJ327" s="42"/>
      <c r="AK327" s="42"/>
      <c r="AL327" s="42"/>
      <c r="AM327" s="42"/>
      <c r="AN327" s="42"/>
      <c r="AO327" s="42"/>
      <c r="AP327" s="42"/>
      <c r="AQ327" s="42"/>
      <c r="AR327" s="42"/>
      <c r="AS327" s="42"/>
      <c r="AT327" s="42"/>
      <c r="AU327" s="42"/>
      <c r="AV327" s="42"/>
      <c r="AW327" s="42"/>
      <c r="AX327" s="42"/>
      <c r="AY327" s="42"/>
      <c r="AZ327" s="42"/>
      <c r="BA327" s="42"/>
      <c r="BB327" s="42"/>
      <c r="BC327" s="42"/>
      <c r="BD327" s="42"/>
      <c r="BE327" s="42"/>
      <c r="BF327" s="42"/>
      <c r="BG327" s="42"/>
      <c r="BH327" s="42"/>
      <c r="BI327" s="42"/>
      <c r="BJ327" s="42"/>
      <c r="BK327" s="42"/>
      <c r="BL327" s="42"/>
      <c r="BM327" s="42"/>
      <c r="BN327" s="42"/>
      <c r="BO327" s="42"/>
      <c r="BP327" s="42"/>
      <c r="BQ327" s="42"/>
      <c r="BR327" s="42"/>
      <c r="BS327" s="42"/>
      <c r="BT327" s="42"/>
      <c r="BU327" s="42"/>
      <c r="BV327" s="42"/>
      <c r="BW327" s="42"/>
      <c r="BX327" s="42"/>
      <c r="BY327" s="42"/>
      <c r="BZ327" s="42"/>
      <c r="CA327" s="42"/>
      <c r="CB327" s="42"/>
      <c r="CC327" s="42"/>
      <c r="CD327" s="42"/>
      <c r="CE327" s="42"/>
      <c r="CF327" s="42"/>
      <c r="CG327" s="42"/>
      <c r="CH327" s="42"/>
      <c r="CI327" s="42"/>
      <c r="CJ327" s="42"/>
      <c r="CK327" s="42"/>
      <c r="CL327" s="42"/>
      <c r="CM327" s="42"/>
      <c r="CN327" s="42"/>
      <c r="CO327" s="42"/>
      <c r="CP327" s="42"/>
      <c r="CQ327" s="42"/>
      <c r="CR327" s="42"/>
      <c r="CS327" s="42"/>
      <c r="CT327" s="42"/>
      <c r="CU327" s="42"/>
      <c r="CV327" s="42"/>
      <c r="CW327" s="42"/>
      <c r="CX327" s="42"/>
      <c r="CY327" s="42"/>
      <c r="CZ327" s="42"/>
      <c r="DA327" s="42"/>
    </row>
    <row r="328" spans="1:105" x14ac:dyDescent="0.25">
      <c r="A328" s="73"/>
      <c r="B328" s="73"/>
      <c r="C328" s="73"/>
      <c r="D328" s="73"/>
      <c r="E328" s="73"/>
      <c r="F328" s="115" t="s">
        <v>215</v>
      </c>
      <c r="G328" s="115" t="s">
        <v>198</v>
      </c>
      <c r="H328" s="26" t="s">
        <v>37</v>
      </c>
      <c r="I328" s="134"/>
      <c r="J328" s="134"/>
      <c r="K328" s="134"/>
      <c r="L328" s="134"/>
      <c r="M328" s="134"/>
      <c r="N328" s="74"/>
      <c r="O328" s="73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F328" s="42"/>
      <c r="AG328" s="42"/>
      <c r="AH328" s="42"/>
      <c r="AI328" s="42"/>
      <c r="AJ328" s="42"/>
      <c r="AK328" s="42"/>
      <c r="AL328" s="42"/>
      <c r="AM328" s="42"/>
      <c r="AN328" s="42"/>
      <c r="AO328" s="42"/>
      <c r="AP328" s="42"/>
      <c r="AQ328" s="42"/>
      <c r="AR328" s="42"/>
      <c r="AS328" s="42"/>
      <c r="AT328" s="42"/>
      <c r="AU328" s="42"/>
      <c r="AV328" s="42"/>
      <c r="AW328" s="42"/>
      <c r="AX328" s="42"/>
      <c r="AY328" s="42"/>
      <c r="AZ328" s="42"/>
      <c r="BA328" s="42"/>
      <c r="BB328" s="42"/>
      <c r="BC328" s="42"/>
      <c r="BD328" s="42"/>
      <c r="BE328" s="42"/>
      <c r="BF328" s="42"/>
      <c r="BG328" s="42"/>
      <c r="BH328" s="42"/>
      <c r="BI328" s="42"/>
      <c r="BJ328" s="42"/>
      <c r="BK328" s="42"/>
      <c r="BL328" s="42"/>
      <c r="BM328" s="42"/>
      <c r="BN328" s="42"/>
      <c r="BO328" s="42"/>
      <c r="BP328" s="42"/>
      <c r="BQ328" s="42"/>
      <c r="BR328" s="42"/>
      <c r="BS328" s="42"/>
      <c r="BT328" s="42"/>
      <c r="BU328" s="42"/>
      <c r="BV328" s="42"/>
      <c r="BW328" s="42"/>
      <c r="BX328" s="42"/>
      <c r="BY328" s="42"/>
      <c r="BZ328" s="42"/>
      <c r="CA328" s="42"/>
      <c r="CB328" s="42"/>
      <c r="CC328" s="42"/>
      <c r="CD328" s="42"/>
      <c r="CE328" s="42"/>
      <c r="CF328" s="42"/>
      <c r="CG328" s="42"/>
      <c r="CH328" s="42"/>
      <c r="CI328" s="42"/>
      <c r="CJ328" s="42"/>
      <c r="CK328" s="42"/>
      <c r="CL328" s="42"/>
      <c r="CM328" s="42"/>
      <c r="CN328" s="42"/>
      <c r="CO328" s="42"/>
      <c r="CP328" s="42"/>
      <c r="CQ328" s="42"/>
      <c r="CR328" s="42"/>
      <c r="CS328" s="42"/>
      <c r="CT328" s="42"/>
      <c r="CU328" s="42"/>
      <c r="CV328" s="42"/>
      <c r="CW328" s="42"/>
      <c r="CX328" s="42"/>
      <c r="CY328" s="42"/>
      <c r="CZ328" s="42"/>
      <c r="DA328" s="42"/>
    </row>
    <row r="329" spans="1:105" x14ac:dyDescent="0.25">
      <c r="A329" s="73"/>
      <c r="B329" s="73"/>
      <c r="C329" s="73"/>
      <c r="D329" s="73"/>
      <c r="E329" s="73"/>
      <c r="F329" s="115" t="s">
        <v>216</v>
      </c>
      <c r="G329" s="115" t="s">
        <v>198</v>
      </c>
      <c r="H329" s="26" t="s">
        <v>37</v>
      </c>
      <c r="I329" s="134"/>
      <c r="J329" s="134"/>
      <c r="K329" s="134"/>
      <c r="L329" s="134"/>
      <c r="M329" s="134"/>
      <c r="N329" s="74"/>
      <c r="O329" s="73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F329" s="42"/>
      <c r="AG329" s="42"/>
      <c r="AH329" s="42"/>
      <c r="AI329" s="42"/>
      <c r="AJ329" s="42"/>
      <c r="AK329" s="42"/>
      <c r="AL329" s="42"/>
      <c r="AM329" s="42"/>
      <c r="AN329" s="42"/>
      <c r="AO329" s="42"/>
      <c r="AP329" s="42"/>
      <c r="AQ329" s="42"/>
      <c r="AR329" s="42"/>
      <c r="AS329" s="42"/>
      <c r="AT329" s="42"/>
      <c r="AU329" s="42"/>
      <c r="AV329" s="42"/>
      <c r="AW329" s="42"/>
      <c r="AX329" s="42"/>
      <c r="AY329" s="42"/>
      <c r="AZ329" s="42"/>
      <c r="BA329" s="42"/>
      <c r="BB329" s="42"/>
      <c r="BC329" s="42"/>
      <c r="BD329" s="42"/>
      <c r="BE329" s="42"/>
      <c r="BF329" s="42"/>
      <c r="BG329" s="42"/>
      <c r="BH329" s="42"/>
      <c r="BI329" s="42"/>
      <c r="BJ329" s="42"/>
      <c r="BK329" s="42"/>
      <c r="BL329" s="42"/>
      <c r="BM329" s="42"/>
      <c r="BN329" s="42"/>
      <c r="BO329" s="42"/>
      <c r="BP329" s="42"/>
      <c r="BQ329" s="42"/>
      <c r="BR329" s="42"/>
      <c r="BS329" s="42"/>
      <c r="BT329" s="42"/>
      <c r="BU329" s="42"/>
      <c r="BV329" s="42"/>
      <c r="BW329" s="42"/>
      <c r="BX329" s="42"/>
      <c r="BY329" s="42"/>
      <c r="BZ329" s="42"/>
      <c r="CA329" s="42"/>
      <c r="CB329" s="42"/>
      <c r="CC329" s="42"/>
      <c r="CD329" s="42"/>
      <c r="CE329" s="42"/>
      <c r="CF329" s="42"/>
      <c r="CG329" s="42"/>
      <c r="CH329" s="42"/>
      <c r="CI329" s="42"/>
      <c r="CJ329" s="42"/>
      <c r="CK329" s="42"/>
      <c r="CL329" s="42"/>
      <c r="CM329" s="42"/>
      <c r="CN329" s="42"/>
      <c r="CO329" s="42"/>
      <c r="CP329" s="42"/>
      <c r="CQ329" s="42"/>
      <c r="CR329" s="42"/>
      <c r="CS329" s="42"/>
      <c r="CT329" s="42"/>
      <c r="CU329" s="42"/>
      <c r="CV329" s="42"/>
      <c r="CW329" s="42"/>
      <c r="CX329" s="42"/>
      <c r="CY329" s="42"/>
      <c r="CZ329" s="42"/>
      <c r="DA329" s="42"/>
    </row>
    <row r="330" spans="1:105" x14ac:dyDescent="0.25">
      <c r="A330" s="73"/>
      <c r="B330" s="73"/>
      <c r="C330" s="73"/>
      <c r="D330" s="73"/>
      <c r="E330" s="73"/>
      <c r="F330" s="115" t="s">
        <v>91</v>
      </c>
      <c r="G330" s="115" t="s">
        <v>198</v>
      </c>
      <c r="H330" s="26" t="s">
        <v>37</v>
      </c>
      <c r="I330" s="134"/>
      <c r="J330" s="134"/>
      <c r="K330" s="134"/>
      <c r="L330" s="134"/>
      <c r="M330" s="134"/>
      <c r="N330" s="74"/>
      <c r="O330" s="73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F330" s="42"/>
      <c r="AG330" s="42"/>
      <c r="AH330" s="42"/>
      <c r="AI330" s="42"/>
      <c r="AJ330" s="42"/>
      <c r="AK330" s="42"/>
      <c r="AL330" s="42"/>
      <c r="AM330" s="42"/>
      <c r="AN330" s="42"/>
      <c r="AO330" s="42"/>
      <c r="AP330" s="42"/>
      <c r="AQ330" s="42"/>
      <c r="AR330" s="42"/>
      <c r="AS330" s="42"/>
      <c r="AT330" s="42"/>
      <c r="AU330" s="42"/>
      <c r="AV330" s="42"/>
      <c r="AW330" s="42"/>
      <c r="AX330" s="42"/>
      <c r="AY330" s="42"/>
      <c r="AZ330" s="42"/>
      <c r="BA330" s="42"/>
      <c r="BB330" s="42"/>
      <c r="BC330" s="42"/>
      <c r="BD330" s="42"/>
      <c r="BE330" s="42"/>
      <c r="BF330" s="42"/>
      <c r="BG330" s="42"/>
      <c r="BH330" s="42"/>
      <c r="BI330" s="42"/>
      <c r="BJ330" s="42"/>
      <c r="BK330" s="42"/>
      <c r="BL330" s="42"/>
      <c r="BM330" s="42"/>
      <c r="BN330" s="42"/>
      <c r="BO330" s="42"/>
      <c r="BP330" s="42"/>
      <c r="BQ330" s="42"/>
      <c r="BR330" s="42"/>
      <c r="BS330" s="42"/>
      <c r="BT330" s="42"/>
      <c r="BU330" s="42"/>
      <c r="BV330" s="42"/>
      <c r="BW330" s="42"/>
      <c r="BX330" s="42"/>
      <c r="BY330" s="42"/>
      <c r="BZ330" s="42"/>
      <c r="CA330" s="42"/>
      <c r="CB330" s="42"/>
      <c r="CC330" s="42"/>
      <c r="CD330" s="42"/>
      <c r="CE330" s="42"/>
      <c r="CF330" s="42"/>
      <c r="CG330" s="42"/>
      <c r="CH330" s="42"/>
      <c r="CI330" s="42"/>
      <c r="CJ330" s="42"/>
      <c r="CK330" s="42"/>
      <c r="CL330" s="42"/>
      <c r="CM330" s="42"/>
      <c r="CN330" s="42"/>
      <c r="CO330" s="42"/>
      <c r="CP330" s="42"/>
      <c r="CQ330" s="42"/>
      <c r="CR330" s="42"/>
      <c r="CS330" s="42"/>
      <c r="CT330" s="42"/>
      <c r="CU330" s="42"/>
      <c r="CV330" s="42"/>
      <c r="CW330" s="42"/>
      <c r="CX330" s="42"/>
      <c r="CY330" s="42"/>
      <c r="CZ330" s="42"/>
      <c r="DA330" s="42"/>
    </row>
    <row r="331" spans="1:105" x14ac:dyDescent="0.25">
      <c r="A331" s="73"/>
      <c r="B331" s="73"/>
      <c r="C331" s="73"/>
      <c r="D331" s="73"/>
      <c r="E331" s="73"/>
      <c r="F331" s="115" t="s">
        <v>92</v>
      </c>
      <c r="G331" s="115" t="s">
        <v>198</v>
      </c>
      <c r="H331" s="26" t="s">
        <v>37</v>
      </c>
      <c r="I331" s="134"/>
      <c r="J331" s="134"/>
      <c r="K331" s="134"/>
      <c r="L331" s="134"/>
      <c r="M331" s="134"/>
      <c r="N331" s="74"/>
      <c r="O331" s="73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F331" s="42"/>
      <c r="AG331" s="42"/>
      <c r="AH331" s="42"/>
      <c r="AI331" s="42"/>
      <c r="AJ331" s="42"/>
      <c r="AK331" s="42"/>
      <c r="AL331" s="42"/>
      <c r="AM331" s="42"/>
      <c r="AN331" s="42"/>
      <c r="AO331" s="42"/>
      <c r="AP331" s="42"/>
      <c r="AQ331" s="42"/>
      <c r="AR331" s="42"/>
      <c r="AS331" s="42"/>
      <c r="AT331" s="42"/>
      <c r="AU331" s="42"/>
      <c r="AV331" s="42"/>
      <c r="AW331" s="42"/>
      <c r="AX331" s="42"/>
      <c r="AY331" s="42"/>
      <c r="AZ331" s="42"/>
      <c r="BA331" s="42"/>
      <c r="BB331" s="42"/>
      <c r="BC331" s="42"/>
      <c r="BD331" s="42"/>
      <c r="BE331" s="42"/>
      <c r="BF331" s="42"/>
      <c r="BG331" s="42"/>
      <c r="BH331" s="42"/>
      <c r="BI331" s="42"/>
      <c r="BJ331" s="42"/>
      <c r="BK331" s="42"/>
      <c r="BL331" s="42"/>
      <c r="BM331" s="42"/>
      <c r="BN331" s="42"/>
      <c r="BO331" s="42"/>
      <c r="BP331" s="42"/>
      <c r="BQ331" s="42"/>
      <c r="BR331" s="42"/>
      <c r="BS331" s="42"/>
      <c r="BT331" s="42"/>
      <c r="BU331" s="42"/>
      <c r="BV331" s="42"/>
      <c r="BW331" s="42"/>
      <c r="BX331" s="42"/>
      <c r="BY331" s="42"/>
      <c r="BZ331" s="42"/>
      <c r="CA331" s="42"/>
      <c r="CB331" s="42"/>
      <c r="CC331" s="42"/>
      <c r="CD331" s="42"/>
      <c r="CE331" s="42"/>
      <c r="CF331" s="42"/>
      <c r="CG331" s="42"/>
      <c r="CH331" s="42"/>
      <c r="CI331" s="42"/>
      <c r="CJ331" s="42"/>
      <c r="CK331" s="42"/>
      <c r="CL331" s="42"/>
      <c r="CM331" s="42"/>
      <c r="CN331" s="42"/>
      <c r="CO331" s="42"/>
      <c r="CP331" s="42"/>
      <c r="CQ331" s="42"/>
      <c r="CR331" s="42"/>
      <c r="CS331" s="42"/>
      <c r="CT331" s="42"/>
      <c r="CU331" s="42"/>
      <c r="CV331" s="42"/>
      <c r="CW331" s="42"/>
      <c r="CX331" s="42"/>
      <c r="CY331" s="42"/>
      <c r="CZ331" s="42"/>
      <c r="DA331" s="42"/>
    </row>
    <row r="332" spans="1:105" x14ac:dyDescent="0.25">
      <c r="A332" s="73"/>
      <c r="B332" s="73"/>
      <c r="C332" s="73"/>
      <c r="D332" s="73"/>
      <c r="E332" s="73"/>
      <c r="F332" s="115" t="s">
        <v>93</v>
      </c>
      <c r="G332" s="115" t="s">
        <v>198</v>
      </c>
      <c r="H332" s="26" t="s">
        <v>37</v>
      </c>
      <c r="I332" s="134"/>
      <c r="J332" s="134"/>
      <c r="K332" s="134"/>
      <c r="L332" s="134"/>
      <c r="M332" s="134"/>
      <c r="N332" s="74"/>
      <c r="O332" s="73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F332" s="42"/>
      <c r="AG332" s="42"/>
      <c r="AH332" s="42"/>
      <c r="AI332" s="42"/>
      <c r="AJ332" s="42"/>
      <c r="AK332" s="42"/>
      <c r="AL332" s="42"/>
      <c r="AM332" s="42"/>
      <c r="AN332" s="42"/>
      <c r="AO332" s="42"/>
      <c r="AP332" s="42"/>
      <c r="AQ332" s="42"/>
      <c r="AR332" s="42"/>
      <c r="AS332" s="42"/>
      <c r="AT332" s="42"/>
      <c r="AU332" s="42"/>
      <c r="AV332" s="42"/>
      <c r="AW332" s="42"/>
      <c r="AX332" s="42"/>
      <c r="AY332" s="42"/>
      <c r="AZ332" s="42"/>
      <c r="BA332" s="42"/>
      <c r="BB332" s="42"/>
      <c r="BC332" s="42"/>
      <c r="BD332" s="42"/>
      <c r="BE332" s="42"/>
      <c r="BF332" s="42"/>
      <c r="BG332" s="42"/>
      <c r="BH332" s="42"/>
      <c r="BI332" s="42"/>
      <c r="BJ332" s="42"/>
      <c r="BK332" s="42"/>
      <c r="BL332" s="42"/>
      <c r="BM332" s="42"/>
      <c r="BN332" s="42"/>
      <c r="BO332" s="42"/>
      <c r="BP332" s="42"/>
      <c r="BQ332" s="42"/>
      <c r="BR332" s="42"/>
      <c r="BS332" s="42"/>
      <c r="BT332" s="42"/>
      <c r="BU332" s="42"/>
      <c r="BV332" s="42"/>
      <c r="BW332" s="42"/>
      <c r="BX332" s="42"/>
      <c r="BY332" s="42"/>
      <c r="BZ332" s="42"/>
      <c r="CA332" s="42"/>
      <c r="CB332" s="42"/>
      <c r="CC332" s="42"/>
      <c r="CD332" s="42"/>
      <c r="CE332" s="42"/>
      <c r="CF332" s="42"/>
      <c r="CG332" s="42"/>
      <c r="CH332" s="42"/>
      <c r="CI332" s="42"/>
      <c r="CJ332" s="42"/>
      <c r="CK332" s="42"/>
      <c r="CL332" s="42"/>
      <c r="CM332" s="42"/>
      <c r="CN332" s="42"/>
      <c r="CO332" s="42"/>
      <c r="CP332" s="42"/>
      <c r="CQ332" s="42"/>
      <c r="CR332" s="42"/>
      <c r="CS332" s="42"/>
      <c r="CT332" s="42"/>
      <c r="CU332" s="42"/>
      <c r="CV332" s="42"/>
      <c r="CW332" s="42"/>
      <c r="CX332" s="42"/>
      <c r="CY332" s="42"/>
      <c r="CZ332" s="42"/>
      <c r="DA332" s="42"/>
    </row>
    <row r="333" spans="1:105" x14ac:dyDescent="0.25">
      <c r="A333" s="73"/>
      <c r="B333" s="73"/>
      <c r="C333" s="73"/>
      <c r="D333" s="73"/>
      <c r="E333" s="73"/>
      <c r="F333" s="115" t="s">
        <v>94</v>
      </c>
      <c r="G333" s="115" t="s">
        <v>198</v>
      </c>
      <c r="H333" s="26" t="s">
        <v>37</v>
      </c>
      <c r="I333" s="134"/>
      <c r="J333" s="134"/>
      <c r="K333" s="134"/>
      <c r="L333" s="134"/>
      <c r="M333" s="134"/>
      <c r="N333" s="74"/>
      <c r="O333" s="73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  <c r="AE333" s="42"/>
      <c r="AF333" s="42"/>
      <c r="AG333" s="42"/>
      <c r="AH333" s="42"/>
      <c r="AI333" s="42"/>
      <c r="AJ333" s="42"/>
      <c r="AK333" s="42"/>
      <c r="AL333" s="42"/>
      <c r="AM333" s="42"/>
      <c r="AN333" s="42"/>
      <c r="AO333" s="42"/>
      <c r="AP333" s="42"/>
      <c r="AQ333" s="42"/>
      <c r="AR333" s="42"/>
      <c r="AS333" s="42"/>
      <c r="AT333" s="42"/>
      <c r="AU333" s="42"/>
      <c r="AV333" s="42"/>
      <c r="AW333" s="42"/>
      <c r="AX333" s="42"/>
      <c r="AY333" s="42"/>
      <c r="AZ333" s="42"/>
      <c r="BA333" s="42"/>
      <c r="BB333" s="42"/>
      <c r="BC333" s="42"/>
      <c r="BD333" s="42"/>
      <c r="BE333" s="42"/>
      <c r="BF333" s="42"/>
      <c r="BG333" s="42"/>
      <c r="BH333" s="42"/>
      <c r="BI333" s="42"/>
      <c r="BJ333" s="42"/>
      <c r="BK333" s="42"/>
      <c r="BL333" s="42"/>
      <c r="BM333" s="42"/>
      <c r="BN333" s="42"/>
      <c r="BO333" s="42"/>
      <c r="BP333" s="42"/>
      <c r="BQ333" s="42"/>
      <c r="BR333" s="42"/>
      <c r="BS333" s="42"/>
      <c r="BT333" s="42"/>
      <c r="BU333" s="42"/>
      <c r="BV333" s="42"/>
      <c r="BW333" s="42"/>
      <c r="BX333" s="42"/>
      <c r="BY333" s="42"/>
      <c r="BZ333" s="42"/>
      <c r="CA333" s="42"/>
      <c r="CB333" s="42"/>
      <c r="CC333" s="42"/>
      <c r="CD333" s="42"/>
      <c r="CE333" s="42"/>
      <c r="CF333" s="42"/>
      <c r="CG333" s="42"/>
      <c r="CH333" s="42"/>
      <c r="CI333" s="42"/>
      <c r="CJ333" s="42"/>
      <c r="CK333" s="42"/>
      <c r="CL333" s="42"/>
      <c r="CM333" s="42"/>
      <c r="CN333" s="42"/>
      <c r="CO333" s="42"/>
      <c r="CP333" s="42"/>
      <c r="CQ333" s="42"/>
      <c r="CR333" s="42"/>
      <c r="CS333" s="42"/>
      <c r="CT333" s="42"/>
      <c r="CU333" s="42"/>
      <c r="CV333" s="42"/>
      <c r="CW333" s="42"/>
      <c r="CX333" s="42"/>
      <c r="CY333" s="42"/>
      <c r="CZ333" s="42"/>
      <c r="DA333" s="42"/>
    </row>
    <row r="334" spans="1:105" x14ac:dyDescent="0.25">
      <c r="A334" s="73"/>
      <c r="B334" s="73"/>
      <c r="C334" s="73"/>
      <c r="D334" s="73"/>
      <c r="E334" s="73"/>
      <c r="F334" s="115" t="s">
        <v>217</v>
      </c>
      <c r="G334" s="115" t="s">
        <v>198</v>
      </c>
      <c r="H334" s="26" t="s">
        <v>37</v>
      </c>
      <c r="I334" s="134"/>
      <c r="J334" s="134"/>
      <c r="K334" s="134"/>
      <c r="L334" s="134"/>
      <c r="M334" s="134"/>
      <c r="N334" s="74"/>
      <c r="O334" s="73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2"/>
      <c r="AF334" s="42"/>
      <c r="AG334" s="42"/>
      <c r="AH334" s="42"/>
      <c r="AI334" s="42"/>
      <c r="AJ334" s="42"/>
      <c r="AK334" s="42"/>
      <c r="AL334" s="42"/>
      <c r="AM334" s="42"/>
      <c r="AN334" s="42"/>
      <c r="AO334" s="42"/>
      <c r="AP334" s="42"/>
      <c r="AQ334" s="42"/>
      <c r="AR334" s="42"/>
      <c r="AS334" s="42"/>
      <c r="AT334" s="42"/>
      <c r="AU334" s="42"/>
      <c r="AV334" s="42"/>
      <c r="AW334" s="42"/>
      <c r="AX334" s="42"/>
      <c r="AY334" s="42"/>
      <c r="AZ334" s="42"/>
      <c r="BA334" s="42"/>
      <c r="BB334" s="42"/>
      <c r="BC334" s="42"/>
      <c r="BD334" s="42"/>
      <c r="BE334" s="42"/>
      <c r="BF334" s="42"/>
      <c r="BG334" s="42"/>
      <c r="BH334" s="42"/>
      <c r="BI334" s="42"/>
      <c r="BJ334" s="42"/>
      <c r="BK334" s="42"/>
      <c r="BL334" s="42"/>
      <c r="BM334" s="42"/>
      <c r="BN334" s="42"/>
      <c r="BO334" s="42"/>
      <c r="BP334" s="42"/>
      <c r="BQ334" s="42"/>
      <c r="BR334" s="42"/>
      <c r="BS334" s="42"/>
      <c r="BT334" s="42"/>
      <c r="BU334" s="42"/>
      <c r="BV334" s="42"/>
      <c r="BW334" s="42"/>
      <c r="BX334" s="42"/>
      <c r="BY334" s="42"/>
      <c r="BZ334" s="42"/>
      <c r="CA334" s="42"/>
      <c r="CB334" s="42"/>
      <c r="CC334" s="42"/>
      <c r="CD334" s="42"/>
      <c r="CE334" s="42"/>
      <c r="CF334" s="42"/>
      <c r="CG334" s="42"/>
      <c r="CH334" s="42"/>
      <c r="CI334" s="42"/>
      <c r="CJ334" s="42"/>
      <c r="CK334" s="42"/>
      <c r="CL334" s="42"/>
      <c r="CM334" s="42"/>
      <c r="CN334" s="42"/>
      <c r="CO334" s="42"/>
      <c r="CP334" s="42"/>
      <c r="CQ334" s="42"/>
      <c r="CR334" s="42"/>
      <c r="CS334" s="42"/>
      <c r="CT334" s="42"/>
      <c r="CU334" s="42"/>
      <c r="CV334" s="42"/>
      <c r="CW334" s="42"/>
      <c r="CX334" s="42"/>
      <c r="CY334" s="42"/>
      <c r="CZ334" s="42"/>
      <c r="DA334" s="42"/>
    </row>
    <row r="335" spans="1:105" x14ac:dyDescent="0.25">
      <c r="A335" s="73"/>
      <c r="B335" s="73"/>
      <c r="C335" s="73"/>
      <c r="D335" s="73"/>
      <c r="E335" s="73"/>
      <c r="F335" s="115" t="s">
        <v>218</v>
      </c>
      <c r="G335" s="115" t="s">
        <v>198</v>
      </c>
      <c r="H335" s="26" t="s">
        <v>37</v>
      </c>
      <c r="I335" s="134"/>
      <c r="J335" s="134"/>
      <c r="K335" s="134"/>
      <c r="L335" s="134"/>
      <c r="M335" s="134"/>
      <c r="N335" s="74"/>
      <c r="O335" s="73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F335" s="42"/>
      <c r="AG335" s="42"/>
      <c r="AH335" s="42"/>
      <c r="AI335" s="42"/>
      <c r="AJ335" s="42"/>
      <c r="AK335" s="42"/>
      <c r="AL335" s="42"/>
      <c r="AM335" s="42"/>
      <c r="AN335" s="42"/>
      <c r="AO335" s="42"/>
      <c r="AP335" s="42"/>
      <c r="AQ335" s="42"/>
      <c r="AR335" s="42"/>
      <c r="AS335" s="42"/>
      <c r="AT335" s="42"/>
      <c r="AU335" s="42"/>
      <c r="AV335" s="42"/>
      <c r="AW335" s="42"/>
      <c r="AX335" s="42"/>
      <c r="AY335" s="42"/>
      <c r="AZ335" s="42"/>
      <c r="BA335" s="42"/>
      <c r="BB335" s="42"/>
      <c r="BC335" s="42"/>
      <c r="BD335" s="42"/>
      <c r="BE335" s="42"/>
      <c r="BF335" s="42"/>
      <c r="BG335" s="42"/>
      <c r="BH335" s="42"/>
      <c r="BI335" s="42"/>
      <c r="BJ335" s="42"/>
      <c r="BK335" s="42"/>
      <c r="BL335" s="42"/>
      <c r="BM335" s="42"/>
      <c r="BN335" s="42"/>
      <c r="BO335" s="42"/>
      <c r="BP335" s="42"/>
      <c r="BQ335" s="42"/>
      <c r="BR335" s="42"/>
      <c r="BS335" s="42"/>
      <c r="BT335" s="42"/>
      <c r="BU335" s="42"/>
      <c r="BV335" s="42"/>
      <c r="BW335" s="42"/>
      <c r="BX335" s="42"/>
      <c r="BY335" s="42"/>
      <c r="BZ335" s="42"/>
      <c r="CA335" s="42"/>
      <c r="CB335" s="42"/>
      <c r="CC335" s="42"/>
      <c r="CD335" s="42"/>
      <c r="CE335" s="42"/>
      <c r="CF335" s="42"/>
      <c r="CG335" s="42"/>
      <c r="CH335" s="42"/>
      <c r="CI335" s="42"/>
      <c r="CJ335" s="42"/>
      <c r="CK335" s="42"/>
      <c r="CL335" s="42"/>
      <c r="CM335" s="42"/>
      <c r="CN335" s="42"/>
      <c r="CO335" s="42"/>
      <c r="CP335" s="42"/>
      <c r="CQ335" s="42"/>
      <c r="CR335" s="42"/>
      <c r="CS335" s="42"/>
      <c r="CT335" s="42"/>
      <c r="CU335" s="42"/>
      <c r="CV335" s="42"/>
      <c r="CW335" s="42"/>
      <c r="CX335" s="42"/>
      <c r="CY335" s="42"/>
      <c r="CZ335" s="42"/>
      <c r="DA335" s="42"/>
    </row>
    <row r="336" spans="1:105" x14ac:dyDescent="0.25">
      <c r="A336" s="73"/>
      <c r="B336" s="73"/>
      <c r="C336" s="73"/>
      <c r="D336" s="73"/>
      <c r="E336" s="73"/>
      <c r="F336" s="115" t="s">
        <v>219</v>
      </c>
      <c r="G336" s="115" t="s">
        <v>198</v>
      </c>
      <c r="H336" s="26" t="s">
        <v>37</v>
      </c>
      <c r="I336" s="134"/>
      <c r="J336" s="134"/>
      <c r="K336" s="134"/>
      <c r="L336" s="134"/>
      <c r="M336" s="134"/>
      <c r="N336" s="74"/>
      <c r="O336" s="73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F336" s="42"/>
      <c r="AG336" s="42"/>
      <c r="AH336" s="42"/>
      <c r="AI336" s="42"/>
      <c r="AJ336" s="42"/>
      <c r="AK336" s="42"/>
      <c r="AL336" s="42"/>
      <c r="AM336" s="42"/>
      <c r="AN336" s="42"/>
      <c r="AO336" s="42"/>
      <c r="AP336" s="42"/>
      <c r="AQ336" s="42"/>
      <c r="AR336" s="42"/>
      <c r="AS336" s="42"/>
      <c r="AT336" s="42"/>
      <c r="AU336" s="42"/>
      <c r="AV336" s="42"/>
      <c r="AW336" s="42"/>
      <c r="AX336" s="42"/>
      <c r="AY336" s="42"/>
      <c r="AZ336" s="42"/>
      <c r="BA336" s="42"/>
      <c r="BB336" s="42"/>
      <c r="BC336" s="42"/>
      <c r="BD336" s="42"/>
      <c r="BE336" s="42"/>
      <c r="BF336" s="42"/>
      <c r="BG336" s="42"/>
      <c r="BH336" s="42"/>
      <c r="BI336" s="42"/>
      <c r="BJ336" s="42"/>
      <c r="BK336" s="42"/>
      <c r="BL336" s="42"/>
      <c r="BM336" s="42"/>
      <c r="BN336" s="42"/>
      <c r="BO336" s="42"/>
      <c r="BP336" s="42"/>
      <c r="BQ336" s="42"/>
      <c r="BR336" s="42"/>
      <c r="BS336" s="42"/>
      <c r="BT336" s="42"/>
      <c r="BU336" s="42"/>
      <c r="BV336" s="42"/>
      <c r="BW336" s="42"/>
      <c r="BX336" s="42"/>
      <c r="BY336" s="42"/>
      <c r="BZ336" s="42"/>
      <c r="CA336" s="42"/>
      <c r="CB336" s="42"/>
      <c r="CC336" s="42"/>
      <c r="CD336" s="42"/>
      <c r="CE336" s="42"/>
      <c r="CF336" s="42"/>
      <c r="CG336" s="42"/>
      <c r="CH336" s="42"/>
      <c r="CI336" s="42"/>
      <c r="CJ336" s="42"/>
      <c r="CK336" s="42"/>
      <c r="CL336" s="42"/>
      <c r="CM336" s="42"/>
      <c r="CN336" s="42"/>
      <c r="CO336" s="42"/>
      <c r="CP336" s="42"/>
      <c r="CQ336" s="42"/>
      <c r="CR336" s="42"/>
      <c r="CS336" s="42"/>
      <c r="CT336" s="42"/>
      <c r="CU336" s="42"/>
      <c r="CV336" s="42"/>
      <c r="CW336" s="42"/>
      <c r="CX336" s="42"/>
      <c r="CY336" s="42"/>
      <c r="CZ336" s="42"/>
      <c r="DA336" s="42"/>
    </row>
    <row r="337" spans="1:105" x14ac:dyDescent="0.25">
      <c r="A337" s="73"/>
      <c r="B337" s="73"/>
      <c r="C337" s="73"/>
      <c r="D337" s="73"/>
      <c r="E337" s="73"/>
      <c r="F337" s="115" t="s">
        <v>220</v>
      </c>
      <c r="G337" s="115" t="s">
        <v>198</v>
      </c>
      <c r="H337" s="26" t="s">
        <v>37</v>
      </c>
      <c r="I337" s="134"/>
      <c r="J337" s="134"/>
      <c r="K337" s="134"/>
      <c r="L337" s="134"/>
      <c r="M337" s="134"/>
      <c r="N337" s="74"/>
      <c r="O337" s="73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F337" s="42"/>
      <c r="AG337" s="42"/>
      <c r="AH337" s="42"/>
      <c r="AI337" s="42"/>
      <c r="AJ337" s="42"/>
      <c r="AK337" s="42"/>
      <c r="AL337" s="42"/>
      <c r="AM337" s="42"/>
      <c r="AN337" s="42"/>
      <c r="AO337" s="42"/>
      <c r="AP337" s="42"/>
      <c r="AQ337" s="42"/>
      <c r="AR337" s="42"/>
      <c r="AS337" s="42"/>
      <c r="AT337" s="42"/>
      <c r="AU337" s="42"/>
      <c r="AV337" s="42"/>
      <c r="AW337" s="42"/>
      <c r="AX337" s="42"/>
      <c r="AY337" s="42"/>
      <c r="AZ337" s="42"/>
      <c r="BA337" s="42"/>
      <c r="BB337" s="42"/>
      <c r="BC337" s="42"/>
      <c r="BD337" s="42"/>
      <c r="BE337" s="42"/>
      <c r="BF337" s="42"/>
      <c r="BG337" s="42"/>
      <c r="BH337" s="42"/>
      <c r="BI337" s="42"/>
      <c r="BJ337" s="42"/>
      <c r="BK337" s="42"/>
      <c r="BL337" s="42"/>
      <c r="BM337" s="42"/>
      <c r="BN337" s="42"/>
      <c r="BO337" s="42"/>
      <c r="BP337" s="42"/>
      <c r="BQ337" s="42"/>
      <c r="BR337" s="42"/>
      <c r="BS337" s="42"/>
      <c r="BT337" s="42"/>
      <c r="BU337" s="42"/>
      <c r="BV337" s="42"/>
      <c r="BW337" s="42"/>
      <c r="BX337" s="42"/>
      <c r="BY337" s="42"/>
      <c r="BZ337" s="42"/>
      <c r="CA337" s="42"/>
      <c r="CB337" s="42"/>
      <c r="CC337" s="42"/>
      <c r="CD337" s="42"/>
      <c r="CE337" s="42"/>
      <c r="CF337" s="42"/>
      <c r="CG337" s="42"/>
      <c r="CH337" s="42"/>
      <c r="CI337" s="42"/>
      <c r="CJ337" s="42"/>
      <c r="CK337" s="42"/>
      <c r="CL337" s="42"/>
      <c r="CM337" s="42"/>
      <c r="CN337" s="42"/>
      <c r="CO337" s="42"/>
      <c r="CP337" s="42"/>
      <c r="CQ337" s="42"/>
      <c r="CR337" s="42"/>
      <c r="CS337" s="42"/>
      <c r="CT337" s="42"/>
      <c r="CU337" s="42"/>
      <c r="CV337" s="42"/>
      <c r="CW337" s="42"/>
      <c r="CX337" s="42"/>
      <c r="CY337" s="42"/>
      <c r="CZ337" s="42"/>
      <c r="DA337" s="42"/>
    </row>
    <row r="338" spans="1:105" x14ac:dyDescent="0.25">
      <c r="A338" s="73"/>
      <c r="B338" s="73"/>
      <c r="C338" s="73"/>
      <c r="D338" s="73"/>
      <c r="E338" s="73"/>
      <c r="F338" s="115" t="s">
        <v>221</v>
      </c>
      <c r="G338" s="115" t="s">
        <v>198</v>
      </c>
      <c r="H338" s="26" t="s">
        <v>37</v>
      </c>
      <c r="I338" s="134"/>
      <c r="J338" s="134"/>
      <c r="K338" s="134"/>
      <c r="L338" s="134"/>
      <c r="M338" s="134"/>
      <c r="N338" s="74"/>
      <c r="O338" s="73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F338" s="42"/>
      <c r="AG338" s="42"/>
      <c r="AH338" s="42"/>
      <c r="AI338" s="42"/>
      <c r="AJ338" s="42"/>
      <c r="AK338" s="42"/>
      <c r="AL338" s="42"/>
      <c r="AM338" s="42"/>
      <c r="AN338" s="42"/>
      <c r="AO338" s="42"/>
      <c r="AP338" s="42"/>
      <c r="AQ338" s="42"/>
      <c r="AR338" s="42"/>
      <c r="AS338" s="42"/>
      <c r="AT338" s="42"/>
      <c r="AU338" s="42"/>
      <c r="AV338" s="42"/>
      <c r="AW338" s="42"/>
      <c r="AX338" s="42"/>
      <c r="AY338" s="42"/>
      <c r="AZ338" s="42"/>
      <c r="BA338" s="42"/>
      <c r="BB338" s="42"/>
      <c r="BC338" s="42"/>
      <c r="BD338" s="42"/>
      <c r="BE338" s="42"/>
      <c r="BF338" s="42"/>
      <c r="BG338" s="42"/>
      <c r="BH338" s="42"/>
      <c r="BI338" s="42"/>
      <c r="BJ338" s="42"/>
      <c r="BK338" s="42"/>
      <c r="BL338" s="42"/>
      <c r="BM338" s="42"/>
      <c r="BN338" s="42"/>
      <c r="BO338" s="42"/>
      <c r="BP338" s="42"/>
      <c r="BQ338" s="42"/>
      <c r="BR338" s="42"/>
      <c r="BS338" s="42"/>
      <c r="BT338" s="42"/>
      <c r="BU338" s="42"/>
      <c r="BV338" s="42"/>
      <c r="BW338" s="42"/>
      <c r="BX338" s="42"/>
      <c r="BY338" s="42"/>
      <c r="BZ338" s="42"/>
      <c r="CA338" s="42"/>
      <c r="CB338" s="42"/>
      <c r="CC338" s="42"/>
      <c r="CD338" s="42"/>
      <c r="CE338" s="42"/>
      <c r="CF338" s="42"/>
      <c r="CG338" s="42"/>
      <c r="CH338" s="42"/>
      <c r="CI338" s="42"/>
      <c r="CJ338" s="42"/>
      <c r="CK338" s="42"/>
      <c r="CL338" s="42"/>
      <c r="CM338" s="42"/>
      <c r="CN338" s="42"/>
      <c r="CO338" s="42"/>
      <c r="CP338" s="42"/>
      <c r="CQ338" s="42"/>
      <c r="CR338" s="42"/>
      <c r="CS338" s="42"/>
      <c r="CT338" s="42"/>
      <c r="CU338" s="42"/>
      <c r="CV338" s="42"/>
      <c r="CW338" s="42"/>
      <c r="CX338" s="42"/>
      <c r="CY338" s="42"/>
      <c r="CZ338" s="42"/>
      <c r="DA338" s="42"/>
    </row>
    <row r="339" spans="1:105" x14ac:dyDescent="0.25">
      <c r="A339" s="73"/>
      <c r="B339" s="73"/>
      <c r="C339" s="73"/>
      <c r="D339" s="73"/>
      <c r="E339" s="73"/>
      <c r="F339" s="115" t="s">
        <v>222</v>
      </c>
      <c r="G339" s="115" t="s">
        <v>198</v>
      </c>
      <c r="H339" s="26" t="s">
        <v>37</v>
      </c>
      <c r="I339" s="134"/>
      <c r="J339" s="134"/>
      <c r="K339" s="134"/>
      <c r="L339" s="134"/>
      <c r="M339" s="134"/>
      <c r="N339" s="74"/>
      <c r="O339" s="73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  <c r="AE339" s="42"/>
      <c r="AF339" s="42"/>
      <c r="AG339" s="42"/>
      <c r="AH339" s="42"/>
      <c r="AI339" s="42"/>
      <c r="AJ339" s="42"/>
      <c r="AK339" s="42"/>
      <c r="AL339" s="42"/>
      <c r="AM339" s="42"/>
      <c r="AN339" s="42"/>
      <c r="AO339" s="42"/>
      <c r="AP339" s="42"/>
      <c r="AQ339" s="42"/>
      <c r="AR339" s="42"/>
      <c r="AS339" s="42"/>
      <c r="AT339" s="42"/>
      <c r="AU339" s="42"/>
      <c r="AV339" s="42"/>
      <c r="AW339" s="42"/>
      <c r="AX339" s="42"/>
      <c r="AY339" s="42"/>
      <c r="AZ339" s="42"/>
      <c r="BA339" s="42"/>
      <c r="BB339" s="42"/>
      <c r="BC339" s="42"/>
      <c r="BD339" s="42"/>
      <c r="BE339" s="42"/>
      <c r="BF339" s="42"/>
      <c r="BG339" s="42"/>
      <c r="BH339" s="42"/>
      <c r="BI339" s="42"/>
      <c r="BJ339" s="42"/>
      <c r="BK339" s="42"/>
      <c r="BL339" s="42"/>
      <c r="BM339" s="42"/>
      <c r="BN339" s="42"/>
      <c r="BO339" s="42"/>
      <c r="BP339" s="42"/>
      <c r="BQ339" s="42"/>
      <c r="BR339" s="42"/>
      <c r="BS339" s="42"/>
      <c r="BT339" s="42"/>
      <c r="BU339" s="42"/>
      <c r="BV339" s="42"/>
      <c r="BW339" s="42"/>
      <c r="BX339" s="42"/>
      <c r="BY339" s="42"/>
      <c r="BZ339" s="42"/>
      <c r="CA339" s="42"/>
      <c r="CB339" s="42"/>
      <c r="CC339" s="42"/>
      <c r="CD339" s="42"/>
      <c r="CE339" s="42"/>
      <c r="CF339" s="42"/>
      <c r="CG339" s="42"/>
      <c r="CH339" s="42"/>
      <c r="CI339" s="42"/>
      <c r="CJ339" s="42"/>
      <c r="CK339" s="42"/>
      <c r="CL339" s="42"/>
      <c r="CM339" s="42"/>
      <c r="CN339" s="42"/>
      <c r="CO339" s="42"/>
      <c r="CP339" s="42"/>
      <c r="CQ339" s="42"/>
      <c r="CR339" s="42"/>
      <c r="CS339" s="42"/>
      <c r="CT339" s="42"/>
      <c r="CU339" s="42"/>
      <c r="CV339" s="42"/>
      <c r="CW339" s="42"/>
      <c r="CX339" s="42"/>
      <c r="CY339" s="42"/>
      <c r="CZ339" s="42"/>
      <c r="DA339" s="42"/>
    </row>
    <row r="340" spans="1:105" x14ac:dyDescent="0.25">
      <c r="A340" s="73"/>
      <c r="B340" s="73"/>
      <c r="C340" s="73"/>
      <c r="D340" s="73"/>
      <c r="E340" s="73"/>
      <c r="F340" s="115" t="s">
        <v>223</v>
      </c>
      <c r="G340" s="115" t="s">
        <v>198</v>
      </c>
      <c r="H340" s="26" t="s">
        <v>37</v>
      </c>
      <c r="I340" s="134"/>
      <c r="J340" s="134"/>
      <c r="K340" s="134"/>
      <c r="L340" s="134"/>
      <c r="M340" s="134"/>
      <c r="N340" s="74"/>
      <c r="O340" s="73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  <c r="AE340" s="42"/>
      <c r="AF340" s="42"/>
      <c r="AG340" s="42"/>
      <c r="AH340" s="42"/>
      <c r="AI340" s="42"/>
      <c r="AJ340" s="42"/>
      <c r="AK340" s="42"/>
      <c r="AL340" s="42"/>
      <c r="AM340" s="42"/>
      <c r="AN340" s="42"/>
      <c r="AO340" s="42"/>
      <c r="AP340" s="42"/>
      <c r="AQ340" s="42"/>
      <c r="AR340" s="42"/>
      <c r="AS340" s="42"/>
      <c r="AT340" s="42"/>
      <c r="AU340" s="42"/>
      <c r="AV340" s="42"/>
      <c r="AW340" s="42"/>
      <c r="AX340" s="42"/>
      <c r="AY340" s="42"/>
      <c r="AZ340" s="42"/>
      <c r="BA340" s="42"/>
      <c r="BB340" s="42"/>
      <c r="BC340" s="42"/>
      <c r="BD340" s="42"/>
      <c r="BE340" s="42"/>
      <c r="BF340" s="42"/>
      <c r="BG340" s="42"/>
      <c r="BH340" s="42"/>
      <c r="BI340" s="42"/>
      <c r="BJ340" s="42"/>
      <c r="BK340" s="42"/>
      <c r="BL340" s="42"/>
      <c r="BM340" s="42"/>
      <c r="BN340" s="42"/>
      <c r="BO340" s="42"/>
      <c r="BP340" s="42"/>
      <c r="BQ340" s="42"/>
      <c r="BR340" s="42"/>
      <c r="BS340" s="42"/>
      <c r="BT340" s="42"/>
      <c r="BU340" s="42"/>
      <c r="BV340" s="42"/>
      <c r="BW340" s="42"/>
      <c r="BX340" s="42"/>
      <c r="BY340" s="42"/>
      <c r="BZ340" s="42"/>
      <c r="CA340" s="42"/>
      <c r="CB340" s="42"/>
      <c r="CC340" s="42"/>
      <c r="CD340" s="42"/>
      <c r="CE340" s="42"/>
      <c r="CF340" s="42"/>
      <c r="CG340" s="42"/>
      <c r="CH340" s="42"/>
      <c r="CI340" s="42"/>
      <c r="CJ340" s="42"/>
      <c r="CK340" s="42"/>
      <c r="CL340" s="42"/>
      <c r="CM340" s="42"/>
      <c r="CN340" s="42"/>
      <c r="CO340" s="42"/>
      <c r="CP340" s="42"/>
      <c r="CQ340" s="42"/>
      <c r="CR340" s="42"/>
      <c r="CS340" s="42"/>
      <c r="CT340" s="42"/>
      <c r="CU340" s="42"/>
      <c r="CV340" s="42"/>
      <c r="CW340" s="42"/>
      <c r="CX340" s="42"/>
      <c r="CY340" s="42"/>
      <c r="CZ340" s="42"/>
      <c r="DA340" s="42"/>
    </row>
    <row r="341" spans="1:105" x14ac:dyDescent="0.25">
      <c r="A341" s="73"/>
      <c r="B341" s="73"/>
      <c r="C341" s="73"/>
      <c r="D341" s="73"/>
      <c r="E341" s="73"/>
      <c r="F341" s="115" t="s">
        <v>386</v>
      </c>
      <c r="G341" s="115" t="s">
        <v>198</v>
      </c>
      <c r="H341" s="26" t="s">
        <v>36</v>
      </c>
      <c r="I341" s="134"/>
      <c r="J341" s="134"/>
      <c r="K341" s="134"/>
      <c r="L341" s="134"/>
      <c r="M341" s="134"/>
      <c r="N341" s="74"/>
      <c r="O341" s="73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F341" s="42"/>
      <c r="AG341" s="42"/>
      <c r="AH341" s="42"/>
      <c r="AI341" s="42"/>
      <c r="AJ341" s="42"/>
      <c r="AK341" s="42"/>
      <c r="AL341" s="42"/>
      <c r="AM341" s="42"/>
      <c r="AN341" s="42"/>
      <c r="AO341" s="42"/>
      <c r="AP341" s="42"/>
      <c r="AQ341" s="42"/>
      <c r="AR341" s="42"/>
      <c r="AS341" s="42"/>
      <c r="AT341" s="42"/>
      <c r="AU341" s="42"/>
      <c r="AV341" s="42"/>
      <c r="AW341" s="42"/>
      <c r="AX341" s="42"/>
      <c r="AY341" s="42"/>
      <c r="AZ341" s="42"/>
      <c r="BA341" s="42"/>
      <c r="BB341" s="42"/>
      <c r="BC341" s="42"/>
      <c r="BD341" s="42"/>
      <c r="BE341" s="42"/>
      <c r="BF341" s="42"/>
      <c r="BG341" s="42"/>
      <c r="BH341" s="42"/>
      <c r="BI341" s="42"/>
      <c r="BJ341" s="42"/>
      <c r="BK341" s="42"/>
      <c r="BL341" s="42"/>
      <c r="BM341" s="42"/>
      <c r="BN341" s="42"/>
      <c r="BO341" s="42"/>
      <c r="BP341" s="42"/>
      <c r="BQ341" s="42"/>
      <c r="BR341" s="42"/>
      <c r="BS341" s="42"/>
      <c r="BT341" s="42"/>
      <c r="BU341" s="42"/>
      <c r="BV341" s="42"/>
      <c r="BW341" s="42"/>
      <c r="BX341" s="42"/>
      <c r="BY341" s="42"/>
      <c r="BZ341" s="42"/>
      <c r="CA341" s="42"/>
      <c r="CB341" s="42"/>
      <c r="CC341" s="42"/>
      <c r="CD341" s="42"/>
      <c r="CE341" s="42"/>
      <c r="CF341" s="42"/>
      <c r="CG341" s="42"/>
      <c r="CH341" s="42"/>
      <c r="CI341" s="42"/>
      <c r="CJ341" s="42"/>
      <c r="CK341" s="42"/>
      <c r="CL341" s="42"/>
      <c r="CM341" s="42"/>
      <c r="CN341" s="42"/>
      <c r="CO341" s="42"/>
      <c r="CP341" s="42"/>
      <c r="CQ341" s="42"/>
      <c r="CR341" s="42"/>
      <c r="CS341" s="42"/>
      <c r="CT341" s="42"/>
      <c r="CU341" s="42"/>
      <c r="CV341" s="42"/>
      <c r="CW341" s="42"/>
      <c r="CX341" s="42"/>
      <c r="CY341" s="42"/>
      <c r="CZ341" s="42"/>
      <c r="DA341" s="42"/>
    </row>
    <row r="342" spans="1:105" x14ac:dyDescent="0.25">
      <c r="A342" s="73"/>
      <c r="B342" s="73"/>
      <c r="C342" s="73"/>
      <c r="D342" s="73"/>
      <c r="E342" s="73"/>
      <c r="F342" s="115" t="s">
        <v>387</v>
      </c>
      <c r="G342" s="115" t="s">
        <v>198</v>
      </c>
      <c r="H342" s="26" t="s">
        <v>36</v>
      </c>
      <c r="I342" s="134"/>
      <c r="J342" s="134"/>
      <c r="K342" s="134"/>
      <c r="L342" s="134"/>
      <c r="M342" s="134"/>
      <c r="N342" s="74"/>
      <c r="O342" s="73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  <c r="AE342" s="42"/>
      <c r="AF342" s="42"/>
      <c r="AG342" s="42"/>
      <c r="AH342" s="42"/>
      <c r="AI342" s="42"/>
      <c r="AJ342" s="42"/>
      <c r="AK342" s="42"/>
      <c r="AL342" s="42"/>
      <c r="AM342" s="42"/>
      <c r="AN342" s="42"/>
      <c r="AO342" s="42"/>
      <c r="AP342" s="42"/>
      <c r="AQ342" s="42"/>
      <c r="AR342" s="42"/>
      <c r="AS342" s="42"/>
      <c r="AT342" s="42"/>
      <c r="AU342" s="42"/>
      <c r="AV342" s="42"/>
      <c r="AW342" s="42"/>
      <c r="AX342" s="42"/>
      <c r="AY342" s="42"/>
      <c r="AZ342" s="42"/>
      <c r="BA342" s="42"/>
      <c r="BB342" s="42"/>
      <c r="BC342" s="42"/>
      <c r="BD342" s="42"/>
      <c r="BE342" s="42"/>
      <c r="BF342" s="42"/>
      <c r="BG342" s="42"/>
      <c r="BH342" s="42"/>
      <c r="BI342" s="42"/>
      <c r="BJ342" s="42"/>
      <c r="BK342" s="42"/>
      <c r="BL342" s="42"/>
      <c r="BM342" s="42"/>
      <c r="BN342" s="42"/>
      <c r="BO342" s="42"/>
      <c r="BP342" s="42"/>
      <c r="BQ342" s="42"/>
      <c r="BR342" s="42"/>
      <c r="BS342" s="42"/>
      <c r="BT342" s="42"/>
      <c r="BU342" s="42"/>
      <c r="BV342" s="42"/>
      <c r="BW342" s="42"/>
      <c r="BX342" s="42"/>
      <c r="BY342" s="42"/>
      <c r="BZ342" s="42"/>
      <c r="CA342" s="42"/>
      <c r="CB342" s="42"/>
      <c r="CC342" s="42"/>
      <c r="CD342" s="42"/>
      <c r="CE342" s="42"/>
      <c r="CF342" s="42"/>
      <c r="CG342" s="42"/>
      <c r="CH342" s="42"/>
      <c r="CI342" s="42"/>
      <c r="CJ342" s="42"/>
      <c r="CK342" s="42"/>
      <c r="CL342" s="42"/>
      <c r="CM342" s="42"/>
      <c r="CN342" s="42"/>
      <c r="CO342" s="42"/>
      <c r="CP342" s="42"/>
      <c r="CQ342" s="42"/>
      <c r="CR342" s="42"/>
      <c r="CS342" s="42"/>
      <c r="CT342" s="42"/>
      <c r="CU342" s="42"/>
      <c r="CV342" s="42"/>
      <c r="CW342" s="42"/>
      <c r="CX342" s="42"/>
      <c r="CY342" s="42"/>
      <c r="CZ342" s="42"/>
      <c r="DA342" s="42"/>
    </row>
    <row r="343" spans="1:105" x14ac:dyDescent="0.25">
      <c r="A343" s="73"/>
      <c r="B343" s="73"/>
      <c r="C343" s="73"/>
      <c r="D343" s="73"/>
      <c r="E343" s="73"/>
      <c r="F343" s="115" t="s">
        <v>388</v>
      </c>
      <c r="G343" s="115" t="s">
        <v>198</v>
      </c>
      <c r="H343" s="26" t="s">
        <v>36</v>
      </c>
      <c r="I343" s="134"/>
      <c r="J343" s="134"/>
      <c r="K343" s="134"/>
      <c r="L343" s="134"/>
      <c r="M343" s="134"/>
      <c r="N343" s="74"/>
      <c r="O343" s="73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F343" s="42"/>
      <c r="AG343" s="42"/>
      <c r="AH343" s="42"/>
      <c r="AI343" s="42"/>
      <c r="AJ343" s="42"/>
      <c r="AK343" s="42"/>
      <c r="AL343" s="42"/>
      <c r="AM343" s="42"/>
      <c r="AN343" s="42"/>
      <c r="AO343" s="42"/>
      <c r="AP343" s="42"/>
      <c r="AQ343" s="42"/>
      <c r="AR343" s="42"/>
      <c r="AS343" s="42"/>
      <c r="AT343" s="42"/>
      <c r="AU343" s="42"/>
      <c r="AV343" s="42"/>
      <c r="AW343" s="42"/>
      <c r="AX343" s="42"/>
      <c r="AY343" s="42"/>
      <c r="AZ343" s="42"/>
      <c r="BA343" s="42"/>
      <c r="BB343" s="42"/>
      <c r="BC343" s="42"/>
      <c r="BD343" s="42"/>
      <c r="BE343" s="42"/>
      <c r="BF343" s="42"/>
      <c r="BG343" s="42"/>
      <c r="BH343" s="42"/>
      <c r="BI343" s="42"/>
      <c r="BJ343" s="42"/>
      <c r="BK343" s="42"/>
      <c r="BL343" s="42"/>
      <c r="BM343" s="42"/>
      <c r="BN343" s="42"/>
      <c r="BO343" s="42"/>
      <c r="BP343" s="42"/>
      <c r="BQ343" s="42"/>
      <c r="BR343" s="42"/>
      <c r="BS343" s="42"/>
      <c r="BT343" s="42"/>
      <c r="BU343" s="42"/>
      <c r="BV343" s="42"/>
      <c r="BW343" s="42"/>
      <c r="BX343" s="42"/>
      <c r="BY343" s="42"/>
      <c r="BZ343" s="42"/>
      <c r="CA343" s="42"/>
      <c r="CB343" s="42"/>
      <c r="CC343" s="42"/>
      <c r="CD343" s="42"/>
      <c r="CE343" s="42"/>
      <c r="CF343" s="42"/>
      <c r="CG343" s="42"/>
      <c r="CH343" s="42"/>
      <c r="CI343" s="42"/>
      <c r="CJ343" s="42"/>
      <c r="CK343" s="42"/>
      <c r="CL343" s="42"/>
      <c r="CM343" s="42"/>
      <c r="CN343" s="42"/>
      <c r="CO343" s="42"/>
      <c r="CP343" s="42"/>
      <c r="CQ343" s="42"/>
      <c r="CR343" s="42"/>
      <c r="CS343" s="42"/>
      <c r="CT343" s="42"/>
      <c r="CU343" s="42"/>
      <c r="CV343" s="42"/>
      <c r="CW343" s="42"/>
      <c r="CX343" s="42"/>
      <c r="CY343" s="42"/>
      <c r="CZ343" s="42"/>
      <c r="DA343" s="42"/>
    </row>
    <row r="344" spans="1:105" x14ac:dyDescent="0.25">
      <c r="A344" s="73"/>
      <c r="B344" s="73"/>
      <c r="C344" s="73"/>
      <c r="D344" s="73"/>
      <c r="E344" s="73"/>
      <c r="F344" s="115" t="s">
        <v>389</v>
      </c>
      <c r="G344" s="115" t="s">
        <v>198</v>
      </c>
      <c r="H344" s="26" t="s">
        <v>36</v>
      </c>
      <c r="I344" s="134"/>
      <c r="J344" s="134"/>
      <c r="K344" s="134"/>
      <c r="L344" s="134"/>
      <c r="M344" s="134"/>
      <c r="N344" s="74"/>
      <c r="O344" s="73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F344" s="42"/>
      <c r="AG344" s="42"/>
      <c r="AH344" s="42"/>
      <c r="AI344" s="42"/>
      <c r="AJ344" s="42"/>
      <c r="AK344" s="42"/>
      <c r="AL344" s="42"/>
      <c r="AM344" s="42"/>
      <c r="AN344" s="42"/>
      <c r="AO344" s="42"/>
      <c r="AP344" s="42"/>
      <c r="AQ344" s="42"/>
      <c r="AR344" s="42"/>
      <c r="AS344" s="42"/>
      <c r="AT344" s="42"/>
      <c r="AU344" s="42"/>
      <c r="AV344" s="42"/>
      <c r="AW344" s="42"/>
      <c r="AX344" s="42"/>
      <c r="AY344" s="42"/>
      <c r="AZ344" s="42"/>
      <c r="BA344" s="42"/>
      <c r="BB344" s="42"/>
      <c r="BC344" s="42"/>
      <c r="BD344" s="42"/>
      <c r="BE344" s="42"/>
      <c r="BF344" s="42"/>
      <c r="BG344" s="42"/>
      <c r="BH344" s="42"/>
      <c r="BI344" s="42"/>
      <c r="BJ344" s="42"/>
      <c r="BK344" s="42"/>
      <c r="BL344" s="42"/>
      <c r="BM344" s="42"/>
      <c r="BN344" s="42"/>
      <c r="BO344" s="42"/>
      <c r="BP344" s="42"/>
      <c r="BQ344" s="42"/>
      <c r="BR344" s="42"/>
      <c r="BS344" s="42"/>
      <c r="BT344" s="42"/>
      <c r="BU344" s="42"/>
      <c r="BV344" s="42"/>
      <c r="BW344" s="42"/>
      <c r="BX344" s="42"/>
      <c r="BY344" s="42"/>
      <c r="BZ344" s="42"/>
      <c r="CA344" s="42"/>
      <c r="CB344" s="42"/>
      <c r="CC344" s="42"/>
      <c r="CD344" s="42"/>
      <c r="CE344" s="42"/>
      <c r="CF344" s="42"/>
      <c r="CG344" s="42"/>
      <c r="CH344" s="42"/>
      <c r="CI344" s="42"/>
      <c r="CJ344" s="42"/>
      <c r="CK344" s="42"/>
      <c r="CL344" s="42"/>
      <c r="CM344" s="42"/>
      <c r="CN344" s="42"/>
      <c r="CO344" s="42"/>
      <c r="CP344" s="42"/>
      <c r="CQ344" s="42"/>
      <c r="CR344" s="42"/>
      <c r="CS344" s="42"/>
      <c r="CT344" s="42"/>
      <c r="CU344" s="42"/>
      <c r="CV344" s="42"/>
      <c r="CW344" s="42"/>
      <c r="CX344" s="42"/>
      <c r="CY344" s="42"/>
      <c r="CZ344" s="42"/>
      <c r="DA344" s="42"/>
    </row>
    <row r="345" spans="1:105" x14ac:dyDescent="0.25">
      <c r="A345" s="73"/>
      <c r="B345" s="73"/>
      <c r="C345" s="73"/>
      <c r="D345" s="73"/>
      <c r="E345" s="73"/>
      <c r="F345" s="115" t="s">
        <v>106</v>
      </c>
      <c r="G345" s="115" t="s">
        <v>198</v>
      </c>
      <c r="H345" s="26" t="s">
        <v>36</v>
      </c>
      <c r="I345" s="134"/>
      <c r="J345" s="134"/>
      <c r="K345" s="134"/>
      <c r="L345" s="134"/>
      <c r="M345" s="134"/>
      <c r="N345" s="74"/>
      <c r="O345" s="73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F345" s="42"/>
      <c r="AG345" s="42"/>
      <c r="AH345" s="42"/>
      <c r="AI345" s="42"/>
      <c r="AJ345" s="42"/>
      <c r="AK345" s="42"/>
      <c r="AL345" s="42"/>
      <c r="AM345" s="42"/>
      <c r="AN345" s="42"/>
      <c r="AO345" s="42"/>
      <c r="AP345" s="42"/>
      <c r="AQ345" s="42"/>
      <c r="AR345" s="42"/>
      <c r="AS345" s="42"/>
      <c r="AT345" s="42"/>
      <c r="AU345" s="42"/>
      <c r="AV345" s="42"/>
      <c r="AW345" s="42"/>
      <c r="AX345" s="42"/>
      <c r="AY345" s="42"/>
      <c r="AZ345" s="42"/>
      <c r="BA345" s="42"/>
      <c r="BB345" s="42"/>
      <c r="BC345" s="42"/>
      <c r="BD345" s="42"/>
      <c r="BE345" s="42"/>
      <c r="BF345" s="42"/>
      <c r="BG345" s="42"/>
      <c r="BH345" s="42"/>
      <c r="BI345" s="42"/>
      <c r="BJ345" s="42"/>
      <c r="BK345" s="42"/>
      <c r="BL345" s="42"/>
      <c r="BM345" s="42"/>
      <c r="BN345" s="42"/>
      <c r="BO345" s="42"/>
      <c r="BP345" s="42"/>
      <c r="BQ345" s="42"/>
      <c r="BR345" s="42"/>
      <c r="BS345" s="42"/>
      <c r="BT345" s="42"/>
      <c r="BU345" s="42"/>
      <c r="BV345" s="42"/>
      <c r="BW345" s="42"/>
      <c r="BX345" s="42"/>
      <c r="BY345" s="42"/>
      <c r="BZ345" s="42"/>
      <c r="CA345" s="42"/>
      <c r="CB345" s="42"/>
      <c r="CC345" s="42"/>
      <c r="CD345" s="42"/>
      <c r="CE345" s="42"/>
      <c r="CF345" s="42"/>
      <c r="CG345" s="42"/>
      <c r="CH345" s="42"/>
      <c r="CI345" s="42"/>
      <c r="CJ345" s="42"/>
      <c r="CK345" s="42"/>
      <c r="CL345" s="42"/>
      <c r="CM345" s="42"/>
      <c r="CN345" s="42"/>
      <c r="CO345" s="42"/>
      <c r="CP345" s="42"/>
      <c r="CQ345" s="42"/>
      <c r="CR345" s="42"/>
      <c r="CS345" s="42"/>
      <c r="CT345" s="42"/>
      <c r="CU345" s="42"/>
      <c r="CV345" s="42"/>
      <c r="CW345" s="42"/>
      <c r="CX345" s="42"/>
      <c r="CY345" s="42"/>
      <c r="CZ345" s="42"/>
      <c r="DA345" s="42"/>
    </row>
    <row r="346" spans="1:105" x14ac:dyDescent="0.25">
      <c r="A346" s="73"/>
      <c r="B346" s="73"/>
      <c r="C346" s="73"/>
      <c r="D346" s="73"/>
      <c r="E346" s="73"/>
      <c r="F346" s="115" t="s">
        <v>107</v>
      </c>
      <c r="G346" s="115" t="s">
        <v>198</v>
      </c>
      <c r="H346" s="26" t="s">
        <v>38</v>
      </c>
      <c r="I346" s="134"/>
      <c r="J346" s="134"/>
      <c r="K346" s="134"/>
      <c r="L346" s="134"/>
      <c r="M346" s="134"/>
      <c r="N346" s="74"/>
      <c r="O346" s="73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F346" s="42"/>
      <c r="AG346" s="42"/>
      <c r="AH346" s="42"/>
      <c r="AI346" s="42"/>
      <c r="AJ346" s="42"/>
      <c r="AK346" s="42"/>
      <c r="AL346" s="42"/>
      <c r="AM346" s="42"/>
      <c r="AN346" s="42"/>
      <c r="AO346" s="42"/>
      <c r="AP346" s="42"/>
      <c r="AQ346" s="42"/>
      <c r="AR346" s="42"/>
      <c r="AS346" s="42"/>
      <c r="AT346" s="42"/>
      <c r="AU346" s="42"/>
      <c r="AV346" s="42"/>
      <c r="AW346" s="42"/>
      <c r="AX346" s="42"/>
      <c r="AY346" s="42"/>
      <c r="AZ346" s="42"/>
      <c r="BA346" s="42"/>
      <c r="BB346" s="42"/>
      <c r="BC346" s="42"/>
      <c r="BD346" s="42"/>
      <c r="BE346" s="42"/>
      <c r="BF346" s="42"/>
      <c r="BG346" s="42"/>
      <c r="BH346" s="42"/>
      <c r="BI346" s="42"/>
      <c r="BJ346" s="42"/>
      <c r="BK346" s="42"/>
      <c r="BL346" s="42"/>
      <c r="BM346" s="42"/>
      <c r="BN346" s="42"/>
      <c r="BO346" s="42"/>
      <c r="BP346" s="42"/>
      <c r="BQ346" s="42"/>
      <c r="BR346" s="42"/>
      <c r="BS346" s="42"/>
      <c r="BT346" s="42"/>
      <c r="BU346" s="42"/>
      <c r="BV346" s="42"/>
      <c r="BW346" s="42"/>
      <c r="BX346" s="42"/>
      <c r="BY346" s="42"/>
      <c r="BZ346" s="42"/>
      <c r="CA346" s="42"/>
      <c r="CB346" s="42"/>
      <c r="CC346" s="42"/>
      <c r="CD346" s="42"/>
      <c r="CE346" s="42"/>
      <c r="CF346" s="42"/>
      <c r="CG346" s="42"/>
      <c r="CH346" s="42"/>
      <c r="CI346" s="42"/>
      <c r="CJ346" s="42"/>
      <c r="CK346" s="42"/>
      <c r="CL346" s="42"/>
      <c r="CM346" s="42"/>
      <c r="CN346" s="42"/>
      <c r="CO346" s="42"/>
      <c r="CP346" s="42"/>
      <c r="CQ346" s="42"/>
      <c r="CR346" s="42"/>
      <c r="CS346" s="42"/>
      <c r="CT346" s="42"/>
      <c r="CU346" s="42"/>
      <c r="CV346" s="42"/>
      <c r="CW346" s="42"/>
      <c r="CX346" s="42"/>
      <c r="CY346" s="42"/>
      <c r="CZ346" s="42"/>
      <c r="DA346" s="42"/>
    </row>
    <row r="347" spans="1:105" x14ac:dyDescent="0.25">
      <c r="A347" s="73"/>
      <c r="B347" s="73"/>
      <c r="C347" s="73"/>
      <c r="D347" s="73"/>
      <c r="E347" s="73"/>
      <c r="F347" s="115" t="s">
        <v>390</v>
      </c>
      <c r="G347" s="115" t="s">
        <v>198</v>
      </c>
      <c r="H347" s="26" t="s">
        <v>36</v>
      </c>
      <c r="I347" s="134"/>
      <c r="J347" s="134"/>
      <c r="K347" s="134"/>
      <c r="L347" s="134"/>
      <c r="M347" s="134"/>
      <c r="N347" s="74"/>
      <c r="O347" s="73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  <c r="AE347" s="42"/>
      <c r="AF347" s="42"/>
      <c r="AG347" s="42"/>
      <c r="AH347" s="42"/>
      <c r="AI347" s="42"/>
      <c r="AJ347" s="42"/>
      <c r="AK347" s="42"/>
      <c r="AL347" s="42"/>
      <c r="AM347" s="42"/>
      <c r="AN347" s="42"/>
      <c r="AO347" s="42"/>
      <c r="AP347" s="42"/>
      <c r="AQ347" s="42"/>
      <c r="AR347" s="42"/>
      <c r="AS347" s="42"/>
      <c r="AT347" s="42"/>
      <c r="AU347" s="42"/>
      <c r="AV347" s="42"/>
      <c r="AW347" s="42"/>
      <c r="AX347" s="42"/>
      <c r="AY347" s="42"/>
      <c r="AZ347" s="42"/>
      <c r="BA347" s="42"/>
      <c r="BB347" s="42"/>
      <c r="BC347" s="42"/>
      <c r="BD347" s="42"/>
      <c r="BE347" s="42"/>
      <c r="BF347" s="42"/>
      <c r="BG347" s="42"/>
      <c r="BH347" s="42"/>
      <c r="BI347" s="42"/>
      <c r="BJ347" s="42"/>
      <c r="BK347" s="42"/>
      <c r="BL347" s="42"/>
      <c r="BM347" s="42"/>
      <c r="BN347" s="42"/>
      <c r="BO347" s="42"/>
      <c r="BP347" s="42"/>
      <c r="BQ347" s="42"/>
      <c r="BR347" s="42"/>
      <c r="BS347" s="42"/>
      <c r="BT347" s="42"/>
      <c r="BU347" s="42"/>
      <c r="BV347" s="42"/>
      <c r="BW347" s="42"/>
      <c r="BX347" s="42"/>
      <c r="BY347" s="42"/>
      <c r="BZ347" s="42"/>
      <c r="CA347" s="42"/>
      <c r="CB347" s="42"/>
      <c r="CC347" s="42"/>
      <c r="CD347" s="42"/>
      <c r="CE347" s="42"/>
      <c r="CF347" s="42"/>
      <c r="CG347" s="42"/>
      <c r="CH347" s="42"/>
      <c r="CI347" s="42"/>
      <c r="CJ347" s="42"/>
      <c r="CK347" s="42"/>
      <c r="CL347" s="42"/>
      <c r="CM347" s="42"/>
      <c r="CN347" s="42"/>
      <c r="CO347" s="42"/>
      <c r="CP347" s="42"/>
      <c r="CQ347" s="42"/>
      <c r="CR347" s="42"/>
      <c r="CS347" s="42"/>
      <c r="CT347" s="42"/>
      <c r="CU347" s="42"/>
      <c r="CV347" s="42"/>
      <c r="CW347" s="42"/>
      <c r="CX347" s="42"/>
      <c r="CY347" s="42"/>
      <c r="CZ347" s="42"/>
      <c r="DA347" s="42"/>
    </row>
    <row r="348" spans="1:105" x14ac:dyDescent="0.25">
      <c r="A348" s="73"/>
      <c r="B348" s="73"/>
      <c r="C348" s="73"/>
      <c r="D348" s="73"/>
      <c r="E348" s="73"/>
      <c r="F348" s="115" t="s">
        <v>109</v>
      </c>
      <c r="G348" s="115" t="s">
        <v>198</v>
      </c>
      <c r="H348" s="26" t="s">
        <v>38</v>
      </c>
      <c r="I348" s="134"/>
      <c r="J348" s="134"/>
      <c r="K348" s="134"/>
      <c r="L348" s="134"/>
      <c r="M348" s="134"/>
      <c r="N348" s="74"/>
      <c r="O348" s="73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F348" s="42"/>
      <c r="AG348" s="42"/>
      <c r="AH348" s="42"/>
      <c r="AI348" s="42"/>
      <c r="AJ348" s="42"/>
      <c r="AK348" s="42"/>
      <c r="AL348" s="42"/>
      <c r="AM348" s="42"/>
      <c r="AN348" s="42"/>
      <c r="AO348" s="42"/>
      <c r="AP348" s="42"/>
      <c r="AQ348" s="42"/>
      <c r="AR348" s="42"/>
      <c r="AS348" s="42"/>
      <c r="AT348" s="42"/>
      <c r="AU348" s="42"/>
      <c r="AV348" s="42"/>
      <c r="AW348" s="42"/>
      <c r="AX348" s="42"/>
      <c r="AY348" s="42"/>
      <c r="AZ348" s="42"/>
      <c r="BA348" s="42"/>
      <c r="BB348" s="42"/>
      <c r="BC348" s="42"/>
      <c r="BD348" s="42"/>
      <c r="BE348" s="42"/>
      <c r="BF348" s="42"/>
      <c r="BG348" s="42"/>
      <c r="BH348" s="42"/>
      <c r="BI348" s="42"/>
      <c r="BJ348" s="42"/>
      <c r="BK348" s="42"/>
      <c r="BL348" s="42"/>
      <c r="BM348" s="42"/>
      <c r="BN348" s="42"/>
      <c r="BO348" s="42"/>
      <c r="BP348" s="42"/>
      <c r="BQ348" s="42"/>
      <c r="BR348" s="42"/>
      <c r="BS348" s="42"/>
      <c r="BT348" s="42"/>
      <c r="BU348" s="42"/>
      <c r="BV348" s="42"/>
      <c r="BW348" s="42"/>
      <c r="BX348" s="42"/>
      <c r="BY348" s="42"/>
      <c r="BZ348" s="42"/>
      <c r="CA348" s="42"/>
      <c r="CB348" s="42"/>
      <c r="CC348" s="42"/>
      <c r="CD348" s="42"/>
      <c r="CE348" s="42"/>
      <c r="CF348" s="42"/>
      <c r="CG348" s="42"/>
      <c r="CH348" s="42"/>
      <c r="CI348" s="42"/>
      <c r="CJ348" s="42"/>
      <c r="CK348" s="42"/>
      <c r="CL348" s="42"/>
      <c r="CM348" s="42"/>
      <c r="CN348" s="42"/>
      <c r="CO348" s="42"/>
      <c r="CP348" s="42"/>
      <c r="CQ348" s="42"/>
      <c r="CR348" s="42"/>
      <c r="CS348" s="42"/>
      <c r="CT348" s="42"/>
      <c r="CU348" s="42"/>
      <c r="CV348" s="42"/>
      <c r="CW348" s="42"/>
      <c r="CX348" s="42"/>
      <c r="CY348" s="42"/>
      <c r="CZ348" s="42"/>
      <c r="DA348" s="42"/>
    </row>
    <row r="349" spans="1:105" x14ac:dyDescent="0.25">
      <c r="A349" s="73"/>
      <c r="B349" s="73"/>
      <c r="C349" s="73"/>
      <c r="D349" s="73"/>
      <c r="E349" s="73"/>
      <c r="F349" s="115" t="s">
        <v>391</v>
      </c>
      <c r="G349" s="115" t="s">
        <v>198</v>
      </c>
      <c r="H349" s="26" t="s">
        <v>38</v>
      </c>
      <c r="I349" s="134"/>
      <c r="J349" s="134"/>
      <c r="K349" s="134"/>
      <c r="L349" s="134"/>
      <c r="M349" s="134"/>
      <c r="N349" s="74"/>
      <c r="O349" s="73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F349" s="42"/>
      <c r="AG349" s="42"/>
      <c r="AH349" s="42"/>
      <c r="AI349" s="42"/>
      <c r="AJ349" s="42"/>
      <c r="AK349" s="42"/>
      <c r="AL349" s="42"/>
      <c r="AM349" s="42"/>
      <c r="AN349" s="42"/>
      <c r="AO349" s="42"/>
      <c r="AP349" s="42"/>
      <c r="AQ349" s="42"/>
      <c r="AR349" s="42"/>
      <c r="AS349" s="42"/>
      <c r="AT349" s="42"/>
      <c r="AU349" s="42"/>
      <c r="AV349" s="42"/>
      <c r="AW349" s="42"/>
      <c r="AX349" s="42"/>
      <c r="AY349" s="42"/>
      <c r="AZ349" s="42"/>
      <c r="BA349" s="42"/>
      <c r="BB349" s="42"/>
      <c r="BC349" s="42"/>
      <c r="BD349" s="42"/>
      <c r="BE349" s="42"/>
      <c r="BF349" s="42"/>
      <c r="BG349" s="42"/>
      <c r="BH349" s="42"/>
      <c r="BI349" s="42"/>
      <c r="BJ349" s="42"/>
      <c r="BK349" s="42"/>
      <c r="BL349" s="42"/>
      <c r="BM349" s="42"/>
      <c r="BN349" s="42"/>
      <c r="BO349" s="42"/>
      <c r="BP349" s="42"/>
      <c r="BQ349" s="42"/>
      <c r="BR349" s="42"/>
      <c r="BS349" s="42"/>
      <c r="BT349" s="42"/>
      <c r="BU349" s="42"/>
      <c r="BV349" s="42"/>
      <c r="BW349" s="42"/>
      <c r="BX349" s="42"/>
      <c r="BY349" s="42"/>
      <c r="BZ349" s="42"/>
      <c r="CA349" s="42"/>
      <c r="CB349" s="42"/>
      <c r="CC349" s="42"/>
      <c r="CD349" s="42"/>
      <c r="CE349" s="42"/>
      <c r="CF349" s="42"/>
      <c r="CG349" s="42"/>
      <c r="CH349" s="42"/>
      <c r="CI349" s="42"/>
      <c r="CJ349" s="42"/>
      <c r="CK349" s="42"/>
      <c r="CL349" s="42"/>
      <c r="CM349" s="42"/>
      <c r="CN349" s="42"/>
      <c r="CO349" s="42"/>
      <c r="CP349" s="42"/>
      <c r="CQ349" s="42"/>
      <c r="CR349" s="42"/>
      <c r="CS349" s="42"/>
      <c r="CT349" s="42"/>
      <c r="CU349" s="42"/>
      <c r="CV349" s="42"/>
      <c r="CW349" s="42"/>
      <c r="CX349" s="42"/>
      <c r="CY349" s="42"/>
      <c r="CZ349" s="42"/>
      <c r="DA349" s="42"/>
    </row>
    <row r="350" spans="1:105" x14ac:dyDescent="0.25">
      <c r="A350" s="73"/>
      <c r="B350" s="73"/>
      <c r="C350" s="73"/>
      <c r="D350" s="73"/>
      <c r="E350" s="73"/>
      <c r="F350" s="115" t="s">
        <v>392</v>
      </c>
      <c r="G350" s="115" t="s">
        <v>198</v>
      </c>
      <c r="H350" s="26" t="s">
        <v>38</v>
      </c>
      <c r="I350" s="134"/>
      <c r="J350" s="134"/>
      <c r="K350" s="134"/>
      <c r="L350" s="134"/>
      <c r="M350" s="134"/>
      <c r="N350" s="74"/>
      <c r="O350" s="73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F350" s="42"/>
      <c r="AG350" s="42"/>
      <c r="AH350" s="42"/>
      <c r="AI350" s="42"/>
      <c r="AJ350" s="42"/>
      <c r="AK350" s="42"/>
      <c r="AL350" s="42"/>
      <c r="AM350" s="42"/>
      <c r="AN350" s="42"/>
      <c r="AO350" s="42"/>
      <c r="AP350" s="42"/>
      <c r="AQ350" s="42"/>
      <c r="AR350" s="42"/>
      <c r="AS350" s="42"/>
      <c r="AT350" s="42"/>
      <c r="AU350" s="42"/>
      <c r="AV350" s="42"/>
      <c r="AW350" s="42"/>
      <c r="AX350" s="42"/>
      <c r="AY350" s="42"/>
      <c r="AZ350" s="42"/>
      <c r="BA350" s="42"/>
      <c r="BB350" s="42"/>
      <c r="BC350" s="42"/>
      <c r="BD350" s="42"/>
      <c r="BE350" s="42"/>
      <c r="BF350" s="42"/>
      <c r="BG350" s="42"/>
      <c r="BH350" s="42"/>
      <c r="BI350" s="42"/>
      <c r="BJ350" s="42"/>
      <c r="BK350" s="42"/>
      <c r="BL350" s="42"/>
      <c r="BM350" s="42"/>
      <c r="BN350" s="42"/>
      <c r="BO350" s="42"/>
      <c r="BP350" s="42"/>
      <c r="BQ350" s="42"/>
      <c r="BR350" s="42"/>
      <c r="BS350" s="42"/>
      <c r="BT350" s="42"/>
      <c r="BU350" s="42"/>
      <c r="BV350" s="42"/>
      <c r="BW350" s="42"/>
      <c r="BX350" s="42"/>
      <c r="BY350" s="42"/>
      <c r="BZ350" s="42"/>
      <c r="CA350" s="42"/>
      <c r="CB350" s="42"/>
      <c r="CC350" s="42"/>
      <c r="CD350" s="42"/>
      <c r="CE350" s="42"/>
      <c r="CF350" s="42"/>
      <c r="CG350" s="42"/>
      <c r="CH350" s="42"/>
      <c r="CI350" s="42"/>
      <c r="CJ350" s="42"/>
      <c r="CK350" s="42"/>
      <c r="CL350" s="42"/>
      <c r="CM350" s="42"/>
      <c r="CN350" s="42"/>
      <c r="CO350" s="42"/>
      <c r="CP350" s="42"/>
      <c r="CQ350" s="42"/>
      <c r="CR350" s="42"/>
      <c r="CS350" s="42"/>
      <c r="CT350" s="42"/>
      <c r="CU350" s="42"/>
      <c r="CV350" s="42"/>
      <c r="CW350" s="42"/>
      <c r="CX350" s="42"/>
      <c r="CY350" s="42"/>
      <c r="CZ350" s="42"/>
      <c r="DA350" s="42"/>
    </row>
    <row r="351" spans="1:105" x14ac:dyDescent="0.25">
      <c r="A351" s="73"/>
      <c r="B351" s="73"/>
      <c r="C351" s="73"/>
      <c r="D351" s="73"/>
      <c r="E351" s="73"/>
      <c r="F351" s="115" t="s">
        <v>112</v>
      </c>
      <c r="G351" s="115" t="s">
        <v>198</v>
      </c>
      <c r="H351" s="26" t="s">
        <v>38</v>
      </c>
      <c r="I351" s="134"/>
      <c r="J351" s="134"/>
      <c r="K351" s="134"/>
      <c r="L351" s="134"/>
      <c r="M351" s="134"/>
      <c r="N351" s="74"/>
      <c r="O351" s="73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F351" s="42"/>
      <c r="AG351" s="42"/>
      <c r="AH351" s="42"/>
      <c r="AI351" s="42"/>
      <c r="AJ351" s="42"/>
      <c r="AK351" s="42"/>
      <c r="AL351" s="42"/>
      <c r="AM351" s="42"/>
      <c r="AN351" s="42"/>
      <c r="AO351" s="42"/>
      <c r="AP351" s="42"/>
      <c r="AQ351" s="42"/>
      <c r="AR351" s="42"/>
      <c r="AS351" s="42"/>
      <c r="AT351" s="42"/>
      <c r="AU351" s="42"/>
      <c r="AV351" s="42"/>
      <c r="AW351" s="42"/>
      <c r="AX351" s="42"/>
      <c r="AY351" s="42"/>
      <c r="AZ351" s="42"/>
      <c r="BA351" s="42"/>
      <c r="BB351" s="42"/>
      <c r="BC351" s="42"/>
      <c r="BD351" s="42"/>
      <c r="BE351" s="42"/>
      <c r="BF351" s="42"/>
      <c r="BG351" s="42"/>
      <c r="BH351" s="42"/>
      <c r="BI351" s="42"/>
      <c r="BJ351" s="42"/>
      <c r="BK351" s="42"/>
      <c r="BL351" s="42"/>
      <c r="BM351" s="42"/>
      <c r="BN351" s="42"/>
      <c r="BO351" s="42"/>
      <c r="BP351" s="42"/>
      <c r="BQ351" s="42"/>
      <c r="BR351" s="42"/>
      <c r="BS351" s="42"/>
      <c r="BT351" s="42"/>
      <c r="BU351" s="42"/>
      <c r="BV351" s="42"/>
      <c r="BW351" s="42"/>
      <c r="BX351" s="42"/>
      <c r="BY351" s="42"/>
      <c r="BZ351" s="42"/>
      <c r="CA351" s="42"/>
      <c r="CB351" s="42"/>
      <c r="CC351" s="42"/>
      <c r="CD351" s="42"/>
      <c r="CE351" s="42"/>
      <c r="CF351" s="42"/>
      <c r="CG351" s="42"/>
      <c r="CH351" s="42"/>
      <c r="CI351" s="42"/>
      <c r="CJ351" s="42"/>
      <c r="CK351" s="42"/>
      <c r="CL351" s="42"/>
      <c r="CM351" s="42"/>
      <c r="CN351" s="42"/>
      <c r="CO351" s="42"/>
      <c r="CP351" s="42"/>
      <c r="CQ351" s="42"/>
      <c r="CR351" s="42"/>
      <c r="CS351" s="42"/>
      <c r="CT351" s="42"/>
      <c r="CU351" s="42"/>
      <c r="CV351" s="42"/>
      <c r="CW351" s="42"/>
      <c r="CX351" s="42"/>
      <c r="CY351" s="42"/>
      <c r="CZ351" s="42"/>
      <c r="DA351" s="42"/>
    </row>
    <row r="352" spans="1:105" x14ac:dyDescent="0.25">
      <c r="A352" s="73"/>
      <c r="B352" s="73"/>
      <c r="C352" s="73"/>
      <c r="D352" s="73"/>
      <c r="E352" s="73"/>
      <c r="F352" s="115" t="s">
        <v>113</v>
      </c>
      <c r="G352" s="115" t="s">
        <v>198</v>
      </c>
      <c r="H352" s="26" t="s">
        <v>38</v>
      </c>
      <c r="I352" s="134"/>
      <c r="J352" s="134"/>
      <c r="K352" s="134"/>
      <c r="L352" s="134"/>
      <c r="M352" s="134"/>
      <c r="N352" s="74"/>
      <c r="O352" s="73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F352" s="42"/>
      <c r="AG352" s="42"/>
      <c r="AH352" s="42"/>
      <c r="AI352" s="42"/>
      <c r="AJ352" s="42"/>
      <c r="AK352" s="42"/>
      <c r="AL352" s="42"/>
      <c r="AM352" s="42"/>
      <c r="AN352" s="42"/>
      <c r="AO352" s="42"/>
      <c r="AP352" s="42"/>
      <c r="AQ352" s="42"/>
      <c r="AR352" s="42"/>
      <c r="AS352" s="42"/>
      <c r="AT352" s="42"/>
      <c r="AU352" s="42"/>
      <c r="AV352" s="42"/>
      <c r="AW352" s="42"/>
      <c r="AX352" s="42"/>
      <c r="AY352" s="42"/>
      <c r="AZ352" s="42"/>
      <c r="BA352" s="42"/>
      <c r="BB352" s="42"/>
      <c r="BC352" s="42"/>
      <c r="BD352" s="42"/>
      <c r="BE352" s="42"/>
      <c r="BF352" s="42"/>
      <c r="BG352" s="42"/>
      <c r="BH352" s="42"/>
      <c r="BI352" s="42"/>
      <c r="BJ352" s="42"/>
      <c r="BK352" s="42"/>
      <c r="BL352" s="42"/>
      <c r="BM352" s="42"/>
      <c r="BN352" s="42"/>
      <c r="BO352" s="42"/>
      <c r="BP352" s="42"/>
      <c r="BQ352" s="42"/>
      <c r="BR352" s="42"/>
      <c r="BS352" s="42"/>
      <c r="BT352" s="42"/>
      <c r="BU352" s="42"/>
      <c r="BV352" s="42"/>
      <c r="BW352" s="42"/>
      <c r="BX352" s="42"/>
      <c r="BY352" s="42"/>
      <c r="BZ352" s="42"/>
      <c r="CA352" s="42"/>
      <c r="CB352" s="42"/>
      <c r="CC352" s="42"/>
      <c r="CD352" s="42"/>
      <c r="CE352" s="42"/>
      <c r="CF352" s="42"/>
      <c r="CG352" s="42"/>
      <c r="CH352" s="42"/>
      <c r="CI352" s="42"/>
      <c r="CJ352" s="42"/>
      <c r="CK352" s="42"/>
      <c r="CL352" s="42"/>
      <c r="CM352" s="42"/>
      <c r="CN352" s="42"/>
      <c r="CO352" s="42"/>
      <c r="CP352" s="42"/>
      <c r="CQ352" s="42"/>
      <c r="CR352" s="42"/>
      <c r="CS352" s="42"/>
      <c r="CT352" s="42"/>
      <c r="CU352" s="42"/>
      <c r="CV352" s="42"/>
      <c r="CW352" s="42"/>
      <c r="CX352" s="42"/>
      <c r="CY352" s="42"/>
      <c r="CZ352" s="42"/>
      <c r="DA352" s="42"/>
    </row>
    <row r="353" spans="1:105" x14ac:dyDescent="0.25">
      <c r="A353" s="73"/>
      <c r="B353" s="73"/>
      <c r="C353" s="73"/>
      <c r="D353" s="73"/>
      <c r="E353" s="73"/>
      <c r="F353" s="115" t="s">
        <v>114</v>
      </c>
      <c r="G353" s="115" t="s">
        <v>198</v>
      </c>
      <c r="H353" s="26" t="s">
        <v>38</v>
      </c>
      <c r="I353" s="134"/>
      <c r="J353" s="134"/>
      <c r="K353" s="134"/>
      <c r="L353" s="134"/>
      <c r="M353" s="134"/>
      <c r="N353" s="74"/>
      <c r="O353" s="73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F353" s="42"/>
      <c r="AG353" s="42"/>
      <c r="AH353" s="42"/>
      <c r="AI353" s="42"/>
      <c r="AJ353" s="42"/>
      <c r="AK353" s="42"/>
      <c r="AL353" s="42"/>
      <c r="AM353" s="42"/>
      <c r="AN353" s="42"/>
      <c r="AO353" s="42"/>
      <c r="AP353" s="42"/>
      <c r="AQ353" s="42"/>
      <c r="AR353" s="42"/>
      <c r="AS353" s="42"/>
      <c r="AT353" s="42"/>
      <c r="AU353" s="42"/>
      <c r="AV353" s="42"/>
      <c r="AW353" s="42"/>
      <c r="AX353" s="42"/>
      <c r="AY353" s="42"/>
      <c r="AZ353" s="42"/>
      <c r="BA353" s="42"/>
      <c r="BB353" s="42"/>
      <c r="BC353" s="42"/>
      <c r="BD353" s="42"/>
      <c r="BE353" s="42"/>
      <c r="BF353" s="42"/>
      <c r="BG353" s="42"/>
      <c r="BH353" s="42"/>
      <c r="BI353" s="42"/>
      <c r="BJ353" s="42"/>
      <c r="BK353" s="42"/>
      <c r="BL353" s="42"/>
      <c r="BM353" s="42"/>
      <c r="BN353" s="42"/>
      <c r="BO353" s="42"/>
      <c r="BP353" s="42"/>
      <c r="BQ353" s="42"/>
      <c r="BR353" s="42"/>
      <c r="BS353" s="42"/>
      <c r="BT353" s="42"/>
      <c r="BU353" s="42"/>
      <c r="BV353" s="42"/>
      <c r="BW353" s="42"/>
      <c r="BX353" s="42"/>
      <c r="BY353" s="42"/>
      <c r="BZ353" s="42"/>
      <c r="CA353" s="42"/>
      <c r="CB353" s="42"/>
      <c r="CC353" s="42"/>
      <c r="CD353" s="42"/>
      <c r="CE353" s="42"/>
      <c r="CF353" s="42"/>
      <c r="CG353" s="42"/>
      <c r="CH353" s="42"/>
      <c r="CI353" s="42"/>
      <c r="CJ353" s="42"/>
      <c r="CK353" s="42"/>
      <c r="CL353" s="42"/>
      <c r="CM353" s="42"/>
      <c r="CN353" s="42"/>
      <c r="CO353" s="42"/>
      <c r="CP353" s="42"/>
      <c r="CQ353" s="42"/>
      <c r="CR353" s="42"/>
      <c r="CS353" s="42"/>
      <c r="CT353" s="42"/>
      <c r="CU353" s="42"/>
      <c r="CV353" s="42"/>
      <c r="CW353" s="42"/>
      <c r="CX353" s="42"/>
      <c r="CY353" s="42"/>
      <c r="CZ353" s="42"/>
      <c r="DA353" s="42"/>
    </row>
    <row r="354" spans="1:105" x14ac:dyDescent="0.25">
      <c r="A354" s="73"/>
      <c r="B354" s="73"/>
      <c r="C354" s="73"/>
      <c r="D354" s="73"/>
      <c r="E354" s="73"/>
      <c r="F354" s="115" t="s">
        <v>224</v>
      </c>
      <c r="G354" s="115" t="s">
        <v>198</v>
      </c>
      <c r="H354" s="26" t="s">
        <v>35</v>
      </c>
      <c r="I354" s="134"/>
      <c r="J354" s="134"/>
      <c r="K354" s="134"/>
      <c r="L354" s="134"/>
      <c r="M354" s="134"/>
      <c r="N354" s="74"/>
      <c r="O354" s="73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F354" s="42"/>
      <c r="AG354" s="42"/>
      <c r="AH354" s="42"/>
      <c r="AI354" s="42"/>
      <c r="AJ354" s="42"/>
      <c r="AK354" s="42"/>
      <c r="AL354" s="42"/>
      <c r="AM354" s="42"/>
      <c r="AN354" s="42"/>
      <c r="AO354" s="42"/>
      <c r="AP354" s="42"/>
      <c r="AQ354" s="42"/>
      <c r="AR354" s="42"/>
      <c r="AS354" s="42"/>
      <c r="AT354" s="42"/>
      <c r="AU354" s="42"/>
      <c r="AV354" s="42"/>
      <c r="AW354" s="42"/>
      <c r="AX354" s="42"/>
      <c r="AY354" s="42"/>
      <c r="AZ354" s="42"/>
      <c r="BA354" s="42"/>
      <c r="BB354" s="42"/>
      <c r="BC354" s="42"/>
      <c r="BD354" s="42"/>
      <c r="BE354" s="42"/>
      <c r="BF354" s="42"/>
      <c r="BG354" s="42"/>
      <c r="BH354" s="42"/>
      <c r="BI354" s="42"/>
      <c r="BJ354" s="42"/>
      <c r="BK354" s="42"/>
      <c r="BL354" s="42"/>
      <c r="BM354" s="42"/>
      <c r="BN354" s="42"/>
      <c r="BO354" s="42"/>
      <c r="BP354" s="42"/>
      <c r="BQ354" s="42"/>
      <c r="BR354" s="42"/>
      <c r="BS354" s="42"/>
      <c r="BT354" s="42"/>
      <c r="BU354" s="42"/>
      <c r="BV354" s="42"/>
      <c r="BW354" s="42"/>
      <c r="BX354" s="42"/>
      <c r="BY354" s="42"/>
      <c r="BZ354" s="42"/>
      <c r="CA354" s="42"/>
      <c r="CB354" s="42"/>
      <c r="CC354" s="42"/>
      <c r="CD354" s="42"/>
      <c r="CE354" s="42"/>
      <c r="CF354" s="42"/>
      <c r="CG354" s="42"/>
      <c r="CH354" s="42"/>
      <c r="CI354" s="42"/>
      <c r="CJ354" s="42"/>
      <c r="CK354" s="42"/>
      <c r="CL354" s="42"/>
      <c r="CM354" s="42"/>
      <c r="CN354" s="42"/>
      <c r="CO354" s="42"/>
      <c r="CP354" s="42"/>
      <c r="CQ354" s="42"/>
      <c r="CR354" s="42"/>
      <c r="CS354" s="42"/>
      <c r="CT354" s="42"/>
      <c r="CU354" s="42"/>
      <c r="CV354" s="42"/>
      <c r="CW354" s="42"/>
      <c r="CX354" s="42"/>
      <c r="CY354" s="42"/>
      <c r="CZ354" s="42"/>
      <c r="DA354" s="42"/>
    </row>
    <row r="355" spans="1:105" x14ac:dyDescent="0.25">
      <c r="A355" s="73"/>
      <c r="B355" s="73"/>
      <c r="C355" s="73"/>
      <c r="D355" s="73"/>
      <c r="E355" s="73"/>
      <c r="F355" s="115" t="s">
        <v>225</v>
      </c>
      <c r="G355" s="115" t="s">
        <v>198</v>
      </c>
      <c r="H355" s="26" t="s">
        <v>35</v>
      </c>
      <c r="I355" s="134"/>
      <c r="J355" s="134"/>
      <c r="K355" s="134"/>
      <c r="L355" s="134"/>
      <c r="M355" s="134"/>
      <c r="N355" s="74"/>
      <c r="O355" s="73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F355" s="42"/>
      <c r="AG355" s="42"/>
      <c r="AH355" s="42"/>
      <c r="AI355" s="42"/>
      <c r="AJ355" s="42"/>
      <c r="AK355" s="42"/>
      <c r="AL355" s="42"/>
      <c r="AM355" s="42"/>
      <c r="AN355" s="42"/>
      <c r="AO355" s="42"/>
      <c r="AP355" s="42"/>
      <c r="AQ355" s="42"/>
      <c r="AR355" s="42"/>
      <c r="AS355" s="42"/>
      <c r="AT355" s="42"/>
      <c r="AU355" s="42"/>
      <c r="AV355" s="42"/>
      <c r="AW355" s="42"/>
      <c r="AX355" s="42"/>
      <c r="AY355" s="42"/>
      <c r="AZ355" s="42"/>
      <c r="BA355" s="42"/>
      <c r="BB355" s="42"/>
      <c r="BC355" s="42"/>
      <c r="BD355" s="42"/>
      <c r="BE355" s="42"/>
      <c r="BF355" s="42"/>
      <c r="BG355" s="42"/>
      <c r="BH355" s="42"/>
      <c r="BI355" s="42"/>
      <c r="BJ355" s="42"/>
      <c r="BK355" s="42"/>
      <c r="BL355" s="42"/>
      <c r="BM355" s="42"/>
      <c r="BN355" s="42"/>
      <c r="BO355" s="42"/>
      <c r="BP355" s="42"/>
      <c r="BQ355" s="42"/>
      <c r="BR355" s="42"/>
      <c r="BS355" s="42"/>
      <c r="BT355" s="42"/>
      <c r="BU355" s="42"/>
      <c r="BV355" s="42"/>
      <c r="BW355" s="42"/>
      <c r="BX355" s="42"/>
      <c r="BY355" s="42"/>
      <c r="BZ355" s="42"/>
      <c r="CA355" s="42"/>
      <c r="CB355" s="42"/>
      <c r="CC355" s="42"/>
      <c r="CD355" s="42"/>
      <c r="CE355" s="42"/>
      <c r="CF355" s="42"/>
      <c r="CG355" s="42"/>
      <c r="CH355" s="42"/>
      <c r="CI355" s="42"/>
      <c r="CJ355" s="42"/>
      <c r="CK355" s="42"/>
      <c r="CL355" s="42"/>
      <c r="CM355" s="42"/>
      <c r="CN355" s="42"/>
      <c r="CO355" s="42"/>
      <c r="CP355" s="42"/>
      <c r="CQ355" s="42"/>
      <c r="CR355" s="42"/>
      <c r="CS355" s="42"/>
      <c r="CT355" s="42"/>
      <c r="CU355" s="42"/>
      <c r="CV355" s="42"/>
      <c r="CW355" s="42"/>
      <c r="CX355" s="42"/>
      <c r="CY355" s="42"/>
      <c r="CZ355" s="42"/>
      <c r="DA355" s="42"/>
    </row>
    <row r="356" spans="1:105" x14ac:dyDescent="0.25">
      <c r="A356" s="73"/>
      <c r="B356" s="73"/>
      <c r="C356" s="73"/>
      <c r="D356" s="73"/>
      <c r="E356" s="73"/>
      <c r="F356" s="115" t="s">
        <v>117</v>
      </c>
      <c r="G356" s="115" t="s">
        <v>198</v>
      </c>
      <c r="H356" s="26" t="s">
        <v>35</v>
      </c>
      <c r="I356" s="134"/>
      <c r="J356" s="134"/>
      <c r="K356" s="134"/>
      <c r="L356" s="134"/>
      <c r="M356" s="134"/>
      <c r="N356" s="74"/>
      <c r="O356" s="73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F356" s="42"/>
      <c r="AG356" s="42"/>
      <c r="AH356" s="42"/>
      <c r="AI356" s="42"/>
      <c r="AJ356" s="42"/>
      <c r="AK356" s="42"/>
      <c r="AL356" s="42"/>
      <c r="AM356" s="42"/>
      <c r="AN356" s="42"/>
      <c r="AO356" s="42"/>
      <c r="AP356" s="42"/>
      <c r="AQ356" s="42"/>
      <c r="AR356" s="42"/>
      <c r="AS356" s="42"/>
      <c r="AT356" s="42"/>
      <c r="AU356" s="42"/>
      <c r="AV356" s="42"/>
      <c r="AW356" s="42"/>
      <c r="AX356" s="42"/>
      <c r="AY356" s="42"/>
      <c r="AZ356" s="42"/>
      <c r="BA356" s="42"/>
      <c r="BB356" s="42"/>
      <c r="BC356" s="42"/>
      <c r="BD356" s="42"/>
      <c r="BE356" s="42"/>
      <c r="BF356" s="42"/>
      <c r="BG356" s="42"/>
      <c r="BH356" s="42"/>
      <c r="BI356" s="42"/>
      <c r="BJ356" s="42"/>
      <c r="BK356" s="42"/>
      <c r="BL356" s="42"/>
      <c r="BM356" s="42"/>
      <c r="BN356" s="42"/>
      <c r="BO356" s="42"/>
      <c r="BP356" s="42"/>
      <c r="BQ356" s="42"/>
      <c r="BR356" s="42"/>
      <c r="BS356" s="42"/>
      <c r="BT356" s="42"/>
      <c r="BU356" s="42"/>
      <c r="BV356" s="42"/>
      <c r="BW356" s="42"/>
      <c r="BX356" s="42"/>
      <c r="BY356" s="42"/>
      <c r="BZ356" s="42"/>
      <c r="CA356" s="42"/>
      <c r="CB356" s="42"/>
      <c r="CC356" s="42"/>
      <c r="CD356" s="42"/>
      <c r="CE356" s="42"/>
      <c r="CF356" s="42"/>
      <c r="CG356" s="42"/>
      <c r="CH356" s="42"/>
      <c r="CI356" s="42"/>
      <c r="CJ356" s="42"/>
      <c r="CK356" s="42"/>
      <c r="CL356" s="42"/>
      <c r="CM356" s="42"/>
      <c r="CN356" s="42"/>
      <c r="CO356" s="42"/>
      <c r="CP356" s="42"/>
      <c r="CQ356" s="42"/>
      <c r="CR356" s="42"/>
      <c r="CS356" s="42"/>
      <c r="CT356" s="42"/>
      <c r="CU356" s="42"/>
      <c r="CV356" s="42"/>
      <c r="CW356" s="42"/>
      <c r="CX356" s="42"/>
      <c r="CY356" s="42"/>
      <c r="CZ356" s="42"/>
      <c r="DA356" s="42"/>
    </row>
    <row r="357" spans="1:105" x14ac:dyDescent="0.25">
      <c r="A357" s="73"/>
      <c r="B357" s="73"/>
      <c r="C357" s="73"/>
      <c r="D357" s="73"/>
      <c r="E357" s="73"/>
      <c r="F357" s="115" t="s">
        <v>118</v>
      </c>
      <c r="G357" s="115" t="s">
        <v>198</v>
      </c>
      <c r="H357" s="26" t="s">
        <v>35</v>
      </c>
      <c r="I357" s="134"/>
      <c r="J357" s="134"/>
      <c r="K357" s="134"/>
      <c r="L357" s="134"/>
      <c r="M357" s="134"/>
      <c r="N357" s="74"/>
      <c r="O357" s="73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F357" s="42"/>
      <c r="AG357" s="42"/>
      <c r="AH357" s="42"/>
      <c r="AI357" s="42"/>
      <c r="AJ357" s="42"/>
      <c r="AK357" s="42"/>
      <c r="AL357" s="42"/>
      <c r="AM357" s="42"/>
      <c r="AN357" s="42"/>
      <c r="AO357" s="42"/>
      <c r="AP357" s="42"/>
      <c r="AQ357" s="42"/>
      <c r="AR357" s="42"/>
      <c r="AS357" s="42"/>
      <c r="AT357" s="42"/>
      <c r="AU357" s="42"/>
      <c r="AV357" s="42"/>
      <c r="AW357" s="42"/>
      <c r="AX357" s="42"/>
      <c r="AY357" s="42"/>
      <c r="AZ357" s="42"/>
      <c r="BA357" s="42"/>
      <c r="BB357" s="42"/>
      <c r="BC357" s="42"/>
      <c r="BD357" s="42"/>
      <c r="BE357" s="42"/>
      <c r="BF357" s="42"/>
      <c r="BG357" s="42"/>
      <c r="BH357" s="42"/>
      <c r="BI357" s="42"/>
      <c r="BJ357" s="42"/>
      <c r="BK357" s="42"/>
      <c r="BL357" s="42"/>
      <c r="BM357" s="42"/>
      <c r="BN357" s="42"/>
      <c r="BO357" s="42"/>
      <c r="BP357" s="42"/>
      <c r="BQ357" s="42"/>
      <c r="BR357" s="42"/>
      <c r="BS357" s="42"/>
      <c r="BT357" s="42"/>
      <c r="BU357" s="42"/>
      <c r="BV357" s="42"/>
      <c r="BW357" s="42"/>
      <c r="BX357" s="42"/>
      <c r="BY357" s="42"/>
      <c r="BZ357" s="42"/>
      <c r="CA357" s="42"/>
      <c r="CB357" s="42"/>
      <c r="CC357" s="42"/>
      <c r="CD357" s="42"/>
      <c r="CE357" s="42"/>
      <c r="CF357" s="42"/>
      <c r="CG357" s="42"/>
      <c r="CH357" s="42"/>
      <c r="CI357" s="42"/>
      <c r="CJ357" s="42"/>
      <c r="CK357" s="42"/>
      <c r="CL357" s="42"/>
      <c r="CM357" s="42"/>
      <c r="CN357" s="42"/>
      <c r="CO357" s="42"/>
      <c r="CP357" s="42"/>
      <c r="CQ357" s="42"/>
      <c r="CR357" s="42"/>
      <c r="CS357" s="42"/>
      <c r="CT357" s="42"/>
      <c r="CU357" s="42"/>
      <c r="CV357" s="42"/>
      <c r="CW357" s="42"/>
      <c r="CX357" s="42"/>
      <c r="CY357" s="42"/>
      <c r="CZ357" s="42"/>
      <c r="DA357" s="42"/>
    </row>
    <row r="358" spans="1:105" x14ac:dyDescent="0.25">
      <c r="A358" s="73"/>
      <c r="B358" s="73"/>
      <c r="C358" s="73"/>
      <c r="D358" s="73"/>
      <c r="E358" s="73"/>
      <c r="F358" s="115" t="s">
        <v>119</v>
      </c>
      <c r="G358" s="115" t="s">
        <v>198</v>
      </c>
      <c r="H358" s="26" t="s">
        <v>35</v>
      </c>
      <c r="I358" s="134"/>
      <c r="J358" s="134"/>
      <c r="K358" s="134"/>
      <c r="L358" s="134"/>
      <c r="M358" s="134"/>
      <c r="N358" s="74"/>
      <c r="O358" s="73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  <c r="AE358" s="42"/>
      <c r="AF358" s="42"/>
      <c r="AG358" s="42"/>
      <c r="AH358" s="42"/>
      <c r="AI358" s="42"/>
      <c r="AJ358" s="42"/>
      <c r="AK358" s="42"/>
      <c r="AL358" s="42"/>
      <c r="AM358" s="42"/>
      <c r="AN358" s="42"/>
      <c r="AO358" s="42"/>
      <c r="AP358" s="42"/>
      <c r="AQ358" s="42"/>
      <c r="AR358" s="42"/>
      <c r="AS358" s="42"/>
      <c r="AT358" s="42"/>
      <c r="AU358" s="42"/>
      <c r="AV358" s="42"/>
      <c r="AW358" s="42"/>
      <c r="AX358" s="42"/>
      <c r="AY358" s="42"/>
      <c r="AZ358" s="42"/>
      <c r="BA358" s="42"/>
      <c r="BB358" s="42"/>
      <c r="BC358" s="42"/>
      <c r="BD358" s="42"/>
      <c r="BE358" s="42"/>
      <c r="BF358" s="42"/>
      <c r="BG358" s="42"/>
      <c r="BH358" s="42"/>
      <c r="BI358" s="42"/>
      <c r="BJ358" s="42"/>
      <c r="BK358" s="42"/>
      <c r="BL358" s="42"/>
      <c r="BM358" s="42"/>
      <c r="BN358" s="42"/>
      <c r="BO358" s="42"/>
      <c r="BP358" s="42"/>
      <c r="BQ358" s="42"/>
      <c r="BR358" s="42"/>
      <c r="BS358" s="42"/>
      <c r="BT358" s="42"/>
      <c r="BU358" s="42"/>
      <c r="BV358" s="42"/>
      <c r="BW358" s="42"/>
      <c r="BX358" s="42"/>
      <c r="BY358" s="42"/>
      <c r="BZ358" s="42"/>
      <c r="CA358" s="42"/>
      <c r="CB358" s="42"/>
      <c r="CC358" s="42"/>
      <c r="CD358" s="42"/>
      <c r="CE358" s="42"/>
      <c r="CF358" s="42"/>
      <c r="CG358" s="42"/>
      <c r="CH358" s="42"/>
      <c r="CI358" s="42"/>
      <c r="CJ358" s="42"/>
      <c r="CK358" s="42"/>
      <c r="CL358" s="42"/>
      <c r="CM358" s="42"/>
      <c r="CN358" s="42"/>
      <c r="CO358" s="42"/>
      <c r="CP358" s="42"/>
      <c r="CQ358" s="42"/>
      <c r="CR358" s="42"/>
      <c r="CS358" s="42"/>
      <c r="CT358" s="42"/>
      <c r="CU358" s="42"/>
      <c r="CV358" s="42"/>
      <c r="CW358" s="42"/>
      <c r="CX358" s="42"/>
      <c r="CY358" s="42"/>
      <c r="CZ358" s="42"/>
      <c r="DA358" s="42"/>
    </row>
    <row r="359" spans="1:105" x14ac:dyDescent="0.25">
      <c r="A359" s="73"/>
      <c r="B359" s="73"/>
      <c r="C359" s="73"/>
      <c r="D359" s="73"/>
      <c r="E359" s="73"/>
      <c r="F359" s="115" t="s">
        <v>226</v>
      </c>
      <c r="G359" s="115" t="s">
        <v>198</v>
      </c>
      <c r="H359" s="26" t="s">
        <v>35</v>
      </c>
      <c r="I359" s="134"/>
      <c r="J359" s="134"/>
      <c r="K359" s="134"/>
      <c r="L359" s="134"/>
      <c r="M359" s="134"/>
      <c r="N359" s="74"/>
      <c r="O359" s="73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F359" s="42"/>
      <c r="AG359" s="42"/>
      <c r="AH359" s="42"/>
      <c r="AI359" s="42"/>
      <c r="AJ359" s="42"/>
      <c r="AK359" s="42"/>
      <c r="AL359" s="42"/>
      <c r="AM359" s="42"/>
      <c r="AN359" s="42"/>
      <c r="AO359" s="42"/>
      <c r="AP359" s="42"/>
      <c r="AQ359" s="42"/>
      <c r="AR359" s="42"/>
      <c r="AS359" s="42"/>
      <c r="AT359" s="42"/>
      <c r="AU359" s="42"/>
      <c r="AV359" s="42"/>
      <c r="AW359" s="42"/>
      <c r="AX359" s="42"/>
      <c r="AY359" s="42"/>
      <c r="AZ359" s="42"/>
      <c r="BA359" s="42"/>
      <c r="BB359" s="42"/>
      <c r="BC359" s="42"/>
      <c r="BD359" s="42"/>
      <c r="BE359" s="42"/>
      <c r="BF359" s="42"/>
      <c r="BG359" s="42"/>
      <c r="BH359" s="42"/>
      <c r="BI359" s="42"/>
      <c r="BJ359" s="42"/>
      <c r="BK359" s="42"/>
      <c r="BL359" s="42"/>
      <c r="BM359" s="42"/>
      <c r="BN359" s="42"/>
      <c r="BO359" s="42"/>
      <c r="BP359" s="42"/>
      <c r="BQ359" s="42"/>
      <c r="BR359" s="42"/>
      <c r="BS359" s="42"/>
      <c r="BT359" s="42"/>
      <c r="BU359" s="42"/>
      <c r="BV359" s="42"/>
      <c r="BW359" s="42"/>
      <c r="BX359" s="42"/>
      <c r="BY359" s="42"/>
      <c r="BZ359" s="42"/>
      <c r="CA359" s="42"/>
      <c r="CB359" s="42"/>
      <c r="CC359" s="42"/>
      <c r="CD359" s="42"/>
      <c r="CE359" s="42"/>
      <c r="CF359" s="42"/>
      <c r="CG359" s="42"/>
      <c r="CH359" s="42"/>
      <c r="CI359" s="42"/>
      <c r="CJ359" s="42"/>
      <c r="CK359" s="42"/>
      <c r="CL359" s="42"/>
      <c r="CM359" s="42"/>
      <c r="CN359" s="42"/>
      <c r="CO359" s="42"/>
      <c r="CP359" s="42"/>
      <c r="CQ359" s="42"/>
      <c r="CR359" s="42"/>
      <c r="CS359" s="42"/>
      <c r="CT359" s="42"/>
      <c r="CU359" s="42"/>
      <c r="CV359" s="42"/>
      <c r="CW359" s="42"/>
      <c r="CX359" s="42"/>
      <c r="CY359" s="42"/>
      <c r="CZ359" s="42"/>
      <c r="DA359" s="42"/>
    </row>
    <row r="360" spans="1:105" x14ac:dyDescent="0.25">
      <c r="A360" s="73"/>
      <c r="B360" s="73"/>
      <c r="C360" s="73"/>
      <c r="D360" s="73"/>
      <c r="E360" s="73"/>
      <c r="F360" s="115" t="s">
        <v>227</v>
      </c>
      <c r="G360" s="115" t="s">
        <v>198</v>
      </c>
      <c r="H360" s="26" t="s">
        <v>35</v>
      </c>
      <c r="I360" s="134"/>
      <c r="J360" s="134"/>
      <c r="K360" s="134"/>
      <c r="L360" s="134"/>
      <c r="M360" s="134"/>
      <c r="N360" s="74"/>
      <c r="O360" s="73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F360" s="42"/>
      <c r="AG360" s="42"/>
      <c r="AH360" s="42"/>
      <c r="AI360" s="42"/>
      <c r="AJ360" s="42"/>
      <c r="AK360" s="42"/>
      <c r="AL360" s="42"/>
      <c r="AM360" s="42"/>
      <c r="AN360" s="42"/>
      <c r="AO360" s="42"/>
      <c r="AP360" s="42"/>
      <c r="AQ360" s="42"/>
      <c r="AR360" s="42"/>
      <c r="AS360" s="42"/>
      <c r="AT360" s="42"/>
      <c r="AU360" s="42"/>
      <c r="AV360" s="42"/>
      <c r="AW360" s="42"/>
      <c r="AX360" s="42"/>
      <c r="AY360" s="42"/>
      <c r="AZ360" s="42"/>
      <c r="BA360" s="42"/>
      <c r="BB360" s="42"/>
      <c r="BC360" s="42"/>
      <c r="BD360" s="42"/>
      <c r="BE360" s="42"/>
      <c r="BF360" s="42"/>
      <c r="BG360" s="42"/>
      <c r="BH360" s="42"/>
      <c r="BI360" s="42"/>
      <c r="BJ360" s="42"/>
      <c r="BK360" s="42"/>
      <c r="BL360" s="42"/>
      <c r="BM360" s="42"/>
      <c r="BN360" s="42"/>
      <c r="BO360" s="42"/>
      <c r="BP360" s="42"/>
      <c r="BQ360" s="42"/>
      <c r="BR360" s="42"/>
      <c r="BS360" s="42"/>
      <c r="BT360" s="42"/>
      <c r="BU360" s="42"/>
      <c r="BV360" s="42"/>
      <c r="BW360" s="42"/>
      <c r="BX360" s="42"/>
      <c r="BY360" s="42"/>
      <c r="BZ360" s="42"/>
      <c r="CA360" s="42"/>
      <c r="CB360" s="42"/>
      <c r="CC360" s="42"/>
      <c r="CD360" s="42"/>
      <c r="CE360" s="42"/>
      <c r="CF360" s="42"/>
      <c r="CG360" s="42"/>
      <c r="CH360" s="42"/>
      <c r="CI360" s="42"/>
      <c r="CJ360" s="42"/>
      <c r="CK360" s="42"/>
      <c r="CL360" s="42"/>
      <c r="CM360" s="42"/>
      <c r="CN360" s="42"/>
      <c r="CO360" s="42"/>
      <c r="CP360" s="42"/>
      <c r="CQ360" s="42"/>
      <c r="CR360" s="42"/>
      <c r="CS360" s="42"/>
      <c r="CT360" s="42"/>
      <c r="CU360" s="42"/>
      <c r="CV360" s="42"/>
      <c r="CW360" s="42"/>
      <c r="CX360" s="42"/>
      <c r="CY360" s="42"/>
      <c r="CZ360" s="42"/>
      <c r="DA360" s="42"/>
    </row>
    <row r="361" spans="1:105" x14ac:dyDescent="0.25">
      <c r="A361" s="73"/>
      <c r="B361" s="73"/>
      <c r="C361" s="73"/>
      <c r="D361" s="73"/>
      <c r="E361" s="73"/>
      <c r="F361" s="115" t="s">
        <v>228</v>
      </c>
      <c r="G361" s="115" t="s">
        <v>198</v>
      </c>
      <c r="H361" s="26" t="s">
        <v>35</v>
      </c>
      <c r="I361" s="134"/>
      <c r="J361" s="134"/>
      <c r="K361" s="134"/>
      <c r="L361" s="134"/>
      <c r="M361" s="134"/>
      <c r="N361" s="74"/>
      <c r="O361" s="73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F361" s="42"/>
      <c r="AG361" s="42"/>
      <c r="AH361" s="42"/>
      <c r="AI361" s="42"/>
      <c r="AJ361" s="42"/>
      <c r="AK361" s="42"/>
      <c r="AL361" s="42"/>
      <c r="AM361" s="42"/>
      <c r="AN361" s="42"/>
      <c r="AO361" s="42"/>
      <c r="AP361" s="42"/>
      <c r="AQ361" s="42"/>
      <c r="AR361" s="42"/>
      <c r="AS361" s="42"/>
      <c r="AT361" s="42"/>
      <c r="AU361" s="42"/>
      <c r="AV361" s="42"/>
      <c r="AW361" s="42"/>
      <c r="AX361" s="42"/>
      <c r="AY361" s="42"/>
      <c r="AZ361" s="42"/>
      <c r="BA361" s="42"/>
      <c r="BB361" s="42"/>
      <c r="BC361" s="42"/>
      <c r="BD361" s="42"/>
      <c r="BE361" s="42"/>
      <c r="BF361" s="42"/>
      <c r="BG361" s="42"/>
      <c r="BH361" s="42"/>
      <c r="BI361" s="42"/>
      <c r="BJ361" s="42"/>
      <c r="BK361" s="42"/>
      <c r="BL361" s="42"/>
      <c r="BM361" s="42"/>
      <c r="BN361" s="42"/>
      <c r="BO361" s="42"/>
      <c r="BP361" s="42"/>
      <c r="BQ361" s="42"/>
      <c r="BR361" s="42"/>
      <c r="BS361" s="42"/>
      <c r="BT361" s="42"/>
      <c r="BU361" s="42"/>
      <c r="BV361" s="42"/>
      <c r="BW361" s="42"/>
      <c r="BX361" s="42"/>
      <c r="BY361" s="42"/>
      <c r="BZ361" s="42"/>
      <c r="CA361" s="42"/>
      <c r="CB361" s="42"/>
      <c r="CC361" s="42"/>
      <c r="CD361" s="42"/>
      <c r="CE361" s="42"/>
      <c r="CF361" s="42"/>
      <c r="CG361" s="42"/>
      <c r="CH361" s="42"/>
      <c r="CI361" s="42"/>
      <c r="CJ361" s="42"/>
      <c r="CK361" s="42"/>
      <c r="CL361" s="42"/>
      <c r="CM361" s="42"/>
      <c r="CN361" s="42"/>
      <c r="CO361" s="42"/>
      <c r="CP361" s="42"/>
      <c r="CQ361" s="42"/>
      <c r="CR361" s="42"/>
      <c r="CS361" s="42"/>
      <c r="CT361" s="42"/>
      <c r="CU361" s="42"/>
      <c r="CV361" s="42"/>
      <c r="CW361" s="42"/>
      <c r="CX361" s="42"/>
      <c r="CY361" s="42"/>
      <c r="CZ361" s="42"/>
      <c r="DA361" s="42"/>
    </row>
    <row r="362" spans="1:105" x14ac:dyDescent="0.25">
      <c r="A362" s="73"/>
      <c r="B362" s="73"/>
      <c r="C362" s="73"/>
      <c r="D362" s="73"/>
      <c r="E362" s="73"/>
      <c r="F362" s="115" t="s">
        <v>367</v>
      </c>
      <c r="G362" s="115" t="s">
        <v>198</v>
      </c>
      <c r="H362" s="26" t="s">
        <v>35</v>
      </c>
      <c r="I362" s="134"/>
      <c r="J362" s="134"/>
      <c r="K362" s="134"/>
      <c r="L362" s="134"/>
      <c r="M362" s="134"/>
      <c r="N362" s="74"/>
      <c r="O362" s="73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  <c r="AB362" s="42"/>
      <c r="AC362" s="42"/>
      <c r="AD362" s="42"/>
      <c r="AE362" s="42"/>
      <c r="AF362" s="42"/>
      <c r="AG362" s="42"/>
      <c r="AH362" s="42"/>
      <c r="AI362" s="42"/>
      <c r="AJ362" s="42"/>
      <c r="AK362" s="42"/>
      <c r="AL362" s="42"/>
      <c r="AM362" s="42"/>
      <c r="AN362" s="42"/>
      <c r="AO362" s="42"/>
      <c r="AP362" s="42"/>
      <c r="AQ362" s="42"/>
      <c r="AR362" s="42"/>
      <c r="AS362" s="42"/>
      <c r="AT362" s="42"/>
      <c r="AU362" s="42"/>
      <c r="AV362" s="42"/>
      <c r="AW362" s="42"/>
      <c r="AX362" s="42"/>
      <c r="AY362" s="42"/>
      <c r="AZ362" s="42"/>
      <c r="BA362" s="42"/>
      <c r="BB362" s="42"/>
      <c r="BC362" s="42"/>
      <c r="BD362" s="42"/>
      <c r="BE362" s="42"/>
      <c r="BF362" s="42"/>
      <c r="BG362" s="42"/>
      <c r="BH362" s="42"/>
      <c r="BI362" s="42"/>
      <c r="BJ362" s="42"/>
      <c r="BK362" s="42"/>
      <c r="BL362" s="42"/>
      <c r="BM362" s="42"/>
      <c r="BN362" s="42"/>
      <c r="BO362" s="42"/>
      <c r="BP362" s="42"/>
      <c r="BQ362" s="42"/>
      <c r="BR362" s="42"/>
      <c r="BS362" s="42"/>
      <c r="BT362" s="42"/>
      <c r="BU362" s="42"/>
      <c r="BV362" s="42"/>
      <c r="BW362" s="42"/>
      <c r="BX362" s="42"/>
      <c r="BY362" s="42"/>
      <c r="BZ362" s="42"/>
      <c r="CA362" s="42"/>
      <c r="CB362" s="42"/>
      <c r="CC362" s="42"/>
      <c r="CD362" s="42"/>
      <c r="CE362" s="42"/>
      <c r="CF362" s="42"/>
      <c r="CG362" s="42"/>
      <c r="CH362" s="42"/>
      <c r="CI362" s="42"/>
      <c r="CJ362" s="42"/>
      <c r="CK362" s="42"/>
      <c r="CL362" s="42"/>
      <c r="CM362" s="42"/>
      <c r="CN362" s="42"/>
      <c r="CO362" s="42"/>
      <c r="CP362" s="42"/>
      <c r="CQ362" s="42"/>
      <c r="CR362" s="42"/>
      <c r="CS362" s="42"/>
      <c r="CT362" s="42"/>
      <c r="CU362" s="42"/>
      <c r="CV362" s="42"/>
      <c r="CW362" s="42"/>
      <c r="CX362" s="42"/>
      <c r="CY362" s="42"/>
      <c r="CZ362" s="42"/>
      <c r="DA362" s="42"/>
    </row>
    <row r="363" spans="1:105" x14ac:dyDescent="0.25">
      <c r="A363" s="73"/>
      <c r="B363" s="73"/>
      <c r="C363" s="73"/>
      <c r="D363" s="73"/>
      <c r="E363" s="73"/>
      <c r="F363" s="115" t="s">
        <v>393</v>
      </c>
      <c r="G363" s="115" t="s">
        <v>198</v>
      </c>
      <c r="H363" s="26" t="s">
        <v>35</v>
      </c>
      <c r="I363" s="134"/>
      <c r="J363" s="134"/>
      <c r="K363" s="134"/>
      <c r="L363" s="134"/>
      <c r="M363" s="134"/>
      <c r="N363" s="74"/>
      <c r="O363" s="73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F363" s="42"/>
      <c r="AG363" s="42"/>
      <c r="AH363" s="42"/>
      <c r="AI363" s="42"/>
      <c r="AJ363" s="42"/>
      <c r="AK363" s="42"/>
      <c r="AL363" s="42"/>
      <c r="AM363" s="42"/>
      <c r="AN363" s="42"/>
      <c r="AO363" s="42"/>
      <c r="AP363" s="42"/>
      <c r="AQ363" s="42"/>
      <c r="AR363" s="42"/>
      <c r="AS363" s="42"/>
      <c r="AT363" s="42"/>
      <c r="AU363" s="42"/>
      <c r="AV363" s="42"/>
      <c r="AW363" s="42"/>
      <c r="AX363" s="42"/>
      <c r="AY363" s="42"/>
      <c r="AZ363" s="42"/>
      <c r="BA363" s="42"/>
      <c r="BB363" s="42"/>
      <c r="BC363" s="42"/>
      <c r="BD363" s="42"/>
      <c r="BE363" s="42"/>
      <c r="BF363" s="42"/>
      <c r="BG363" s="42"/>
      <c r="BH363" s="42"/>
      <c r="BI363" s="42"/>
      <c r="BJ363" s="42"/>
      <c r="BK363" s="42"/>
      <c r="BL363" s="42"/>
      <c r="BM363" s="42"/>
      <c r="BN363" s="42"/>
      <c r="BO363" s="42"/>
      <c r="BP363" s="42"/>
      <c r="BQ363" s="42"/>
      <c r="BR363" s="42"/>
      <c r="BS363" s="42"/>
      <c r="BT363" s="42"/>
      <c r="BU363" s="42"/>
      <c r="BV363" s="42"/>
      <c r="BW363" s="42"/>
      <c r="BX363" s="42"/>
      <c r="BY363" s="42"/>
      <c r="BZ363" s="42"/>
      <c r="CA363" s="42"/>
      <c r="CB363" s="42"/>
      <c r="CC363" s="42"/>
      <c r="CD363" s="42"/>
      <c r="CE363" s="42"/>
      <c r="CF363" s="42"/>
      <c r="CG363" s="42"/>
      <c r="CH363" s="42"/>
      <c r="CI363" s="42"/>
      <c r="CJ363" s="42"/>
      <c r="CK363" s="42"/>
      <c r="CL363" s="42"/>
      <c r="CM363" s="42"/>
      <c r="CN363" s="42"/>
      <c r="CO363" s="42"/>
      <c r="CP363" s="42"/>
      <c r="CQ363" s="42"/>
      <c r="CR363" s="42"/>
      <c r="CS363" s="42"/>
      <c r="CT363" s="42"/>
      <c r="CU363" s="42"/>
      <c r="CV363" s="42"/>
      <c r="CW363" s="42"/>
      <c r="CX363" s="42"/>
      <c r="CY363" s="42"/>
      <c r="CZ363" s="42"/>
      <c r="DA363" s="42"/>
    </row>
    <row r="364" spans="1:105" x14ac:dyDescent="0.25">
      <c r="A364" s="73"/>
      <c r="B364" s="73"/>
      <c r="C364" s="73"/>
      <c r="D364" s="73"/>
      <c r="E364" s="73"/>
      <c r="F364" s="115" t="s">
        <v>125</v>
      </c>
      <c r="G364" s="115" t="s">
        <v>198</v>
      </c>
      <c r="H364" s="26" t="s">
        <v>35</v>
      </c>
      <c r="I364" s="134"/>
      <c r="J364" s="134"/>
      <c r="K364" s="134"/>
      <c r="L364" s="134"/>
      <c r="M364" s="134"/>
      <c r="N364" s="74"/>
      <c r="O364" s="73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F364" s="42"/>
      <c r="AG364" s="42"/>
      <c r="AH364" s="42"/>
      <c r="AI364" s="42"/>
      <c r="AJ364" s="42"/>
      <c r="AK364" s="42"/>
      <c r="AL364" s="42"/>
      <c r="AM364" s="42"/>
      <c r="AN364" s="42"/>
      <c r="AO364" s="42"/>
      <c r="AP364" s="42"/>
      <c r="AQ364" s="42"/>
      <c r="AR364" s="42"/>
      <c r="AS364" s="42"/>
      <c r="AT364" s="42"/>
      <c r="AU364" s="42"/>
      <c r="AV364" s="42"/>
      <c r="AW364" s="42"/>
      <c r="AX364" s="42"/>
      <c r="AY364" s="42"/>
      <c r="AZ364" s="42"/>
      <c r="BA364" s="42"/>
      <c r="BB364" s="42"/>
      <c r="BC364" s="42"/>
      <c r="BD364" s="42"/>
      <c r="BE364" s="42"/>
      <c r="BF364" s="42"/>
      <c r="BG364" s="42"/>
      <c r="BH364" s="42"/>
      <c r="BI364" s="42"/>
      <c r="BJ364" s="42"/>
      <c r="BK364" s="42"/>
      <c r="BL364" s="42"/>
      <c r="BM364" s="42"/>
      <c r="BN364" s="42"/>
      <c r="BO364" s="42"/>
      <c r="BP364" s="42"/>
      <c r="BQ364" s="42"/>
      <c r="BR364" s="42"/>
      <c r="BS364" s="42"/>
      <c r="BT364" s="42"/>
      <c r="BU364" s="42"/>
      <c r="BV364" s="42"/>
      <c r="BW364" s="42"/>
      <c r="BX364" s="42"/>
      <c r="BY364" s="42"/>
      <c r="BZ364" s="42"/>
      <c r="CA364" s="42"/>
      <c r="CB364" s="42"/>
      <c r="CC364" s="42"/>
      <c r="CD364" s="42"/>
      <c r="CE364" s="42"/>
      <c r="CF364" s="42"/>
      <c r="CG364" s="42"/>
      <c r="CH364" s="42"/>
      <c r="CI364" s="42"/>
      <c r="CJ364" s="42"/>
      <c r="CK364" s="42"/>
      <c r="CL364" s="42"/>
      <c r="CM364" s="42"/>
      <c r="CN364" s="42"/>
      <c r="CO364" s="42"/>
      <c r="CP364" s="42"/>
      <c r="CQ364" s="42"/>
      <c r="CR364" s="42"/>
      <c r="CS364" s="42"/>
      <c r="CT364" s="42"/>
      <c r="CU364" s="42"/>
      <c r="CV364" s="42"/>
      <c r="CW364" s="42"/>
      <c r="CX364" s="42"/>
      <c r="CY364" s="42"/>
      <c r="CZ364" s="42"/>
      <c r="DA364" s="42"/>
    </row>
    <row r="365" spans="1:105" x14ac:dyDescent="0.25">
      <c r="A365" s="73"/>
      <c r="B365" s="73"/>
      <c r="C365" s="73"/>
      <c r="D365" s="73"/>
      <c r="E365" s="73"/>
      <c r="F365" s="115" t="s">
        <v>126</v>
      </c>
      <c r="G365" s="115" t="s">
        <v>198</v>
      </c>
      <c r="H365" s="26" t="s">
        <v>36</v>
      </c>
      <c r="I365" s="134"/>
      <c r="J365" s="134"/>
      <c r="K365" s="134"/>
      <c r="L365" s="134"/>
      <c r="M365" s="134"/>
      <c r="N365" s="74"/>
      <c r="O365" s="73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  <c r="AE365" s="42"/>
      <c r="AF365" s="42"/>
      <c r="AG365" s="42"/>
      <c r="AH365" s="42"/>
      <c r="AI365" s="42"/>
      <c r="AJ365" s="42"/>
      <c r="AK365" s="42"/>
      <c r="AL365" s="42"/>
      <c r="AM365" s="42"/>
      <c r="AN365" s="42"/>
      <c r="AO365" s="42"/>
      <c r="AP365" s="42"/>
      <c r="AQ365" s="42"/>
      <c r="AR365" s="42"/>
      <c r="AS365" s="42"/>
      <c r="AT365" s="42"/>
      <c r="AU365" s="42"/>
      <c r="AV365" s="42"/>
      <c r="AW365" s="42"/>
      <c r="AX365" s="42"/>
      <c r="AY365" s="42"/>
      <c r="AZ365" s="42"/>
      <c r="BA365" s="42"/>
      <c r="BB365" s="42"/>
      <c r="BC365" s="42"/>
      <c r="BD365" s="42"/>
      <c r="BE365" s="42"/>
      <c r="BF365" s="42"/>
      <c r="BG365" s="42"/>
      <c r="BH365" s="42"/>
      <c r="BI365" s="42"/>
      <c r="BJ365" s="42"/>
      <c r="BK365" s="42"/>
      <c r="BL365" s="42"/>
      <c r="BM365" s="42"/>
      <c r="BN365" s="42"/>
      <c r="BO365" s="42"/>
      <c r="BP365" s="42"/>
      <c r="BQ365" s="42"/>
      <c r="BR365" s="42"/>
      <c r="BS365" s="42"/>
      <c r="BT365" s="42"/>
      <c r="BU365" s="42"/>
      <c r="BV365" s="42"/>
      <c r="BW365" s="42"/>
      <c r="BX365" s="42"/>
      <c r="BY365" s="42"/>
      <c r="BZ365" s="42"/>
      <c r="CA365" s="42"/>
      <c r="CB365" s="42"/>
      <c r="CC365" s="42"/>
      <c r="CD365" s="42"/>
      <c r="CE365" s="42"/>
      <c r="CF365" s="42"/>
      <c r="CG365" s="42"/>
      <c r="CH365" s="42"/>
      <c r="CI365" s="42"/>
      <c r="CJ365" s="42"/>
      <c r="CK365" s="42"/>
      <c r="CL365" s="42"/>
      <c r="CM365" s="42"/>
      <c r="CN365" s="42"/>
      <c r="CO365" s="42"/>
      <c r="CP365" s="42"/>
      <c r="CQ365" s="42"/>
      <c r="CR365" s="42"/>
      <c r="CS365" s="42"/>
      <c r="CT365" s="42"/>
      <c r="CU365" s="42"/>
      <c r="CV365" s="42"/>
      <c r="CW365" s="42"/>
      <c r="CX365" s="42"/>
      <c r="CY365" s="42"/>
      <c r="CZ365" s="42"/>
      <c r="DA365" s="42"/>
    </row>
    <row r="366" spans="1:105" x14ac:dyDescent="0.25">
      <c r="A366" s="73"/>
      <c r="B366" s="73"/>
      <c r="C366" s="73"/>
      <c r="D366" s="73"/>
      <c r="E366" s="73"/>
      <c r="F366" s="115" t="s">
        <v>127</v>
      </c>
      <c r="G366" s="115" t="s">
        <v>198</v>
      </c>
      <c r="H366" s="26" t="s">
        <v>36</v>
      </c>
      <c r="I366" s="134"/>
      <c r="J366" s="134"/>
      <c r="K366" s="134"/>
      <c r="L366" s="134"/>
      <c r="M366" s="134"/>
      <c r="N366" s="74"/>
      <c r="O366" s="73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  <c r="AE366" s="42"/>
      <c r="AF366" s="42"/>
      <c r="AG366" s="42"/>
      <c r="AH366" s="42"/>
      <c r="AI366" s="42"/>
      <c r="AJ366" s="42"/>
      <c r="AK366" s="42"/>
      <c r="AL366" s="42"/>
      <c r="AM366" s="42"/>
      <c r="AN366" s="42"/>
      <c r="AO366" s="42"/>
      <c r="AP366" s="42"/>
      <c r="AQ366" s="42"/>
      <c r="AR366" s="42"/>
      <c r="AS366" s="42"/>
      <c r="AT366" s="42"/>
      <c r="AU366" s="42"/>
      <c r="AV366" s="42"/>
      <c r="AW366" s="42"/>
      <c r="AX366" s="42"/>
      <c r="AY366" s="42"/>
      <c r="AZ366" s="42"/>
      <c r="BA366" s="42"/>
      <c r="BB366" s="42"/>
      <c r="BC366" s="42"/>
      <c r="BD366" s="42"/>
      <c r="BE366" s="42"/>
      <c r="BF366" s="42"/>
      <c r="BG366" s="42"/>
      <c r="BH366" s="42"/>
      <c r="BI366" s="42"/>
      <c r="BJ366" s="42"/>
      <c r="BK366" s="42"/>
      <c r="BL366" s="42"/>
      <c r="BM366" s="42"/>
      <c r="BN366" s="42"/>
      <c r="BO366" s="42"/>
      <c r="BP366" s="42"/>
      <c r="BQ366" s="42"/>
      <c r="BR366" s="42"/>
      <c r="BS366" s="42"/>
      <c r="BT366" s="42"/>
      <c r="BU366" s="42"/>
      <c r="BV366" s="42"/>
      <c r="BW366" s="42"/>
      <c r="BX366" s="42"/>
      <c r="BY366" s="42"/>
      <c r="BZ366" s="42"/>
      <c r="CA366" s="42"/>
      <c r="CB366" s="42"/>
      <c r="CC366" s="42"/>
      <c r="CD366" s="42"/>
      <c r="CE366" s="42"/>
      <c r="CF366" s="42"/>
      <c r="CG366" s="42"/>
      <c r="CH366" s="42"/>
      <c r="CI366" s="42"/>
      <c r="CJ366" s="42"/>
      <c r="CK366" s="42"/>
      <c r="CL366" s="42"/>
      <c r="CM366" s="42"/>
      <c r="CN366" s="42"/>
      <c r="CO366" s="42"/>
      <c r="CP366" s="42"/>
      <c r="CQ366" s="42"/>
      <c r="CR366" s="42"/>
      <c r="CS366" s="42"/>
      <c r="CT366" s="42"/>
      <c r="CU366" s="42"/>
      <c r="CV366" s="42"/>
      <c r="CW366" s="42"/>
      <c r="CX366" s="42"/>
      <c r="CY366" s="42"/>
      <c r="CZ366" s="42"/>
      <c r="DA366" s="42"/>
    </row>
    <row r="367" spans="1:105" x14ac:dyDescent="0.25">
      <c r="A367" s="73"/>
      <c r="B367" s="73"/>
      <c r="C367" s="73"/>
      <c r="D367" s="73"/>
      <c r="E367" s="73"/>
      <c r="F367" s="115" t="s">
        <v>394</v>
      </c>
      <c r="G367" s="115" t="s">
        <v>198</v>
      </c>
      <c r="H367" s="26" t="s">
        <v>38</v>
      </c>
      <c r="I367" s="134"/>
      <c r="J367" s="134"/>
      <c r="K367" s="134"/>
      <c r="L367" s="134"/>
      <c r="M367" s="134"/>
      <c r="N367" s="74"/>
      <c r="O367" s="73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F367" s="42"/>
      <c r="AG367" s="42"/>
      <c r="AH367" s="42"/>
      <c r="AI367" s="42"/>
      <c r="AJ367" s="42"/>
      <c r="AK367" s="42"/>
      <c r="AL367" s="42"/>
      <c r="AM367" s="42"/>
      <c r="AN367" s="42"/>
      <c r="AO367" s="42"/>
      <c r="AP367" s="42"/>
      <c r="AQ367" s="42"/>
      <c r="AR367" s="42"/>
      <c r="AS367" s="42"/>
      <c r="AT367" s="42"/>
      <c r="AU367" s="42"/>
      <c r="AV367" s="42"/>
      <c r="AW367" s="42"/>
      <c r="AX367" s="42"/>
      <c r="AY367" s="42"/>
      <c r="AZ367" s="42"/>
      <c r="BA367" s="42"/>
      <c r="BB367" s="42"/>
      <c r="BC367" s="42"/>
      <c r="BD367" s="42"/>
      <c r="BE367" s="42"/>
      <c r="BF367" s="42"/>
      <c r="BG367" s="42"/>
      <c r="BH367" s="42"/>
      <c r="BI367" s="42"/>
      <c r="BJ367" s="42"/>
      <c r="BK367" s="42"/>
      <c r="BL367" s="42"/>
      <c r="BM367" s="42"/>
      <c r="BN367" s="42"/>
      <c r="BO367" s="42"/>
      <c r="BP367" s="42"/>
      <c r="BQ367" s="42"/>
      <c r="BR367" s="42"/>
      <c r="BS367" s="42"/>
      <c r="BT367" s="42"/>
      <c r="BU367" s="42"/>
      <c r="BV367" s="42"/>
      <c r="BW367" s="42"/>
      <c r="BX367" s="42"/>
      <c r="BY367" s="42"/>
      <c r="BZ367" s="42"/>
      <c r="CA367" s="42"/>
      <c r="CB367" s="42"/>
      <c r="CC367" s="42"/>
      <c r="CD367" s="42"/>
      <c r="CE367" s="42"/>
      <c r="CF367" s="42"/>
      <c r="CG367" s="42"/>
      <c r="CH367" s="42"/>
      <c r="CI367" s="42"/>
      <c r="CJ367" s="42"/>
      <c r="CK367" s="42"/>
      <c r="CL367" s="42"/>
      <c r="CM367" s="42"/>
      <c r="CN367" s="42"/>
      <c r="CO367" s="42"/>
      <c r="CP367" s="42"/>
      <c r="CQ367" s="42"/>
      <c r="CR367" s="42"/>
      <c r="CS367" s="42"/>
      <c r="CT367" s="42"/>
      <c r="CU367" s="42"/>
      <c r="CV367" s="42"/>
      <c r="CW367" s="42"/>
      <c r="CX367" s="42"/>
      <c r="CY367" s="42"/>
      <c r="CZ367" s="42"/>
      <c r="DA367" s="42"/>
    </row>
    <row r="368" spans="1:105" x14ac:dyDescent="0.25">
      <c r="A368" s="73"/>
      <c r="B368" s="73"/>
      <c r="C368" s="73"/>
      <c r="D368" s="73"/>
      <c r="E368" s="73"/>
      <c r="F368" s="115" t="s">
        <v>395</v>
      </c>
      <c r="G368" s="115" t="s">
        <v>198</v>
      </c>
      <c r="H368" s="26" t="s">
        <v>38</v>
      </c>
      <c r="I368" s="134"/>
      <c r="J368" s="134"/>
      <c r="K368" s="134"/>
      <c r="L368" s="134"/>
      <c r="M368" s="134"/>
      <c r="N368" s="74"/>
      <c r="O368" s="73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  <c r="AA368" s="42"/>
      <c r="AB368" s="42"/>
      <c r="AC368" s="42"/>
      <c r="AD368" s="42"/>
      <c r="AE368" s="42"/>
      <c r="AF368" s="42"/>
      <c r="AG368" s="42"/>
      <c r="AH368" s="42"/>
      <c r="AI368" s="42"/>
      <c r="AJ368" s="42"/>
      <c r="AK368" s="42"/>
      <c r="AL368" s="42"/>
      <c r="AM368" s="42"/>
      <c r="AN368" s="42"/>
      <c r="AO368" s="42"/>
      <c r="AP368" s="42"/>
      <c r="AQ368" s="42"/>
      <c r="AR368" s="42"/>
      <c r="AS368" s="42"/>
      <c r="AT368" s="42"/>
      <c r="AU368" s="42"/>
      <c r="AV368" s="42"/>
      <c r="AW368" s="42"/>
      <c r="AX368" s="42"/>
      <c r="AY368" s="42"/>
      <c r="AZ368" s="42"/>
      <c r="BA368" s="42"/>
      <c r="BB368" s="42"/>
      <c r="BC368" s="42"/>
      <c r="BD368" s="42"/>
      <c r="BE368" s="42"/>
      <c r="BF368" s="42"/>
      <c r="BG368" s="42"/>
      <c r="BH368" s="42"/>
      <c r="BI368" s="42"/>
      <c r="BJ368" s="42"/>
      <c r="BK368" s="42"/>
      <c r="BL368" s="42"/>
      <c r="BM368" s="42"/>
      <c r="BN368" s="42"/>
      <c r="BO368" s="42"/>
      <c r="BP368" s="42"/>
      <c r="BQ368" s="42"/>
      <c r="BR368" s="42"/>
      <c r="BS368" s="42"/>
      <c r="BT368" s="42"/>
      <c r="BU368" s="42"/>
      <c r="BV368" s="42"/>
      <c r="BW368" s="42"/>
      <c r="BX368" s="42"/>
      <c r="BY368" s="42"/>
      <c r="BZ368" s="42"/>
      <c r="CA368" s="42"/>
      <c r="CB368" s="42"/>
      <c r="CC368" s="42"/>
      <c r="CD368" s="42"/>
      <c r="CE368" s="42"/>
      <c r="CF368" s="42"/>
      <c r="CG368" s="42"/>
      <c r="CH368" s="42"/>
      <c r="CI368" s="42"/>
      <c r="CJ368" s="42"/>
      <c r="CK368" s="42"/>
      <c r="CL368" s="42"/>
      <c r="CM368" s="42"/>
      <c r="CN368" s="42"/>
      <c r="CO368" s="42"/>
      <c r="CP368" s="42"/>
      <c r="CQ368" s="42"/>
      <c r="CR368" s="42"/>
      <c r="CS368" s="42"/>
      <c r="CT368" s="42"/>
      <c r="CU368" s="42"/>
      <c r="CV368" s="42"/>
      <c r="CW368" s="42"/>
      <c r="CX368" s="42"/>
      <c r="CY368" s="42"/>
      <c r="CZ368" s="42"/>
      <c r="DA368" s="42"/>
    </row>
    <row r="369" spans="1:105" x14ac:dyDescent="0.25">
      <c r="A369" s="73"/>
      <c r="B369" s="73"/>
      <c r="C369" s="73"/>
      <c r="D369" s="73"/>
      <c r="E369" s="73"/>
      <c r="F369" s="115" t="s">
        <v>229</v>
      </c>
      <c r="G369" s="115" t="s">
        <v>198</v>
      </c>
      <c r="H369" s="26" t="s">
        <v>514</v>
      </c>
      <c r="I369" s="134"/>
      <c r="J369" s="134"/>
      <c r="K369" s="134"/>
      <c r="L369" s="134"/>
      <c r="M369" s="134"/>
      <c r="N369" s="74"/>
      <c r="O369" s="73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  <c r="AE369" s="42"/>
      <c r="AF369" s="42"/>
      <c r="AG369" s="42"/>
      <c r="AH369" s="42"/>
      <c r="AI369" s="42"/>
      <c r="AJ369" s="42"/>
      <c r="AK369" s="42"/>
      <c r="AL369" s="42"/>
      <c r="AM369" s="42"/>
      <c r="AN369" s="42"/>
      <c r="AO369" s="42"/>
      <c r="AP369" s="42"/>
      <c r="AQ369" s="42"/>
      <c r="AR369" s="42"/>
      <c r="AS369" s="42"/>
      <c r="AT369" s="42"/>
      <c r="AU369" s="42"/>
      <c r="AV369" s="42"/>
      <c r="AW369" s="42"/>
      <c r="AX369" s="42"/>
      <c r="AY369" s="42"/>
      <c r="AZ369" s="42"/>
      <c r="BA369" s="42"/>
      <c r="BB369" s="42"/>
      <c r="BC369" s="42"/>
      <c r="BD369" s="42"/>
      <c r="BE369" s="42"/>
      <c r="BF369" s="42"/>
      <c r="BG369" s="42"/>
      <c r="BH369" s="42"/>
      <c r="BI369" s="42"/>
      <c r="BJ369" s="42"/>
      <c r="BK369" s="42"/>
      <c r="BL369" s="42"/>
      <c r="BM369" s="42"/>
      <c r="BN369" s="42"/>
      <c r="BO369" s="42"/>
      <c r="BP369" s="42"/>
      <c r="BQ369" s="42"/>
      <c r="BR369" s="42"/>
      <c r="BS369" s="42"/>
      <c r="BT369" s="42"/>
      <c r="BU369" s="42"/>
      <c r="BV369" s="42"/>
      <c r="BW369" s="42"/>
      <c r="BX369" s="42"/>
      <c r="BY369" s="42"/>
      <c r="BZ369" s="42"/>
      <c r="CA369" s="42"/>
      <c r="CB369" s="42"/>
      <c r="CC369" s="42"/>
      <c r="CD369" s="42"/>
      <c r="CE369" s="42"/>
      <c r="CF369" s="42"/>
      <c r="CG369" s="42"/>
      <c r="CH369" s="42"/>
      <c r="CI369" s="42"/>
      <c r="CJ369" s="42"/>
      <c r="CK369" s="42"/>
      <c r="CL369" s="42"/>
      <c r="CM369" s="42"/>
      <c r="CN369" s="42"/>
      <c r="CO369" s="42"/>
      <c r="CP369" s="42"/>
      <c r="CQ369" s="42"/>
      <c r="CR369" s="42"/>
      <c r="CS369" s="42"/>
      <c r="CT369" s="42"/>
      <c r="CU369" s="42"/>
      <c r="CV369" s="42"/>
      <c r="CW369" s="42"/>
      <c r="CX369" s="42"/>
      <c r="CY369" s="42"/>
      <c r="CZ369" s="42"/>
      <c r="DA369" s="42"/>
    </row>
    <row r="370" spans="1:105" x14ac:dyDescent="0.25">
      <c r="A370" s="73"/>
      <c r="B370" s="73"/>
      <c r="C370" s="73"/>
      <c r="D370" s="73"/>
      <c r="E370" s="73"/>
      <c r="F370" s="117" t="s">
        <v>230</v>
      </c>
      <c r="G370" s="117" t="s">
        <v>198</v>
      </c>
      <c r="H370" s="27" t="s">
        <v>514</v>
      </c>
      <c r="I370" s="134"/>
      <c r="J370" s="134"/>
      <c r="K370" s="134"/>
      <c r="L370" s="134"/>
      <c r="M370" s="134"/>
      <c r="N370" s="74"/>
      <c r="O370" s="73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  <c r="AA370" s="42"/>
      <c r="AB370" s="42"/>
      <c r="AC370" s="42"/>
      <c r="AD370" s="42"/>
      <c r="AE370" s="42"/>
      <c r="AF370" s="42"/>
      <c r="AG370" s="42"/>
      <c r="AH370" s="42"/>
      <c r="AI370" s="42"/>
      <c r="AJ370" s="42"/>
      <c r="AK370" s="42"/>
      <c r="AL370" s="42"/>
      <c r="AM370" s="42"/>
      <c r="AN370" s="42"/>
      <c r="AO370" s="42"/>
      <c r="AP370" s="42"/>
      <c r="AQ370" s="42"/>
      <c r="AR370" s="42"/>
      <c r="AS370" s="42"/>
      <c r="AT370" s="42"/>
      <c r="AU370" s="42"/>
      <c r="AV370" s="42"/>
      <c r="AW370" s="42"/>
      <c r="AX370" s="42"/>
      <c r="AY370" s="42"/>
      <c r="AZ370" s="42"/>
      <c r="BA370" s="42"/>
      <c r="BB370" s="42"/>
      <c r="BC370" s="42"/>
      <c r="BD370" s="42"/>
      <c r="BE370" s="42"/>
      <c r="BF370" s="42"/>
      <c r="BG370" s="42"/>
      <c r="BH370" s="42"/>
      <c r="BI370" s="42"/>
      <c r="BJ370" s="42"/>
      <c r="BK370" s="42"/>
      <c r="BL370" s="42"/>
      <c r="BM370" s="42"/>
      <c r="BN370" s="42"/>
      <c r="BO370" s="42"/>
      <c r="BP370" s="42"/>
      <c r="BQ370" s="42"/>
      <c r="BR370" s="42"/>
      <c r="BS370" s="42"/>
      <c r="BT370" s="42"/>
      <c r="BU370" s="42"/>
      <c r="BV370" s="42"/>
      <c r="BW370" s="42"/>
      <c r="BX370" s="42"/>
      <c r="BY370" s="42"/>
      <c r="BZ370" s="42"/>
      <c r="CA370" s="42"/>
      <c r="CB370" s="42"/>
      <c r="CC370" s="42"/>
      <c r="CD370" s="42"/>
      <c r="CE370" s="42"/>
      <c r="CF370" s="42"/>
      <c r="CG370" s="42"/>
      <c r="CH370" s="42"/>
      <c r="CI370" s="42"/>
      <c r="CJ370" s="42"/>
      <c r="CK370" s="42"/>
      <c r="CL370" s="42"/>
      <c r="CM370" s="42"/>
      <c r="CN370" s="42"/>
      <c r="CO370" s="42"/>
      <c r="CP370" s="42"/>
      <c r="CQ370" s="42"/>
      <c r="CR370" s="42"/>
      <c r="CS370" s="42"/>
      <c r="CT370" s="42"/>
      <c r="CU370" s="42"/>
      <c r="CV370" s="42"/>
      <c r="CW370" s="42"/>
      <c r="CX370" s="42"/>
      <c r="CY370" s="42"/>
      <c r="CZ370" s="42"/>
      <c r="DA370" s="42"/>
    </row>
    <row r="371" spans="1:105" x14ac:dyDescent="0.25">
      <c r="A371" s="73"/>
      <c r="B371" s="73"/>
      <c r="C371" s="73"/>
      <c r="D371" s="73"/>
      <c r="E371" s="73"/>
      <c r="F371" s="73"/>
      <c r="G371" s="73"/>
      <c r="H371" s="74"/>
      <c r="I371" s="74"/>
      <c r="J371" s="74"/>
      <c r="K371" s="74"/>
      <c r="L371" s="74"/>
      <c r="M371" s="74"/>
      <c r="N371" s="74"/>
      <c r="O371" s="73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F371" s="42"/>
      <c r="AG371" s="42"/>
      <c r="AH371" s="42"/>
      <c r="AI371" s="42"/>
      <c r="AJ371" s="42"/>
      <c r="AK371" s="42"/>
      <c r="AL371" s="42"/>
      <c r="AM371" s="42"/>
      <c r="AN371" s="42"/>
      <c r="AO371" s="42"/>
      <c r="AP371" s="42"/>
      <c r="AQ371" s="42"/>
      <c r="AR371" s="42"/>
      <c r="AS371" s="42"/>
      <c r="AT371" s="42"/>
      <c r="AU371" s="42"/>
      <c r="AV371" s="42"/>
      <c r="AW371" s="42"/>
      <c r="AX371" s="42"/>
      <c r="AY371" s="42"/>
      <c r="AZ371" s="42"/>
      <c r="BA371" s="42"/>
      <c r="BB371" s="42"/>
      <c r="BC371" s="42"/>
      <c r="BD371" s="42"/>
      <c r="BE371" s="42"/>
      <c r="BF371" s="42"/>
      <c r="BG371" s="42"/>
      <c r="BH371" s="42"/>
      <c r="BI371" s="42"/>
      <c r="BJ371" s="42"/>
      <c r="BK371" s="42"/>
      <c r="BL371" s="42"/>
      <c r="BM371" s="42"/>
      <c r="BN371" s="42"/>
      <c r="BO371" s="42"/>
      <c r="BP371" s="42"/>
      <c r="BQ371" s="42"/>
      <c r="BR371" s="42"/>
      <c r="BS371" s="42"/>
      <c r="BT371" s="42"/>
      <c r="BU371" s="42"/>
      <c r="BV371" s="42"/>
      <c r="BW371" s="42"/>
      <c r="BX371" s="42"/>
      <c r="BY371" s="42"/>
      <c r="BZ371" s="42"/>
      <c r="CA371" s="42"/>
      <c r="CB371" s="42"/>
      <c r="CC371" s="42"/>
      <c r="CD371" s="42"/>
      <c r="CE371" s="42"/>
      <c r="CF371" s="42"/>
      <c r="CG371" s="42"/>
      <c r="CH371" s="42"/>
      <c r="CI371" s="42"/>
      <c r="CJ371" s="42"/>
      <c r="CK371" s="42"/>
      <c r="CL371" s="42"/>
      <c r="CM371" s="42"/>
      <c r="CN371" s="42"/>
      <c r="CO371" s="42"/>
      <c r="CP371" s="42"/>
      <c r="CQ371" s="42"/>
      <c r="CR371" s="42"/>
      <c r="CS371" s="42"/>
      <c r="CT371" s="42"/>
      <c r="CU371" s="42"/>
      <c r="CV371" s="42"/>
      <c r="CW371" s="42"/>
      <c r="CX371" s="42"/>
      <c r="CY371" s="42"/>
      <c r="CZ371" s="42"/>
      <c r="DA371" s="42"/>
    </row>
    <row r="372" spans="1:105" x14ac:dyDescent="0.25">
      <c r="A372" s="101"/>
      <c r="B372" s="101"/>
      <c r="C372" s="110" t="s">
        <v>698</v>
      </c>
      <c r="D372" s="110"/>
      <c r="E372" s="110"/>
      <c r="F372" s="110"/>
      <c r="G372" s="110"/>
      <c r="H372" s="111"/>
      <c r="I372" s="111"/>
      <c r="J372" s="111"/>
      <c r="K372" s="111"/>
      <c r="L372" s="111"/>
      <c r="M372" s="111"/>
      <c r="N372" s="111"/>
      <c r="O372" s="110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F372" s="42"/>
      <c r="AG372" s="42"/>
      <c r="AH372" s="42"/>
      <c r="AI372" s="42"/>
      <c r="AJ372" s="42"/>
      <c r="AK372" s="42"/>
      <c r="AL372" s="42"/>
      <c r="AM372" s="42"/>
      <c r="AN372" s="42"/>
      <c r="AO372" s="42"/>
      <c r="AP372" s="42"/>
      <c r="AQ372" s="42"/>
      <c r="AR372" s="42"/>
      <c r="AS372" s="42"/>
      <c r="AT372" s="42"/>
      <c r="AU372" s="42"/>
      <c r="AV372" s="42"/>
      <c r="AW372" s="42"/>
      <c r="AX372" s="42"/>
      <c r="AY372" s="42"/>
      <c r="AZ372" s="42"/>
      <c r="BA372" s="42"/>
      <c r="BB372" s="42"/>
      <c r="BC372" s="42"/>
      <c r="BD372" s="42"/>
      <c r="BE372" s="42"/>
      <c r="BF372" s="42"/>
      <c r="BG372" s="42"/>
      <c r="BH372" s="42"/>
      <c r="BI372" s="42"/>
      <c r="BJ372" s="42"/>
      <c r="BK372" s="42"/>
      <c r="BL372" s="42"/>
      <c r="BM372" s="42"/>
      <c r="BN372" s="42"/>
      <c r="BO372" s="42"/>
      <c r="BP372" s="42"/>
      <c r="BQ372" s="42"/>
      <c r="BR372" s="42"/>
      <c r="BS372" s="42"/>
      <c r="BT372" s="42"/>
      <c r="BU372" s="42"/>
      <c r="BV372" s="42"/>
      <c r="BW372" s="42"/>
      <c r="BX372" s="42"/>
      <c r="BY372" s="42"/>
      <c r="BZ372" s="42"/>
      <c r="CA372" s="42"/>
      <c r="CB372" s="42"/>
      <c r="CC372" s="42"/>
      <c r="CD372" s="42"/>
      <c r="CE372" s="42"/>
      <c r="CF372" s="42"/>
      <c r="CG372" s="42"/>
      <c r="CH372" s="42"/>
      <c r="CI372" s="42"/>
      <c r="CJ372" s="42"/>
      <c r="CK372" s="42"/>
      <c r="CL372" s="42"/>
      <c r="CM372" s="42"/>
      <c r="CN372" s="42"/>
      <c r="CO372" s="42"/>
      <c r="CP372" s="42"/>
      <c r="CQ372" s="42"/>
      <c r="CR372" s="42"/>
      <c r="CS372" s="42"/>
      <c r="CT372" s="42"/>
      <c r="CU372" s="42"/>
      <c r="CV372" s="42"/>
      <c r="CW372" s="42"/>
      <c r="CX372" s="42"/>
      <c r="CY372" s="42"/>
      <c r="CZ372" s="42"/>
      <c r="DA372" s="42"/>
    </row>
    <row r="373" spans="1:105" x14ac:dyDescent="0.25">
      <c r="A373" s="73"/>
      <c r="B373" s="73"/>
      <c r="C373" s="109"/>
      <c r="D373" s="109"/>
      <c r="E373" s="73"/>
      <c r="F373" s="73"/>
      <c r="G373" s="73"/>
      <c r="H373" s="74"/>
      <c r="I373" s="74"/>
      <c r="J373" s="74"/>
      <c r="K373" s="74"/>
      <c r="L373" s="74"/>
      <c r="M373" s="74"/>
      <c r="N373" s="74"/>
      <c r="O373" s="73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  <c r="AE373" s="42"/>
      <c r="AF373" s="42"/>
      <c r="AG373" s="42"/>
      <c r="AH373" s="42"/>
      <c r="AI373" s="42"/>
      <c r="AJ373" s="42"/>
      <c r="AK373" s="42"/>
      <c r="AL373" s="42"/>
      <c r="AM373" s="42"/>
      <c r="AN373" s="42"/>
      <c r="AO373" s="42"/>
      <c r="AP373" s="42"/>
      <c r="AQ373" s="42"/>
      <c r="AR373" s="42"/>
      <c r="AS373" s="42"/>
      <c r="AT373" s="42"/>
      <c r="AU373" s="42"/>
      <c r="AV373" s="42"/>
      <c r="AW373" s="42"/>
      <c r="AX373" s="42"/>
      <c r="AY373" s="42"/>
      <c r="AZ373" s="42"/>
      <c r="BA373" s="42"/>
      <c r="BB373" s="42"/>
      <c r="BC373" s="42"/>
      <c r="BD373" s="42"/>
      <c r="BE373" s="42"/>
      <c r="BF373" s="42"/>
      <c r="BG373" s="42"/>
      <c r="BH373" s="42"/>
      <c r="BI373" s="42"/>
      <c r="BJ373" s="42"/>
      <c r="BK373" s="42"/>
      <c r="BL373" s="42"/>
      <c r="BM373" s="42"/>
      <c r="BN373" s="42"/>
      <c r="BO373" s="42"/>
      <c r="BP373" s="42"/>
      <c r="BQ373" s="42"/>
      <c r="BR373" s="42"/>
      <c r="BS373" s="42"/>
      <c r="BT373" s="42"/>
      <c r="BU373" s="42"/>
      <c r="BV373" s="42"/>
      <c r="BW373" s="42"/>
      <c r="BX373" s="42"/>
      <c r="BY373" s="42"/>
      <c r="BZ373" s="42"/>
      <c r="CA373" s="42"/>
      <c r="CB373" s="42"/>
      <c r="CC373" s="42"/>
      <c r="CD373" s="42"/>
      <c r="CE373" s="42"/>
      <c r="CF373" s="42"/>
      <c r="CG373" s="42"/>
      <c r="CH373" s="42"/>
      <c r="CI373" s="42"/>
      <c r="CJ373" s="42"/>
      <c r="CK373" s="42"/>
      <c r="CL373" s="42"/>
      <c r="CM373" s="42"/>
      <c r="CN373" s="42"/>
      <c r="CO373" s="42"/>
      <c r="CP373" s="42"/>
      <c r="CQ373" s="42"/>
      <c r="CR373" s="42"/>
      <c r="CS373" s="42"/>
      <c r="CT373" s="42"/>
      <c r="CU373" s="42"/>
      <c r="CV373" s="42"/>
      <c r="CW373" s="42"/>
      <c r="CX373" s="42"/>
      <c r="CY373" s="42"/>
      <c r="CZ373" s="42"/>
      <c r="DA373" s="42"/>
    </row>
    <row r="374" spans="1:105" x14ac:dyDescent="0.25">
      <c r="A374" s="73"/>
      <c r="B374" s="73"/>
      <c r="C374" s="109"/>
      <c r="D374" s="109" t="s">
        <v>699</v>
      </c>
      <c r="E374" s="73"/>
      <c r="F374" s="73"/>
      <c r="G374" s="73"/>
      <c r="H374" s="74"/>
      <c r="I374" s="74"/>
      <c r="J374" s="74"/>
      <c r="K374" s="74"/>
      <c r="L374" s="74"/>
      <c r="M374" s="74"/>
      <c r="N374" s="74"/>
      <c r="O374" s="73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F374" s="42"/>
      <c r="AG374" s="42"/>
      <c r="AH374" s="42"/>
      <c r="AI374" s="42"/>
      <c r="AJ374" s="42"/>
      <c r="AK374" s="42"/>
      <c r="AL374" s="42"/>
      <c r="AM374" s="42"/>
      <c r="AN374" s="42"/>
      <c r="AO374" s="42"/>
      <c r="AP374" s="42"/>
      <c r="AQ374" s="42"/>
      <c r="AR374" s="42"/>
      <c r="AS374" s="42"/>
      <c r="AT374" s="42"/>
      <c r="AU374" s="42"/>
      <c r="AV374" s="42"/>
      <c r="AW374" s="42"/>
      <c r="AX374" s="42"/>
      <c r="AY374" s="42"/>
      <c r="AZ374" s="42"/>
      <c r="BA374" s="42"/>
      <c r="BB374" s="42"/>
      <c r="BC374" s="42"/>
      <c r="BD374" s="42"/>
      <c r="BE374" s="42"/>
      <c r="BF374" s="42"/>
      <c r="BG374" s="42"/>
      <c r="BH374" s="42"/>
      <c r="BI374" s="42"/>
      <c r="BJ374" s="42"/>
      <c r="BK374" s="42"/>
      <c r="BL374" s="42"/>
      <c r="BM374" s="42"/>
      <c r="BN374" s="42"/>
      <c r="BO374" s="42"/>
      <c r="BP374" s="42"/>
      <c r="BQ374" s="42"/>
      <c r="BR374" s="42"/>
      <c r="BS374" s="42"/>
      <c r="BT374" s="42"/>
      <c r="BU374" s="42"/>
      <c r="BV374" s="42"/>
      <c r="BW374" s="42"/>
      <c r="BX374" s="42"/>
      <c r="BY374" s="42"/>
      <c r="BZ374" s="42"/>
      <c r="CA374" s="42"/>
      <c r="CB374" s="42"/>
      <c r="CC374" s="42"/>
      <c r="CD374" s="42"/>
      <c r="CE374" s="42"/>
      <c r="CF374" s="42"/>
      <c r="CG374" s="42"/>
      <c r="CH374" s="42"/>
      <c r="CI374" s="42"/>
      <c r="CJ374" s="42"/>
      <c r="CK374" s="42"/>
      <c r="CL374" s="42"/>
      <c r="CM374" s="42"/>
      <c r="CN374" s="42"/>
      <c r="CO374" s="42"/>
      <c r="CP374" s="42"/>
      <c r="CQ374" s="42"/>
      <c r="CR374" s="42"/>
      <c r="CS374" s="42"/>
      <c r="CT374" s="42"/>
      <c r="CU374" s="42"/>
      <c r="CV374" s="42"/>
      <c r="CW374" s="42"/>
      <c r="CX374" s="42"/>
      <c r="CY374" s="42"/>
      <c r="CZ374" s="42"/>
      <c r="DA374" s="42"/>
    </row>
    <row r="375" spans="1:105" x14ac:dyDescent="0.25">
      <c r="A375" s="73"/>
      <c r="B375" s="73"/>
      <c r="C375" s="109"/>
      <c r="D375" s="109"/>
      <c r="E375" s="73"/>
      <c r="F375" s="73"/>
      <c r="G375" s="73"/>
      <c r="H375" s="74"/>
      <c r="I375" s="74"/>
      <c r="J375" s="74"/>
      <c r="K375" s="74"/>
      <c r="L375" s="74"/>
      <c r="M375" s="74"/>
      <c r="N375" s="74"/>
      <c r="O375" s="73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  <c r="AE375" s="42"/>
      <c r="AF375" s="42"/>
      <c r="AG375" s="42"/>
      <c r="AH375" s="42"/>
      <c r="AI375" s="42"/>
      <c r="AJ375" s="42"/>
      <c r="AK375" s="42"/>
      <c r="AL375" s="42"/>
      <c r="AM375" s="42"/>
      <c r="AN375" s="42"/>
      <c r="AO375" s="42"/>
      <c r="AP375" s="42"/>
      <c r="AQ375" s="42"/>
      <c r="AR375" s="42"/>
      <c r="AS375" s="42"/>
      <c r="AT375" s="42"/>
      <c r="AU375" s="42"/>
      <c r="AV375" s="42"/>
      <c r="AW375" s="42"/>
      <c r="AX375" s="42"/>
      <c r="AY375" s="42"/>
      <c r="AZ375" s="42"/>
      <c r="BA375" s="42"/>
      <c r="BB375" s="42"/>
      <c r="BC375" s="42"/>
      <c r="BD375" s="42"/>
      <c r="BE375" s="42"/>
      <c r="BF375" s="42"/>
      <c r="BG375" s="42"/>
      <c r="BH375" s="42"/>
      <c r="BI375" s="42"/>
      <c r="BJ375" s="42"/>
      <c r="BK375" s="42"/>
      <c r="BL375" s="42"/>
      <c r="BM375" s="42"/>
      <c r="BN375" s="42"/>
      <c r="BO375" s="42"/>
      <c r="BP375" s="42"/>
      <c r="BQ375" s="42"/>
      <c r="BR375" s="42"/>
      <c r="BS375" s="42"/>
      <c r="BT375" s="42"/>
      <c r="BU375" s="42"/>
      <c r="BV375" s="42"/>
      <c r="BW375" s="42"/>
      <c r="BX375" s="42"/>
      <c r="BY375" s="42"/>
      <c r="BZ375" s="42"/>
      <c r="CA375" s="42"/>
      <c r="CB375" s="42"/>
      <c r="CC375" s="42"/>
      <c r="CD375" s="42"/>
      <c r="CE375" s="42"/>
      <c r="CF375" s="42"/>
      <c r="CG375" s="42"/>
      <c r="CH375" s="42"/>
      <c r="CI375" s="42"/>
      <c r="CJ375" s="42"/>
      <c r="CK375" s="42"/>
      <c r="CL375" s="42"/>
      <c r="CM375" s="42"/>
      <c r="CN375" s="42"/>
      <c r="CO375" s="42"/>
      <c r="CP375" s="42"/>
      <c r="CQ375" s="42"/>
      <c r="CR375" s="42"/>
      <c r="CS375" s="42"/>
      <c r="CT375" s="42"/>
      <c r="CU375" s="42"/>
      <c r="CV375" s="42"/>
      <c r="CW375" s="42"/>
      <c r="CX375" s="42"/>
      <c r="CY375" s="42"/>
      <c r="CZ375" s="42"/>
      <c r="DA375" s="42"/>
    </row>
    <row r="376" spans="1:105" x14ac:dyDescent="0.25">
      <c r="A376" s="115"/>
      <c r="B376" s="73"/>
      <c r="C376" s="73"/>
      <c r="D376" s="109"/>
      <c r="E376" s="112" t="s">
        <v>700</v>
      </c>
      <c r="F376" s="73"/>
      <c r="G376" s="73"/>
      <c r="H376" s="74"/>
      <c r="I376" s="132" t="s">
        <v>314</v>
      </c>
      <c r="J376" s="132"/>
      <c r="K376" s="132"/>
      <c r="L376" s="132"/>
      <c r="M376" s="132"/>
      <c r="N376" s="132"/>
      <c r="O376" s="115" t="s">
        <v>569</v>
      </c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F376" s="42"/>
      <c r="AG376" s="42"/>
      <c r="AH376" s="42"/>
      <c r="AI376" s="42"/>
      <c r="AJ376" s="42"/>
      <c r="AK376" s="42"/>
      <c r="AL376" s="42"/>
      <c r="AM376" s="42"/>
      <c r="AN376" s="42"/>
      <c r="AO376" s="42"/>
      <c r="AP376" s="42"/>
      <c r="AQ376" s="42"/>
      <c r="AR376" s="42"/>
      <c r="AS376" s="42"/>
      <c r="AT376" s="42"/>
      <c r="AU376" s="42"/>
      <c r="AV376" s="42"/>
      <c r="AW376" s="42"/>
      <c r="AX376" s="42"/>
      <c r="AY376" s="42"/>
      <c r="AZ376" s="42"/>
      <c r="BA376" s="42"/>
      <c r="BB376" s="42"/>
      <c r="BC376" s="42"/>
      <c r="BD376" s="42"/>
      <c r="BE376" s="42"/>
      <c r="BF376" s="42"/>
      <c r="BG376" s="42"/>
      <c r="BH376" s="42"/>
      <c r="BI376" s="42"/>
      <c r="BJ376" s="42"/>
      <c r="BK376" s="42"/>
      <c r="BL376" s="42"/>
      <c r="BM376" s="42"/>
      <c r="BN376" s="42"/>
      <c r="BO376" s="42"/>
      <c r="BP376" s="42"/>
      <c r="BQ376" s="42"/>
      <c r="BR376" s="42"/>
      <c r="BS376" s="42"/>
      <c r="BT376" s="42"/>
      <c r="BU376" s="42"/>
      <c r="BV376" s="42"/>
      <c r="BW376" s="42"/>
      <c r="BX376" s="42"/>
      <c r="BY376" s="42"/>
      <c r="BZ376" s="42"/>
      <c r="CA376" s="42"/>
      <c r="CB376" s="42"/>
      <c r="CC376" s="42"/>
      <c r="CD376" s="42"/>
      <c r="CE376" s="42"/>
      <c r="CF376" s="42"/>
      <c r="CG376" s="42"/>
      <c r="CH376" s="42"/>
      <c r="CI376" s="42"/>
      <c r="CJ376" s="42"/>
      <c r="CK376" s="42"/>
      <c r="CL376" s="42"/>
      <c r="CM376" s="42"/>
      <c r="CN376" s="42"/>
      <c r="CO376" s="42"/>
      <c r="CP376" s="42"/>
      <c r="CQ376" s="42"/>
      <c r="CR376" s="42"/>
      <c r="CS376" s="42"/>
      <c r="CT376" s="42"/>
      <c r="CU376" s="42"/>
      <c r="CV376" s="42"/>
      <c r="CW376" s="42"/>
      <c r="CX376" s="42"/>
      <c r="CY376" s="42"/>
      <c r="CZ376" s="42"/>
      <c r="DA376" s="42"/>
    </row>
    <row r="377" spans="1:105" x14ac:dyDescent="0.25">
      <c r="A377" s="73"/>
      <c r="B377" s="73"/>
      <c r="C377" s="73"/>
      <c r="D377" s="73"/>
      <c r="E377" s="73"/>
      <c r="F377" s="113" t="s">
        <v>166</v>
      </c>
      <c r="G377" s="113" t="s">
        <v>179</v>
      </c>
      <c r="H377" s="33">
        <v>0.25</v>
      </c>
      <c r="I377" s="134"/>
      <c r="J377" s="134"/>
      <c r="K377" s="134"/>
      <c r="L377" s="134"/>
      <c r="M377" s="134"/>
      <c r="N377" s="74"/>
      <c r="O377" s="73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  <c r="AE377" s="42"/>
      <c r="AF377" s="42"/>
      <c r="AG377" s="42"/>
      <c r="AH377" s="42"/>
      <c r="AI377" s="42"/>
      <c r="AJ377" s="42"/>
      <c r="AK377" s="42"/>
      <c r="AL377" s="42"/>
      <c r="AM377" s="42"/>
      <c r="AN377" s="42"/>
      <c r="AO377" s="42"/>
      <c r="AP377" s="42"/>
      <c r="AQ377" s="42"/>
      <c r="AR377" s="42"/>
      <c r="AS377" s="42"/>
      <c r="AT377" s="42"/>
      <c r="AU377" s="42"/>
      <c r="AV377" s="42"/>
      <c r="AW377" s="42"/>
      <c r="AX377" s="42"/>
      <c r="AY377" s="42"/>
      <c r="AZ377" s="42"/>
      <c r="BA377" s="42"/>
      <c r="BB377" s="42"/>
      <c r="BC377" s="42"/>
      <c r="BD377" s="42"/>
      <c r="BE377" s="42"/>
      <c r="BF377" s="42"/>
      <c r="BG377" s="42"/>
      <c r="BH377" s="42"/>
      <c r="BI377" s="42"/>
      <c r="BJ377" s="42"/>
      <c r="BK377" s="42"/>
      <c r="BL377" s="42"/>
      <c r="BM377" s="42"/>
      <c r="BN377" s="42"/>
      <c r="BO377" s="42"/>
      <c r="BP377" s="42"/>
      <c r="BQ377" s="42"/>
      <c r="BR377" s="42"/>
      <c r="BS377" s="42"/>
      <c r="BT377" s="42"/>
      <c r="BU377" s="42"/>
      <c r="BV377" s="42"/>
      <c r="BW377" s="42"/>
      <c r="BX377" s="42"/>
      <c r="BY377" s="42"/>
      <c r="BZ377" s="42"/>
      <c r="CA377" s="42"/>
      <c r="CB377" s="42"/>
      <c r="CC377" s="42"/>
      <c r="CD377" s="42"/>
      <c r="CE377" s="42"/>
      <c r="CF377" s="42"/>
      <c r="CG377" s="42"/>
      <c r="CH377" s="42"/>
      <c r="CI377" s="42"/>
      <c r="CJ377" s="42"/>
      <c r="CK377" s="42"/>
      <c r="CL377" s="42"/>
      <c r="CM377" s="42"/>
      <c r="CN377" s="42"/>
      <c r="CO377" s="42"/>
      <c r="CP377" s="42"/>
      <c r="CQ377" s="42"/>
      <c r="CR377" s="42"/>
      <c r="CS377" s="42"/>
      <c r="CT377" s="42"/>
      <c r="CU377" s="42"/>
      <c r="CV377" s="42"/>
      <c r="CW377" s="42"/>
      <c r="CX377" s="42"/>
      <c r="CY377" s="42"/>
      <c r="CZ377" s="42"/>
      <c r="DA377" s="42"/>
    </row>
    <row r="378" spans="1:105" x14ac:dyDescent="0.25">
      <c r="A378" s="73"/>
      <c r="B378" s="73"/>
      <c r="C378" s="73"/>
      <c r="D378" s="73"/>
      <c r="E378" s="73"/>
      <c r="F378" s="115" t="s">
        <v>40</v>
      </c>
      <c r="G378" s="115" t="s">
        <v>179</v>
      </c>
      <c r="H378" s="26">
        <v>0.5</v>
      </c>
      <c r="I378" s="134"/>
      <c r="J378" s="134"/>
      <c r="K378" s="134"/>
      <c r="L378" s="134"/>
      <c r="M378" s="134"/>
      <c r="N378" s="74"/>
      <c r="O378" s="73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F378" s="42"/>
      <c r="AG378" s="42"/>
      <c r="AH378" s="42"/>
      <c r="AI378" s="42"/>
      <c r="AJ378" s="42"/>
      <c r="AK378" s="42"/>
      <c r="AL378" s="42"/>
      <c r="AM378" s="42"/>
      <c r="AN378" s="42"/>
      <c r="AO378" s="42"/>
      <c r="AP378" s="42"/>
      <c r="AQ378" s="42"/>
      <c r="AR378" s="42"/>
      <c r="AS378" s="42"/>
      <c r="AT378" s="42"/>
      <c r="AU378" s="42"/>
      <c r="AV378" s="42"/>
      <c r="AW378" s="42"/>
      <c r="AX378" s="42"/>
      <c r="AY378" s="42"/>
      <c r="AZ378" s="42"/>
      <c r="BA378" s="42"/>
      <c r="BB378" s="42"/>
      <c r="BC378" s="42"/>
      <c r="BD378" s="42"/>
      <c r="BE378" s="42"/>
      <c r="BF378" s="42"/>
      <c r="BG378" s="42"/>
      <c r="BH378" s="42"/>
      <c r="BI378" s="42"/>
      <c r="BJ378" s="42"/>
      <c r="BK378" s="42"/>
      <c r="BL378" s="42"/>
      <c r="BM378" s="42"/>
      <c r="BN378" s="42"/>
      <c r="BO378" s="42"/>
      <c r="BP378" s="42"/>
      <c r="BQ378" s="42"/>
      <c r="BR378" s="42"/>
      <c r="BS378" s="42"/>
      <c r="BT378" s="42"/>
      <c r="BU378" s="42"/>
      <c r="BV378" s="42"/>
      <c r="BW378" s="42"/>
      <c r="BX378" s="42"/>
      <c r="BY378" s="42"/>
      <c r="BZ378" s="42"/>
      <c r="CA378" s="42"/>
      <c r="CB378" s="42"/>
      <c r="CC378" s="42"/>
      <c r="CD378" s="42"/>
      <c r="CE378" s="42"/>
      <c r="CF378" s="42"/>
      <c r="CG378" s="42"/>
      <c r="CH378" s="42"/>
      <c r="CI378" s="42"/>
      <c r="CJ378" s="42"/>
      <c r="CK378" s="42"/>
      <c r="CL378" s="42"/>
      <c r="CM378" s="42"/>
      <c r="CN378" s="42"/>
      <c r="CO378" s="42"/>
      <c r="CP378" s="42"/>
      <c r="CQ378" s="42"/>
      <c r="CR378" s="42"/>
      <c r="CS378" s="42"/>
      <c r="CT378" s="42"/>
      <c r="CU378" s="42"/>
      <c r="CV378" s="42"/>
      <c r="CW378" s="42"/>
      <c r="CX378" s="42"/>
      <c r="CY378" s="42"/>
      <c r="CZ378" s="42"/>
      <c r="DA378" s="42"/>
    </row>
    <row r="379" spans="1:105" x14ac:dyDescent="0.25">
      <c r="A379" s="73"/>
      <c r="B379" s="73"/>
      <c r="C379" s="73"/>
      <c r="D379" s="73"/>
      <c r="E379" s="73"/>
      <c r="F379" s="117" t="s">
        <v>165</v>
      </c>
      <c r="G379" s="117" t="s">
        <v>179</v>
      </c>
      <c r="H379" s="27">
        <v>1</v>
      </c>
      <c r="I379" s="134"/>
      <c r="J379" s="134"/>
      <c r="K379" s="134"/>
      <c r="L379" s="134"/>
      <c r="M379" s="134"/>
      <c r="N379" s="74"/>
      <c r="O379" s="73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  <c r="AB379" s="42"/>
      <c r="AC379" s="42"/>
      <c r="AD379" s="42"/>
      <c r="AE379" s="42"/>
      <c r="AF379" s="42"/>
      <c r="AG379" s="42"/>
      <c r="AH379" s="42"/>
      <c r="AI379" s="42"/>
      <c r="AJ379" s="42"/>
      <c r="AK379" s="42"/>
      <c r="AL379" s="42"/>
      <c r="AM379" s="42"/>
      <c r="AN379" s="42"/>
      <c r="AO379" s="42"/>
      <c r="AP379" s="42"/>
      <c r="AQ379" s="42"/>
      <c r="AR379" s="42"/>
      <c r="AS379" s="42"/>
      <c r="AT379" s="42"/>
      <c r="AU379" s="42"/>
      <c r="AV379" s="42"/>
      <c r="AW379" s="42"/>
      <c r="AX379" s="42"/>
      <c r="AY379" s="42"/>
      <c r="AZ379" s="42"/>
      <c r="BA379" s="42"/>
      <c r="BB379" s="42"/>
      <c r="BC379" s="42"/>
      <c r="BD379" s="42"/>
      <c r="BE379" s="42"/>
      <c r="BF379" s="42"/>
      <c r="BG379" s="42"/>
      <c r="BH379" s="42"/>
      <c r="BI379" s="42"/>
      <c r="BJ379" s="42"/>
      <c r="BK379" s="42"/>
      <c r="BL379" s="42"/>
      <c r="BM379" s="42"/>
      <c r="BN379" s="42"/>
      <c r="BO379" s="42"/>
      <c r="BP379" s="42"/>
      <c r="BQ379" s="42"/>
      <c r="BR379" s="42"/>
      <c r="BS379" s="42"/>
      <c r="BT379" s="42"/>
      <c r="BU379" s="42"/>
      <c r="BV379" s="42"/>
      <c r="BW379" s="42"/>
      <c r="BX379" s="42"/>
      <c r="BY379" s="42"/>
      <c r="BZ379" s="42"/>
      <c r="CA379" s="42"/>
      <c r="CB379" s="42"/>
      <c r="CC379" s="42"/>
      <c r="CD379" s="42"/>
      <c r="CE379" s="42"/>
      <c r="CF379" s="42"/>
      <c r="CG379" s="42"/>
      <c r="CH379" s="42"/>
      <c r="CI379" s="42"/>
      <c r="CJ379" s="42"/>
      <c r="CK379" s="42"/>
      <c r="CL379" s="42"/>
      <c r="CM379" s="42"/>
      <c r="CN379" s="42"/>
      <c r="CO379" s="42"/>
      <c r="CP379" s="42"/>
      <c r="CQ379" s="42"/>
      <c r="CR379" s="42"/>
      <c r="CS379" s="42"/>
      <c r="CT379" s="42"/>
      <c r="CU379" s="42"/>
      <c r="CV379" s="42"/>
      <c r="CW379" s="42"/>
      <c r="CX379" s="42"/>
      <c r="CY379" s="42"/>
      <c r="CZ379" s="42"/>
      <c r="DA379" s="42"/>
    </row>
    <row r="380" spans="1:105" x14ac:dyDescent="0.25">
      <c r="A380" s="73"/>
      <c r="B380" s="73"/>
      <c r="C380" s="73"/>
      <c r="D380" s="73"/>
      <c r="E380" s="73"/>
      <c r="F380" s="73"/>
      <c r="G380" s="73"/>
      <c r="H380" s="74"/>
      <c r="I380" s="74"/>
      <c r="J380" s="74"/>
      <c r="K380" s="74"/>
      <c r="L380" s="74"/>
      <c r="M380" s="74"/>
      <c r="N380" s="74"/>
      <c r="O380" s="73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  <c r="AE380" s="42"/>
      <c r="AF380" s="42"/>
      <c r="AG380" s="42"/>
      <c r="AH380" s="42"/>
      <c r="AI380" s="42"/>
      <c r="AJ380" s="42"/>
      <c r="AK380" s="42"/>
      <c r="AL380" s="42"/>
      <c r="AM380" s="42"/>
      <c r="AN380" s="42"/>
      <c r="AO380" s="42"/>
      <c r="AP380" s="42"/>
      <c r="AQ380" s="42"/>
      <c r="AR380" s="42"/>
      <c r="AS380" s="42"/>
      <c r="AT380" s="42"/>
      <c r="AU380" s="42"/>
      <c r="AV380" s="42"/>
      <c r="AW380" s="42"/>
      <c r="AX380" s="42"/>
      <c r="AY380" s="42"/>
      <c r="AZ380" s="42"/>
      <c r="BA380" s="42"/>
      <c r="BB380" s="42"/>
      <c r="BC380" s="42"/>
      <c r="BD380" s="42"/>
      <c r="BE380" s="42"/>
      <c r="BF380" s="42"/>
      <c r="BG380" s="42"/>
      <c r="BH380" s="42"/>
      <c r="BI380" s="42"/>
      <c r="BJ380" s="42"/>
      <c r="BK380" s="42"/>
      <c r="BL380" s="42"/>
      <c r="BM380" s="42"/>
      <c r="BN380" s="42"/>
      <c r="BO380" s="42"/>
      <c r="BP380" s="42"/>
      <c r="BQ380" s="42"/>
      <c r="BR380" s="42"/>
      <c r="BS380" s="42"/>
      <c r="BT380" s="42"/>
      <c r="BU380" s="42"/>
      <c r="BV380" s="42"/>
      <c r="BW380" s="42"/>
      <c r="BX380" s="42"/>
      <c r="BY380" s="42"/>
      <c r="BZ380" s="42"/>
      <c r="CA380" s="42"/>
      <c r="CB380" s="42"/>
      <c r="CC380" s="42"/>
      <c r="CD380" s="42"/>
      <c r="CE380" s="42"/>
      <c r="CF380" s="42"/>
      <c r="CG380" s="42"/>
      <c r="CH380" s="42"/>
      <c r="CI380" s="42"/>
      <c r="CJ380" s="42"/>
      <c r="CK380" s="42"/>
      <c r="CL380" s="42"/>
      <c r="CM380" s="42"/>
      <c r="CN380" s="42"/>
      <c r="CO380" s="42"/>
      <c r="CP380" s="42"/>
      <c r="CQ380" s="42"/>
      <c r="CR380" s="42"/>
      <c r="CS380" s="42"/>
      <c r="CT380" s="42"/>
      <c r="CU380" s="42"/>
      <c r="CV380" s="42"/>
      <c r="CW380" s="42"/>
      <c r="CX380" s="42"/>
      <c r="CY380" s="42"/>
      <c r="CZ380" s="42"/>
      <c r="DA380" s="42"/>
    </row>
    <row r="381" spans="1:105" x14ac:dyDescent="0.25">
      <c r="A381" s="101"/>
      <c r="B381" s="101"/>
      <c r="C381" s="110" t="s">
        <v>701</v>
      </c>
      <c r="D381" s="110"/>
      <c r="E381" s="110"/>
      <c r="F381" s="110"/>
      <c r="G381" s="110"/>
      <c r="H381" s="111"/>
      <c r="I381" s="111"/>
      <c r="J381" s="111"/>
      <c r="K381" s="111"/>
      <c r="L381" s="111"/>
      <c r="M381" s="111"/>
      <c r="N381" s="111"/>
      <c r="O381" s="110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42"/>
      <c r="AD381" s="42"/>
      <c r="AE381" s="42"/>
      <c r="AF381" s="42"/>
      <c r="AG381" s="42"/>
      <c r="AH381" s="42"/>
      <c r="AI381" s="42"/>
      <c r="AJ381" s="42"/>
      <c r="AK381" s="42"/>
      <c r="AL381" s="42"/>
      <c r="AM381" s="42"/>
      <c r="AN381" s="42"/>
      <c r="AO381" s="42"/>
      <c r="AP381" s="42"/>
      <c r="AQ381" s="42"/>
      <c r="AR381" s="42"/>
      <c r="AS381" s="42"/>
      <c r="AT381" s="42"/>
      <c r="AU381" s="42"/>
      <c r="AV381" s="42"/>
      <c r="AW381" s="42"/>
      <c r="AX381" s="42"/>
      <c r="AY381" s="42"/>
      <c r="AZ381" s="42"/>
      <c r="BA381" s="42"/>
      <c r="BB381" s="42"/>
      <c r="BC381" s="42"/>
      <c r="BD381" s="42"/>
      <c r="BE381" s="42"/>
      <c r="BF381" s="42"/>
      <c r="BG381" s="42"/>
      <c r="BH381" s="42"/>
      <c r="BI381" s="42"/>
      <c r="BJ381" s="42"/>
      <c r="BK381" s="42"/>
      <c r="BL381" s="42"/>
      <c r="BM381" s="42"/>
      <c r="BN381" s="42"/>
      <c r="BO381" s="42"/>
      <c r="BP381" s="42"/>
      <c r="BQ381" s="42"/>
      <c r="BR381" s="42"/>
      <c r="BS381" s="42"/>
      <c r="BT381" s="42"/>
      <c r="BU381" s="42"/>
      <c r="BV381" s="42"/>
      <c r="BW381" s="42"/>
      <c r="BX381" s="42"/>
      <c r="BY381" s="42"/>
      <c r="BZ381" s="42"/>
      <c r="CA381" s="42"/>
      <c r="CB381" s="42"/>
      <c r="CC381" s="42"/>
      <c r="CD381" s="42"/>
      <c r="CE381" s="42"/>
      <c r="CF381" s="42"/>
      <c r="CG381" s="42"/>
      <c r="CH381" s="42"/>
      <c r="CI381" s="42"/>
      <c r="CJ381" s="42"/>
      <c r="CK381" s="42"/>
      <c r="CL381" s="42"/>
      <c r="CM381" s="42"/>
      <c r="CN381" s="42"/>
      <c r="CO381" s="42"/>
      <c r="CP381" s="42"/>
      <c r="CQ381" s="42"/>
      <c r="CR381" s="42"/>
      <c r="CS381" s="42"/>
      <c r="CT381" s="42"/>
      <c r="CU381" s="42"/>
      <c r="CV381" s="42"/>
      <c r="CW381" s="42"/>
      <c r="CX381" s="42"/>
      <c r="CY381" s="42"/>
      <c r="CZ381" s="42"/>
      <c r="DA381" s="42"/>
    </row>
    <row r="382" spans="1:105" x14ac:dyDescent="0.25">
      <c r="A382" s="73"/>
      <c r="B382" s="73"/>
      <c r="C382" s="109"/>
      <c r="D382" s="109"/>
      <c r="E382" s="73"/>
      <c r="F382" s="73"/>
      <c r="G382" s="73"/>
      <c r="H382" s="74"/>
      <c r="I382" s="74"/>
      <c r="J382" s="74"/>
      <c r="K382" s="74"/>
      <c r="L382" s="74"/>
      <c r="M382" s="74"/>
      <c r="N382" s="74"/>
      <c r="O382" s="73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  <c r="AB382" s="42"/>
      <c r="AC382" s="42"/>
      <c r="AD382" s="42"/>
      <c r="AE382" s="42"/>
      <c r="AF382" s="42"/>
      <c r="AG382" s="42"/>
      <c r="AH382" s="42"/>
      <c r="AI382" s="42"/>
      <c r="AJ382" s="42"/>
      <c r="AK382" s="42"/>
      <c r="AL382" s="42"/>
      <c r="AM382" s="42"/>
      <c r="AN382" s="42"/>
      <c r="AO382" s="42"/>
      <c r="AP382" s="42"/>
      <c r="AQ382" s="42"/>
      <c r="AR382" s="42"/>
      <c r="AS382" s="42"/>
      <c r="AT382" s="42"/>
      <c r="AU382" s="42"/>
      <c r="AV382" s="42"/>
      <c r="AW382" s="42"/>
      <c r="AX382" s="42"/>
      <c r="AY382" s="42"/>
      <c r="AZ382" s="42"/>
      <c r="BA382" s="42"/>
      <c r="BB382" s="42"/>
      <c r="BC382" s="42"/>
      <c r="BD382" s="42"/>
      <c r="BE382" s="42"/>
      <c r="BF382" s="42"/>
      <c r="BG382" s="42"/>
      <c r="BH382" s="42"/>
      <c r="BI382" s="42"/>
      <c r="BJ382" s="42"/>
      <c r="BK382" s="42"/>
      <c r="BL382" s="42"/>
      <c r="BM382" s="42"/>
      <c r="BN382" s="42"/>
      <c r="BO382" s="42"/>
      <c r="BP382" s="42"/>
      <c r="BQ382" s="42"/>
      <c r="BR382" s="42"/>
      <c r="BS382" s="42"/>
      <c r="BT382" s="42"/>
      <c r="BU382" s="42"/>
      <c r="BV382" s="42"/>
      <c r="BW382" s="42"/>
      <c r="BX382" s="42"/>
      <c r="BY382" s="42"/>
      <c r="BZ382" s="42"/>
      <c r="CA382" s="42"/>
      <c r="CB382" s="42"/>
      <c r="CC382" s="42"/>
      <c r="CD382" s="42"/>
      <c r="CE382" s="42"/>
      <c r="CF382" s="42"/>
      <c r="CG382" s="42"/>
      <c r="CH382" s="42"/>
      <c r="CI382" s="42"/>
      <c r="CJ382" s="42"/>
      <c r="CK382" s="42"/>
      <c r="CL382" s="42"/>
      <c r="CM382" s="42"/>
      <c r="CN382" s="42"/>
      <c r="CO382" s="42"/>
      <c r="CP382" s="42"/>
      <c r="CQ382" s="42"/>
      <c r="CR382" s="42"/>
      <c r="CS382" s="42"/>
      <c r="CT382" s="42"/>
      <c r="CU382" s="42"/>
      <c r="CV382" s="42"/>
      <c r="CW382" s="42"/>
      <c r="CX382" s="42"/>
      <c r="CY382" s="42"/>
      <c r="CZ382" s="42"/>
      <c r="DA382" s="42"/>
    </row>
    <row r="383" spans="1:105" x14ac:dyDescent="0.25">
      <c r="A383" s="73"/>
      <c r="B383" s="73"/>
      <c r="C383" s="109"/>
      <c r="D383" s="109" t="s">
        <v>564</v>
      </c>
      <c r="E383" s="73"/>
      <c r="F383" s="73"/>
      <c r="G383" s="73"/>
      <c r="H383" s="74"/>
      <c r="I383" s="74"/>
      <c r="J383" s="74"/>
      <c r="K383" s="74"/>
      <c r="L383" s="74"/>
      <c r="M383" s="74"/>
      <c r="N383" s="74"/>
      <c r="O383" s="73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  <c r="AE383" s="42"/>
      <c r="AF383" s="42"/>
      <c r="AG383" s="42"/>
      <c r="AH383" s="42"/>
      <c r="AI383" s="42"/>
      <c r="AJ383" s="42"/>
      <c r="AK383" s="42"/>
      <c r="AL383" s="42"/>
      <c r="AM383" s="42"/>
      <c r="AN383" s="42"/>
      <c r="AO383" s="42"/>
      <c r="AP383" s="42"/>
      <c r="AQ383" s="42"/>
      <c r="AR383" s="42"/>
      <c r="AS383" s="42"/>
      <c r="AT383" s="42"/>
      <c r="AU383" s="42"/>
      <c r="AV383" s="42"/>
      <c r="AW383" s="42"/>
      <c r="AX383" s="42"/>
      <c r="AY383" s="42"/>
      <c r="AZ383" s="42"/>
      <c r="BA383" s="42"/>
      <c r="BB383" s="42"/>
      <c r="BC383" s="42"/>
      <c r="BD383" s="42"/>
      <c r="BE383" s="42"/>
      <c r="BF383" s="42"/>
      <c r="BG383" s="42"/>
      <c r="BH383" s="42"/>
      <c r="BI383" s="42"/>
      <c r="BJ383" s="42"/>
      <c r="BK383" s="42"/>
      <c r="BL383" s="42"/>
      <c r="BM383" s="42"/>
      <c r="BN383" s="42"/>
      <c r="BO383" s="42"/>
      <c r="BP383" s="42"/>
      <c r="BQ383" s="42"/>
      <c r="BR383" s="42"/>
      <c r="BS383" s="42"/>
      <c r="BT383" s="42"/>
      <c r="BU383" s="42"/>
      <c r="BV383" s="42"/>
      <c r="BW383" s="42"/>
      <c r="BX383" s="42"/>
      <c r="BY383" s="42"/>
      <c r="BZ383" s="42"/>
      <c r="CA383" s="42"/>
      <c r="CB383" s="42"/>
      <c r="CC383" s="42"/>
      <c r="CD383" s="42"/>
      <c r="CE383" s="42"/>
      <c r="CF383" s="42"/>
      <c r="CG383" s="42"/>
      <c r="CH383" s="42"/>
      <c r="CI383" s="42"/>
      <c r="CJ383" s="42"/>
      <c r="CK383" s="42"/>
      <c r="CL383" s="42"/>
      <c r="CM383" s="42"/>
      <c r="CN383" s="42"/>
      <c r="CO383" s="42"/>
      <c r="CP383" s="42"/>
      <c r="CQ383" s="42"/>
      <c r="CR383" s="42"/>
      <c r="CS383" s="42"/>
      <c r="CT383" s="42"/>
      <c r="CU383" s="42"/>
      <c r="CV383" s="42"/>
      <c r="CW383" s="42"/>
      <c r="CX383" s="42"/>
      <c r="CY383" s="42"/>
      <c r="CZ383" s="42"/>
      <c r="DA383" s="42"/>
    </row>
    <row r="384" spans="1:105" x14ac:dyDescent="0.25">
      <c r="A384" s="73"/>
      <c r="B384" s="73"/>
      <c r="C384" s="109"/>
      <c r="D384" s="109"/>
      <c r="E384" s="73"/>
      <c r="F384" s="73"/>
      <c r="G384" s="73"/>
      <c r="H384" s="74"/>
      <c r="I384" s="74"/>
      <c r="J384" s="74"/>
      <c r="K384" s="74"/>
      <c r="L384" s="74"/>
      <c r="M384" s="74"/>
      <c r="N384" s="74"/>
      <c r="O384" s="73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  <c r="AA384" s="42"/>
      <c r="AB384" s="42"/>
      <c r="AC384" s="42"/>
      <c r="AD384" s="42"/>
      <c r="AE384" s="42"/>
      <c r="AF384" s="42"/>
      <c r="AG384" s="42"/>
      <c r="AH384" s="42"/>
      <c r="AI384" s="42"/>
      <c r="AJ384" s="42"/>
      <c r="AK384" s="42"/>
      <c r="AL384" s="42"/>
      <c r="AM384" s="42"/>
      <c r="AN384" s="42"/>
      <c r="AO384" s="42"/>
      <c r="AP384" s="42"/>
      <c r="AQ384" s="42"/>
      <c r="AR384" s="42"/>
      <c r="AS384" s="42"/>
      <c r="AT384" s="42"/>
      <c r="AU384" s="42"/>
      <c r="AV384" s="42"/>
      <c r="AW384" s="42"/>
      <c r="AX384" s="42"/>
      <c r="AY384" s="42"/>
      <c r="AZ384" s="42"/>
      <c r="BA384" s="42"/>
      <c r="BB384" s="42"/>
      <c r="BC384" s="42"/>
      <c r="BD384" s="42"/>
      <c r="BE384" s="42"/>
      <c r="BF384" s="42"/>
      <c r="BG384" s="42"/>
      <c r="BH384" s="42"/>
      <c r="BI384" s="42"/>
      <c r="BJ384" s="42"/>
      <c r="BK384" s="42"/>
      <c r="BL384" s="42"/>
      <c r="BM384" s="42"/>
      <c r="BN384" s="42"/>
      <c r="BO384" s="42"/>
      <c r="BP384" s="42"/>
      <c r="BQ384" s="42"/>
      <c r="BR384" s="42"/>
      <c r="BS384" s="42"/>
      <c r="BT384" s="42"/>
      <c r="BU384" s="42"/>
      <c r="BV384" s="42"/>
      <c r="BW384" s="42"/>
      <c r="BX384" s="42"/>
      <c r="BY384" s="42"/>
      <c r="BZ384" s="42"/>
      <c r="CA384" s="42"/>
      <c r="CB384" s="42"/>
      <c r="CC384" s="42"/>
      <c r="CD384" s="42"/>
      <c r="CE384" s="42"/>
      <c r="CF384" s="42"/>
      <c r="CG384" s="42"/>
      <c r="CH384" s="42"/>
      <c r="CI384" s="42"/>
      <c r="CJ384" s="42"/>
      <c r="CK384" s="42"/>
      <c r="CL384" s="42"/>
      <c r="CM384" s="42"/>
      <c r="CN384" s="42"/>
      <c r="CO384" s="42"/>
      <c r="CP384" s="42"/>
      <c r="CQ384" s="42"/>
      <c r="CR384" s="42"/>
      <c r="CS384" s="42"/>
      <c r="CT384" s="42"/>
      <c r="CU384" s="42"/>
      <c r="CV384" s="42"/>
      <c r="CW384" s="42"/>
      <c r="CX384" s="42"/>
      <c r="CY384" s="42"/>
      <c r="CZ384" s="42"/>
      <c r="DA384" s="42"/>
    </row>
    <row r="385" spans="1:105" x14ac:dyDescent="0.25">
      <c r="A385" s="115"/>
      <c r="B385" s="73"/>
      <c r="C385" s="73"/>
      <c r="D385" s="109"/>
      <c r="E385" s="112" t="s">
        <v>702</v>
      </c>
      <c r="F385" s="73"/>
      <c r="G385" s="73"/>
      <c r="H385" s="74"/>
      <c r="I385" s="132" t="s">
        <v>314</v>
      </c>
      <c r="J385" s="132"/>
      <c r="K385" s="132"/>
      <c r="L385" s="132"/>
      <c r="M385" s="132"/>
      <c r="N385" s="132"/>
      <c r="O385" s="115" t="s">
        <v>569</v>
      </c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  <c r="AB385" s="42"/>
      <c r="AC385" s="42"/>
      <c r="AD385" s="42"/>
      <c r="AE385" s="42"/>
      <c r="AF385" s="42"/>
      <c r="AG385" s="42"/>
      <c r="AH385" s="42"/>
      <c r="AI385" s="42"/>
      <c r="AJ385" s="42"/>
      <c r="AK385" s="42"/>
      <c r="AL385" s="42"/>
      <c r="AM385" s="42"/>
      <c r="AN385" s="42"/>
      <c r="AO385" s="42"/>
      <c r="AP385" s="42"/>
      <c r="AQ385" s="42"/>
      <c r="AR385" s="42"/>
      <c r="AS385" s="42"/>
      <c r="AT385" s="42"/>
      <c r="AU385" s="42"/>
      <c r="AV385" s="42"/>
      <c r="AW385" s="42"/>
      <c r="AX385" s="42"/>
      <c r="AY385" s="42"/>
      <c r="AZ385" s="42"/>
      <c r="BA385" s="42"/>
      <c r="BB385" s="42"/>
      <c r="BC385" s="42"/>
      <c r="BD385" s="42"/>
      <c r="BE385" s="42"/>
      <c r="BF385" s="42"/>
      <c r="BG385" s="42"/>
      <c r="BH385" s="42"/>
      <c r="BI385" s="42"/>
      <c r="BJ385" s="42"/>
      <c r="BK385" s="42"/>
      <c r="BL385" s="42"/>
      <c r="BM385" s="42"/>
      <c r="BN385" s="42"/>
      <c r="BO385" s="42"/>
      <c r="BP385" s="42"/>
      <c r="BQ385" s="42"/>
      <c r="BR385" s="42"/>
      <c r="BS385" s="42"/>
      <c r="BT385" s="42"/>
      <c r="BU385" s="42"/>
      <c r="BV385" s="42"/>
      <c r="BW385" s="42"/>
      <c r="BX385" s="42"/>
      <c r="BY385" s="42"/>
      <c r="BZ385" s="42"/>
      <c r="CA385" s="42"/>
      <c r="CB385" s="42"/>
      <c r="CC385" s="42"/>
      <c r="CD385" s="42"/>
      <c r="CE385" s="42"/>
      <c r="CF385" s="42"/>
      <c r="CG385" s="42"/>
      <c r="CH385" s="42"/>
      <c r="CI385" s="42"/>
      <c r="CJ385" s="42"/>
      <c r="CK385" s="42"/>
      <c r="CL385" s="42"/>
      <c r="CM385" s="42"/>
      <c r="CN385" s="42"/>
      <c r="CO385" s="42"/>
      <c r="CP385" s="42"/>
      <c r="CQ385" s="42"/>
      <c r="CR385" s="42"/>
      <c r="CS385" s="42"/>
      <c r="CT385" s="42"/>
      <c r="CU385" s="42"/>
      <c r="CV385" s="42"/>
      <c r="CW385" s="42"/>
      <c r="CX385" s="42"/>
      <c r="CY385" s="42"/>
      <c r="CZ385" s="42"/>
      <c r="DA385" s="42"/>
    </row>
    <row r="386" spans="1:105" x14ac:dyDescent="0.25">
      <c r="A386" s="73"/>
      <c r="B386" s="73"/>
      <c r="C386" s="73"/>
      <c r="D386" s="73"/>
      <c r="E386" s="73"/>
      <c r="F386" s="113" t="s">
        <v>166</v>
      </c>
      <c r="G386" s="113" t="s">
        <v>179</v>
      </c>
      <c r="H386" s="33">
        <v>0.25</v>
      </c>
      <c r="I386" s="134"/>
      <c r="J386" s="134"/>
      <c r="K386" s="134"/>
      <c r="L386" s="134"/>
      <c r="M386" s="134"/>
      <c r="N386" s="74"/>
      <c r="O386" s="73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  <c r="AA386" s="42"/>
      <c r="AB386" s="42"/>
      <c r="AC386" s="42"/>
      <c r="AD386" s="42"/>
      <c r="AE386" s="42"/>
      <c r="AF386" s="42"/>
      <c r="AG386" s="42"/>
      <c r="AH386" s="42"/>
      <c r="AI386" s="42"/>
      <c r="AJ386" s="42"/>
      <c r="AK386" s="42"/>
      <c r="AL386" s="42"/>
      <c r="AM386" s="42"/>
      <c r="AN386" s="42"/>
      <c r="AO386" s="42"/>
      <c r="AP386" s="42"/>
      <c r="AQ386" s="42"/>
      <c r="AR386" s="42"/>
      <c r="AS386" s="42"/>
      <c r="AT386" s="42"/>
      <c r="AU386" s="42"/>
      <c r="AV386" s="42"/>
      <c r="AW386" s="42"/>
      <c r="AX386" s="42"/>
      <c r="AY386" s="42"/>
      <c r="AZ386" s="42"/>
      <c r="BA386" s="42"/>
      <c r="BB386" s="42"/>
      <c r="BC386" s="42"/>
      <c r="BD386" s="42"/>
      <c r="BE386" s="42"/>
      <c r="BF386" s="42"/>
      <c r="BG386" s="42"/>
      <c r="BH386" s="42"/>
      <c r="BI386" s="42"/>
      <c r="BJ386" s="42"/>
      <c r="BK386" s="42"/>
      <c r="BL386" s="42"/>
      <c r="BM386" s="42"/>
      <c r="BN386" s="42"/>
      <c r="BO386" s="42"/>
      <c r="BP386" s="42"/>
      <c r="BQ386" s="42"/>
      <c r="BR386" s="42"/>
      <c r="BS386" s="42"/>
      <c r="BT386" s="42"/>
      <c r="BU386" s="42"/>
      <c r="BV386" s="42"/>
      <c r="BW386" s="42"/>
      <c r="BX386" s="42"/>
      <c r="BY386" s="42"/>
      <c r="BZ386" s="42"/>
      <c r="CA386" s="42"/>
      <c r="CB386" s="42"/>
      <c r="CC386" s="42"/>
      <c r="CD386" s="42"/>
      <c r="CE386" s="42"/>
      <c r="CF386" s="42"/>
      <c r="CG386" s="42"/>
      <c r="CH386" s="42"/>
      <c r="CI386" s="42"/>
      <c r="CJ386" s="42"/>
      <c r="CK386" s="42"/>
      <c r="CL386" s="42"/>
      <c r="CM386" s="42"/>
      <c r="CN386" s="42"/>
      <c r="CO386" s="42"/>
      <c r="CP386" s="42"/>
      <c r="CQ386" s="42"/>
      <c r="CR386" s="42"/>
      <c r="CS386" s="42"/>
      <c r="CT386" s="42"/>
      <c r="CU386" s="42"/>
      <c r="CV386" s="42"/>
      <c r="CW386" s="42"/>
      <c r="CX386" s="42"/>
      <c r="CY386" s="42"/>
      <c r="CZ386" s="42"/>
      <c r="DA386" s="42"/>
    </row>
    <row r="387" spans="1:105" x14ac:dyDescent="0.25">
      <c r="A387" s="73"/>
      <c r="B387" s="73"/>
      <c r="C387" s="73"/>
      <c r="D387" s="73"/>
      <c r="E387" s="73"/>
      <c r="F387" s="115" t="s">
        <v>40</v>
      </c>
      <c r="G387" s="115" t="s">
        <v>179</v>
      </c>
      <c r="H387" s="26">
        <v>0.5</v>
      </c>
      <c r="I387" s="134"/>
      <c r="J387" s="134"/>
      <c r="K387" s="134"/>
      <c r="L387" s="134"/>
      <c r="M387" s="134"/>
      <c r="N387" s="74"/>
      <c r="O387" s="73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F387" s="42"/>
      <c r="AG387" s="42"/>
      <c r="AH387" s="42"/>
      <c r="AI387" s="42"/>
      <c r="AJ387" s="42"/>
      <c r="AK387" s="42"/>
      <c r="AL387" s="42"/>
      <c r="AM387" s="42"/>
      <c r="AN387" s="42"/>
      <c r="AO387" s="42"/>
      <c r="AP387" s="42"/>
      <c r="AQ387" s="42"/>
      <c r="AR387" s="42"/>
      <c r="AS387" s="42"/>
      <c r="AT387" s="42"/>
      <c r="AU387" s="42"/>
      <c r="AV387" s="42"/>
      <c r="AW387" s="42"/>
      <c r="AX387" s="42"/>
      <c r="AY387" s="42"/>
      <c r="AZ387" s="42"/>
      <c r="BA387" s="42"/>
      <c r="BB387" s="42"/>
      <c r="BC387" s="42"/>
      <c r="BD387" s="42"/>
      <c r="BE387" s="42"/>
      <c r="BF387" s="42"/>
      <c r="BG387" s="42"/>
      <c r="BH387" s="42"/>
      <c r="BI387" s="42"/>
      <c r="BJ387" s="42"/>
      <c r="BK387" s="42"/>
      <c r="BL387" s="42"/>
      <c r="BM387" s="42"/>
      <c r="BN387" s="42"/>
      <c r="BO387" s="42"/>
      <c r="BP387" s="42"/>
      <c r="BQ387" s="42"/>
      <c r="BR387" s="42"/>
      <c r="BS387" s="42"/>
      <c r="BT387" s="42"/>
      <c r="BU387" s="42"/>
      <c r="BV387" s="42"/>
      <c r="BW387" s="42"/>
      <c r="BX387" s="42"/>
      <c r="BY387" s="42"/>
      <c r="BZ387" s="42"/>
      <c r="CA387" s="42"/>
      <c r="CB387" s="42"/>
      <c r="CC387" s="42"/>
      <c r="CD387" s="42"/>
      <c r="CE387" s="42"/>
      <c r="CF387" s="42"/>
      <c r="CG387" s="42"/>
      <c r="CH387" s="42"/>
      <c r="CI387" s="42"/>
      <c r="CJ387" s="42"/>
      <c r="CK387" s="42"/>
      <c r="CL387" s="42"/>
      <c r="CM387" s="42"/>
      <c r="CN387" s="42"/>
      <c r="CO387" s="42"/>
      <c r="CP387" s="42"/>
      <c r="CQ387" s="42"/>
      <c r="CR387" s="42"/>
      <c r="CS387" s="42"/>
      <c r="CT387" s="42"/>
      <c r="CU387" s="42"/>
      <c r="CV387" s="42"/>
      <c r="CW387" s="42"/>
      <c r="CX387" s="42"/>
      <c r="CY387" s="42"/>
      <c r="CZ387" s="42"/>
      <c r="DA387" s="42"/>
    </row>
    <row r="388" spans="1:105" x14ac:dyDescent="0.25">
      <c r="A388" s="73"/>
      <c r="B388" s="73"/>
      <c r="C388" s="73"/>
      <c r="D388" s="73"/>
      <c r="E388" s="73"/>
      <c r="F388" s="117" t="s">
        <v>165</v>
      </c>
      <c r="G388" s="117" t="s">
        <v>179</v>
      </c>
      <c r="H388" s="137"/>
      <c r="I388" s="134"/>
      <c r="J388" s="134"/>
      <c r="K388" s="134"/>
      <c r="L388" s="134"/>
      <c r="M388" s="134"/>
      <c r="N388" s="74"/>
      <c r="O388" s="73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  <c r="AA388" s="42"/>
      <c r="AB388" s="42"/>
      <c r="AC388" s="42"/>
      <c r="AD388" s="42"/>
      <c r="AE388" s="42"/>
      <c r="AF388" s="42"/>
      <c r="AG388" s="42"/>
      <c r="AH388" s="42"/>
      <c r="AI388" s="42"/>
      <c r="AJ388" s="42"/>
      <c r="AK388" s="42"/>
      <c r="AL388" s="42"/>
      <c r="AM388" s="42"/>
      <c r="AN388" s="42"/>
      <c r="AO388" s="42"/>
      <c r="AP388" s="42"/>
      <c r="AQ388" s="42"/>
      <c r="AR388" s="42"/>
      <c r="AS388" s="42"/>
      <c r="AT388" s="42"/>
      <c r="AU388" s="42"/>
      <c r="AV388" s="42"/>
      <c r="AW388" s="42"/>
      <c r="AX388" s="42"/>
      <c r="AY388" s="42"/>
      <c r="AZ388" s="42"/>
      <c r="BA388" s="42"/>
      <c r="BB388" s="42"/>
      <c r="BC388" s="42"/>
      <c r="BD388" s="42"/>
      <c r="BE388" s="42"/>
      <c r="BF388" s="42"/>
      <c r="BG388" s="42"/>
      <c r="BH388" s="42"/>
      <c r="BI388" s="42"/>
      <c r="BJ388" s="42"/>
      <c r="BK388" s="42"/>
      <c r="BL388" s="42"/>
      <c r="BM388" s="42"/>
      <c r="BN388" s="42"/>
      <c r="BO388" s="42"/>
      <c r="BP388" s="42"/>
      <c r="BQ388" s="42"/>
      <c r="BR388" s="42"/>
      <c r="BS388" s="42"/>
      <c r="BT388" s="42"/>
      <c r="BU388" s="42"/>
      <c r="BV388" s="42"/>
      <c r="BW388" s="42"/>
      <c r="BX388" s="42"/>
      <c r="BY388" s="42"/>
      <c r="BZ388" s="42"/>
      <c r="CA388" s="42"/>
      <c r="CB388" s="42"/>
      <c r="CC388" s="42"/>
      <c r="CD388" s="42"/>
      <c r="CE388" s="42"/>
      <c r="CF388" s="42"/>
      <c r="CG388" s="42"/>
      <c r="CH388" s="42"/>
      <c r="CI388" s="42"/>
      <c r="CJ388" s="42"/>
      <c r="CK388" s="42"/>
      <c r="CL388" s="42"/>
      <c r="CM388" s="42"/>
      <c r="CN388" s="42"/>
      <c r="CO388" s="42"/>
      <c r="CP388" s="42"/>
      <c r="CQ388" s="42"/>
      <c r="CR388" s="42"/>
      <c r="CS388" s="42"/>
      <c r="CT388" s="42"/>
      <c r="CU388" s="42"/>
      <c r="CV388" s="42"/>
      <c r="CW388" s="42"/>
      <c r="CX388" s="42"/>
      <c r="CY388" s="42"/>
      <c r="CZ388" s="42"/>
      <c r="DA388" s="42"/>
    </row>
    <row r="389" spans="1:105" x14ac:dyDescent="0.25">
      <c r="A389" s="73"/>
      <c r="B389" s="73"/>
      <c r="C389" s="73"/>
      <c r="D389" s="73"/>
      <c r="E389" s="73"/>
      <c r="F389" s="73"/>
      <c r="G389" s="73"/>
      <c r="H389" s="74"/>
      <c r="I389" s="74"/>
      <c r="J389" s="74"/>
      <c r="K389" s="74"/>
      <c r="L389" s="74"/>
      <c r="M389" s="74"/>
      <c r="N389" s="74"/>
      <c r="O389" s="73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F389" s="42"/>
      <c r="AG389" s="42"/>
      <c r="AH389" s="42"/>
      <c r="AI389" s="42"/>
      <c r="AJ389" s="42"/>
      <c r="AK389" s="42"/>
      <c r="AL389" s="42"/>
      <c r="AM389" s="42"/>
      <c r="AN389" s="42"/>
      <c r="AO389" s="42"/>
      <c r="AP389" s="42"/>
      <c r="AQ389" s="42"/>
      <c r="AR389" s="42"/>
      <c r="AS389" s="42"/>
      <c r="AT389" s="42"/>
      <c r="AU389" s="42"/>
      <c r="AV389" s="42"/>
      <c r="AW389" s="42"/>
      <c r="AX389" s="42"/>
      <c r="AY389" s="42"/>
      <c r="AZ389" s="42"/>
      <c r="BA389" s="42"/>
      <c r="BB389" s="42"/>
      <c r="BC389" s="42"/>
      <c r="BD389" s="42"/>
      <c r="BE389" s="42"/>
      <c r="BF389" s="42"/>
      <c r="BG389" s="42"/>
      <c r="BH389" s="42"/>
      <c r="BI389" s="42"/>
      <c r="BJ389" s="42"/>
      <c r="BK389" s="42"/>
      <c r="BL389" s="42"/>
      <c r="BM389" s="42"/>
      <c r="BN389" s="42"/>
      <c r="BO389" s="42"/>
      <c r="BP389" s="42"/>
      <c r="BQ389" s="42"/>
      <c r="BR389" s="42"/>
      <c r="BS389" s="42"/>
      <c r="BT389" s="42"/>
      <c r="BU389" s="42"/>
      <c r="BV389" s="42"/>
      <c r="BW389" s="42"/>
      <c r="BX389" s="42"/>
      <c r="BY389" s="42"/>
      <c r="BZ389" s="42"/>
      <c r="CA389" s="42"/>
      <c r="CB389" s="42"/>
      <c r="CC389" s="42"/>
      <c r="CD389" s="42"/>
      <c r="CE389" s="42"/>
      <c r="CF389" s="42"/>
      <c r="CG389" s="42"/>
      <c r="CH389" s="42"/>
      <c r="CI389" s="42"/>
      <c r="CJ389" s="42"/>
      <c r="CK389" s="42"/>
      <c r="CL389" s="42"/>
      <c r="CM389" s="42"/>
      <c r="CN389" s="42"/>
      <c r="CO389" s="42"/>
      <c r="CP389" s="42"/>
      <c r="CQ389" s="42"/>
      <c r="CR389" s="42"/>
      <c r="CS389" s="42"/>
      <c r="CT389" s="42"/>
      <c r="CU389" s="42"/>
      <c r="CV389" s="42"/>
      <c r="CW389" s="42"/>
      <c r="CX389" s="42"/>
      <c r="CY389" s="42"/>
      <c r="CZ389" s="42"/>
      <c r="DA389" s="42"/>
    </row>
    <row r="390" spans="1:105" x14ac:dyDescent="0.25">
      <c r="A390" s="73"/>
      <c r="B390" s="101"/>
      <c r="C390" s="110" t="s">
        <v>619</v>
      </c>
      <c r="D390" s="110"/>
      <c r="E390" s="110"/>
      <c r="F390" s="110"/>
      <c r="G390" s="110"/>
      <c r="H390" s="111"/>
      <c r="I390" s="111"/>
      <c r="J390" s="111"/>
      <c r="K390" s="111"/>
      <c r="L390" s="111"/>
      <c r="M390" s="111"/>
      <c r="N390" s="111"/>
      <c r="O390" s="110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  <c r="AA390" s="42"/>
      <c r="AB390" s="42"/>
      <c r="AC390" s="42"/>
      <c r="AD390" s="42"/>
      <c r="AE390" s="42"/>
      <c r="AF390" s="42"/>
      <c r="AG390" s="42"/>
      <c r="AH390" s="42"/>
      <c r="AI390" s="42"/>
      <c r="AJ390" s="42"/>
      <c r="AK390" s="42"/>
      <c r="AL390" s="42"/>
      <c r="AM390" s="42"/>
      <c r="AN390" s="42"/>
      <c r="AO390" s="42"/>
      <c r="AP390" s="42"/>
      <c r="AQ390" s="42"/>
      <c r="AR390" s="42"/>
      <c r="AS390" s="42"/>
      <c r="AT390" s="42"/>
      <c r="AU390" s="42"/>
      <c r="AV390" s="42"/>
      <c r="AW390" s="42"/>
      <c r="AX390" s="42"/>
      <c r="AY390" s="42"/>
      <c r="AZ390" s="42"/>
      <c r="BA390" s="42"/>
      <c r="BB390" s="42"/>
      <c r="BC390" s="42"/>
      <c r="BD390" s="42"/>
      <c r="BE390" s="42"/>
      <c r="BF390" s="42"/>
      <c r="BG390" s="42"/>
      <c r="BH390" s="42"/>
      <c r="BI390" s="42"/>
      <c r="BJ390" s="42"/>
      <c r="BK390" s="42"/>
      <c r="BL390" s="42"/>
      <c r="BM390" s="42"/>
      <c r="BN390" s="42"/>
      <c r="BO390" s="42"/>
      <c r="BP390" s="42"/>
      <c r="BQ390" s="42"/>
      <c r="BR390" s="42"/>
      <c r="BS390" s="42"/>
      <c r="BT390" s="42"/>
      <c r="BU390" s="42"/>
      <c r="BV390" s="42"/>
      <c r="BW390" s="42"/>
      <c r="BX390" s="42"/>
      <c r="BY390" s="42"/>
      <c r="BZ390" s="42"/>
      <c r="CA390" s="42"/>
      <c r="CB390" s="42"/>
      <c r="CC390" s="42"/>
      <c r="CD390" s="42"/>
      <c r="CE390" s="42"/>
      <c r="CF390" s="42"/>
      <c r="CG390" s="42"/>
      <c r="CH390" s="42"/>
      <c r="CI390" s="42"/>
      <c r="CJ390" s="42"/>
      <c r="CK390" s="42"/>
      <c r="CL390" s="42"/>
      <c r="CM390" s="42"/>
      <c r="CN390" s="42"/>
      <c r="CO390" s="42"/>
      <c r="CP390" s="42"/>
      <c r="CQ390" s="42"/>
      <c r="CR390" s="42"/>
      <c r="CS390" s="42"/>
      <c r="CT390" s="42"/>
      <c r="CU390" s="42"/>
      <c r="CV390" s="42"/>
      <c r="CW390" s="42"/>
      <c r="CX390" s="42"/>
      <c r="CY390" s="42"/>
      <c r="CZ390" s="42"/>
      <c r="DA390" s="42"/>
    </row>
    <row r="391" spans="1:105" x14ac:dyDescent="0.25">
      <c r="A391" s="73"/>
      <c r="B391" s="73"/>
      <c r="C391" s="109"/>
      <c r="D391" s="109"/>
      <c r="E391" s="73"/>
      <c r="F391" s="73"/>
      <c r="G391" s="73"/>
      <c r="H391" s="74"/>
      <c r="I391" s="74"/>
      <c r="J391" s="74"/>
      <c r="K391" s="74"/>
      <c r="L391" s="74"/>
      <c r="M391" s="74"/>
      <c r="N391" s="74"/>
      <c r="O391" s="73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  <c r="AE391" s="42"/>
      <c r="AF391" s="42"/>
      <c r="AG391" s="42"/>
      <c r="AH391" s="42"/>
      <c r="AI391" s="42"/>
      <c r="AJ391" s="42"/>
      <c r="AK391" s="42"/>
      <c r="AL391" s="42"/>
      <c r="AM391" s="42"/>
      <c r="AN391" s="42"/>
      <c r="AO391" s="42"/>
      <c r="AP391" s="42"/>
      <c r="AQ391" s="42"/>
      <c r="AR391" s="42"/>
      <c r="AS391" s="42"/>
      <c r="AT391" s="42"/>
      <c r="AU391" s="42"/>
      <c r="AV391" s="42"/>
      <c r="AW391" s="42"/>
      <c r="AX391" s="42"/>
      <c r="AY391" s="42"/>
      <c r="AZ391" s="42"/>
      <c r="BA391" s="42"/>
      <c r="BB391" s="42"/>
      <c r="BC391" s="42"/>
      <c r="BD391" s="42"/>
      <c r="BE391" s="42"/>
      <c r="BF391" s="42"/>
      <c r="BG391" s="42"/>
      <c r="BH391" s="42"/>
      <c r="BI391" s="42"/>
      <c r="BJ391" s="42"/>
      <c r="BK391" s="42"/>
      <c r="BL391" s="42"/>
      <c r="BM391" s="42"/>
      <c r="BN391" s="42"/>
      <c r="BO391" s="42"/>
      <c r="BP391" s="42"/>
      <c r="BQ391" s="42"/>
      <c r="BR391" s="42"/>
      <c r="BS391" s="42"/>
      <c r="BT391" s="42"/>
      <c r="BU391" s="42"/>
      <c r="BV391" s="42"/>
      <c r="BW391" s="42"/>
      <c r="BX391" s="42"/>
      <c r="BY391" s="42"/>
      <c r="BZ391" s="42"/>
      <c r="CA391" s="42"/>
      <c r="CB391" s="42"/>
      <c r="CC391" s="42"/>
      <c r="CD391" s="42"/>
      <c r="CE391" s="42"/>
      <c r="CF391" s="42"/>
      <c r="CG391" s="42"/>
      <c r="CH391" s="42"/>
      <c r="CI391" s="42"/>
      <c r="CJ391" s="42"/>
      <c r="CK391" s="42"/>
      <c r="CL391" s="42"/>
      <c r="CM391" s="42"/>
      <c r="CN391" s="42"/>
      <c r="CO391" s="42"/>
      <c r="CP391" s="42"/>
      <c r="CQ391" s="42"/>
      <c r="CR391" s="42"/>
      <c r="CS391" s="42"/>
      <c r="CT391" s="42"/>
      <c r="CU391" s="42"/>
      <c r="CV391" s="42"/>
      <c r="CW391" s="42"/>
      <c r="CX391" s="42"/>
      <c r="CY391" s="42"/>
      <c r="CZ391" s="42"/>
      <c r="DA391" s="42"/>
    </row>
    <row r="392" spans="1:105" x14ac:dyDescent="0.25">
      <c r="A392" s="73"/>
      <c r="B392" s="73"/>
      <c r="C392" s="73"/>
      <c r="D392" s="109" t="s">
        <v>681</v>
      </c>
      <c r="E392" s="73"/>
      <c r="F392" s="73"/>
      <c r="G392" s="73"/>
      <c r="H392" s="74"/>
      <c r="I392" s="74"/>
      <c r="J392" s="74"/>
      <c r="K392" s="74"/>
      <c r="L392" s="74"/>
      <c r="M392" s="74"/>
      <c r="N392" s="74"/>
      <c r="O392" s="73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  <c r="AA392" s="42"/>
      <c r="AB392" s="42"/>
      <c r="AC392" s="42"/>
      <c r="AD392" s="42"/>
      <c r="AE392" s="42"/>
      <c r="AF392" s="42"/>
      <c r="AG392" s="42"/>
      <c r="AH392" s="42"/>
      <c r="AI392" s="42"/>
      <c r="AJ392" s="42"/>
      <c r="AK392" s="42"/>
      <c r="AL392" s="42"/>
      <c r="AM392" s="42"/>
      <c r="AN392" s="42"/>
      <c r="AO392" s="42"/>
      <c r="AP392" s="42"/>
      <c r="AQ392" s="42"/>
      <c r="AR392" s="42"/>
      <c r="AS392" s="42"/>
      <c r="AT392" s="42"/>
      <c r="AU392" s="42"/>
      <c r="AV392" s="42"/>
      <c r="AW392" s="42"/>
      <c r="AX392" s="42"/>
      <c r="AY392" s="42"/>
      <c r="AZ392" s="42"/>
      <c r="BA392" s="42"/>
      <c r="BB392" s="42"/>
      <c r="BC392" s="42"/>
      <c r="BD392" s="42"/>
      <c r="BE392" s="42"/>
      <c r="BF392" s="42"/>
      <c r="BG392" s="42"/>
      <c r="BH392" s="42"/>
      <c r="BI392" s="42"/>
      <c r="BJ392" s="42"/>
      <c r="BK392" s="42"/>
      <c r="BL392" s="42"/>
      <c r="BM392" s="42"/>
      <c r="BN392" s="42"/>
      <c r="BO392" s="42"/>
      <c r="BP392" s="42"/>
      <c r="BQ392" s="42"/>
      <c r="BR392" s="42"/>
      <c r="BS392" s="42"/>
      <c r="BT392" s="42"/>
      <c r="BU392" s="42"/>
      <c r="BV392" s="42"/>
      <c r="BW392" s="42"/>
      <c r="BX392" s="42"/>
      <c r="BY392" s="42"/>
      <c r="BZ392" s="42"/>
      <c r="CA392" s="42"/>
      <c r="CB392" s="42"/>
      <c r="CC392" s="42"/>
      <c r="CD392" s="42"/>
      <c r="CE392" s="42"/>
      <c r="CF392" s="42"/>
      <c r="CG392" s="42"/>
      <c r="CH392" s="42"/>
      <c r="CI392" s="42"/>
      <c r="CJ392" s="42"/>
      <c r="CK392" s="42"/>
      <c r="CL392" s="42"/>
      <c r="CM392" s="42"/>
      <c r="CN392" s="42"/>
      <c r="CO392" s="42"/>
      <c r="CP392" s="42"/>
      <c r="CQ392" s="42"/>
      <c r="CR392" s="42"/>
      <c r="CS392" s="42"/>
      <c r="CT392" s="42"/>
      <c r="CU392" s="42"/>
      <c r="CV392" s="42"/>
      <c r="CW392" s="42"/>
      <c r="CX392" s="42"/>
      <c r="CY392" s="42"/>
      <c r="CZ392" s="42"/>
      <c r="DA392" s="42"/>
    </row>
    <row r="393" spans="1:105" s="17" customFormat="1" x14ac:dyDescent="0.25">
      <c r="A393" s="73"/>
      <c r="B393" s="73"/>
      <c r="C393" s="73"/>
      <c r="D393" s="109" t="s">
        <v>682</v>
      </c>
      <c r="E393" s="73"/>
      <c r="F393" s="73"/>
      <c r="G393" s="73"/>
      <c r="H393" s="74"/>
      <c r="I393" s="74"/>
      <c r="J393" s="74"/>
      <c r="K393" s="74"/>
      <c r="L393" s="74"/>
      <c r="M393" s="74"/>
      <c r="N393" s="74"/>
      <c r="O393" s="73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  <c r="AE393" s="42"/>
      <c r="AF393" s="42"/>
      <c r="AG393" s="42"/>
      <c r="AH393" s="42"/>
      <c r="AI393" s="42"/>
      <c r="AJ393" s="42"/>
      <c r="AK393" s="42"/>
      <c r="AL393" s="42"/>
      <c r="AM393" s="42"/>
      <c r="AN393" s="42"/>
      <c r="AO393" s="42"/>
      <c r="AP393" s="42"/>
      <c r="AQ393" s="42"/>
      <c r="AR393" s="42"/>
      <c r="AS393" s="42"/>
      <c r="AT393" s="42"/>
      <c r="AU393" s="42"/>
      <c r="AV393" s="42"/>
      <c r="AW393" s="42"/>
      <c r="AX393" s="42"/>
      <c r="AY393" s="42"/>
      <c r="AZ393" s="42"/>
      <c r="BA393" s="42"/>
      <c r="BB393" s="42"/>
      <c r="BC393" s="42"/>
      <c r="BD393" s="42"/>
      <c r="BE393" s="42"/>
      <c r="BF393" s="42"/>
      <c r="BG393" s="42"/>
      <c r="BH393" s="42"/>
      <c r="BI393" s="42"/>
      <c r="BJ393" s="42"/>
      <c r="BK393" s="42"/>
      <c r="BL393" s="42"/>
      <c r="BM393" s="42"/>
      <c r="BN393" s="42"/>
      <c r="BO393" s="42"/>
      <c r="BP393" s="42"/>
      <c r="BQ393" s="42"/>
      <c r="BR393" s="42"/>
      <c r="BS393" s="42"/>
      <c r="BT393" s="42"/>
      <c r="BU393" s="42"/>
      <c r="BV393" s="42"/>
      <c r="BW393" s="42"/>
      <c r="BX393" s="42"/>
      <c r="BY393" s="42"/>
      <c r="BZ393" s="42"/>
      <c r="CA393" s="42"/>
      <c r="CB393" s="42"/>
      <c r="CC393" s="42"/>
      <c r="CD393" s="42"/>
      <c r="CE393" s="42"/>
      <c r="CF393" s="42"/>
      <c r="CG393" s="42"/>
      <c r="CH393" s="42"/>
      <c r="CI393" s="42"/>
      <c r="CJ393" s="42"/>
      <c r="CK393" s="42"/>
      <c r="CL393" s="42"/>
      <c r="CM393" s="42"/>
      <c r="CN393" s="42"/>
      <c r="CO393" s="42"/>
      <c r="CP393" s="42"/>
      <c r="CQ393" s="42"/>
      <c r="CR393" s="42"/>
      <c r="CS393" s="42"/>
      <c r="CT393" s="42"/>
      <c r="CU393" s="42"/>
      <c r="CV393" s="42"/>
      <c r="CW393" s="42"/>
      <c r="CX393" s="42"/>
      <c r="CY393" s="42"/>
      <c r="CZ393" s="42"/>
      <c r="DA393" s="42"/>
    </row>
    <row r="394" spans="1:105" x14ac:dyDescent="0.25">
      <c r="A394" s="73"/>
      <c r="B394" s="73"/>
      <c r="C394" s="73"/>
      <c r="D394" s="109"/>
      <c r="E394" s="73"/>
      <c r="F394" s="73"/>
      <c r="G394" s="73"/>
      <c r="H394" s="74"/>
      <c r="I394" s="74"/>
      <c r="J394" s="74"/>
      <c r="K394" s="74"/>
      <c r="L394" s="74"/>
      <c r="M394" s="74"/>
      <c r="N394" s="74"/>
      <c r="O394" s="73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  <c r="AE394" s="42"/>
      <c r="AF394" s="42"/>
      <c r="AG394" s="42"/>
      <c r="AH394" s="42"/>
      <c r="AI394" s="42"/>
      <c r="AJ394" s="42"/>
      <c r="AK394" s="42"/>
      <c r="AL394" s="42"/>
      <c r="AM394" s="42"/>
      <c r="AN394" s="42"/>
      <c r="AO394" s="42"/>
      <c r="AP394" s="42"/>
      <c r="AQ394" s="42"/>
      <c r="AR394" s="42"/>
      <c r="AS394" s="42"/>
      <c r="AT394" s="42"/>
      <c r="AU394" s="42"/>
      <c r="AV394" s="42"/>
      <c r="AW394" s="42"/>
      <c r="AX394" s="42"/>
      <c r="AY394" s="42"/>
      <c r="AZ394" s="42"/>
      <c r="BA394" s="42"/>
      <c r="BB394" s="42"/>
      <c r="BC394" s="42"/>
      <c r="BD394" s="42"/>
      <c r="BE394" s="42"/>
      <c r="BF394" s="42"/>
      <c r="BG394" s="42"/>
      <c r="BH394" s="42"/>
      <c r="BI394" s="42"/>
      <c r="BJ394" s="42"/>
      <c r="BK394" s="42"/>
      <c r="BL394" s="42"/>
      <c r="BM394" s="42"/>
      <c r="BN394" s="42"/>
      <c r="BO394" s="42"/>
      <c r="BP394" s="42"/>
      <c r="BQ394" s="42"/>
      <c r="BR394" s="42"/>
      <c r="BS394" s="42"/>
      <c r="BT394" s="42"/>
      <c r="BU394" s="42"/>
      <c r="BV394" s="42"/>
      <c r="BW394" s="42"/>
      <c r="BX394" s="42"/>
      <c r="BY394" s="42"/>
      <c r="BZ394" s="42"/>
      <c r="CA394" s="42"/>
      <c r="CB394" s="42"/>
      <c r="CC394" s="42"/>
      <c r="CD394" s="42"/>
      <c r="CE394" s="42"/>
      <c r="CF394" s="42"/>
      <c r="CG394" s="42"/>
      <c r="CH394" s="42"/>
      <c r="CI394" s="42"/>
      <c r="CJ394" s="42"/>
      <c r="CK394" s="42"/>
      <c r="CL394" s="42"/>
      <c r="CM394" s="42"/>
      <c r="CN394" s="42"/>
      <c r="CO394" s="42"/>
      <c r="CP394" s="42"/>
      <c r="CQ394" s="42"/>
      <c r="CR394" s="42"/>
      <c r="CS394" s="42"/>
      <c r="CT394" s="42"/>
      <c r="CU394" s="42"/>
      <c r="CV394" s="42"/>
      <c r="CW394" s="42"/>
      <c r="CX394" s="42"/>
      <c r="CY394" s="42"/>
      <c r="CZ394" s="42"/>
      <c r="DA394" s="42"/>
    </row>
    <row r="395" spans="1:105" ht="45" x14ac:dyDescent="0.25">
      <c r="A395" s="115"/>
      <c r="B395" s="73"/>
      <c r="C395" s="73"/>
      <c r="D395" s="109"/>
      <c r="E395" s="112" t="s">
        <v>521</v>
      </c>
      <c r="F395" s="73"/>
      <c r="G395" s="73"/>
      <c r="H395" s="74"/>
      <c r="I395" s="132" t="s">
        <v>314</v>
      </c>
      <c r="J395" s="104" t="s">
        <v>279</v>
      </c>
      <c r="K395" s="104" t="s">
        <v>293</v>
      </c>
      <c r="L395" s="104" t="s">
        <v>294</v>
      </c>
      <c r="M395" s="104" t="s">
        <v>280</v>
      </c>
      <c r="N395" s="74"/>
      <c r="O395" s="115" t="s">
        <v>568</v>
      </c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  <c r="AA395" s="42"/>
      <c r="AB395" s="42"/>
      <c r="AC395" s="42"/>
      <c r="AD395" s="42"/>
      <c r="AE395" s="42"/>
      <c r="AF395" s="42"/>
      <c r="AG395" s="42"/>
      <c r="AH395" s="42"/>
      <c r="AI395" s="42"/>
      <c r="AJ395" s="42"/>
      <c r="AK395" s="42"/>
      <c r="AL395" s="42"/>
      <c r="AM395" s="42"/>
      <c r="AN395" s="42"/>
      <c r="AO395" s="42"/>
      <c r="AP395" s="42"/>
      <c r="AQ395" s="42"/>
      <c r="AR395" s="42"/>
      <c r="AS395" s="42"/>
      <c r="AT395" s="42"/>
      <c r="AU395" s="42"/>
      <c r="AV395" s="42"/>
      <c r="AW395" s="42"/>
      <c r="AX395" s="42"/>
      <c r="AY395" s="42"/>
      <c r="AZ395" s="42"/>
      <c r="BA395" s="42"/>
      <c r="BB395" s="42"/>
      <c r="BC395" s="42"/>
      <c r="BD395" s="42"/>
      <c r="BE395" s="42"/>
      <c r="BF395" s="42"/>
      <c r="BG395" s="42"/>
      <c r="BH395" s="42"/>
      <c r="BI395" s="42"/>
      <c r="BJ395" s="42"/>
      <c r="BK395" s="42"/>
      <c r="BL395" s="42"/>
      <c r="BM395" s="42"/>
      <c r="BN395" s="42"/>
      <c r="BO395" s="42"/>
      <c r="BP395" s="42"/>
      <c r="BQ395" s="42"/>
      <c r="BR395" s="42"/>
      <c r="BS395" s="42"/>
      <c r="BT395" s="42"/>
      <c r="BU395" s="42"/>
      <c r="BV395" s="42"/>
      <c r="BW395" s="42"/>
      <c r="BX395" s="42"/>
      <c r="BY395" s="42"/>
      <c r="BZ395" s="42"/>
      <c r="CA395" s="42"/>
      <c r="CB395" s="42"/>
      <c r="CC395" s="42"/>
      <c r="CD395" s="42"/>
      <c r="CE395" s="42"/>
      <c r="CF395" s="42"/>
      <c r="CG395" s="42"/>
      <c r="CH395" s="42"/>
      <c r="CI395" s="42"/>
      <c r="CJ395" s="42"/>
      <c r="CK395" s="42"/>
      <c r="CL395" s="42"/>
      <c r="CM395" s="42"/>
      <c r="CN395" s="42"/>
      <c r="CO395" s="42"/>
      <c r="CP395" s="42"/>
      <c r="CQ395" s="42"/>
      <c r="CR395" s="42"/>
      <c r="CS395" s="42"/>
      <c r="CT395" s="42"/>
      <c r="CU395" s="42"/>
      <c r="CV395" s="42"/>
      <c r="CW395" s="42"/>
      <c r="CX395" s="42"/>
      <c r="CY395" s="42"/>
      <c r="CZ395" s="42"/>
      <c r="DA395" s="42"/>
    </row>
    <row r="396" spans="1:105" x14ac:dyDescent="0.25">
      <c r="A396" s="73"/>
      <c r="B396" s="73"/>
      <c r="C396" s="73"/>
      <c r="D396" s="73"/>
      <c r="E396" s="73"/>
      <c r="F396" s="113" t="s">
        <v>35</v>
      </c>
      <c r="G396" s="113" t="s">
        <v>191</v>
      </c>
      <c r="H396" s="138"/>
      <c r="I396" s="138"/>
      <c r="J396" s="30">
        <v>1</v>
      </c>
      <c r="K396" s="30">
        <v>1</v>
      </c>
      <c r="L396" s="30">
        <v>1</v>
      </c>
      <c r="M396" s="30">
        <v>1</v>
      </c>
      <c r="N396" s="74"/>
      <c r="O396" s="73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  <c r="AA396" s="42"/>
      <c r="AB396" s="42"/>
      <c r="AC396" s="42"/>
      <c r="AD396" s="42"/>
      <c r="AE396" s="42"/>
      <c r="AF396" s="42"/>
      <c r="AG396" s="42"/>
      <c r="AH396" s="42"/>
      <c r="AI396" s="42"/>
      <c r="AJ396" s="42"/>
      <c r="AK396" s="42"/>
      <c r="AL396" s="42"/>
      <c r="AM396" s="42"/>
      <c r="AN396" s="42"/>
      <c r="AO396" s="42"/>
      <c r="AP396" s="42"/>
      <c r="AQ396" s="42"/>
      <c r="AR396" s="42"/>
      <c r="AS396" s="42"/>
      <c r="AT396" s="42"/>
      <c r="AU396" s="42"/>
      <c r="AV396" s="42"/>
      <c r="AW396" s="42"/>
      <c r="AX396" s="42"/>
      <c r="AY396" s="42"/>
      <c r="AZ396" s="42"/>
      <c r="BA396" s="42"/>
      <c r="BB396" s="42"/>
      <c r="BC396" s="42"/>
      <c r="BD396" s="42"/>
      <c r="BE396" s="42"/>
      <c r="BF396" s="42"/>
      <c r="BG396" s="42"/>
      <c r="BH396" s="42"/>
      <c r="BI396" s="42"/>
      <c r="BJ396" s="42"/>
      <c r="BK396" s="42"/>
      <c r="BL396" s="42"/>
      <c r="BM396" s="42"/>
      <c r="BN396" s="42"/>
      <c r="BO396" s="42"/>
      <c r="BP396" s="42"/>
      <c r="BQ396" s="42"/>
      <c r="BR396" s="42"/>
      <c r="BS396" s="42"/>
      <c r="BT396" s="42"/>
      <c r="BU396" s="42"/>
      <c r="BV396" s="42"/>
      <c r="BW396" s="42"/>
      <c r="BX396" s="42"/>
      <c r="BY396" s="42"/>
      <c r="BZ396" s="42"/>
      <c r="CA396" s="42"/>
      <c r="CB396" s="42"/>
      <c r="CC396" s="42"/>
      <c r="CD396" s="42"/>
      <c r="CE396" s="42"/>
      <c r="CF396" s="42"/>
      <c r="CG396" s="42"/>
      <c r="CH396" s="42"/>
      <c r="CI396" s="42"/>
      <c r="CJ396" s="42"/>
      <c r="CK396" s="42"/>
      <c r="CL396" s="42"/>
      <c r="CM396" s="42"/>
      <c r="CN396" s="42"/>
      <c r="CO396" s="42"/>
      <c r="CP396" s="42"/>
      <c r="CQ396" s="42"/>
      <c r="CR396" s="42"/>
      <c r="CS396" s="42"/>
      <c r="CT396" s="42"/>
      <c r="CU396" s="42"/>
      <c r="CV396" s="42"/>
      <c r="CW396" s="42"/>
      <c r="CX396" s="42"/>
      <c r="CY396" s="42"/>
      <c r="CZ396" s="42"/>
      <c r="DA396" s="42"/>
    </row>
    <row r="397" spans="1:105" x14ac:dyDescent="0.25">
      <c r="A397" s="73"/>
      <c r="B397" s="73"/>
      <c r="C397" s="73"/>
      <c r="D397" s="73"/>
      <c r="E397" s="73"/>
      <c r="F397" s="115" t="s">
        <v>36</v>
      </c>
      <c r="G397" s="115" t="s">
        <v>191</v>
      </c>
      <c r="H397" s="136"/>
      <c r="I397" s="136"/>
      <c r="J397" s="32">
        <v>1</v>
      </c>
      <c r="K397" s="32">
        <v>1</v>
      </c>
      <c r="L397" s="32">
        <v>1</v>
      </c>
      <c r="M397" s="32">
        <v>1</v>
      </c>
      <c r="N397" s="74"/>
      <c r="O397" s="73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  <c r="AB397" s="42"/>
      <c r="AC397" s="42"/>
      <c r="AD397" s="42"/>
      <c r="AE397" s="42"/>
      <c r="AF397" s="42"/>
      <c r="AG397" s="42"/>
      <c r="AH397" s="42"/>
      <c r="AI397" s="42"/>
      <c r="AJ397" s="42"/>
      <c r="AK397" s="42"/>
      <c r="AL397" s="42"/>
      <c r="AM397" s="42"/>
      <c r="AN397" s="42"/>
      <c r="AO397" s="42"/>
      <c r="AP397" s="42"/>
      <c r="AQ397" s="42"/>
      <c r="AR397" s="42"/>
      <c r="AS397" s="42"/>
      <c r="AT397" s="42"/>
      <c r="AU397" s="42"/>
      <c r="AV397" s="42"/>
      <c r="AW397" s="42"/>
      <c r="AX397" s="42"/>
      <c r="AY397" s="42"/>
      <c r="AZ397" s="42"/>
      <c r="BA397" s="42"/>
      <c r="BB397" s="42"/>
      <c r="BC397" s="42"/>
      <c r="BD397" s="42"/>
      <c r="BE397" s="42"/>
      <c r="BF397" s="42"/>
      <c r="BG397" s="42"/>
      <c r="BH397" s="42"/>
      <c r="BI397" s="42"/>
      <c r="BJ397" s="42"/>
      <c r="BK397" s="42"/>
      <c r="BL397" s="42"/>
      <c r="BM397" s="42"/>
      <c r="BN397" s="42"/>
      <c r="BO397" s="42"/>
      <c r="BP397" s="42"/>
      <c r="BQ397" s="42"/>
      <c r="BR397" s="42"/>
      <c r="BS397" s="42"/>
      <c r="BT397" s="42"/>
      <c r="BU397" s="42"/>
      <c r="BV397" s="42"/>
      <c r="BW397" s="42"/>
      <c r="BX397" s="42"/>
      <c r="BY397" s="42"/>
      <c r="BZ397" s="42"/>
      <c r="CA397" s="42"/>
      <c r="CB397" s="42"/>
      <c r="CC397" s="42"/>
      <c r="CD397" s="42"/>
      <c r="CE397" s="42"/>
      <c r="CF397" s="42"/>
      <c r="CG397" s="42"/>
      <c r="CH397" s="42"/>
      <c r="CI397" s="42"/>
      <c r="CJ397" s="42"/>
      <c r="CK397" s="42"/>
      <c r="CL397" s="42"/>
      <c r="CM397" s="42"/>
      <c r="CN397" s="42"/>
      <c r="CO397" s="42"/>
      <c r="CP397" s="42"/>
      <c r="CQ397" s="42"/>
      <c r="CR397" s="42"/>
      <c r="CS397" s="42"/>
      <c r="CT397" s="42"/>
      <c r="CU397" s="42"/>
      <c r="CV397" s="42"/>
      <c r="CW397" s="42"/>
      <c r="CX397" s="42"/>
      <c r="CY397" s="42"/>
      <c r="CZ397" s="42"/>
      <c r="DA397" s="42"/>
    </row>
    <row r="398" spans="1:105" x14ac:dyDescent="0.25">
      <c r="A398" s="73"/>
      <c r="B398" s="73"/>
      <c r="C398" s="73"/>
      <c r="D398" s="73"/>
      <c r="E398" s="73"/>
      <c r="F398" s="115" t="s">
        <v>37</v>
      </c>
      <c r="G398" s="115" t="s">
        <v>191</v>
      </c>
      <c r="H398" s="136"/>
      <c r="I398" s="136"/>
      <c r="J398" s="32">
        <v>1</v>
      </c>
      <c r="K398" s="32">
        <v>1</v>
      </c>
      <c r="L398" s="32">
        <v>1</v>
      </c>
      <c r="M398" s="32">
        <v>1</v>
      </c>
      <c r="N398" s="74"/>
      <c r="O398" s="73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  <c r="AA398" s="42"/>
      <c r="AB398" s="42"/>
      <c r="AC398" s="42"/>
      <c r="AD398" s="42"/>
      <c r="AE398" s="42"/>
      <c r="AF398" s="42"/>
      <c r="AG398" s="42"/>
      <c r="AH398" s="42"/>
      <c r="AI398" s="42"/>
      <c r="AJ398" s="42"/>
      <c r="AK398" s="42"/>
      <c r="AL398" s="42"/>
      <c r="AM398" s="42"/>
      <c r="AN398" s="42"/>
      <c r="AO398" s="42"/>
      <c r="AP398" s="42"/>
      <c r="AQ398" s="42"/>
      <c r="AR398" s="42"/>
      <c r="AS398" s="42"/>
      <c r="AT398" s="42"/>
      <c r="AU398" s="42"/>
      <c r="AV398" s="42"/>
      <c r="AW398" s="42"/>
      <c r="AX398" s="42"/>
      <c r="AY398" s="42"/>
      <c r="AZ398" s="42"/>
      <c r="BA398" s="42"/>
      <c r="BB398" s="42"/>
      <c r="BC398" s="42"/>
      <c r="BD398" s="42"/>
      <c r="BE398" s="42"/>
      <c r="BF398" s="42"/>
      <c r="BG398" s="42"/>
      <c r="BH398" s="42"/>
      <c r="BI398" s="42"/>
      <c r="BJ398" s="42"/>
      <c r="BK398" s="42"/>
      <c r="BL398" s="42"/>
      <c r="BM398" s="42"/>
      <c r="BN398" s="42"/>
      <c r="BO398" s="42"/>
      <c r="BP398" s="42"/>
      <c r="BQ398" s="42"/>
      <c r="BR398" s="42"/>
      <c r="BS398" s="42"/>
      <c r="BT398" s="42"/>
      <c r="BU398" s="42"/>
      <c r="BV398" s="42"/>
      <c r="BW398" s="42"/>
      <c r="BX398" s="42"/>
      <c r="BY398" s="42"/>
      <c r="BZ398" s="42"/>
      <c r="CA398" s="42"/>
      <c r="CB398" s="42"/>
      <c r="CC398" s="42"/>
      <c r="CD398" s="42"/>
      <c r="CE398" s="42"/>
      <c r="CF398" s="42"/>
      <c r="CG398" s="42"/>
      <c r="CH398" s="42"/>
      <c r="CI398" s="42"/>
      <c r="CJ398" s="42"/>
      <c r="CK398" s="42"/>
      <c r="CL398" s="42"/>
      <c r="CM398" s="42"/>
      <c r="CN398" s="42"/>
      <c r="CO398" s="42"/>
      <c r="CP398" s="42"/>
      <c r="CQ398" s="42"/>
      <c r="CR398" s="42"/>
      <c r="CS398" s="42"/>
      <c r="CT398" s="42"/>
      <c r="CU398" s="42"/>
      <c r="CV398" s="42"/>
      <c r="CW398" s="42"/>
      <c r="CX398" s="42"/>
      <c r="CY398" s="42"/>
      <c r="CZ398" s="42"/>
      <c r="DA398" s="42"/>
    </row>
    <row r="399" spans="1:105" x14ac:dyDescent="0.25">
      <c r="A399" s="73"/>
      <c r="B399" s="73"/>
      <c r="C399" s="73"/>
      <c r="D399" s="73"/>
      <c r="E399" s="73"/>
      <c r="F399" s="115" t="s">
        <v>38</v>
      </c>
      <c r="G399" s="115" t="s">
        <v>191</v>
      </c>
      <c r="H399" s="136"/>
      <c r="I399" s="136"/>
      <c r="J399" s="32">
        <v>1</v>
      </c>
      <c r="K399" s="32">
        <v>1</v>
      </c>
      <c r="L399" s="32">
        <v>1</v>
      </c>
      <c r="M399" s="32">
        <v>1</v>
      </c>
      <c r="N399" s="74"/>
      <c r="O399" s="73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  <c r="AB399" s="42"/>
      <c r="AC399" s="42"/>
      <c r="AD399" s="42"/>
      <c r="AE399" s="42"/>
      <c r="AF399" s="42"/>
      <c r="AG399" s="42"/>
      <c r="AH399" s="42"/>
      <c r="AI399" s="42"/>
      <c r="AJ399" s="42"/>
      <c r="AK399" s="42"/>
      <c r="AL399" s="42"/>
      <c r="AM399" s="42"/>
      <c r="AN399" s="42"/>
      <c r="AO399" s="42"/>
      <c r="AP399" s="42"/>
      <c r="AQ399" s="42"/>
      <c r="AR399" s="42"/>
      <c r="AS399" s="42"/>
      <c r="AT399" s="42"/>
      <c r="AU399" s="42"/>
      <c r="AV399" s="42"/>
      <c r="AW399" s="42"/>
      <c r="AX399" s="42"/>
      <c r="AY399" s="42"/>
      <c r="AZ399" s="42"/>
      <c r="BA399" s="42"/>
      <c r="BB399" s="42"/>
      <c r="BC399" s="42"/>
      <c r="BD399" s="42"/>
      <c r="BE399" s="42"/>
      <c r="BF399" s="42"/>
      <c r="BG399" s="42"/>
      <c r="BH399" s="42"/>
      <c r="BI399" s="42"/>
      <c r="BJ399" s="42"/>
      <c r="BK399" s="42"/>
      <c r="BL399" s="42"/>
      <c r="BM399" s="42"/>
      <c r="BN399" s="42"/>
      <c r="BO399" s="42"/>
      <c r="BP399" s="42"/>
      <c r="BQ399" s="42"/>
      <c r="BR399" s="42"/>
      <c r="BS399" s="42"/>
      <c r="BT399" s="42"/>
      <c r="BU399" s="42"/>
      <c r="BV399" s="42"/>
      <c r="BW399" s="42"/>
      <c r="BX399" s="42"/>
      <c r="BY399" s="42"/>
      <c r="BZ399" s="42"/>
      <c r="CA399" s="42"/>
      <c r="CB399" s="42"/>
      <c r="CC399" s="42"/>
      <c r="CD399" s="42"/>
      <c r="CE399" s="42"/>
      <c r="CF399" s="42"/>
      <c r="CG399" s="42"/>
      <c r="CH399" s="42"/>
      <c r="CI399" s="42"/>
      <c r="CJ399" s="42"/>
      <c r="CK399" s="42"/>
      <c r="CL399" s="42"/>
      <c r="CM399" s="42"/>
      <c r="CN399" s="42"/>
      <c r="CO399" s="42"/>
      <c r="CP399" s="42"/>
      <c r="CQ399" s="42"/>
      <c r="CR399" s="42"/>
      <c r="CS399" s="42"/>
      <c r="CT399" s="42"/>
      <c r="CU399" s="42"/>
      <c r="CV399" s="42"/>
      <c r="CW399" s="42"/>
      <c r="CX399" s="42"/>
      <c r="CY399" s="42"/>
      <c r="CZ399" s="42"/>
      <c r="DA399" s="42"/>
    </row>
    <row r="400" spans="1:105" x14ac:dyDescent="0.25">
      <c r="A400" s="73"/>
      <c r="B400" s="73"/>
      <c r="C400" s="73"/>
      <c r="D400" s="73"/>
      <c r="E400" s="73"/>
      <c r="F400" s="115" t="s">
        <v>40</v>
      </c>
      <c r="G400" s="115" t="s">
        <v>191</v>
      </c>
      <c r="H400" s="136"/>
      <c r="I400" s="136"/>
      <c r="J400" s="32">
        <v>1</v>
      </c>
      <c r="K400" s="32">
        <v>1</v>
      </c>
      <c r="L400" s="32">
        <v>1</v>
      </c>
      <c r="M400" s="139"/>
      <c r="N400" s="74"/>
      <c r="O400" s="73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  <c r="AA400" s="42"/>
      <c r="AB400" s="42"/>
      <c r="AC400" s="42"/>
      <c r="AD400" s="42"/>
      <c r="AE400" s="42"/>
      <c r="AF400" s="42"/>
      <c r="AG400" s="42"/>
      <c r="AH400" s="42"/>
      <c r="AI400" s="42"/>
      <c r="AJ400" s="42"/>
      <c r="AK400" s="42"/>
      <c r="AL400" s="42"/>
      <c r="AM400" s="42"/>
      <c r="AN400" s="42"/>
      <c r="AO400" s="42"/>
      <c r="AP400" s="42"/>
      <c r="AQ400" s="42"/>
      <c r="AR400" s="42"/>
      <c r="AS400" s="42"/>
      <c r="AT400" s="42"/>
      <c r="AU400" s="42"/>
      <c r="AV400" s="42"/>
      <c r="AW400" s="42"/>
      <c r="AX400" s="42"/>
      <c r="AY400" s="42"/>
      <c r="AZ400" s="42"/>
      <c r="BA400" s="42"/>
      <c r="BB400" s="42"/>
      <c r="BC400" s="42"/>
      <c r="BD400" s="42"/>
      <c r="BE400" s="42"/>
      <c r="BF400" s="42"/>
      <c r="BG400" s="42"/>
      <c r="BH400" s="42"/>
      <c r="BI400" s="42"/>
      <c r="BJ400" s="42"/>
      <c r="BK400" s="42"/>
      <c r="BL400" s="42"/>
      <c r="BM400" s="42"/>
      <c r="BN400" s="42"/>
      <c r="BO400" s="42"/>
      <c r="BP400" s="42"/>
      <c r="BQ400" s="42"/>
      <c r="BR400" s="42"/>
      <c r="BS400" s="42"/>
      <c r="BT400" s="42"/>
      <c r="BU400" s="42"/>
      <c r="BV400" s="42"/>
      <c r="BW400" s="42"/>
      <c r="BX400" s="42"/>
      <c r="BY400" s="42"/>
      <c r="BZ400" s="42"/>
      <c r="CA400" s="42"/>
      <c r="CB400" s="42"/>
      <c r="CC400" s="42"/>
      <c r="CD400" s="42"/>
      <c r="CE400" s="42"/>
      <c r="CF400" s="42"/>
      <c r="CG400" s="42"/>
      <c r="CH400" s="42"/>
      <c r="CI400" s="42"/>
      <c r="CJ400" s="42"/>
      <c r="CK400" s="42"/>
      <c r="CL400" s="42"/>
      <c r="CM400" s="42"/>
      <c r="CN400" s="42"/>
      <c r="CO400" s="42"/>
      <c r="CP400" s="42"/>
      <c r="CQ400" s="42"/>
      <c r="CR400" s="42"/>
      <c r="CS400" s="42"/>
      <c r="CT400" s="42"/>
      <c r="CU400" s="42"/>
      <c r="CV400" s="42"/>
      <c r="CW400" s="42"/>
      <c r="CX400" s="42"/>
      <c r="CY400" s="42"/>
      <c r="CZ400" s="42"/>
      <c r="DA400" s="42"/>
    </row>
    <row r="401" spans="1:105" x14ac:dyDescent="0.25">
      <c r="A401" s="73"/>
      <c r="B401" s="73"/>
      <c r="C401" s="73"/>
      <c r="D401" s="73"/>
      <c r="E401" s="73"/>
      <c r="F401" s="115" t="s">
        <v>41</v>
      </c>
      <c r="G401" s="115" t="s">
        <v>191</v>
      </c>
      <c r="H401" s="136"/>
      <c r="I401" s="136"/>
      <c r="J401" s="32">
        <v>1</v>
      </c>
      <c r="K401" s="32">
        <v>1</v>
      </c>
      <c r="L401" s="139"/>
      <c r="M401" s="139"/>
      <c r="N401" s="74"/>
      <c r="O401" s="73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  <c r="AC401" s="42"/>
      <c r="AD401" s="42"/>
      <c r="AE401" s="42"/>
      <c r="AF401" s="42"/>
      <c r="AG401" s="42"/>
      <c r="AH401" s="42"/>
      <c r="AI401" s="42"/>
      <c r="AJ401" s="42"/>
      <c r="AK401" s="42"/>
      <c r="AL401" s="42"/>
      <c r="AM401" s="42"/>
      <c r="AN401" s="42"/>
      <c r="AO401" s="42"/>
      <c r="AP401" s="42"/>
      <c r="AQ401" s="42"/>
      <c r="AR401" s="42"/>
      <c r="AS401" s="42"/>
      <c r="AT401" s="42"/>
      <c r="AU401" s="42"/>
      <c r="AV401" s="42"/>
      <c r="AW401" s="42"/>
      <c r="AX401" s="42"/>
      <c r="AY401" s="42"/>
      <c r="AZ401" s="42"/>
      <c r="BA401" s="42"/>
      <c r="BB401" s="42"/>
      <c r="BC401" s="42"/>
      <c r="BD401" s="42"/>
      <c r="BE401" s="42"/>
      <c r="BF401" s="42"/>
      <c r="BG401" s="42"/>
      <c r="BH401" s="42"/>
      <c r="BI401" s="42"/>
      <c r="BJ401" s="42"/>
      <c r="BK401" s="42"/>
      <c r="BL401" s="42"/>
      <c r="BM401" s="42"/>
      <c r="BN401" s="42"/>
      <c r="BO401" s="42"/>
      <c r="BP401" s="42"/>
      <c r="BQ401" s="42"/>
      <c r="BR401" s="42"/>
      <c r="BS401" s="42"/>
      <c r="BT401" s="42"/>
      <c r="BU401" s="42"/>
      <c r="BV401" s="42"/>
      <c r="BW401" s="42"/>
      <c r="BX401" s="42"/>
      <c r="BY401" s="42"/>
      <c r="BZ401" s="42"/>
      <c r="CA401" s="42"/>
      <c r="CB401" s="42"/>
      <c r="CC401" s="42"/>
      <c r="CD401" s="42"/>
      <c r="CE401" s="42"/>
      <c r="CF401" s="42"/>
      <c r="CG401" s="42"/>
      <c r="CH401" s="42"/>
      <c r="CI401" s="42"/>
      <c r="CJ401" s="42"/>
      <c r="CK401" s="42"/>
      <c r="CL401" s="42"/>
      <c r="CM401" s="42"/>
      <c r="CN401" s="42"/>
      <c r="CO401" s="42"/>
      <c r="CP401" s="42"/>
      <c r="CQ401" s="42"/>
      <c r="CR401" s="42"/>
      <c r="CS401" s="42"/>
      <c r="CT401" s="42"/>
      <c r="CU401" s="42"/>
      <c r="CV401" s="42"/>
      <c r="CW401" s="42"/>
      <c r="CX401" s="42"/>
      <c r="CY401" s="42"/>
      <c r="CZ401" s="42"/>
      <c r="DA401" s="42"/>
    </row>
    <row r="402" spans="1:105" x14ac:dyDescent="0.25">
      <c r="A402" s="73"/>
      <c r="B402" s="73"/>
      <c r="C402" s="73"/>
      <c r="D402" s="73"/>
      <c r="E402" s="73"/>
      <c r="F402" s="117" t="s">
        <v>165</v>
      </c>
      <c r="G402" s="117" t="s">
        <v>191</v>
      </c>
      <c r="H402" s="140"/>
      <c r="I402" s="141"/>
      <c r="J402" s="34">
        <v>1</v>
      </c>
      <c r="K402" s="142"/>
      <c r="L402" s="142"/>
      <c r="M402" s="142"/>
      <c r="N402" s="74"/>
      <c r="O402" s="73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  <c r="AA402" s="42"/>
      <c r="AB402" s="42"/>
      <c r="AC402" s="42"/>
      <c r="AD402" s="42"/>
      <c r="AE402" s="42"/>
      <c r="AF402" s="42"/>
      <c r="AG402" s="42"/>
      <c r="AH402" s="42"/>
      <c r="AI402" s="42"/>
      <c r="AJ402" s="42"/>
      <c r="AK402" s="42"/>
      <c r="AL402" s="42"/>
      <c r="AM402" s="42"/>
      <c r="AN402" s="42"/>
      <c r="AO402" s="42"/>
      <c r="AP402" s="42"/>
      <c r="AQ402" s="42"/>
      <c r="AR402" s="42"/>
      <c r="AS402" s="42"/>
      <c r="AT402" s="42"/>
      <c r="AU402" s="42"/>
      <c r="AV402" s="42"/>
      <c r="AW402" s="42"/>
      <c r="AX402" s="42"/>
      <c r="AY402" s="42"/>
      <c r="AZ402" s="42"/>
      <c r="BA402" s="42"/>
      <c r="BB402" s="42"/>
      <c r="BC402" s="42"/>
      <c r="BD402" s="42"/>
      <c r="BE402" s="42"/>
      <c r="BF402" s="42"/>
      <c r="BG402" s="42"/>
      <c r="BH402" s="42"/>
      <c r="BI402" s="42"/>
      <c r="BJ402" s="42"/>
      <c r="BK402" s="42"/>
      <c r="BL402" s="42"/>
      <c r="BM402" s="42"/>
      <c r="BN402" s="42"/>
      <c r="BO402" s="42"/>
      <c r="BP402" s="42"/>
      <c r="BQ402" s="42"/>
      <c r="BR402" s="42"/>
      <c r="BS402" s="42"/>
      <c r="BT402" s="42"/>
      <c r="BU402" s="42"/>
      <c r="BV402" s="42"/>
      <c r="BW402" s="42"/>
      <c r="BX402" s="42"/>
      <c r="BY402" s="42"/>
      <c r="BZ402" s="42"/>
      <c r="CA402" s="42"/>
      <c r="CB402" s="42"/>
      <c r="CC402" s="42"/>
      <c r="CD402" s="42"/>
      <c r="CE402" s="42"/>
      <c r="CF402" s="42"/>
      <c r="CG402" s="42"/>
      <c r="CH402" s="42"/>
      <c r="CI402" s="42"/>
      <c r="CJ402" s="42"/>
      <c r="CK402" s="42"/>
      <c r="CL402" s="42"/>
      <c r="CM402" s="42"/>
      <c r="CN402" s="42"/>
      <c r="CO402" s="42"/>
      <c r="CP402" s="42"/>
      <c r="CQ402" s="42"/>
      <c r="CR402" s="42"/>
      <c r="CS402" s="42"/>
      <c r="CT402" s="42"/>
      <c r="CU402" s="42"/>
      <c r="CV402" s="42"/>
      <c r="CW402" s="42"/>
      <c r="CX402" s="42"/>
      <c r="CY402" s="42"/>
      <c r="CZ402" s="42"/>
      <c r="DA402" s="42"/>
    </row>
    <row r="403" spans="1:105" x14ac:dyDescent="0.25">
      <c r="A403" s="73"/>
      <c r="B403" s="73"/>
      <c r="C403" s="73"/>
      <c r="D403" s="73"/>
      <c r="E403" s="73"/>
      <c r="F403" s="73"/>
      <c r="G403" s="73"/>
      <c r="H403" s="74"/>
      <c r="I403" s="74"/>
      <c r="J403" s="74"/>
      <c r="K403" s="74"/>
      <c r="L403" s="74"/>
      <c r="M403" s="74"/>
      <c r="N403" s="74"/>
      <c r="O403" s="73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  <c r="AE403" s="42"/>
      <c r="AF403" s="42"/>
      <c r="AG403" s="42"/>
      <c r="AH403" s="42"/>
      <c r="AI403" s="42"/>
      <c r="AJ403" s="42"/>
      <c r="AK403" s="42"/>
      <c r="AL403" s="42"/>
      <c r="AM403" s="42"/>
      <c r="AN403" s="42"/>
      <c r="AO403" s="42"/>
      <c r="AP403" s="42"/>
      <c r="AQ403" s="42"/>
      <c r="AR403" s="42"/>
      <c r="AS403" s="42"/>
      <c r="AT403" s="42"/>
      <c r="AU403" s="42"/>
      <c r="AV403" s="42"/>
      <c r="AW403" s="42"/>
      <c r="AX403" s="42"/>
      <c r="AY403" s="42"/>
      <c r="AZ403" s="42"/>
      <c r="BA403" s="42"/>
      <c r="BB403" s="42"/>
      <c r="BC403" s="42"/>
      <c r="BD403" s="42"/>
      <c r="BE403" s="42"/>
      <c r="BF403" s="42"/>
      <c r="BG403" s="42"/>
      <c r="BH403" s="42"/>
      <c r="BI403" s="42"/>
      <c r="BJ403" s="42"/>
      <c r="BK403" s="42"/>
      <c r="BL403" s="42"/>
      <c r="BM403" s="42"/>
      <c r="BN403" s="42"/>
      <c r="BO403" s="42"/>
      <c r="BP403" s="42"/>
      <c r="BQ403" s="42"/>
      <c r="BR403" s="42"/>
      <c r="BS403" s="42"/>
      <c r="BT403" s="42"/>
      <c r="BU403" s="42"/>
      <c r="BV403" s="42"/>
      <c r="BW403" s="42"/>
      <c r="BX403" s="42"/>
      <c r="BY403" s="42"/>
      <c r="BZ403" s="42"/>
      <c r="CA403" s="42"/>
      <c r="CB403" s="42"/>
      <c r="CC403" s="42"/>
      <c r="CD403" s="42"/>
      <c r="CE403" s="42"/>
      <c r="CF403" s="42"/>
      <c r="CG403" s="42"/>
      <c r="CH403" s="42"/>
      <c r="CI403" s="42"/>
      <c r="CJ403" s="42"/>
      <c r="CK403" s="42"/>
      <c r="CL403" s="42"/>
      <c r="CM403" s="42"/>
      <c r="CN403" s="42"/>
      <c r="CO403" s="42"/>
      <c r="CP403" s="42"/>
      <c r="CQ403" s="42"/>
      <c r="CR403" s="42"/>
      <c r="CS403" s="42"/>
      <c r="CT403" s="42"/>
      <c r="CU403" s="42"/>
      <c r="CV403" s="42"/>
      <c r="CW403" s="42"/>
      <c r="CX403" s="42"/>
      <c r="CY403" s="42"/>
      <c r="CZ403" s="42"/>
      <c r="DA403" s="42"/>
    </row>
    <row r="404" spans="1:105" x14ac:dyDescent="0.25">
      <c r="A404" s="101"/>
      <c r="B404" s="107" t="s">
        <v>30</v>
      </c>
      <c r="C404" s="107"/>
      <c r="D404" s="107"/>
      <c r="E404" s="107"/>
      <c r="F404" s="107"/>
      <c r="G404" s="107"/>
      <c r="H404" s="108"/>
      <c r="I404" s="108"/>
      <c r="J404" s="108"/>
      <c r="K404" s="108"/>
      <c r="L404" s="108"/>
      <c r="M404" s="108"/>
      <c r="N404" s="108"/>
      <c r="O404" s="107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  <c r="AA404" s="42"/>
      <c r="AB404" s="42"/>
      <c r="AC404" s="42"/>
      <c r="AD404" s="42"/>
      <c r="AE404" s="42"/>
      <c r="AF404" s="42"/>
      <c r="AG404" s="42"/>
      <c r="AH404" s="42"/>
      <c r="AI404" s="42"/>
      <c r="AJ404" s="42"/>
      <c r="AK404" s="42"/>
      <c r="AL404" s="42"/>
      <c r="AM404" s="42"/>
      <c r="AN404" s="42"/>
      <c r="AO404" s="42"/>
      <c r="AP404" s="42"/>
      <c r="AQ404" s="42"/>
      <c r="AR404" s="42"/>
      <c r="AS404" s="42"/>
      <c r="AT404" s="42"/>
      <c r="AU404" s="42"/>
      <c r="AV404" s="42"/>
      <c r="AW404" s="42"/>
      <c r="AX404" s="42"/>
      <c r="AY404" s="42"/>
      <c r="AZ404" s="42"/>
      <c r="BA404" s="42"/>
      <c r="BB404" s="42"/>
      <c r="BC404" s="42"/>
      <c r="BD404" s="42"/>
      <c r="BE404" s="42"/>
      <c r="BF404" s="42"/>
      <c r="BG404" s="42"/>
      <c r="BH404" s="42"/>
      <c r="BI404" s="42"/>
      <c r="BJ404" s="42"/>
      <c r="BK404" s="42"/>
      <c r="BL404" s="42"/>
      <c r="BM404" s="42"/>
      <c r="BN404" s="42"/>
      <c r="BO404" s="42"/>
      <c r="BP404" s="42"/>
      <c r="BQ404" s="42"/>
      <c r="BR404" s="42"/>
      <c r="BS404" s="42"/>
      <c r="BT404" s="42"/>
      <c r="BU404" s="42"/>
      <c r="BV404" s="42"/>
      <c r="BW404" s="42"/>
      <c r="BX404" s="42"/>
      <c r="BY404" s="42"/>
      <c r="BZ404" s="42"/>
      <c r="CA404" s="42"/>
      <c r="CB404" s="42"/>
      <c r="CC404" s="42"/>
      <c r="CD404" s="42"/>
      <c r="CE404" s="42"/>
      <c r="CF404" s="42"/>
      <c r="CG404" s="42"/>
      <c r="CH404" s="42"/>
      <c r="CI404" s="42"/>
      <c r="CJ404" s="42"/>
      <c r="CK404" s="42"/>
      <c r="CL404" s="42"/>
      <c r="CM404" s="42"/>
      <c r="CN404" s="42"/>
      <c r="CO404" s="42"/>
      <c r="CP404" s="42"/>
      <c r="CQ404" s="42"/>
      <c r="CR404" s="42"/>
      <c r="CS404" s="42"/>
      <c r="CT404" s="42"/>
      <c r="CU404" s="42"/>
      <c r="CV404" s="42"/>
      <c r="CW404" s="42"/>
      <c r="CX404" s="42"/>
      <c r="CY404" s="42"/>
      <c r="CZ404" s="42"/>
      <c r="DA404" s="42"/>
    </row>
  </sheetData>
  <sheetProtection sheet="1" objects="1" formatCells="0" formatColumns="0" formatRows="0" sort="0" autoFilter="0"/>
  <dataConsolidate/>
  <conditionalFormatting sqref="Q4:XFD4">
    <cfRule type="expression" dxfId="41" priority="1">
      <formula>LEFT($A$4,1) &lt;&gt; "0"</formula>
    </cfRule>
  </conditionalFormatting>
  <dataValidations count="5">
    <dataValidation type="list" allowBlank="1" showInputMessage="1" showErrorMessage="1" errorTitle="Expenditure category allocation" error="Input is not consistent with data validation" promptTitle="Expenditure category allocation" prompt="Inputs are limited to the options set out above" sqref="H49 H55:H87 H51">
      <formula1>$H$44:$H$47</formula1>
    </dataValidation>
    <dataValidation type="list" allowBlank="1" showInputMessage="1" showErrorMessage="1" errorTitle="Network level allocated" error="Input is not consistent with data validation" promptTitle="Network level allocated" prompt="Inputs are limited to the options set out above" sqref="H187:H271">
      <formula1>$H$180:$H$184</formula1>
    </dataValidation>
    <dataValidation type="decimal" operator="greaterThan" allowBlank="1" showInputMessage="1" showErrorMessage="1" sqref="H17">
      <formula1>0</formula1>
    </dataValidation>
    <dataValidation type="list" showInputMessage="1" showErrorMessage="1" errorTitle="Direct cost indicator" error="Input is not consistent with data validation" promptTitle="Direct cost indicator" prompt="Inputs are limited to the options set out above" sqref="H140:H173">
      <formula1>$H$136:$H$137</formula1>
    </dataValidation>
    <dataValidation type="list" allowBlank="1" showInputMessage="1" showErrorMessage="1" errorTitle="EDCM network level allocation" error="Inputs restricted to options set out above" promptTitle="EDCM network level allocation" prompt="Inputs restricted to options set out above" sqref="H286:H370">
      <formula1>$H$279:$H$283</formula1>
    </dataValidation>
  </dataValidations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  <pageSetUpPr fitToPage="1"/>
  </sheetPr>
  <dimension ref="A1:P393"/>
  <sheetViews>
    <sheetView showGridLines="0" tabSelected="1" zoomScale="80" zoomScaleNormal="80" workbookViewId="0">
      <pane xSplit="9" ySplit="5" topLeftCell="J31" activePane="bottomRight" state="frozenSplit"/>
      <selection pane="topRight" activeCell="J1" sqref="J1"/>
      <selection pane="bottomLeft" activeCell="A261" sqref="A261"/>
      <selection pane="bottomRight" activeCell="H49" sqref="H49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3" width="20.7109375" customWidth="1"/>
    <col min="14" max="14" width="2.7109375" customWidth="1"/>
    <col min="15" max="15" width="40.7109375" customWidth="1"/>
    <col min="16" max="16" width="2.7109375" customWidth="1"/>
    <col min="17" max="16384" width="9.140625" hidden="1"/>
  </cols>
  <sheetData>
    <row r="1" spans="1:16" x14ac:dyDescent="0.25">
      <c r="A1" s="96" t="str">
        <f ca="1">MID(CELL("filename",A1),FIND("]",CELL("filename",A1))+1,255)</f>
        <v>DNO inputs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</row>
    <row r="2" spans="1:16" x14ac:dyDescent="0.25">
      <c r="A2" s="96" t="str">
        <f>Cover!D21&amp;" - "&amp;Cover!D23</f>
        <v>WPD SWAE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</row>
    <row r="3" spans="1:16" x14ac:dyDescent="0.25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</row>
    <row r="4" spans="1:16" s="1" customFormat="1" x14ac:dyDescent="0.25">
      <c r="A4" s="73"/>
      <c r="B4" s="73"/>
      <c r="C4" s="73"/>
      <c r="D4" s="73"/>
      <c r="E4" s="73"/>
      <c r="F4" s="73"/>
      <c r="G4" s="73"/>
      <c r="H4" s="74"/>
      <c r="I4" s="74"/>
      <c r="J4" s="74"/>
      <c r="K4" s="74"/>
      <c r="L4" s="74"/>
      <c r="M4" s="74"/>
      <c r="N4" s="74"/>
      <c r="O4" s="73"/>
      <c r="P4" s="42"/>
    </row>
    <row r="5" spans="1:16" x14ac:dyDescent="0.25">
      <c r="A5" s="101"/>
      <c r="B5" s="102" t="s">
        <v>430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5"/>
      <c r="K5" s="105"/>
      <c r="L5" s="105"/>
      <c r="M5" s="105"/>
      <c r="N5" s="129"/>
      <c r="O5" s="103" t="s">
        <v>34</v>
      </c>
      <c r="P5" s="42"/>
    </row>
    <row r="6" spans="1:1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42"/>
    </row>
    <row r="7" spans="1:16" x14ac:dyDescent="0.25">
      <c r="A7" s="101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42"/>
    </row>
    <row r="8" spans="1:1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42"/>
    </row>
    <row r="9" spans="1:16" x14ac:dyDescent="0.25">
      <c r="A9" s="73"/>
      <c r="B9" s="73"/>
      <c r="C9" s="109" t="s">
        <v>436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42"/>
    </row>
    <row r="10" spans="1:16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42"/>
    </row>
    <row r="11" spans="1:16" x14ac:dyDescent="0.25">
      <c r="A11" s="101"/>
      <c r="B11" s="107" t="s">
        <v>675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42"/>
    </row>
    <row r="12" spans="1:16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42"/>
    </row>
    <row r="13" spans="1:16" x14ac:dyDescent="0.25">
      <c r="A13" s="73"/>
      <c r="B13" s="73"/>
      <c r="C13" s="109" t="s">
        <v>435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42"/>
    </row>
    <row r="14" spans="1:16" x14ac:dyDescent="0.25">
      <c r="A14" s="73"/>
      <c r="B14" s="73"/>
      <c r="C14" s="109"/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42"/>
    </row>
    <row r="15" spans="1:16" x14ac:dyDescent="0.25">
      <c r="A15" s="101"/>
      <c r="B15" s="101"/>
      <c r="C15" s="110" t="s">
        <v>620</v>
      </c>
      <c r="D15" s="110"/>
      <c r="E15" s="110"/>
      <c r="F15" s="110"/>
      <c r="G15" s="110"/>
      <c r="H15" s="111"/>
      <c r="I15" s="111"/>
      <c r="J15" s="111"/>
      <c r="K15" s="111"/>
      <c r="L15" s="111"/>
      <c r="M15" s="111"/>
      <c r="N15" s="111"/>
      <c r="O15" s="110"/>
      <c r="P15" s="42"/>
    </row>
    <row r="16" spans="1:16" x14ac:dyDescent="0.25">
      <c r="A16" s="73"/>
      <c r="B16" s="73"/>
      <c r="C16" s="109"/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3"/>
      <c r="P16" s="42"/>
    </row>
    <row r="17" spans="1:16" x14ac:dyDescent="0.25">
      <c r="A17" s="73"/>
      <c r="B17" s="73"/>
      <c r="C17" s="73"/>
      <c r="D17" s="109" t="s">
        <v>537</v>
      </c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3"/>
      <c r="P17" s="42"/>
    </row>
    <row r="18" spans="1:16" x14ac:dyDescent="0.25">
      <c r="A18" s="73"/>
      <c r="B18" s="73"/>
      <c r="C18" s="73"/>
      <c r="D18" s="109"/>
      <c r="E18" s="73"/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42"/>
    </row>
    <row r="19" spans="1:16" x14ac:dyDescent="0.25">
      <c r="A19" s="115"/>
      <c r="B19" s="73"/>
      <c r="C19" s="73"/>
      <c r="D19" s="73"/>
      <c r="E19" s="115" t="s">
        <v>43</v>
      </c>
      <c r="F19" s="73"/>
      <c r="G19" s="115" t="s">
        <v>44</v>
      </c>
      <c r="H19" s="35">
        <v>0.21658783636510698</v>
      </c>
      <c r="I19" s="131" t="s">
        <v>314</v>
      </c>
      <c r="J19" s="135"/>
      <c r="K19" s="135"/>
      <c r="L19" s="135"/>
      <c r="M19" s="135"/>
      <c r="N19" s="74"/>
      <c r="O19" s="115" t="s">
        <v>599</v>
      </c>
      <c r="P19" s="42"/>
    </row>
    <row r="20" spans="1:16" x14ac:dyDescent="0.25">
      <c r="A20" s="73"/>
      <c r="B20" s="73"/>
      <c r="C20" s="73"/>
      <c r="D20" s="73"/>
      <c r="E20" s="109"/>
      <c r="F20" s="73"/>
      <c r="G20" s="73"/>
      <c r="H20" s="74"/>
      <c r="I20" s="74"/>
      <c r="J20" s="74"/>
      <c r="K20" s="74"/>
      <c r="L20" s="74"/>
      <c r="M20" s="74"/>
      <c r="N20" s="74"/>
      <c r="O20" s="73"/>
      <c r="P20" s="42"/>
    </row>
    <row r="21" spans="1:16" x14ac:dyDescent="0.25">
      <c r="A21" s="101"/>
      <c r="B21" s="101"/>
      <c r="C21" s="110" t="s">
        <v>621</v>
      </c>
      <c r="D21" s="110"/>
      <c r="E21" s="110"/>
      <c r="F21" s="110"/>
      <c r="G21" s="110"/>
      <c r="H21" s="111"/>
      <c r="I21" s="111"/>
      <c r="J21" s="111"/>
      <c r="K21" s="111"/>
      <c r="L21" s="111"/>
      <c r="M21" s="111"/>
      <c r="N21" s="111"/>
      <c r="O21" s="110"/>
      <c r="P21" s="42"/>
    </row>
    <row r="22" spans="1:16" x14ac:dyDescent="0.25">
      <c r="A22" s="73"/>
      <c r="B22" s="73"/>
      <c r="C22" s="109"/>
      <c r="D22" s="109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3"/>
      <c r="P22" s="42"/>
    </row>
    <row r="23" spans="1:16" x14ac:dyDescent="0.25">
      <c r="A23" s="73"/>
      <c r="B23" s="73"/>
      <c r="C23" s="73"/>
      <c r="D23" s="109" t="s">
        <v>462</v>
      </c>
      <c r="E23" s="73"/>
      <c r="F23" s="73"/>
      <c r="G23" s="73"/>
      <c r="H23" s="74"/>
      <c r="I23" s="74"/>
      <c r="J23" s="74"/>
      <c r="K23" s="74"/>
      <c r="L23" s="74"/>
      <c r="M23" s="74"/>
      <c r="N23" s="74"/>
      <c r="O23" s="73"/>
      <c r="P23" s="42"/>
    </row>
    <row r="24" spans="1:16" x14ac:dyDescent="0.25">
      <c r="A24" s="73"/>
      <c r="B24" s="73"/>
      <c r="C24" s="73"/>
      <c r="D24" s="109" t="s">
        <v>463</v>
      </c>
      <c r="E24" s="73"/>
      <c r="F24" s="73"/>
      <c r="G24" s="73"/>
      <c r="H24" s="74"/>
      <c r="I24" s="74"/>
      <c r="J24" s="74"/>
      <c r="K24" s="74"/>
      <c r="L24" s="74"/>
      <c r="M24" s="74"/>
      <c r="N24" s="74"/>
      <c r="O24" s="73"/>
      <c r="P24" s="42"/>
    </row>
    <row r="25" spans="1:16" x14ac:dyDescent="0.25">
      <c r="A25" s="73"/>
      <c r="B25" s="73"/>
      <c r="C25" s="73"/>
      <c r="D25" s="109"/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3"/>
      <c r="P25" s="42"/>
    </row>
    <row r="26" spans="1:16" x14ac:dyDescent="0.25">
      <c r="A26" s="115"/>
      <c r="B26" s="73"/>
      <c r="C26" s="73"/>
      <c r="D26" s="73"/>
      <c r="E26" s="115" t="s">
        <v>45</v>
      </c>
      <c r="F26" s="73"/>
      <c r="G26" s="115" t="s">
        <v>44</v>
      </c>
      <c r="H26" s="35">
        <v>0.70746430741726707</v>
      </c>
      <c r="I26" s="131" t="s">
        <v>314</v>
      </c>
      <c r="J26" s="135"/>
      <c r="K26" s="135"/>
      <c r="L26" s="135"/>
      <c r="M26" s="135"/>
      <c r="N26" s="74"/>
      <c r="O26" s="115" t="s">
        <v>600</v>
      </c>
      <c r="P26" s="42"/>
    </row>
    <row r="27" spans="1:16" x14ac:dyDescent="0.25">
      <c r="A27" s="73"/>
      <c r="B27" s="73"/>
      <c r="C27" s="73"/>
      <c r="D27" s="73"/>
      <c r="E27" s="109"/>
      <c r="F27" s="73"/>
      <c r="G27" s="73"/>
      <c r="H27" s="74"/>
      <c r="I27" s="74"/>
      <c r="J27" s="74"/>
      <c r="K27" s="74"/>
      <c r="L27" s="74"/>
      <c r="M27" s="74"/>
      <c r="N27" s="74"/>
      <c r="O27" s="73"/>
      <c r="P27" s="42"/>
    </row>
    <row r="28" spans="1:16" x14ac:dyDescent="0.25">
      <c r="A28" s="101"/>
      <c r="B28" s="107" t="s">
        <v>433</v>
      </c>
      <c r="C28" s="107"/>
      <c r="D28" s="107"/>
      <c r="E28" s="107"/>
      <c r="F28" s="107"/>
      <c r="G28" s="107"/>
      <c r="H28" s="108"/>
      <c r="I28" s="108"/>
      <c r="J28" s="108"/>
      <c r="K28" s="108"/>
      <c r="L28" s="108"/>
      <c r="M28" s="108"/>
      <c r="N28" s="108"/>
      <c r="O28" s="107"/>
      <c r="P28" s="42"/>
    </row>
    <row r="29" spans="1:16" x14ac:dyDescent="0.25">
      <c r="A29" s="73"/>
      <c r="B29" s="73"/>
      <c r="C29" s="73"/>
      <c r="D29" s="73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3"/>
      <c r="P29" s="42"/>
    </row>
    <row r="30" spans="1:16" x14ac:dyDescent="0.25">
      <c r="A30" s="73"/>
      <c r="B30" s="73"/>
      <c r="C30" s="109" t="s">
        <v>437</v>
      </c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42"/>
    </row>
    <row r="31" spans="1:16" x14ac:dyDescent="0.25">
      <c r="A31" s="73"/>
      <c r="B31" s="73"/>
      <c r="C31" s="109"/>
      <c r="D31" s="109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42"/>
    </row>
    <row r="32" spans="1:16" x14ac:dyDescent="0.25">
      <c r="A32" s="101"/>
      <c r="B32" s="101"/>
      <c r="C32" s="110" t="s">
        <v>622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0"/>
      <c r="P32" s="42"/>
    </row>
    <row r="33" spans="1:16" x14ac:dyDescent="0.25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42"/>
    </row>
    <row r="34" spans="1:16" x14ac:dyDescent="0.25">
      <c r="A34" s="73"/>
      <c r="B34" s="73"/>
      <c r="C34" s="73"/>
      <c r="D34" s="109" t="s">
        <v>419</v>
      </c>
      <c r="E34" s="73"/>
      <c r="F34" s="73"/>
      <c r="G34" s="73"/>
      <c r="H34" s="74"/>
      <c r="I34" s="74"/>
      <c r="J34" s="74"/>
      <c r="K34" s="74"/>
      <c r="L34" s="74"/>
      <c r="M34" s="74"/>
      <c r="N34" s="74"/>
      <c r="O34" s="73"/>
      <c r="P34" s="42"/>
    </row>
    <row r="35" spans="1:16" s="17" customFormat="1" x14ac:dyDescent="0.25">
      <c r="A35" s="73"/>
      <c r="B35" s="73"/>
      <c r="C35" s="73"/>
      <c r="D35" s="109" t="s">
        <v>726</v>
      </c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3"/>
      <c r="P35" s="42"/>
    </row>
    <row r="36" spans="1:16" x14ac:dyDescent="0.25">
      <c r="A36" s="73"/>
      <c r="B36" s="73"/>
      <c r="C36" s="73"/>
      <c r="D36" s="109"/>
      <c r="E36" s="73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42"/>
    </row>
    <row r="37" spans="1:16" x14ac:dyDescent="0.25">
      <c r="A37" s="115"/>
      <c r="B37" s="73"/>
      <c r="C37" s="73"/>
      <c r="D37" s="109"/>
      <c r="E37" s="112" t="s">
        <v>418</v>
      </c>
      <c r="F37" s="73"/>
      <c r="G37" s="73"/>
      <c r="H37" s="74"/>
      <c r="I37" s="132" t="s">
        <v>314</v>
      </c>
      <c r="J37" s="74"/>
      <c r="K37" s="74"/>
      <c r="L37" s="74"/>
      <c r="M37" s="74"/>
      <c r="N37" s="74"/>
      <c r="O37" s="115" t="s">
        <v>601</v>
      </c>
      <c r="P37" s="42"/>
    </row>
    <row r="38" spans="1:16" x14ac:dyDescent="0.25">
      <c r="A38" s="73"/>
      <c r="B38" s="73"/>
      <c r="C38" s="73"/>
      <c r="D38" s="73"/>
      <c r="E38" s="109"/>
      <c r="F38" s="113" t="s">
        <v>35</v>
      </c>
      <c r="G38" s="113" t="s">
        <v>440</v>
      </c>
      <c r="H38" s="36">
        <v>419487420.06699109</v>
      </c>
      <c r="I38" s="130"/>
      <c r="J38" s="130"/>
      <c r="K38" s="130"/>
      <c r="L38" s="130"/>
      <c r="M38" s="130"/>
      <c r="N38" s="74"/>
      <c r="O38" s="73"/>
      <c r="P38" s="42"/>
    </row>
    <row r="39" spans="1:16" x14ac:dyDescent="0.25">
      <c r="A39" s="73"/>
      <c r="B39" s="73"/>
      <c r="C39" s="73"/>
      <c r="D39" s="73"/>
      <c r="E39" s="73"/>
      <c r="F39" s="115" t="s">
        <v>36</v>
      </c>
      <c r="G39" s="115" t="s">
        <v>440</v>
      </c>
      <c r="H39" s="37">
        <v>38426768.071040697</v>
      </c>
      <c r="I39" s="130"/>
      <c r="J39" s="130"/>
      <c r="K39" s="130"/>
      <c r="L39" s="130"/>
      <c r="M39" s="130"/>
      <c r="N39" s="74"/>
      <c r="O39" s="73"/>
      <c r="P39" s="42"/>
    </row>
    <row r="40" spans="1:16" x14ac:dyDescent="0.25">
      <c r="A40" s="73"/>
      <c r="B40" s="73"/>
      <c r="C40" s="73"/>
      <c r="D40" s="73"/>
      <c r="E40" s="73"/>
      <c r="F40" s="115" t="s">
        <v>37</v>
      </c>
      <c r="G40" s="115" t="s">
        <v>440</v>
      </c>
      <c r="H40" s="37">
        <v>118456509.13331313</v>
      </c>
      <c r="I40" s="130"/>
      <c r="J40" s="130"/>
      <c r="K40" s="130"/>
      <c r="L40" s="130"/>
      <c r="M40" s="130"/>
      <c r="N40" s="74"/>
      <c r="O40" s="73"/>
      <c r="P40" s="42"/>
    </row>
    <row r="41" spans="1:16" x14ac:dyDescent="0.25">
      <c r="A41" s="73"/>
      <c r="B41" s="73"/>
      <c r="C41" s="73"/>
      <c r="D41" s="73"/>
      <c r="E41" s="73"/>
      <c r="F41" s="115" t="s">
        <v>38</v>
      </c>
      <c r="G41" s="115" t="s">
        <v>440</v>
      </c>
      <c r="H41" s="37">
        <v>105767769.10939725</v>
      </c>
      <c r="I41" s="130"/>
      <c r="J41" s="130"/>
      <c r="K41" s="130"/>
      <c r="L41" s="130"/>
      <c r="M41" s="130"/>
      <c r="N41" s="74"/>
      <c r="O41" s="73"/>
      <c r="P41" s="42"/>
    </row>
    <row r="42" spans="1:16" x14ac:dyDescent="0.25">
      <c r="A42" s="73"/>
      <c r="B42" s="73"/>
      <c r="C42" s="73"/>
      <c r="D42" s="73"/>
      <c r="E42" s="73"/>
      <c r="F42" s="117" t="s">
        <v>39</v>
      </c>
      <c r="G42" s="117" t="s">
        <v>440</v>
      </c>
      <c r="H42" s="38">
        <v>43542164.522307411</v>
      </c>
      <c r="I42" s="130"/>
      <c r="J42" s="130"/>
      <c r="K42" s="130"/>
      <c r="L42" s="130"/>
      <c r="M42" s="130"/>
      <c r="N42" s="74"/>
      <c r="O42" s="73"/>
      <c r="P42" s="42"/>
    </row>
    <row r="43" spans="1:16" x14ac:dyDescent="0.25">
      <c r="A43" s="73"/>
      <c r="B43" s="73"/>
      <c r="C43" s="73"/>
      <c r="D43" s="73"/>
      <c r="E43" s="73"/>
      <c r="F43" s="73"/>
      <c r="G43" s="73"/>
      <c r="H43" s="74"/>
      <c r="I43" s="74"/>
      <c r="J43" s="74"/>
      <c r="K43" s="74"/>
      <c r="L43" s="74"/>
      <c r="M43" s="74"/>
      <c r="N43" s="74"/>
      <c r="O43" s="73"/>
      <c r="P43" s="42"/>
    </row>
    <row r="44" spans="1:16" x14ac:dyDescent="0.25">
      <c r="A44" s="101"/>
      <c r="B44" s="101"/>
      <c r="C44" s="110" t="s">
        <v>623</v>
      </c>
      <c r="D44" s="110"/>
      <c r="E44" s="110"/>
      <c r="F44" s="110"/>
      <c r="G44" s="110"/>
      <c r="H44" s="111"/>
      <c r="I44" s="111"/>
      <c r="J44" s="111"/>
      <c r="K44" s="111"/>
      <c r="L44" s="111"/>
      <c r="M44" s="111"/>
      <c r="N44" s="111"/>
      <c r="O44" s="110"/>
      <c r="P44" s="42"/>
    </row>
    <row r="45" spans="1:16" x14ac:dyDescent="0.25">
      <c r="A45" s="73"/>
      <c r="B45" s="73"/>
      <c r="C45" s="109"/>
      <c r="D45" s="109"/>
      <c r="E45" s="73"/>
      <c r="F45" s="73"/>
      <c r="G45" s="73"/>
      <c r="H45" s="74"/>
      <c r="I45" s="74"/>
      <c r="J45" s="74"/>
      <c r="K45" s="74"/>
      <c r="L45" s="74"/>
      <c r="M45" s="74"/>
      <c r="N45" s="74"/>
      <c r="O45" s="73"/>
      <c r="P45" s="42"/>
    </row>
    <row r="46" spans="1:16" x14ac:dyDescent="0.25">
      <c r="A46" s="73"/>
      <c r="B46" s="73"/>
      <c r="C46" s="73"/>
      <c r="D46" s="109" t="s">
        <v>420</v>
      </c>
      <c r="E46" s="73"/>
      <c r="F46" s="73"/>
      <c r="G46" s="73"/>
      <c r="H46" s="74"/>
      <c r="I46" s="74"/>
      <c r="J46" s="74"/>
      <c r="K46" s="74"/>
      <c r="L46" s="74"/>
      <c r="M46" s="74"/>
      <c r="N46" s="74"/>
      <c r="O46" s="73"/>
      <c r="P46" s="42"/>
    </row>
    <row r="47" spans="1:16" s="17" customFormat="1" x14ac:dyDescent="0.25">
      <c r="A47" s="73"/>
      <c r="B47" s="73"/>
      <c r="C47" s="73"/>
      <c r="D47" s="109" t="s">
        <v>709</v>
      </c>
      <c r="E47" s="73"/>
      <c r="F47" s="73"/>
      <c r="G47" s="73"/>
      <c r="H47" s="74"/>
      <c r="I47" s="74"/>
      <c r="J47" s="74"/>
      <c r="K47" s="74"/>
      <c r="L47" s="74"/>
      <c r="M47" s="74"/>
      <c r="N47" s="74"/>
      <c r="O47" s="73"/>
      <c r="P47" s="42"/>
    </row>
    <row r="48" spans="1:16" x14ac:dyDescent="0.25">
      <c r="A48" s="73"/>
      <c r="B48" s="73"/>
      <c r="C48" s="73"/>
      <c r="D48" s="109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3"/>
      <c r="P48" s="42"/>
    </row>
    <row r="49" spans="1:16" x14ac:dyDescent="0.25">
      <c r="A49" s="115"/>
      <c r="B49" s="73"/>
      <c r="C49" s="73"/>
      <c r="D49" s="73"/>
      <c r="E49" s="115" t="s">
        <v>42</v>
      </c>
      <c r="F49" s="73"/>
      <c r="G49" s="115" t="s">
        <v>440</v>
      </c>
      <c r="H49" s="37">
        <v>193960947.7964012</v>
      </c>
      <c r="I49" s="143" t="s">
        <v>314</v>
      </c>
      <c r="J49" s="130"/>
      <c r="K49" s="130"/>
      <c r="L49" s="130"/>
      <c r="M49" s="130"/>
      <c r="N49" s="74"/>
      <c r="O49" s="144" t="s">
        <v>570</v>
      </c>
      <c r="P49" s="42"/>
    </row>
    <row r="50" spans="1:16" x14ac:dyDescent="0.25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3"/>
      <c r="P50" s="42"/>
    </row>
    <row r="51" spans="1:16" x14ac:dyDescent="0.25">
      <c r="A51" s="101"/>
      <c r="B51" s="107" t="s">
        <v>434</v>
      </c>
      <c r="C51" s="107"/>
      <c r="D51" s="107"/>
      <c r="E51" s="107"/>
      <c r="F51" s="107"/>
      <c r="G51" s="107"/>
      <c r="H51" s="108"/>
      <c r="I51" s="108"/>
      <c r="J51" s="108"/>
      <c r="K51" s="108"/>
      <c r="L51" s="108"/>
      <c r="M51" s="108"/>
      <c r="N51" s="108"/>
      <c r="O51" s="107"/>
      <c r="P51" s="42"/>
    </row>
    <row r="52" spans="1:16" x14ac:dyDescent="0.25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42"/>
    </row>
    <row r="53" spans="1:16" x14ac:dyDescent="0.25">
      <c r="A53" s="73"/>
      <c r="B53" s="73"/>
      <c r="C53" s="109" t="s">
        <v>703</v>
      </c>
      <c r="D53" s="109"/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3"/>
      <c r="P53" s="42"/>
    </row>
    <row r="54" spans="1:16" x14ac:dyDescent="0.25">
      <c r="A54" s="73"/>
      <c r="B54" s="73"/>
      <c r="C54" s="109"/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3"/>
      <c r="P54" s="42"/>
    </row>
    <row r="55" spans="1:16" x14ac:dyDescent="0.25">
      <c r="A55" s="101"/>
      <c r="B55" s="101"/>
      <c r="C55" s="110" t="s">
        <v>624</v>
      </c>
      <c r="D55" s="110"/>
      <c r="E55" s="110"/>
      <c r="F55" s="110"/>
      <c r="G55" s="110"/>
      <c r="H55" s="111"/>
      <c r="I55" s="111"/>
      <c r="J55" s="111"/>
      <c r="K55" s="111"/>
      <c r="L55" s="111"/>
      <c r="M55" s="111"/>
      <c r="N55" s="111"/>
      <c r="O55" s="110"/>
      <c r="P55" s="42"/>
    </row>
    <row r="56" spans="1:16" x14ac:dyDescent="0.25">
      <c r="A56" s="73"/>
      <c r="B56" s="73"/>
      <c r="C56" s="109"/>
      <c r="D56" s="109"/>
      <c r="E56" s="73"/>
      <c r="F56" s="73"/>
      <c r="G56" s="73"/>
      <c r="H56" s="74"/>
      <c r="I56" s="74"/>
      <c r="J56" s="74"/>
      <c r="K56" s="74"/>
      <c r="L56" s="74"/>
      <c r="M56" s="74"/>
      <c r="N56" s="74"/>
      <c r="O56" s="73"/>
      <c r="P56" s="42"/>
    </row>
    <row r="57" spans="1:16" x14ac:dyDescent="0.25">
      <c r="A57" s="73"/>
      <c r="B57" s="73"/>
      <c r="C57" s="73"/>
      <c r="D57" s="109" t="s">
        <v>711</v>
      </c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3"/>
      <c r="P57" s="42"/>
    </row>
    <row r="58" spans="1:16" x14ac:dyDescent="0.25">
      <c r="A58" s="73"/>
      <c r="B58" s="73"/>
      <c r="C58" s="73"/>
      <c r="D58" s="109" t="s">
        <v>704</v>
      </c>
      <c r="E58" s="73"/>
      <c r="F58" s="73"/>
      <c r="G58" s="73"/>
      <c r="H58" s="74"/>
      <c r="I58" s="74"/>
      <c r="J58" s="74"/>
      <c r="K58" s="74"/>
      <c r="L58" s="74"/>
      <c r="M58" s="74"/>
      <c r="N58" s="74"/>
      <c r="O58" s="73"/>
      <c r="P58" s="42"/>
    </row>
    <row r="59" spans="1:16" x14ac:dyDescent="0.25">
      <c r="A59" s="73"/>
      <c r="B59" s="73"/>
      <c r="C59" s="73"/>
      <c r="D59" s="109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3"/>
      <c r="P59" s="42"/>
    </row>
    <row r="60" spans="1:16" x14ac:dyDescent="0.25">
      <c r="A60" s="115"/>
      <c r="B60" s="73"/>
      <c r="C60" s="73"/>
      <c r="D60" s="109"/>
      <c r="E60" s="112" t="s">
        <v>46</v>
      </c>
      <c r="F60" s="73"/>
      <c r="G60" s="73"/>
      <c r="H60" s="74"/>
      <c r="I60" s="132" t="s">
        <v>314</v>
      </c>
      <c r="J60" s="74"/>
      <c r="K60" s="74"/>
      <c r="L60" s="74"/>
      <c r="M60" s="74"/>
      <c r="N60" s="74"/>
      <c r="O60" s="115" t="s">
        <v>571</v>
      </c>
      <c r="P60" s="42"/>
    </row>
    <row r="61" spans="1:16" x14ac:dyDescent="0.25">
      <c r="A61" s="73"/>
      <c r="B61" s="73"/>
      <c r="C61" s="73"/>
      <c r="D61" s="73"/>
      <c r="E61" s="109"/>
      <c r="F61" s="113" t="s">
        <v>47</v>
      </c>
      <c r="G61" s="113" t="s">
        <v>48</v>
      </c>
      <c r="H61" s="36">
        <v>3192</v>
      </c>
      <c r="I61" s="130"/>
      <c r="J61" s="130"/>
      <c r="K61" s="130"/>
      <c r="L61" s="130"/>
      <c r="M61" s="130"/>
      <c r="N61" s="74"/>
      <c r="O61" s="73"/>
      <c r="P61" s="42"/>
    </row>
    <row r="62" spans="1:16" x14ac:dyDescent="0.25">
      <c r="A62" s="73"/>
      <c r="B62" s="73"/>
      <c r="C62" s="73"/>
      <c r="D62" s="73"/>
      <c r="E62" s="73"/>
      <c r="F62" s="115" t="s">
        <v>49</v>
      </c>
      <c r="G62" s="115" t="s">
        <v>48</v>
      </c>
      <c r="H62" s="37">
        <v>317000</v>
      </c>
      <c r="I62" s="130"/>
      <c r="J62" s="130"/>
      <c r="K62" s="130"/>
      <c r="L62" s="130"/>
      <c r="M62" s="130"/>
      <c r="N62" s="74"/>
      <c r="O62" s="73"/>
      <c r="P62" s="42"/>
    </row>
    <row r="63" spans="1:16" x14ac:dyDescent="0.25">
      <c r="A63" s="73"/>
      <c r="B63" s="73"/>
      <c r="C63" s="73"/>
      <c r="D63" s="73"/>
      <c r="E63" s="73"/>
      <c r="F63" s="115" t="s">
        <v>50</v>
      </c>
      <c r="G63" s="115" t="s">
        <v>48</v>
      </c>
      <c r="H63" s="37">
        <v>97546</v>
      </c>
      <c r="I63" s="130"/>
      <c r="J63" s="130"/>
      <c r="K63" s="130"/>
      <c r="L63" s="130"/>
      <c r="M63" s="130"/>
      <c r="N63" s="74"/>
      <c r="O63" s="73"/>
      <c r="P63" s="42"/>
    </row>
    <row r="64" spans="1:16" x14ac:dyDescent="0.25">
      <c r="A64" s="73"/>
      <c r="B64" s="73"/>
      <c r="C64" s="73"/>
      <c r="D64" s="73"/>
      <c r="E64" s="73"/>
      <c r="F64" s="115" t="s">
        <v>51</v>
      </c>
      <c r="G64" s="115" t="s">
        <v>48</v>
      </c>
      <c r="H64" s="37">
        <v>0</v>
      </c>
      <c r="I64" s="130"/>
      <c r="J64" s="130"/>
      <c r="K64" s="130"/>
      <c r="L64" s="130"/>
      <c r="M64" s="130"/>
      <c r="N64" s="74"/>
      <c r="O64" s="73"/>
      <c r="P64" s="42"/>
    </row>
    <row r="65" spans="1:16" x14ac:dyDescent="0.25">
      <c r="A65" s="73"/>
      <c r="B65" s="73"/>
      <c r="C65" s="73"/>
      <c r="D65" s="73"/>
      <c r="E65" s="73"/>
      <c r="F65" s="115" t="s">
        <v>52</v>
      </c>
      <c r="G65" s="115" t="s">
        <v>48</v>
      </c>
      <c r="H65" s="37">
        <v>4772.09</v>
      </c>
      <c r="I65" s="130"/>
      <c r="J65" s="130"/>
      <c r="K65" s="130"/>
      <c r="L65" s="130"/>
      <c r="M65" s="130"/>
      <c r="N65" s="74"/>
      <c r="O65" s="73"/>
      <c r="P65" s="42"/>
    </row>
    <row r="66" spans="1:16" x14ac:dyDescent="0.25">
      <c r="A66" s="73"/>
      <c r="B66" s="73"/>
      <c r="C66" s="73"/>
      <c r="D66" s="73"/>
      <c r="E66" s="73"/>
      <c r="F66" s="115" t="s">
        <v>53</v>
      </c>
      <c r="G66" s="115" t="s">
        <v>48</v>
      </c>
      <c r="H66" s="37">
        <v>6194.5</v>
      </c>
      <c r="I66" s="130"/>
      <c r="J66" s="130"/>
      <c r="K66" s="130"/>
      <c r="L66" s="130"/>
      <c r="M66" s="130"/>
      <c r="N66" s="74"/>
      <c r="O66" s="73"/>
      <c r="P66" s="42"/>
    </row>
    <row r="67" spans="1:16" x14ac:dyDescent="0.25">
      <c r="A67" s="73"/>
      <c r="B67" s="73"/>
      <c r="C67" s="73"/>
      <c r="D67" s="73"/>
      <c r="E67" s="73"/>
      <c r="F67" s="115" t="s">
        <v>54</v>
      </c>
      <c r="G67" s="115" t="s">
        <v>48</v>
      </c>
      <c r="H67" s="37">
        <v>778846</v>
      </c>
      <c r="I67" s="130"/>
      <c r="J67" s="130"/>
      <c r="K67" s="130"/>
      <c r="L67" s="130"/>
      <c r="M67" s="130"/>
      <c r="N67" s="74"/>
      <c r="O67" s="73"/>
      <c r="P67" s="42"/>
    </row>
    <row r="68" spans="1:16" x14ac:dyDescent="0.25">
      <c r="A68" s="73"/>
      <c r="B68" s="73"/>
      <c r="C68" s="73"/>
      <c r="D68" s="73"/>
      <c r="E68" s="73"/>
      <c r="F68" s="115" t="s">
        <v>55</v>
      </c>
      <c r="G68" s="115" t="s">
        <v>48</v>
      </c>
      <c r="H68" s="37">
        <v>4081</v>
      </c>
      <c r="I68" s="130"/>
      <c r="J68" s="130"/>
      <c r="K68" s="130"/>
      <c r="L68" s="130"/>
      <c r="M68" s="130"/>
      <c r="N68" s="74"/>
      <c r="O68" s="73"/>
      <c r="P68" s="42"/>
    </row>
    <row r="69" spans="1:16" x14ac:dyDescent="0.25">
      <c r="A69" s="73"/>
      <c r="B69" s="73"/>
      <c r="C69" s="73"/>
      <c r="D69" s="73"/>
      <c r="E69" s="73"/>
      <c r="F69" s="115" t="s">
        <v>56</v>
      </c>
      <c r="G69" s="115" t="s">
        <v>48</v>
      </c>
      <c r="H69" s="37">
        <v>3785</v>
      </c>
      <c r="I69" s="130"/>
      <c r="J69" s="130"/>
      <c r="K69" s="130"/>
      <c r="L69" s="130"/>
      <c r="M69" s="130"/>
      <c r="N69" s="74"/>
      <c r="O69" s="73"/>
      <c r="P69" s="42"/>
    </row>
    <row r="70" spans="1:16" x14ac:dyDescent="0.25">
      <c r="A70" s="73"/>
      <c r="B70" s="73"/>
      <c r="C70" s="73"/>
      <c r="D70" s="73"/>
      <c r="E70" s="73"/>
      <c r="F70" s="115" t="s">
        <v>57</v>
      </c>
      <c r="G70" s="115" t="s">
        <v>48</v>
      </c>
      <c r="H70" s="37">
        <v>199</v>
      </c>
      <c r="I70" s="130"/>
      <c r="J70" s="130"/>
      <c r="K70" s="130"/>
      <c r="L70" s="130"/>
      <c r="M70" s="130"/>
      <c r="N70" s="74"/>
      <c r="O70" s="73"/>
      <c r="P70" s="42"/>
    </row>
    <row r="71" spans="1:16" x14ac:dyDescent="0.25">
      <c r="A71" s="73"/>
      <c r="B71" s="73"/>
      <c r="C71" s="73"/>
      <c r="D71" s="73"/>
      <c r="E71" s="73"/>
      <c r="F71" s="115" t="s">
        <v>58</v>
      </c>
      <c r="G71" s="115" t="s">
        <v>48</v>
      </c>
      <c r="H71" s="37">
        <v>3645</v>
      </c>
      <c r="I71" s="130"/>
      <c r="J71" s="130"/>
      <c r="K71" s="130"/>
      <c r="L71" s="130"/>
      <c r="M71" s="130"/>
      <c r="N71" s="74"/>
      <c r="O71" s="73"/>
      <c r="P71" s="42"/>
    </row>
    <row r="72" spans="1:16" x14ac:dyDescent="0.25">
      <c r="A72" s="73"/>
      <c r="B72" s="73"/>
      <c r="C72" s="73"/>
      <c r="D72" s="73"/>
      <c r="E72" s="73"/>
      <c r="F72" s="115" t="s">
        <v>59</v>
      </c>
      <c r="G72" s="115" t="s">
        <v>48</v>
      </c>
      <c r="H72" s="37">
        <v>31376</v>
      </c>
      <c r="I72" s="130"/>
      <c r="J72" s="130"/>
      <c r="K72" s="130"/>
      <c r="L72" s="130"/>
      <c r="M72" s="130"/>
      <c r="N72" s="74"/>
      <c r="O72" s="73"/>
      <c r="P72" s="42"/>
    </row>
    <row r="73" spans="1:16" x14ac:dyDescent="0.25">
      <c r="A73" s="73"/>
      <c r="B73" s="73"/>
      <c r="C73" s="73"/>
      <c r="D73" s="73"/>
      <c r="E73" s="73"/>
      <c r="F73" s="115" t="s">
        <v>60</v>
      </c>
      <c r="G73" s="115" t="s">
        <v>48</v>
      </c>
      <c r="H73" s="37">
        <v>2653</v>
      </c>
      <c r="I73" s="130"/>
      <c r="J73" s="130"/>
      <c r="K73" s="130"/>
      <c r="L73" s="130"/>
      <c r="M73" s="130"/>
      <c r="N73" s="74"/>
      <c r="O73" s="73"/>
      <c r="P73" s="42"/>
    </row>
    <row r="74" spans="1:16" x14ac:dyDescent="0.25">
      <c r="A74" s="73"/>
      <c r="B74" s="73"/>
      <c r="C74" s="73"/>
      <c r="D74" s="73"/>
      <c r="E74" s="73"/>
      <c r="F74" s="115" t="s">
        <v>61</v>
      </c>
      <c r="G74" s="115" t="s">
        <v>48</v>
      </c>
      <c r="H74" s="37">
        <v>12207</v>
      </c>
      <c r="I74" s="130"/>
      <c r="J74" s="130"/>
      <c r="K74" s="130"/>
      <c r="L74" s="130"/>
      <c r="M74" s="130"/>
      <c r="N74" s="74"/>
      <c r="O74" s="73"/>
      <c r="P74" s="42"/>
    </row>
    <row r="75" spans="1:16" x14ac:dyDescent="0.25">
      <c r="A75" s="73"/>
      <c r="B75" s="73"/>
      <c r="C75" s="73"/>
      <c r="D75" s="73"/>
      <c r="E75" s="73"/>
      <c r="F75" s="115" t="s">
        <v>62</v>
      </c>
      <c r="G75" s="115" t="s">
        <v>48</v>
      </c>
      <c r="H75" s="37">
        <v>0</v>
      </c>
      <c r="I75" s="130"/>
      <c r="J75" s="130"/>
      <c r="K75" s="130"/>
      <c r="L75" s="130"/>
      <c r="M75" s="130"/>
      <c r="N75" s="74"/>
      <c r="O75" s="73"/>
      <c r="P75" s="42"/>
    </row>
    <row r="76" spans="1:16" x14ac:dyDescent="0.25">
      <c r="A76" s="73"/>
      <c r="B76" s="73"/>
      <c r="C76" s="73"/>
      <c r="D76" s="73"/>
      <c r="E76" s="73"/>
      <c r="F76" s="115" t="s">
        <v>429</v>
      </c>
      <c r="G76" s="115" t="s">
        <v>48</v>
      </c>
      <c r="H76" s="37">
        <v>0</v>
      </c>
      <c r="I76" s="130"/>
      <c r="J76" s="130"/>
      <c r="K76" s="130"/>
      <c r="L76" s="130"/>
      <c r="M76" s="130"/>
      <c r="N76" s="74"/>
      <c r="O76" s="73"/>
      <c r="P76" s="42"/>
    </row>
    <row r="77" spans="1:16" x14ac:dyDescent="0.25">
      <c r="A77" s="73"/>
      <c r="B77" s="73"/>
      <c r="C77" s="73"/>
      <c r="D77" s="73"/>
      <c r="E77" s="73"/>
      <c r="F77" s="115" t="s">
        <v>63</v>
      </c>
      <c r="G77" s="115" t="s">
        <v>48</v>
      </c>
      <c r="H77" s="37">
        <v>0</v>
      </c>
      <c r="I77" s="130"/>
      <c r="J77" s="130"/>
      <c r="K77" s="130"/>
      <c r="L77" s="130"/>
      <c r="M77" s="130"/>
      <c r="N77" s="74"/>
      <c r="O77" s="73"/>
      <c r="P77" s="42"/>
    </row>
    <row r="78" spans="1:16" x14ac:dyDescent="0.25">
      <c r="A78" s="73"/>
      <c r="B78" s="73"/>
      <c r="C78" s="73"/>
      <c r="D78" s="73"/>
      <c r="E78" s="73"/>
      <c r="F78" s="115" t="s">
        <v>64</v>
      </c>
      <c r="G78" s="115" t="s">
        <v>48</v>
      </c>
      <c r="H78" s="37">
        <v>162533</v>
      </c>
      <c r="I78" s="130"/>
      <c r="J78" s="130"/>
      <c r="K78" s="130"/>
      <c r="L78" s="130"/>
      <c r="M78" s="130"/>
      <c r="N78" s="74"/>
      <c r="O78" s="73"/>
      <c r="P78" s="42"/>
    </row>
    <row r="79" spans="1:16" x14ac:dyDescent="0.25">
      <c r="A79" s="73"/>
      <c r="B79" s="73"/>
      <c r="C79" s="73"/>
      <c r="D79" s="73"/>
      <c r="E79" s="73"/>
      <c r="F79" s="115" t="s">
        <v>65</v>
      </c>
      <c r="G79" s="115" t="s">
        <v>48</v>
      </c>
      <c r="H79" s="37">
        <v>0</v>
      </c>
      <c r="I79" s="130"/>
      <c r="J79" s="130"/>
      <c r="K79" s="130"/>
      <c r="L79" s="130"/>
      <c r="M79" s="130"/>
      <c r="N79" s="74"/>
      <c r="O79" s="73"/>
      <c r="P79" s="42"/>
    </row>
    <row r="80" spans="1:16" x14ac:dyDescent="0.25">
      <c r="A80" s="73"/>
      <c r="B80" s="73"/>
      <c r="C80" s="73"/>
      <c r="D80" s="73"/>
      <c r="E80" s="73"/>
      <c r="F80" s="115" t="s">
        <v>66</v>
      </c>
      <c r="G80" s="115" t="s">
        <v>48</v>
      </c>
      <c r="H80" s="37">
        <v>5461.7</v>
      </c>
      <c r="I80" s="130"/>
      <c r="J80" s="130"/>
      <c r="K80" s="130"/>
      <c r="L80" s="130"/>
      <c r="M80" s="130"/>
      <c r="N80" s="74"/>
      <c r="O80" s="73"/>
      <c r="P80" s="42"/>
    </row>
    <row r="81" spans="1:16" x14ac:dyDescent="0.25">
      <c r="A81" s="73"/>
      <c r="B81" s="73"/>
      <c r="C81" s="73"/>
      <c r="D81" s="73"/>
      <c r="E81" s="73"/>
      <c r="F81" s="115" t="s">
        <v>67</v>
      </c>
      <c r="G81" s="115" t="s">
        <v>48</v>
      </c>
      <c r="H81" s="37">
        <v>0</v>
      </c>
      <c r="I81" s="130"/>
      <c r="J81" s="130"/>
      <c r="K81" s="130"/>
      <c r="L81" s="130"/>
      <c r="M81" s="130"/>
      <c r="N81" s="74"/>
      <c r="O81" s="73"/>
      <c r="P81" s="42"/>
    </row>
    <row r="82" spans="1:16" x14ac:dyDescent="0.25">
      <c r="A82" s="73"/>
      <c r="B82" s="73"/>
      <c r="C82" s="73"/>
      <c r="D82" s="73"/>
      <c r="E82" s="73"/>
      <c r="F82" s="115" t="s">
        <v>68</v>
      </c>
      <c r="G82" s="115" t="s">
        <v>48</v>
      </c>
      <c r="H82" s="37">
        <v>5</v>
      </c>
      <c r="I82" s="130"/>
      <c r="J82" s="130"/>
      <c r="K82" s="130"/>
      <c r="L82" s="130"/>
      <c r="M82" s="130"/>
      <c r="N82" s="74"/>
      <c r="O82" s="73"/>
      <c r="P82" s="42"/>
    </row>
    <row r="83" spans="1:16" x14ac:dyDescent="0.25">
      <c r="A83" s="73"/>
      <c r="B83" s="73"/>
      <c r="C83" s="73"/>
      <c r="D83" s="73"/>
      <c r="E83" s="73"/>
      <c r="F83" s="115" t="s">
        <v>69</v>
      </c>
      <c r="G83" s="115" t="s">
        <v>48</v>
      </c>
      <c r="H83" s="37">
        <v>913</v>
      </c>
      <c r="I83" s="130"/>
      <c r="J83" s="130"/>
      <c r="K83" s="130"/>
      <c r="L83" s="130"/>
      <c r="M83" s="130"/>
      <c r="N83" s="74"/>
      <c r="O83" s="73"/>
      <c r="P83" s="42"/>
    </row>
    <row r="84" spans="1:16" x14ac:dyDescent="0.25">
      <c r="A84" s="73"/>
      <c r="B84" s="73"/>
      <c r="C84" s="73"/>
      <c r="D84" s="73"/>
      <c r="E84" s="73"/>
      <c r="F84" s="115" t="s">
        <v>70</v>
      </c>
      <c r="G84" s="115" t="s">
        <v>48</v>
      </c>
      <c r="H84" s="37">
        <v>3015</v>
      </c>
      <c r="I84" s="130"/>
      <c r="J84" s="130"/>
      <c r="K84" s="130"/>
      <c r="L84" s="130"/>
      <c r="M84" s="130"/>
      <c r="N84" s="74"/>
      <c r="O84" s="73"/>
      <c r="P84" s="42"/>
    </row>
    <row r="85" spans="1:16" x14ac:dyDescent="0.25">
      <c r="A85" s="73"/>
      <c r="B85" s="73"/>
      <c r="C85" s="73"/>
      <c r="D85" s="73"/>
      <c r="E85" s="73"/>
      <c r="F85" s="115" t="s">
        <v>71</v>
      </c>
      <c r="G85" s="115" t="s">
        <v>48</v>
      </c>
      <c r="H85" s="37">
        <v>148</v>
      </c>
      <c r="I85" s="130"/>
      <c r="J85" s="130"/>
      <c r="K85" s="130"/>
      <c r="L85" s="130"/>
      <c r="M85" s="130"/>
      <c r="N85" s="74"/>
      <c r="O85" s="73"/>
      <c r="P85" s="42"/>
    </row>
    <row r="86" spans="1:16" x14ac:dyDescent="0.25">
      <c r="A86" s="73"/>
      <c r="B86" s="73"/>
      <c r="C86" s="73"/>
      <c r="D86" s="73"/>
      <c r="E86" s="73"/>
      <c r="F86" s="115" t="s">
        <v>72</v>
      </c>
      <c r="G86" s="115" t="s">
        <v>48</v>
      </c>
      <c r="H86" s="37">
        <v>2330</v>
      </c>
      <c r="I86" s="130"/>
      <c r="J86" s="130"/>
      <c r="K86" s="130"/>
      <c r="L86" s="130"/>
      <c r="M86" s="130"/>
      <c r="N86" s="74"/>
      <c r="O86" s="73"/>
      <c r="P86" s="42"/>
    </row>
    <row r="87" spans="1:16" x14ac:dyDescent="0.25">
      <c r="A87" s="73"/>
      <c r="B87" s="73"/>
      <c r="C87" s="73"/>
      <c r="D87" s="73"/>
      <c r="E87" s="73"/>
      <c r="F87" s="115" t="s">
        <v>73</v>
      </c>
      <c r="G87" s="115" t="s">
        <v>48</v>
      </c>
      <c r="H87" s="37">
        <v>7526</v>
      </c>
      <c r="I87" s="130"/>
      <c r="J87" s="130"/>
      <c r="K87" s="130"/>
      <c r="L87" s="130"/>
      <c r="M87" s="130"/>
      <c r="N87" s="74"/>
      <c r="O87" s="73"/>
      <c r="P87" s="42"/>
    </row>
    <row r="88" spans="1:16" x14ac:dyDescent="0.25">
      <c r="A88" s="73"/>
      <c r="B88" s="73"/>
      <c r="C88" s="73"/>
      <c r="D88" s="73"/>
      <c r="E88" s="73"/>
      <c r="F88" s="115" t="s">
        <v>74</v>
      </c>
      <c r="G88" s="115" t="s">
        <v>48</v>
      </c>
      <c r="H88" s="37">
        <v>5702</v>
      </c>
      <c r="I88" s="130"/>
      <c r="J88" s="130"/>
      <c r="K88" s="130"/>
      <c r="L88" s="130"/>
      <c r="M88" s="130"/>
      <c r="N88" s="74"/>
      <c r="O88" s="73"/>
      <c r="P88" s="42"/>
    </row>
    <row r="89" spans="1:16" x14ac:dyDescent="0.25">
      <c r="A89" s="73"/>
      <c r="B89" s="73"/>
      <c r="C89" s="73"/>
      <c r="D89" s="73"/>
      <c r="E89" s="73"/>
      <c r="F89" s="115" t="s">
        <v>75</v>
      </c>
      <c r="G89" s="115" t="s">
        <v>48</v>
      </c>
      <c r="H89" s="37">
        <v>1</v>
      </c>
      <c r="I89" s="130"/>
      <c r="J89" s="130"/>
      <c r="K89" s="130"/>
      <c r="L89" s="130"/>
      <c r="M89" s="130"/>
      <c r="N89" s="74"/>
      <c r="O89" s="73"/>
      <c r="P89" s="42"/>
    </row>
    <row r="90" spans="1:16" x14ac:dyDescent="0.25">
      <c r="A90" s="73"/>
      <c r="B90" s="73"/>
      <c r="C90" s="73"/>
      <c r="D90" s="73"/>
      <c r="E90" s="73"/>
      <c r="F90" s="115" t="s">
        <v>76</v>
      </c>
      <c r="G90" s="115" t="s">
        <v>48</v>
      </c>
      <c r="H90" s="37">
        <v>0</v>
      </c>
      <c r="I90" s="130"/>
      <c r="J90" s="130"/>
      <c r="K90" s="130"/>
      <c r="L90" s="130"/>
      <c r="M90" s="130"/>
      <c r="N90" s="74"/>
      <c r="O90" s="73"/>
      <c r="P90" s="42"/>
    </row>
    <row r="91" spans="1:16" x14ac:dyDescent="0.25">
      <c r="A91" s="73"/>
      <c r="B91" s="73"/>
      <c r="C91" s="73"/>
      <c r="D91" s="73"/>
      <c r="E91" s="73"/>
      <c r="F91" s="115" t="s">
        <v>77</v>
      </c>
      <c r="G91" s="115" t="s">
        <v>48</v>
      </c>
      <c r="H91" s="37">
        <v>0</v>
      </c>
      <c r="I91" s="130"/>
      <c r="J91" s="130"/>
      <c r="K91" s="130"/>
      <c r="L91" s="130"/>
      <c r="M91" s="130"/>
      <c r="N91" s="74"/>
      <c r="O91" s="73"/>
      <c r="P91" s="42"/>
    </row>
    <row r="92" spans="1:16" x14ac:dyDescent="0.25">
      <c r="A92" s="73"/>
      <c r="B92" s="73"/>
      <c r="C92" s="73"/>
      <c r="D92" s="73"/>
      <c r="E92" s="73"/>
      <c r="F92" s="115" t="s">
        <v>78</v>
      </c>
      <c r="G92" s="115" t="s">
        <v>48</v>
      </c>
      <c r="H92" s="37">
        <v>0</v>
      </c>
      <c r="I92" s="130"/>
      <c r="J92" s="130"/>
      <c r="K92" s="130"/>
      <c r="L92" s="130"/>
      <c r="M92" s="130"/>
      <c r="N92" s="74"/>
      <c r="O92" s="73"/>
      <c r="P92" s="42"/>
    </row>
    <row r="93" spans="1:16" x14ac:dyDescent="0.25">
      <c r="A93" s="73"/>
      <c r="B93" s="73"/>
      <c r="C93" s="73"/>
      <c r="D93" s="73"/>
      <c r="E93" s="73"/>
      <c r="F93" s="115" t="s">
        <v>79</v>
      </c>
      <c r="G93" s="115" t="s">
        <v>48</v>
      </c>
      <c r="H93" s="37">
        <v>0</v>
      </c>
      <c r="I93" s="130"/>
      <c r="J93" s="130"/>
      <c r="K93" s="130"/>
      <c r="L93" s="130"/>
      <c r="M93" s="130"/>
      <c r="N93" s="74"/>
      <c r="O93" s="73"/>
      <c r="P93" s="42"/>
    </row>
    <row r="94" spans="1:16" x14ac:dyDescent="0.25">
      <c r="A94" s="73"/>
      <c r="B94" s="73"/>
      <c r="C94" s="73"/>
      <c r="D94" s="73"/>
      <c r="E94" s="73"/>
      <c r="F94" s="115" t="s">
        <v>80</v>
      </c>
      <c r="G94" s="115" t="s">
        <v>48</v>
      </c>
      <c r="H94" s="37">
        <v>0</v>
      </c>
      <c r="I94" s="130"/>
      <c r="J94" s="130"/>
      <c r="K94" s="130"/>
      <c r="L94" s="130"/>
      <c r="M94" s="130"/>
      <c r="N94" s="74"/>
      <c r="O94" s="73"/>
      <c r="P94" s="42"/>
    </row>
    <row r="95" spans="1:16" x14ac:dyDescent="0.25">
      <c r="A95" s="73"/>
      <c r="B95" s="73"/>
      <c r="C95" s="73"/>
      <c r="D95" s="73"/>
      <c r="E95" s="73"/>
      <c r="F95" s="115" t="s">
        <v>81</v>
      </c>
      <c r="G95" s="115" t="s">
        <v>48</v>
      </c>
      <c r="H95" s="37">
        <v>0</v>
      </c>
      <c r="I95" s="130"/>
      <c r="J95" s="130"/>
      <c r="K95" s="130"/>
      <c r="L95" s="130"/>
      <c r="M95" s="130"/>
      <c r="N95" s="74"/>
      <c r="O95" s="73"/>
      <c r="P95" s="42"/>
    </row>
    <row r="96" spans="1:16" x14ac:dyDescent="0.25">
      <c r="A96" s="73"/>
      <c r="B96" s="73"/>
      <c r="C96" s="73"/>
      <c r="D96" s="73"/>
      <c r="E96" s="73"/>
      <c r="F96" s="115" t="s">
        <v>82</v>
      </c>
      <c r="G96" s="115" t="s">
        <v>48</v>
      </c>
      <c r="H96" s="37">
        <v>0</v>
      </c>
      <c r="I96" s="130"/>
      <c r="J96" s="130"/>
      <c r="K96" s="130"/>
      <c r="L96" s="130"/>
      <c r="M96" s="130"/>
      <c r="N96" s="74"/>
      <c r="O96" s="73"/>
      <c r="P96" s="42"/>
    </row>
    <row r="97" spans="1:16" x14ac:dyDescent="0.25">
      <c r="A97" s="73"/>
      <c r="B97" s="73"/>
      <c r="C97" s="73"/>
      <c r="D97" s="73"/>
      <c r="E97" s="73"/>
      <c r="F97" s="115" t="s">
        <v>83</v>
      </c>
      <c r="G97" s="115" t="s">
        <v>48</v>
      </c>
      <c r="H97" s="37">
        <v>31541</v>
      </c>
      <c r="I97" s="130"/>
      <c r="J97" s="130"/>
      <c r="K97" s="130"/>
      <c r="L97" s="130"/>
      <c r="M97" s="130"/>
      <c r="N97" s="74"/>
      <c r="O97" s="73"/>
      <c r="P97" s="42"/>
    </row>
    <row r="98" spans="1:16" x14ac:dyDescent="0.25">
      <c r="A98" s="73"/>
      <c r="B98" s="73"/>
      <c r="C98" s="73"/>
      <c r="D98" s="73"/>
      <c r="E98" s="73"/>
      <c r="F98" s="115" t="s">
        <v>84</v>
      </c>
      <c r="G98" s="115" t="s">
        <v>48</v>
      </c>
      <c r="H98" s="37">
        <v>8203</v>
      </c>
      <c r="I98" s="130"/>
      <c r="J98" s="130"/>
      <c r="K98" s="130"/>
      <c r="L98" s="130"/>
      <c r="M98" s="130"/>
      <c r="N98" s="74"/>
      <c r="O98" s="73"/>
      <c r="P98" s="42"/>
    </row>
    <row r="99" spans="1:16" x14ac:dyDescent="0.25">
      <c r="A99" s="73"/>
      <c r="B99" s="73"/>
      <c r="C99" s="73"/>
      <c r="D99" s="73"/>
      <c r="E99" s="73"/>
      <c r="F99" s="115" t="s">
        <v>85</v>
      </c>
      <c r="G99" s="115" t="s">
        <v>48</v>
      </c>
      <c r="H99" s="37">
        <v>0</v>
      </c>
      <c r="I99" s="130"/>
      <c r="J99" s="130"/>
      <c r="K99" s="130"/>
      <c r="L99" s="130"/>
      <c r="M99" s="130"/>
      <c r="N99" s="74"/>
      <c r="O99" s="73"/>
      <c r="P99" s="42"/>
    </row>
    <row r="100" spans="1:16" x14ac:dyDescent="0.25">
      <c r="A100" s="73"/>
      <c r="B100" s="73"/>
      <c r="C100" s="73"/>
      <c r="D100" s="73"/>
      <c r="E100" s="73"/>
      <c r="F100" s="115" t="s">
        <v>86</v>
      </c>
      <c r="G100" s="115" t="s">
        <v>48</v>
      </c>
      <c r="H100" s="37">
        <v>0</v>
      </c>
      <c r="I100" s="130"/>
      <c r="J100" s="130"/>
      <c r="K100" s="130"/>
      <c r="L100" s="130"/>
      <c r="M100" s="130"/>
      <c r="N100" s="74"/>
      <c r="O100" s="73"/>
      <c r="P100" s="42"/>
    </row>
    <row r="101" spans="1:16" x14ac:dyDescent="0.25">
      <c r="A101" s="73"/>
      <c r="B101" s="73"/>
      <c r="C101" s="73"/>
      <c r="D101" s="73"/>
      <c r="E101" s="73"/>
      <c r="F101" s="115" t="s">
        <v>87</v>
      </c>
      <c r="G101" s="115" t="s">
        <v>48</v>
      </c>
      <c r="H101" s="37">
        <v>1186</v>
      </c>
      <c r="I101" s="130"/>
      <c r="J101" s="130"/>
      <c r="K101" s="130"/>
      <c r="L101" s="130"/>
      <c r="M101" s="130"/>
      <c r="N101" s="74"/>
      <c r="O101" s="73"/>
      <c r="P101" s="42"/>
    </row>
    <row r="102" spans="1:16" x14ac:dyDescent="0.25">
      <c r="A102" s="73"/>
      <c r="B102" s="73"/>
      <c r="C102" s="73"/>
      <c r="D102" s="73"/>
      <c r="E102" s="73"/>
      <c r="F102" s="115" t="s">
        <v>88</v>
      </c>
      <c r="G102" s="115" t="s">
        <v>48</v>
      </c>
      <c r="H102" s="37">
        <v>41</v>
      </c>
      <c r="I102" s="130"/>
      <c r="J102" s="130"/>
      <c r="K102" s="130"/>
      <c r="L102" s="130"/>
      <c r="M102" s="130"/>
      <c r="N102" s="74"/>
      <c r="O102" s="73"/>
      <c r="P102" s="42"/>
    </row>
    <row r="103" spans="1:16" x14ac:dyDescent="0.25">
      <c r="A103" s="73"/>
      <c r="B103" s="73"/>
      <c r="C103" s="73"/>
      <c r="D103" s="73"/>
      <c r="E103" s="73"/>
      <c r="F103" s="115" t="s">
        <v>89</v>
      </c>
      <c r="G103" s="115" t="s">
        <v>48</v>
      </c>
      <c r="H103" s="37">
        <v>329</v>
      </c>
      <c r="I103" s="130"/>
      <c r="J103" s="130"/>
      <c r="K103" s="130"/>
      <c r="L103" s="130"/>
      <c r="M103" s="130"/>
      <c r="N103" s="74"/>
      <c r="O103" s="73"/>
      <c r="P103" s="42"/>
    </row>
    <row r="104" spans="1:16" x14ac:dyDescent="0.25">
      <c r="A104" s="73"/>
      <c r="B104" s="73"/>
      <c r="C104" s="73"/>
      <c r="D104" s="73"/>
      <c r="E104" s="73"/>
      <c r="F104" s="115" t="s">
        <v>90</v>
      </c>
      <c r="G104" s="115" t="s">
        <v>48</v>
      </c>
      <c r="H104" s="37">
        <v>28</v>
      </c>
      <c r="I104" s="130"/>
      <c r="J104" s="130"/>
      <c r="K104" s="130"/>
      <c r="L104" s="130"/>
      <c r="M104" s="130"/>
      <c r="N104" s="74"/>
      <c r="O104" s="73"/>
      <c r="P104" s="42"/>
    </row>
    <row r="105" spans="1:16" x14ac:dyDescent="0.25">
      <c r="A105" s="73"/>
      <c r="B105" s="73"/>
      <c r="C105" s="73"/>
      <c r="D105" s="73"/>
      <c r="E105" s="73"/>
      <c r="F105" s="115" t="s">
        <v>91</v>
      </c>
      <c r="G105" s="115" t="s">
        <v>48</v>
      </c>
      <c r="H105" s="37">
        <v>15324</v>
      </c>
      <c r="I105" s="130"/>
      <c r="J105" s="130"/>
      <c r="K105" s="130"/>
      <c r="L105" s="130"/>
      <c r="M105" s="130"/>
      <c r="N105" s="74"/>
      <c r="O105" s="73"/>
      <c r="P105" s="42"/>
    </row>
    <row r="106" spans="1:16" x14ac:dyDescent="0.25">
      <c r="A106" s="73"/>
      <c r="B106" s="73"/>
      <c r="C106" s="73"/>
      <c r="D106" s="73"/>
      <c r="E106" s="73"/>
      <c r="F106" s="115" t="s">
        <v>92</v>
      </c>
      <c r="G106" s="115" t="s">
        <v>48</v>
      </c>
      <c r="H106" s="37">
        <v>190</v>
      </c>
      <c r="I106" s="130"/>
      <c r="J106" s="130"/>
      <c r="K106" s="130"/>
      <c r="L106" s="130"/>
      <c r="M106" s="130"/>
      <c r="N106" s="74"/>
      <c r="O106" s="73"/>
      <c r="P106" s="42"/>
    </row>
    <row r="107" spans="1:16" x14ac:dyDescent="0.25">
      <c r="A107" s="73"/>
      <c r="B107" s="73"/>
      <c r="C107" s="73"/>
      <c r="D107" s="73"/>
      <c r="E107" s="73"/>
      <c r="F107" s="115" t="s">
        <v>93</v>
      </c>
      <c r="G107" s="115" t="s">
        <v>48</v>
      </c>
      <c r="H107" s="37">
        <v>4318</v>
      </c>
      <c r="I107" s="130"/>
      <c r="J107" s="130"/>
      <c r="K107" s="130"/>
      <c r="L107" s="130"/>
      <c r="M107" s="130"/>
      <c r="N107" s="74"/>
      <c r="O107" s="73"/>
      <c r="P107" s="42"/>
    </row>
    <row r="108" spans="1:16" x14ac:dyDescent="0.25">
      <c r="A108" s="73"/>
      <c r="B108" s="73"/>
      <c r="C108" s="73"/>
      <c r="D108" s="73"/>
      <c r="E108" s="73"/>
      <c r="F108" s="115" t="s">
        <v>94</v>
      </c>
      <c r="G108" s="115" t="s">
        <v>48</v>
      </c>
      <c r="H108" s="37">
        <v>251</v>
      </c>
      <c r="I108" s="130"/>
      <c r="J108" s="130"/>
      <c r="K108" s="130"/>
      <c r="L108" s="130"/>
      <c r="M108" s="130"/>
      <c r="N108" s="74"/>
      <c r="O108" s="73"/>
      <c r="P108" s="42"/>
    </row>
    <row r="109" spans="1:16" x14ac:dyDescent="0.25">
      <c r="A109" s="73"/>
      <c r="B109" s="73"/>
      <c r="C109" s="73"/>
      <c r="D109" s="73"/>
      <c r="E109" s="73"/>
      <c r="F109" s="115" t="s">
        <v>95</v>
      </c>
      <c r="G109" s="115" t="s">
        <v>48</v>
      </c>
      <c r="H109" s="37">
        <v>386.84</v>
      </c>
      <c r="I109" s="130"/>
      <c r="J109" s="130"/>
      <c r="K109" s="130"/>
      <c r="L109" s="130"/>
      <c r="M109" s="130"/>
      <c r="N109" s="74"/>
      <c r="O109" s="73"/>
      <c r="P109" s="42"/>
    </row>
    <row r="110" spans="1:16" x14ac:dyDescent="0.25">
      <c r="A110" s="73"/>
      <c r="B110" s="73"/>
      <c r="C110" s="73"/>
      <c r="D110" s="73"/>
      <c r="E110" s="73"/>
      <c r="F110" s="115" t="s">
        <v>96</v>
      </c>
      <c r="G110" s="115" t="s">
        <v>48</v>
      </c>
      <c r="H110" s="37">
        <v>0</v>
      </c>
      <c r="I110" s="130"/>
      <c r="J110" s="130"/>
      <c r="K110" s="130"/>
      <c r="L110" s="130"/>
      <c r="M110" s="130"/>
      <c r="N110" s="74"/>
      <c r="O110" s="73"/>
      <c r="P110" s="42"/>
    </row>
    <row r="111" spans="1:16" x14ac:dyDescent="0.25">
      <c r="A111" s="73"/>
      <c r="B111" s="73"/>
      <c r="C111" s="73"/>
      <c r="D111" s="73"/>
      <c r="E111" s="73"/>
      <c r="F111" s="115" t="s">
        <v>97</v>
      </c>
      <c r="G111" s="115" t="s">
        <v>48</v>
      </c>
      <c r="H111" s="37">
        <v>8.1240000000000006</v>
      </c>
      <c r="I111" s="130"/>
      <c r="J111" s="130"/>
      <c r="K111" s="130"/>
      <c r="L111" s="130"/>
      <c r="M111" s="130"/>
      <c r="N111" s="74"/>
      <c r="O111" s="73"/>
      <c r="P111" s="42"/>
    </row>
    <row r="112" spans="1:16" x14ac:dyDescent="0.25">
      <c r="A112" s="73"/>
      <c r="B112" s="73"/>
      <c r="C112" s="73"/>
      <c r="D112" s="73"/>
      <c r="E112" s="73"/>
      <c r="F112" s="115" t="s">
        <v>98</v>
      </c>
      <c r="G112" s="115" t="s">
        <v>48</v>
      </c>
      <c r="H112" s="37">
        <v>6</v>
      </c>
      <c r="I112" s="130"/>
      <c r="J112" s="130"/>
      <c r="K112" s="130"/>
      <c r="L112" s="130"/>
      <c r="M112" s="130"/>
      <c r="N112" s="74"/>
      <c r="O112" s="73"/>
      <c r="P112" s="42"/>
    </row>
    <row r="113" spans="1:16" x14ac:dyDescent="0.25">
      <c r="A113" s="73"/>
      <c r="B113" s="73"/>
      <c r="C113" s="73"/>
      <c r="D113" s="73"/>
      <c r="E113" s="73"/>
      <c r="F113" s="115" t="s">
        <v>99</v>
      </c>
      <c r="G113" s="115" t="s">
        <v>48</v>
      </c>
      <c r="H113" s="37">
        <v>2</v>
      </c>
      <c r="I113" s="130"/>
      <c r="J113" s="130"/>
      <c r="K113" s="130"/>
      <c r="L113" s="130"/>
      <c r="M113" s="130"/>
      <c r="N113" s="74"/>
      <c r="O113" s="73"/>
      <c r="P113" s="42"/>
    </row>
    <row r="114" spans="1:16" x14ac:dyDescent="0.25">
      <c r="A114" s="73"/>
      <c r="B114" s="73"/>
      <c r="C114" s="73"/>
      <c r="D114" s="73"/>
      <c r="E114" s="73"/>
      <c r="F114" s="115" t="s">
        <v>100</v>
      </c>
      <c r="G114" s="115" t="s">
        <v>48</v>
      </c>
      <c r="H114" s="37">
        <v>1</v>
      </c>
      <c r="I114" s="130"/>
      <c r="J114" s="130"/>
      <c r="K114" s="130"/>
      <c r="L114" s="130"/>
      <c r="M114" s="130"/>
      <c r="N114" s="74"/>
      <c r="O114" s="73"/>
      <c r="P114" s="42"/>
    </row>
    <row r="115" spans="1:16" x14ac:dyDescent="0.25">
      <c r="A115" s="73"/>
      <c r="B115" s="73"/>
      <c r="C115" s="73"/>
      <c r="D115" s="73"/>
      <c r="E115" s="73"/>
      <c r="F115" s="115" t="s">
        <v>101</v>
      </c>
      <c r="G115" s="115" t="s">
        <v>48</v>
      </c>
      <c r="H115" s="37">
        <v>1.3</v>
      </c>
      <c r="I115" s="130"/>
      <c r="J115" s="130"/>
      <c r="K115" s="130"/>
      <c r="L115" s="130"/>
      <c r="M115" s="130"/>
      <c r="N115" s="74"/>
      <c r="O115" s="73"/>
      <c r="P115" s="42"/>
    </row>
    <row r="116" spans="1:16" x14ac:dyDescent="0.25">
      <c r="A116" s="73"/>
      <c r="B116" s="73"/>
      <c r="C116" s="73"/>
      <c r="D116" s="73"/>
      <c r="E116" s="73"/>
      <c r="F116" s="115" t="s">
        <v>102</v>
      </c>
      <c r="G116" s="115" t="s">
        <v>48</v>
      </c>
      <c r="H116" s="37">
        <v>311</v>
      </c>
      <c r="I116" s="130"/>
      <c r="J116" s="130"/>
      <c r="K116" s="130"/>
      <c r="L116" s="130"/>
      <c r="M116" s="130"/>
      <c r="N116" s="74"/>
      <c r="O116" s="73"/>
      <c r="P116" s="42"/>
    </row>
    <row r="117" spans="1:16" x14ac:dyDescent="0.25">
      <c r="A117" s="73"/>
      <c r="B117" s="73"/>
      <c r="C117" s="73"/>
      <c r="D117" s="73"/>
      <c r="E117" s="73"/>
      <c r="F117" s="115" t="s">
        <v>103</v>
      </c>
      <c r="G117" s="115" t="s">
        <v>48</v>
      </c>
      <c r="H117" s="37">
        <v>274</v>
      </c>
      <c r="I117" s="130"/>
      <c r="J117" s="130"/>
      <c r="K117" s="130"/>
      <c r="L117" s="130"/>
      <c r="M117" s="130"/>
      <c r="N117" s="74"/>
      <c r="O117" s="73"/>
      <c r="P117" s="42"/>
    </row>
    <row r="118" spans="1:16" x14ac:dyDescent="0.25">
      <c r="A118" s="73"/>
      <c r="B118" s="73"/>
      <c r="C118" s="73"/>
      <c r="D118" s="73"/>
      <c r="E118" s="73"/>
      <c r="F118" s="115" t="s">
        <v>104</v>
      </c>
      <c r="G118" s="115" t="s">
        <v>48</v>
      </c>
      <c r="H118" s="37">
        <v>16</v>
      </c>
      <c r="I118" s="130"/>
      <c r="J118" s="130"/>
      <c r="K118" s="130"/>
      <c r="L118" s="130"/>
      <c r="M118" s="130"/>
      <c r="N118" s="74"/>
      <c r="O118" s="73"/>
      <c r="P118" s="42"/>
    </row>
    <row r="119" spans="1:16" x14ac:dyDescent="0.25">
      <c r="A119" s="73"/>
      <c r="B119" s="73"/>
      <c r="C119" s="73"/>
      <c r="D119" s="73"/>
      <c r="E119" s="73"/>
      <c r="F119" s="115" t="s">
        <v>105</v>
      </c>
      <c r="G119" s="115" t="s">
        <v>48</v>
      </c>
      <c r="H119" s="37">
        <v>0</v>
      </c>
      <c r="I119" s="130"/>
      <c r="J119" s="130"/>
      <c r="K119" s="130"/>
      <c r="L119" s="130"/>
      <c r="M119" s="130"/>
      <c r="N119" s="74"/>
      <c r="O119" s="73"/>
      <c r="P119" s="42"/>
    </row>
    <row r="120" spans="1:16" x14ac:dyDescent="0.25">
      <c r="A120" s="73"/>
      <c r="B120" s="73"/>
      <c r="C120" s="73"/>
      <c r="D120" s="73"/>
      <c r="E120" s="73"/>
      <c r="F120" s="115" t="s">
        <v>106</v>
      </c>
      <c r="G120" s="115" t="s">
        <v>48</v>
      </c>
      <c r="H120" s="37">
        <v>0</v>
      </c>
      <c r="I120" s="130"/>
      <c r="J120" s="130"/>
      <c r="K120" s="130"/>
      <c r="L120" s="130"/>
      <c r="M120" s="130"/>
      <c r="N120" s="74"/>
      <c r="O120" s="73"/>
      <c r="P120" s="42"/>
    </row>
    <row r="121" spans="1:16" x14ac:dyDescent="0.25">
      <c r="A121" s="73"/>
      <c r="B121" s="73"/>
      <c r="C121" s="73"/>
      <c r="D121" s="73"/>
      <c r="E121" s="73"/>
      <c r="F121" s="115" t="s">
        <v>107</v>
      </c>
      <c r="G121" s="115" t="s">
        <v>48</v>
      </c>
      <c r="H121" s="37">
        <v>1074</v>
      </c>
      <c r="I121" s="130"/>
      <c r="J121" s="130"/>
      <c r="K121" s="130"/>
      <c r="L121" s="130"/>
      <c r="M121" s="130"/>
      <c r="N121" s="74"/>
      <c r="O121" s="73"/>
      <c r="P121" s="42"/>
    </row>
    <row r="122" spans="1:16" x14ac:dyDescent="0.25">
      <c r="A122" s="73"/>
      <c r="B122" s="73"/>
      <c r="C122" s="73"/>
      <c r="D122" s="73"/>
      <c r="E122" s="73"/>
      <c r="F122" s="115" t="s">
        <v>108</v>
      </c>
      <c r="G122" s="115" t="s">
        <v>48</v>
      </c>
      <c r="H122" s="37">
        <v>53</v>
      </c>
      <c r="I122" s="130"/>
      <c r="J122" s="130"/>
      <c r="K122" s="130"/>
      <c r="L122" s="130"/>
      <c r="M122" s="130"/>
      <c r="N122" s="74"/>
      <c r="O122" s="73"/>
      <c r="P122" s="42"/>
    </row>
    <row r="123" spans="1:16" x14ac:dyDescent="0.25">
      <c r="A123" s="73"/>
      <c r="B123" s="73"/>
      <c r="C123" s="73"/>
      <c r="D123" s="73"/>
      <c r="E123" s="73"/>
      <c r="F123" s="115" t="s">
        <v>109</v>
      </c>
      <c r="G123" s="115" t="s">
        <v>48</v>
      </c>
      <c r="H123" s="37">
        <v>233</v>
      </c>
      <c r="I123" s="130"/>
      <c r="J123" s="130"/>
      <c r="K123" s="130"/>
      <c r="L123" s="130"/>
      <c r="M123" s="130"/>
      <c r="N123" s="74"/>
      <c r="O123" s="73"/>
      <c r="P123" s="42"/>
    </row>
    <row r="124" spans="1:16" x14ac:dyDescent="0.25">
      <c r="A124" s="73"/>
      <c r="B124" s="73"/>
      <c r="C124" s="73"/>
      <c r="D124" s="73"/>
      <c r="E124" s="73"/>
      <c r="F124" s="115" t="s">
        <v>110</v>
      </c>
      <c r="G124" s="115" t="s">
        <v>48</v>
      </c>
      <c r="H124" s="37">
        <v>0</v>
      </c>
      <c r="I124" s="130"/>
      <c r="J124" s="130"/>
      <c r="K124" s="130"/>
      <c r="L124" s="130"/>
      <c r="M124" s="130"/>
      <c r="N124" s="74"/>
      <c r="O124" s="73"/>
      <c r="P124" s="42"/>
    </row>
    <row r="125" spans="1:16" x14ac:dyDescent="0.25">
      <c r="A125" s="73"/>
      <c r="B125" s="73"/>
      <c r="C125" s="73"/>
      <c r="D125" s="73"/>
      <c r="E125" s="73"/>
      <c r="F125" s="115" t="s">
        <v>111</v>
      </c>
      <c r="G125" s="115" t="s">
        <v>48</v>
      </c>
      <c r="H125" s="37">
        <v>247</v>
      </c>
      <c r="I125" s="130"/>
      <c r="J125" s="130"/>
      <c r="K125" s="130"/>
      <c r="L125" s="130"/>
      <c r="M125" s="130"/>
      <c r="N125" s="74"/>
      <c r="O125" s="73"/>
      <c r="P125" s="42"/>
    </row>
    <row r="126" spans="1:16" x14ac:dyDescent="0.25">
      <c r="A126" s="73"/>
      <c r="B126" s="73"/>
      <c r="C126" s="73"/>
      <c r="D126" s="73"/>
      <c r="E126" s="73"/>
      <c r="F126" s="115" t="s">
        <v>112</v>
      </c>
      <c r="G126" s="115" t="s">
        <v>48</v>
      </c>
      <c r="H126" s="37">
        <v>244</v>
      </c>
      <c r="I126" s="130"/>
      <c r="J126" s="130"/>
      <c r="K126" s="130"/>
      <c r="L126" s="130"/>
      <c r="M126" s="130"/>
      <c r="N126" s="74"/>
      <c r="O126" s="73"/>
      <c r="P126" s="42"/>
    </row>
    <row r="127" spans="1:16" x14ac:dyDescent="0.25">
      <c r="A127" s="73"/>
      <c r="B127" s="73"/>
      <c r="C127" s="73"/>
      <c r="D127" s="73"/>
      <c r="E127" s="73"/>
      <c r="F127" s="115" t="s">
        <v>113</v>
      </c>
      <c r="G127" s="115" t="s">
        <v>48</v>
      </c>
      <c r="H127" s="37">
        <v>30</v>
      </c>
      <c r="I127" s="130"/>
      <c r="J127" s="130"/>
      <c r="K127" s="130"/>
      <c r="L127" s="130"/>
      <c r="M127" s="130"/>
      <c r="N127" s="74"/>
      <c r="O127" s="73"/>
      <c r="P127" s="42"/>
    </row>
    <row r="128" spans="1:16" x14ac:dyDescent="0.25">
      <c r="A128" s="73"/>
      <c r="B128" s="73"/>
      <c r="C128" s="73"/>
      <c r="D128" s="73"/>
      <c r="E128" s="73"/>
      <c r="F128" s="115" t="s">
        <v>114</v>
      </c>
      <c r="G128" s="115" t="s">
        <v>48</v>
      </c>
      <c r="H128" s="37">
        <v>0</v>
      </c>
      <c r="I128" s="130"/>
      <c r="J128" s="130"/>
      <c r="K128" s="130"/>
      <c r="L128" s="130"/>
      <c r="M128" s="130"/>
      <c r="N128" s="74"/>
      <c r="O128" s="73"/>
      <c r="P128" s="42"/>
    </row>
    <row r="129" spans="1:16" x14ac:dyDescent="0.25">
      <c r="A129" s="73"/>
      <c r="B129" s="73"/>
      <c r="C129" s="73"/>
      <c r="D129" s="73"/>
      <c r="E129" s="73"/>
      <c r="F129" s="115" t="s">
        <v>115</v>
      </c>
      <c r="G129" s="115" t="s">
        <v>48</v>
      </c>
      <c r="H129" s="37">
        <v>91</v>
      </c>
      <c r="I129" s="130"/>
      <c r="J129" s="130"/>
      <c r="K129" s="130"/>
      <c r="L129" s="130"/>
      <c r="M129" s="130"/>
      <c r="N129" s="74"/>
      <c r="O129" s="73"/>
      <c r="P129" s="42"/>
    </row>
    <row r="130" spans="1:16" x14ac:dyDescent="0.25">
      <c r="A130" s="73"/>
      <c r="B130" s="73"/>
      <c r="C130" s="73"/>
      <c r="D130" s="73"/>
      <c r="E130" s="73"/>
      <c r="F130" s="115" t="s">
        <v>116</v>
      </c>
      <c r="G130" s="115" t="s">
        <v>48</v>
      </c>
      <c r="H130" s="37">
        <v>1089</v>
      </c>
      <c r="I130" s="130"/>
      <c r="J130" s="130"/>
      <c r="K130" s="130"/>
      <c r="L130" s="130"/>
      <c r="M130" s="130"/>
      <c r="N130" s="74"/>
      <c r="O130" s="73"/>
      <c r="P130" s="42"/>
    </row>
    <row r="131" spans="1:16" x14ac:dyDescent="0.25">
      <c r="A131" s="73"/>
      <c r="B131" s="73"/>
      <c r="C131" s="73"/>
      <c r="D131" s="73"/>
      <c r="E131" s="73"/>
      <c r="F131" s="115" t="s">
        <v>117</v>
      </c>
      <c r="G131" s="115" t="s">
        <v>48</v>
      </c>
      <c r="H131" s="37">
        <v>835</v>
      </c>
      <c r="I131" s="130"/>
      <c r="J131" s="130"/>
      <c r="K131" s="130"/>
      <c r="L131" s="130"/>
      <c r="M131" s="130"/>
      <c r="N131" s="74"/>
      <c r="O131" s="73"/>
      <c r="P131" s="42"/>
    </row>
    <row r="132" spans="1:16" x14ac:dyDescent="0.25">
      <c r="A132" s="73"/>
      <c r="B132" s="73"/>
      <c r="C132" s="73"/>
      <c r="D132" s="73"/>
      <c r="E132" s="73"/>
      <c r="F132" s="115" t="s">
        <v>118</v>
      </c>
      <c r="G132" s="115" t="s">
        <v>48</v>
      </c>
      <c r="H132" s="37">
        <v>2354</v>
      </c>
      <c r="I132" s="130"/>
      <c r="J132" s="130"/>
      <c r="K132" s="130"/>
      <c r="L132" s="130"/>
      <c r="M132" s="130"/>
      <c r="N132" s="74"/>
      <c r="O132" s="73"/>
      <c r="P132" s="42"/>
    </row>
    <row r="133" spans="1:16" x14ac:dyDescent="0.25">
      <c r="A133" s="73"/>
      <c r="B133" s="73"/>
      <c r="C133" s="73"/>
      <c r="D133" s="73"/>
      <c r="E133" s="73"/>
      <c r="F133" s="115" t="s">
        <v>119</v>
      </c>
      <c r="G133" s="115" t="s">
        <v>48</v>
      </c>
      <c r="H133" s="37">
        <v>4708</v>
      </c>
      <c r="I133" s="130"/>
      <c r="J133" s="130"/>
      <c r="K133" s="130"/>
      <c r="L133" s="130"/>
      <c r="M133" s="130"/>
      <c r="N133" s="74"/>
      <c r="O133" s="73"/>
      <c r="P133" s="42"/>
    </row>
    <row r="134" spans="1:16" x14ac:dyDescent="0.25">
      <c r="A134" s="73"/>
      <c r="B134" s="73"/>
      <c r="C134" s="73"/>
      <c r="D134" s="73"/>
      <c r="E134" s="73"/>
      <c r="F134" s="115" t="s">
        <v>120</v>
      </c>
      <c r="G134" s="115" t="s">
        <v>48</v>
      </c>
      <c r="H134" s="37">
        <v>35.4</v>
      </c>
      <c r="I134" s="130"/>
      <c r="J134" s="130"/>
      <c r="K134" s="130"/>
      <c r="L134" s="130"/>
      <c r="M134" s="130"/>
      <c r="N134" s="74"/>
      <c r="O134" s="73"/>
      <c r="P134" s="42"/>
    </row>
    <row r="135" spans="1:16" x14ac:dyDescent="0.25">
      <c r="A135" s="73"/>
      <c r="B135" s="73"/>
      <c r="C135" s="73"/>
      <c r="D135" s="73"/>
      <c r="E135" s="73"/>
      <c r="F135" s="115" t="s">
        <v>121</v>
      </c>
      <c r="G135" s="115" t="s">
        <v>48</v>
      </c>
      <c r="H135" s="37">
        <v>58</v>
      </c>
      <c r="I135" s="130"/>
      <c r="J135" s="130"/>
      <c r="K135" s="130"/>
      <c r="L135" s="130"/>
      <c r="M135" s="130"/>
      <c r="N135" s="74"/>
      <c r="O135" s="73"/>
      <c r="P135" s="42"/>
    </row>
    <row r="136" spans="1:16" x14ac:dyDescent="0.25">
      <c r="A136" s="73"/>
      <c r="B136" s="73"/>
      <c r="C136" s="73"/>
      <c r="D136" s="73"/>
      <c r="E136" s="73"/>
      <c r="F136" s="115" t="s">
        <v>122</v>
      </c>
      <c r="G136" s="115" t="s">
        <v>48</v>
      </c>
      <c r="H136" s="37">
        <v>0</v>
      </c>
      <c r="I136" s="130"/>
      <c r="J136" s="130"/>
      <c r="K136" s="130"/>
      <c r="L136" s="130"/>
      <c r="M136" s="130"/>
      <c r="N136" s="74"/>
      <c r="O136" s="73"/>
      <c r="P136" s="42"/>
    </row>
    <row r="137" spans="1:16" x14ac:dyDescent="0.25">
      <c r="A137" s="73"/>
      <c r="B137" s="73"/>
      <c r="C137" s="73"/>
      <c r="D137" s="73"/>
      <c r="E137" s="73"/>
      <c r="F137" s="115" t="s">
        <v>123</v>
      </c>
      <c r="G137" s="115" t="s">
        <v>48</v>
      </c>
      <c r="H137" s="37">
        <v>0</v>
      </c>
      <c r="I137" s="130"/>
      <c r="J137" s="130"/>
      <c r="K137" s="130"/>
      <c r="L137" s="130"/>
      <c r="M137" s="130"/>
      <c r="N137" s="74"/>
      <c r="O137" s="73"/>
      <c r="P137" s="42"/>
    </row>
    <row r="138" spans="1:16" x14ac:dyDescent="0.25">
      <c r="A138" s="73"/>
      <c r="B138" s="73"/>
      <c r="C138" s="73"/>
      <c r="D138" s="73"/>
      <c r="E138" s="73"/>
      <c r="F138" s="115" t="s">
        <v>124</v>
      </c>
      <c r="G138" s="115" t="s">
        <v>48</v>
      </c>
      <c r="H138" s="37">
        <v>222</v>
      </c>
      <c r="I138" s="130"/>
      <c r="J138" s="130"/>
      <c r="K138" s="130"/>
      <c r="L138" s="130"/>
      <c r="M138" s="130"/>
      <c r="N138" s="74"/>
      <c r="O138" s="73"/>
      <c r="P138" s="42"/>
    </row>
    <row r="139" spans="1:16" x14ac:dyDescent="0.25">
      <c r="A139" s="73"/>
      <c r="B139" s="73"/>
      <c r="C139" s="73"/>
      <c r="D139" s="73"/>
      <c r="E139" s="73"/>
      <c r="F139" s="115" t="s">
        <v>125</v>
      </c>
      <c r="G139" s="115" t="s">
        <v>48</v>
      </c>
      <c r="H139" s="37">
        <v>727</v>
      </c>
      <c r="I139" s="130"/>
      <c r="J139" s="130"/>
      <c r="K139" s="130"/>
      <c r="L139" s="130"/>
      <c r="M139" s="130"/>
      <c r="N139" s="74"/>
      <c r="O139" s="73"/>
      <c r="P139" s="42"/>
    </row>
    <row r="140" spans="1:16" x14ac:dyDescent="0.25">
      <c r="A140" s="73"/>
      <c r="B140" s="73"/>
      <c r="C140" s="73"/>
      <c r="D140" s="73"/>
      <c r="E140" s="73"/>
      <c r="F140" s="115" t="s">
        <v>126</v>
      </c>
      <c r="G140" s="115" t="s">
        <v>48</v>
      </c>
      <c r="H140" s="37">
        <v>131</v>
      </c>
      <c r="I140" s="130"/>
      <c r="J140" s="130"/>
      <c r="K140" s="130"/>
      <c r="L140" s="130"/>
      <c r="M140" s="130"/>
      <c r="N140" s="74"/>
      <c r="O140" s="73"/>
      <c r="P140" s="42"/>
    </row>
    <row r="141" spans="1:16" x14ac:dyDescent="0.25">
      <c r="A141" s="73"/>
      <c r="B141" s="73"/>
      <c r="C141" s="73"/>
      <c r="D141" s="73"/>
      <c r="E141" s="73"/>
      <c r="F141" s="115" t="s">
        <v>127</v>
      </c>
      <c r="G141" s="115" t="s">
        <v>48</v>
      </c>
      <c r="H141" s="37">
        <v>140</v>
      </c>
      <c r="I141" s="130"/>
      <c r="J141" s="130"/>
      <c r="K141" s="130"/>
      <c r="L141" s="130"/>
      <c r="M141" s="130"/>
      <c r="N141" s="74"/>
      <c r="O141" s="73"/>
      <c r="P141" s="42"/>
    </row>
    <row r="142" spans="1:16" x14ac:dyDescent="0.25">
      <c r="A142" s="73"/>
      <c r="B142" s="73"/>
      <c r="C142" s="73"/>
      <c r="D142" s="73"/>
      <c r="E142" s="73"/>
      <c r="F142" s="115" t="s">
        <v>128</v>
      </c>
      <c r="G142" s="115" t="s">
        <v>48</v>
      </c>
      <c r="H142" s="37">
        <v>1</v>
      </c>
      <c r="I142" s="130"/>
      <c r="J142" s="130"/>
      <c r="K142" s="130"/>
      <c r="L142" s="130"/>
      <c r="M142" s="130"/>
      <c r="N142" s="74"/>
      <c r="O142" s="73"/>
      <c r="P142" s="42"/>
    </row>
    <row r="143" spans="1:16" x14ac:dyDescent="0.25">
      <c r="A143" s="73"/>
      <c r="B143" s="73"/>
      <c r="C143" s="73"/>
      <c r="D143" s="73"/>
      <c r="E143" s="73"/>
      <c r="F143" s="115" t="s">
        <v>129</v>
      </c>
      <c r="G143" s="115" t="s">
        <v>48</v>
      </c>
      <c r="H143" s="37">
        <v>272</v>
      </c>
      <c r="I143" s="130"/>
      <c r="J143" s="130"/>
      <c r="K143" s="130"/>
      <c r="L143" s="130"/>
      <c r="M143" s="130"/>
      <c r="N143" s="74"/>
      <c r="O143" s="73"/>
      <c r="P143" s="42"/>
    </row>
    <row r="144" spans="1:16" x14ac:dyDescent="0.25">
      <c r="A144" s="73"/>
      <c r="B144" s="73"/>
      <c r="C144" s="73"/>
      <c r="D144" s="73"/>
      <c r="E144" s="73"/>
      <c r="F144" s="115" t="s">
        <v>130</v>
      </c>
      <c r="G144" s="115" t="s">
        <v>48</v>
      </c>
      <c r="H144" s="37">
        <v>1246</v>
      </c>
      <c r="I144" s="130"/>
      <c r="J144" s="130"/>
      <c r="K144" s="130"/>
      <c r="L144" s="130"/>
      <c r="M144" s="130"/>
      <c r="N144" s="74"/>
      <c r="O144" s="73"/>
      <c r="P144" s="42"/>
    </row>
    <row r="145" spans="1:16" x14ac:dyDescent="0.25">
      <c r="A145" s="73"/>
      <c r="B145" s="73"/>
      <c r="C145" s="73"/>
      <c r="D145" s="73"/>
      <c r="E145" s="73"/>
      <c r="F145" s="117" t="s">
        <v>131</v>
      </c>
      <c r="G145" s="117" t="s">
        <v>48</v>
      </c>
      <c r="H145" s="38">
        <v>143</v>
      </c>
      <c r="I145" s="130"/>
      <c r="J145" s="130"/>
      <c r="K145" s="130"/>
      <c r="L145" s="130"/>
      <c r="M145" s="130"/>
      <c r="N145" s="74"/>
      <c r="O145" s="73"/>
      <c r="P145" s="42"/>
    </row>
    <row r="146" spans="1:16" x14ac:dyDescent="0.25">
      <c r="A146" s="73"/>
      <c r="B146" s="73"/>
      <c r="C146" s="73"/>
      <c r="D146" s="73"/>
      <c r="E146" s="73"/>
      <c r="F146" s="73"/>
      <c r="G146" s="73"/>
      <c r="H146" s="74"/>
      <c r="I146" s="74"/>
      <c r="J146" s="74"/>
      <c r="K146" s="74"/>
      <c r="L146" s="74"/>
      <c r="M146" s="74"/>
      <c r="N146" s="74"/>
      <c r="O146" s="73"/>
      <c r="P146" s="42"/>
    </row>
    <row r="147" spans="1:16" x14ac:dyDescent="0.25">
      <c r="A147" s="101"/>
      <c r="B147" s="101"/>
      <c r="C147" s="110" t="s">
        <v>625</v>
      </c>
      <c r="D147" s="110"/>
      <c r="E147" s="110"/>
      <c r="F147" s="110"/>
      <c r="G147" s="110"/>
      <c r="H147" s="111"/>
      <c r="I147" s="111"/>
      <c r="J147" s="111"/>
      <c r="K147" s="111"/>
      <c r="L147" s="111"/>
      <c r="M147" s="111"/>
      <c r="N147" s="111"/>
      <c r="O147" s="110"/>
      <c r="P147" s="42"/>
    </row>
    <row r="148" spans="1:16" x14ac:dyDescent="0.25">
      <c r="A148" s="73"/>
      <c r="B148" s="73"/>
      <c r="C148" s="109"/>
      <c r="D148" s="109"/>
      <c r="E148" s="73"/>
      <c r="F148" s="73"/>
      <c r="G148" s="73"/>
      <c r="H148" s="74"/>
      <c r="I148" s="74"/>
      <c r="J148" s="74"/>
      <c r="K148" s="74"/>
      <c r="L148" s="74"/>
      <c r="M148" s="74"/>
      <c r="N148" s="74"/>
      <c r="O148" s="73"/>
      <c r="P148" s="42"/>
    </row>
    <row r="149" spans="1:16" x14ac:dyDescent="0.25">
      <c r="A149" s="73"/>
      <c r="B149" s="73"/>
      <c r="C149" s="73"/>
      <c r="D149" s="109" t="s">
        <v>710</v>
      </c>
      <c r="E149" s="73"/>
      <c r="F149" s="73"/>
      <c r="G149" s="73"/>
      <c r="H149" s="74"/>
      <c r="I149" s="74"/>
      <c r="J149" s="74"/>
      <c r="K149" s="74"/>
      <c r="L149" s="74"/>
      <c r="M149" s="74"/>
      <c r="N149" s="74"/>
      <c r="O149" s="73"/>
      <c r="P149" s="42"/>
    </row>
    <row r="150" spans="1:16" x14ac:dyDescent="0.25">
      <c r="A150" s="73"/>
      <c r="B150" s="73"/>
      <c r="C150" s="73"/>
      <c r="D150" s="109"/>
      <c r="E150" s="73"/>
      <c r="F150" s="73"/>
      <c r="G150" s="73"/>
      <c r="H150" s="74"/>
      <c r="I150" s="74"/>
      <c r="J150" s="74"/>
      <c r="K150" s="74"/>
      <c r="L150" s="74"/>
      <c r="M150" s="74"/>
      <c r="N150" s="74"/>
      <c r="O150" s="73"/>
      <c r="P150" s="42"/>
    </row>
    <row r="151" spans="1:16" x14ac:dyDescent="0.25">
      <c r="A151" s="115"/>
      <c r="B151" s="73"/>
      <c r="C151" s="73"/>
      <c r="D151" s="109"/>
      <c r="E151" s="112" t="s">
        <v>132</v>
      </c>
      <c r="F151" s="73"/>
      <c r="G151" s="73"/>
      <c r="H151" s="74"/>
      <c r="I151" s="132" t="s">
        <v>314</v>
      </c>
      <c r="J151" s="74"/>
      <c r="K151" s="74"/>
      <c r="L151" s="74"/>
      <c r="M151" s="74"/>
      <c r="N151" s="74"/>
      <c r="O151" s="115" t="s">
        <v>602</v>
      </c>
      <c r="P151" s="42"/>
    </row>
    <row r="152" spans="1:16" x14ac:dyDescent="0.25">
      <c r="A152" s="73"/>
      <c r="B152" s="73"/>
      <c r="C152" s="73"/>
      <c r="D152" s="73"/>
      <c r="E152" s="109"/>
      <c r="F152" s="113" t="s">
        <v>47</v>
      </c>
      <c r="G152" s="113" t="s">
        <v>438</v>
      </c>
      <c r="H152" s="36">
        <v>19990</v>
      </c>
      <c r="I152" s="130"/>
      <c r="J152" s="130"/>
      <c r="K152" s="130"/>
      <c r="L152" s="130"/>
      <c r="M152" s="130"/>
      <c r="N152" s="74"/>
      <c r="O152" s="73"/>
      <c r="P152" s="42"/>
    </row>
    <row r="153" spans="1:16" x14ac:dyDescent="0.25">
      <c r="A153" s="73"/>
      <c r="B153" s="73"/>
      <c r="C153" s="73"/>
      <c r="D153" s="73"/>
      <c r="E153" s="73"/>
      <c r="F153" s="115" t="s">
        <v>49</v>
      </c>
      <c r="G153" s="115" t="s">
        <v>438</v>
      </c>
      <c r="H153" s="37">
        <v>320</v>
      </c>
      <c r="I153" s="130"/>
      <c r="J153" s="130"/>
      <c r="K153" s="130"/>
      <c r="L153" s="130"/>
      <c r="M153" s="130"/>
      <c r="N153" s="74"/>
      <c r="O153" s="73"/>
      <c r="P153" s="42"/>
    </row>
    <row r="154" spans="1:16" x14ac:dyDescent="0.25">
      <c r="A154" s="73"/>
      <c r="B154" s="73"/>
      <c r="C154" s="73"/>
      <c r="D154" s="73"/>
      <c r="E154" s="73"/>
      <c r="F154" s="115" t="s">
        <v>50</v>
      </c>
      <c r="G154" s="115" t="s">
        <v>438</v>
      </c>
      <c r="H154" s="37">
        <v>1920</v>
      </c>
      <c r="I154" s="130"/>
      <c r="J154" s="130"/>
      <c r="K154" s="130"/>
      <c r="L154" s="130"/>
      <c r="M154" s="130"/>
      <c r="N154" s="74"/>
      <c r="O154" s="73"/>
      <c r="P154" s="42"/>
    </row>
    <row r="155" spans="1:16" x14ac:dyDescent="0.25">
      <c r="A155" s="73"/>
      <c r="B155" s="73"/>
      <c r="C155" s="73"/>
      <c r="D155" s="73"/>
      <c r="E155" s="73"/>
      <c r="F155" s="115" t="s">
        <v>51</v>
      </c>
      <c r="G155" s="115" t="s">
        <v>438</v>
      </c>
      <c r="H155" s="37">
        <v>0</v>
      </c>
      <c r="I155" s="130"/>
      <c r="J155" s="130"/>
      <c r="K155" s="130"/>
      <c r="L155" s="130"/>
      <c r="M155" s="130"/>
      <c r="N155" s="74"/>
      <c r="O155" s="73"/>
      <c r="P155" s="42"/>
    </row>
    <row r="156" spans="1:16" x14ac:dyDescent="0.25">
      <c r="A156" s="73"/>
      <c r="B156" s="73"/>
      <c r="C156" s="73"/>
      <c r="D156" s="73"/>
      <c r="E156" s="73"/>
      <c r="F156" s="115" t="s">
        <v>52</v>
      </c>
      <c r="G156" s="115" t="s">
        <v>438</v>
      </c>
      <c r="H156" s="37">
        <v>67220</v>
      </c>
      <c r="I156" s="130"/>
      <c r="J156" s="130"/>
      <c r="K156" s="130"/>
      <c r="L156" s="130"/>
      <c r="M156" s="130"/>
      <c r="N156" s="74"/>
      <c r="O156" s="73"/>
      <c r="P156" s="42"/>
    </row>
    <row r="157" spans="1:16" x14ac:dyDescent="0.25">
      <c r="A157" s="73"/>
      <c r="B157" s="73"/>
      <c r="C157" s="73"/>
      <c r="D157" s="73"/>
      <c r="E157" s="73"/>
      <c r="F157" s="115" t="s">
        <v>53</v>
      </c>
      <c r="G157" s="115" t="s">
        <v>438</v>
      </c>
      <c r="H157" s="37">
        <v>75910</v>
      </c>
      <c r="I157" s="130"/>
      <c r="J157" s="130"/>
      <c r="K157" s="130"/>
      <c r="L157" s="130"/>
      <c r="M157" s="130"/>
      <c r="N157" s="74"/>
      <c r="O157" s="73"/>
      <c r="P157" s="42"/>
    </row>
    <row r="158" spans="1:16" x14ac:dyDescent="0.25">
      <c r="A158" s="73"/>
      <c r="B158" s="73"/>
      <c r="C158" s="73"/>
      <c r="D158" s="73"/>
      <c r="E158" s="73"/>
      <c r="F158" s="115" t="s">
        <v>54</v>
      </c>
      <c r="G158" s="115" t="s">
        <v>438</v>
      </c>
      <c r="H158" s="37">
        <v>710</v>
      </c>
      <c r="I158" s="130"/>
      <c r="J158" s="130"/>
      <c r="K158" s="130"/>
      <c r="L158" s="130"/>
      <c r="M158" s="130"/>
      <c r="N158" s="74"/>
      <c r="O158" s="73"/>
      <c r="P158" s="42"/>
    </row>
    <row r="159" spans="1:16" x14ac:dyDescent="0.25">
      <c r="A159" s="73"/>
      <c r="B159" s="73"/>
      <c r="C159" s="73"/>
      <c r="D159" s="73"/>
      <c r="E159" s="73"/>
      <c r="F159" s="115" t="s">
        <v>55</v>
      </c>
      <c r="G159" s="115" t="s">
        <v>438</v>
      </c>
      <c r="H159" s="37">
        <v>8060.0000000000009</v>
      </c>
      <c r="I159" s="130"/>
      <c r="J159" s="130"/>
      <c r="K159" s="130"/>
      <c r="L159" s="130"/>
      <c r="M159" s="130"/>
      <c r="N159" s="74"/>
      <c r="O159" s="73"/>
      <c r="P159" s="42"/>
    </row>
    <row r="160" spans="1:16" x14ac:dyDescent="0.25">
      <c r="A160" s="73"/>
      <c r="B160" s="73"/>
      <c r="C160" s="73"/>
      <c r="D160" s="73"/>
      <c r="E160" s="73"/>
      <c r="F160" s="115" t="s">
        <v>56</v>
      </c>
      <c r="G160" s="115" t="s">
        <v>438</v>
      </c>
      <c r="H160" s="37">
        <v>8470</v>
      </c>
      <c r="I160" s="130"/>
      <c r="J160" s="130"/>
      <c r="K160" s="130"/>
      <c r="L160" s="130"/>
      <c r="M160" s="130"/>
      <c r="N160" s="74"/>
      <c r="O160" s="73"/>
      <c r="P160" s="42"/>
    </row>
    <row r="161" spans="1:16" x14ac:dyDescent="0.25">
      <c r="A161" s="73"/>
      <c r="B161" s="73"/>
      <c r="C161" s="73"/>
      <c r="D161" s="73"/>
      <c r="E161" s="73"/>
      <c r="F161" s="115" t="s">
        <v>57</v>
      </c>
      <c r="G161" s="115" t="s">
        <v>438</v>
      </c>
      <c r="H161" s="37">
        <v>10530</v>
      </c>
      <c r="I161" s="130"/>
      <c r="J161" s="130"/>
      <c r="K161" s="130"/>
      <c r="L161" s="130"/>
      <c r="M161" s="130"/>
      <c r="N161" s="74"/>
      <c r="O161" s="73"/>
      <c r="P161" s="42"/>
    </row>
    <row r="162" spans="1:16" x14ac:dyDescent="0.25">
      <c r="A162" s="73"/>
      <c r="B162" s="73"/>
      <c r="C162" s="73"/>
      <c r="D162" s="73"/>
      <c r="E162" s="73"/>
      <c r="F162" s="115" t="s">
        <v>58</v>
      </c>
      <c r="G162" s="115" t="s">
        <v>438</v>
      </c>
      <c r="H162" s="37">
        <v>0</v>
      </c>
      <c r="I162" s="130"/>
      <c r="J162" s="130"/>
      <c r="K162" s="130"/>
      <c r="L162" s="130"/>
      <c r="M162" s="130"/>
      <c r="N162" s="74"/>
      <c r="O162" s="73"/>
      <c r="P162" s="42"/>
    </row>
    <row r="163" spans="1:16" x14ac:dyDescent="0.25">
      <c r="A163" s="73"/>
      <c r="B163" s="73"/>
      <c r="C163" s="73"/>
      <c r="D163" s="73"/>
      <c r="E163" s="73"/>
      <c r="F163" s="115" t="s">
        <v>59</v>
      </c>
      <c r="G163" s="115" t="s">
        <v>438</v>
      </c>
      <c r="H163" s="37">
        <v>0</v>
      </c>
      <c r="I163" s="130"/>
      <c r="J163" s="130"/>
      <c r="K163" s="130"/>
      <c r="L163" s="130"/>
      <c r="M163" s="130"/>
      <c r="N163" s="74"/>
      <c r="O163" s="73"/>
      <c r="P163" s="42"/>
    </row>
    <row r="164" spans="1:16" x14ac:dyDescent="0.25">
      <c r="A164" s="73"/>
      <c r="B164" s="73"/>
      <c r="C164" s="73"/>
      <c r="D164" s="73"/>
      <c r="E164" s="73"/>
      <c r="F164" s="115" t="s">
        <v>60</v>
      </c>
      <c r="G164" s="115" t="s">
        <v>438</v>
      </c>
      <c r="H164" s="37">
        <v>0</v>
      </c>
      <c r="I164" s="130"/>
      <c r="J164" s="130"/>
      <c r="K164" s="130"/>
      <c r="L164" s="130"/>
      <c r="M164" s="130"/>
      <c r="N164" s="74"/>
      <c r="O164" s="73"/>
      <c r="P164" s="42"/>
    </row>
    <row r="165" spans="1:16" x14ac:dyDescent="0.25">
      <c r="A165" s="73"/>
      <c r="B165" s="73"/>
      <c r="C165" s="73"/>
      <c r="D165" s="73"/>
      <c r="E165" s="73"/>
      <c r="F165" s="115" t="s">
        <v>61</v>
      </c>
      <c r="G165" s="115" t="s">
        <v>438</v>
      </c>
      <c r="H165" s="37">
        <v>20820</v>
      </c>
      <c r="I165" s="130"/>
      <c r="J165" s="130"/>
      <c r="K165" s="130"/>
      <c r="L165" s="130"/>
      <c r="M165" s="130"/>
      <c r="N165" s="74"/>
      <c r="O165" s="73"/>
      <c r="P165" s="42"/>
    </row>
    <row r="166" spans="1:16" x14ac:dyDescent="0.25">
      <c r="A166" s="73"/>
      <c r="B166" s="73"/>
      <c r="C166" s="73"/>
      <c r="D166" s="73"/>
      <c r="E166" s="73"/>
      <c r="F166" s="115" t="s">
        <v>62</v>
      </c>
      <c r="G166" s="115" t="s">
        <v>438</v>
      </c>
      <c r="H166" s="37">
        <v>0</v>
      </c>
      <c r="I166" s="130"/>
      <c r="J166" s="130"/>
      <c r="K166" s="130"/>
      <c r="L166" s="130"/>
      <c r="M166" s="130"/>
      <c r="N166" s="74"/>
      <c r="O166" s="73"/>
      <c r="P166" s="42"/>
    </row>
    <row r="167" spans="1:16" x14ac:dyDescent="0.25">
      <c r="A167" s="73"/>
      <c r="B167" s="73"/>
      <c r="C167" s="73"/>
      <c r="D167" s="73"/>
      <c r="E167" s="73"/>
      <c r="F167" s="115" t="s">
        <v>429</v>
      </c>
      <c r="G167" s="115" t="s">
        <v>438</v>
      </c>
      <c r="H167" s="37">
        <v>0</v>
      </c>
      <c r="I167" s="130"/>
      <c r="J167" s="130"/>
      <c r="K167" s="130"/>
      <c r="L167" s="130"/>
      <c r="M167" s="130"/>
      <c r="N167" s="74"/>
      <c r="O167" s="73"/>
      <c r="P167" s="42"/>
    </row>
    <row r="168" spans="1:16" x14ac:dyDescent="0.25">
      <c r="A168" s="73"/>
      <c r="B168" s="73"/>
      <c r="C168" s="73"/>
      <c r="D168" s="73"/>
      <c r="E168" s="73"/>
      <c r="F168" s="115" t="s">
        <v>63</v>
      </c>
      <c r="G168" s="115" t="s">
        <v>438</v>
      </c>
      <c r="H168" s="37">
        <v>0</v>
      </c>
      <c r="I168" s="130"/>
      <c r="J168" s="130"/>
      <c r="K168" s="130"/>
      <c r="L168" s="130"/>
      <c r="M168" s="130"/>
      <c r="N168" s="74"/>
      <c r="O168" s="73"/>
      <c r="P168" s="42"/>
    </row>
    <row r="169" spans="1:16" x14ac:dyDescent="0.25">
      <c r="A169" s="73"/>
      <c r="B169" s="73"/>
      <c r="C169" s="73"/>
      <c r="D169" s="73"/>
      <c r="E169" s="73"/>
      <c r="F169" s="115" t="s">
        <v>64</v>
      </c>
      <c r="G169" s="115" t="s">
        <v>438</v>
      </c>
      <c r="H169" s="37">
        <v>2050</v>
      </c>
      <c r="I169" s="130"/>
      <c r="J169" s="130"/>
      <c r="K169" s="130"/>
      <c r="L169" s="130"/>
      <c r="M169" s="130"/>
      <c r="N169" s="74"/>
      <c r="O169" s="73"/>
      <c r="P169" s="42"/>
    </row>
    <row r="170" spans="1:16" x14ac:dyDescent="0.25">
      <c r="A170" s="73"/>
      <c r="B170" s="73"/>
      <c r="C170" s="73"/>
      <c r="D170" s="73"/>
      <c r="E170" s="73"/>
      <c r="F170" s="115" t="s">
        <v>65</v>
      </c>
      <c r="G170" s="115" t="s">
        <v>438</v>
      </c>
      <c r="H170" s="37">
        <v>0</v>
      </c>
      <c r="I170" s="130"/>
      <c r="J170" s="130"/>
      <c r="K170" s="130"/>
      <c r="L170" s="130"/>
      <c r="M170" s="130"/>
      <c r="N170" s="74"/>
      <c r="O170" s="73"/>
      <c r="P170" s="42"/>
    </row>
    <row r="171" spans="1:16" x14ac:dyDescent="0.25">
      <c r="A171" s="73"/>
      <c r="B171" s="73"/>
      <c r="C171" s="73"/>
      <c r="D171" s="73"/>
      <c r="E171" s="73"/>
      <c r="F171" s="115" t="s">
        <v>66</v>
      </c>
      <c r="G171" s="115" t="s">
        <v>438</v>
      </c>
      <c r="H171" s="37">
        <v>84360</v>
      </c>
      <c r="I171" s="130"/>
      <c r="J171" s="130"/>
      <c r="K171" s="130"/>
      <c r="L171" s="130"/>
      <c r="M171" s="130"/>
      <c r="N171" s="74"/>
      <c r="O171" s="73"/>
      <c r="P171" s="42"/>
    </row>
    <row r="172" spans="1:16" x14ac:dyDescent="0.25">
      <c r="A172" s="73"/>
      <c r="B172" s="73"/>
      <c r="C172" s="73"/>
      <c r="D172" s="73"/>
      <c r="E172" s="73"/>
      <c r="F172" s="115" t="s">
        <v>67</v>
      </c>
      <c r="G172" s="115" t="s">
        <v>438</v>
      </c>
      <c r="H172" s="37">
        <v>0</v>
      </c>
      <c r="I172" s="130"/>
      <c r="J172" s="130"/>
      <c r="K172" s="130"/>
      <c r="L172" s="130"/>
      <c r="M172" s="130"/>
      <c r="N172" s="74"/>
      <c r="O172" s="73"/>
      <c r="P172" s="42"/>
    </row>
    <row r="173" spans="1:16" x14ac:dyDescent="0.25">
      <c r="A173" s="73"/>
      <c r="B173" s="73"/>
      <c r="C173" s="73"/>
      <c r="D173" s="73"/>
      <c r="E173" s="73"/>
      <c r="F173" s="115" t="s">
        <v>68</v>
      </c>
      <c r="G173" s="115" t="s">
        <v>438</v>
      </c>
      <c r="H173" s="37">
        <v>535690</v>
      </c>
      <c r="I173" s="130"/>
      <c r="J173" s="130"/>
      <c r="K173" s="130"/>
      <c r="L173" s="130"/>
      <c r="M173" s="130"/>
      <c r="N173" s="74"/>
      <c r="O173" s="73"/>
      <c r="P173" s="42"/>
    </row>
    <row r="174" spans="1:16" x14ac:dyDescent="0.25">
      <c r="A174" s="73"/>
      <c r="B174" s="73"/>
      <c r="C174" s="73"/>
      <c r="D174" s="73"/>
      <c r="E174" s="73"/>
      <c r="F174" s="115" t="s">
        <v>69</v>
      </c>
      <c r="G174" s="115" t="s">
        <v>438</v>
      </c>
      <c r="H174" s="37">
        <v>8310</v>
      </c>
      <c r="I174" s="130"/>
      <c r="J174" s="130"/>
      <c r="K174" s="130"/>
      <c r="L174" s="130"/>
      <c r="M174" s="130"/>
      <c r="N174" s="74"/>
      <c r="O174" s="73"/>
      <c r="P174" s="42"/>
    </row>
    <row r="175" spans="1:16" x14ac:dyDescent="0.25">
      <c r="A175" s="73"/>
      <c r="B175" s="73"/>
      <c r="C175" s="73"/>
      <c r="D175" s="73"/>
      <c r="E175" s="73"/>
      <c r="F175" s="115" t="s">
        <v>70</v>
      </c>
      <c r="G175" s="115" t="s">
        <v>438</v>
      </c>
      <c r="H175" s="37">
        <v>24520</v>
      </c>
      <c r="I175" s="130"/>
      <c r="J175" s="130"/>
      <c r="K175" s="130"/>
      <c r="L175" s="130"/>
      <c r="M175" s="130"/>
      <c r="N175" s="74"/>
      <c r="O175" s="73"/>
      <c r="P175" s="42"/>
    </row>
    <row r="176" spans="1:16" x14ac:dyDescent="0.25">
      <c r="A176" s="73"/>
      <c r="B176" s="73"/>
      <c r="C176" s="73"/>
      <c r="D176" s="73"/>
      <c r="E176" s="73"/>
      <c r="F176" s="115" t="s">
        <v>71</v>
      </c>
      <c r="G176" s="115" t="s">
        <v>438</v>
      </c>
      <c r="H176" s="37">
        <v>7060</v>
      </c>
      <c r="I176" s="130"/>
      <c r="J176" s="130"/>
      <c r="K176" s="130"/>
      <c r="L176" s="130"/>
      <c r="M176" s="130"/>
      <c r="N176" s="74"/>
      <c r="O176" s="73"/>
      <c r="P176" s="42"/>
    </row>
    <row r="177" spans="1:16" x14ac:dyDescent="0.25">
      <c r="A177" s="73"/>
      <c r="B177" s="73"/>
      <c r="C177" s="73"/>
      <c r="D177" s="73"/>
      <c r="E177" s="73"/>
      <c r="F177" s="115" t="s">
        <v>72</v>
      </c>
      <c r="G177" s="115" t="s">
        <v>438</v>
      </c>
      <c r="H177" s="37">
        <v>10150</v>
      </c>
      <c r="I177" s="130"/>
      <c r="J177" s="130"/>
      <c r="K177" s="130"/>
      <c r="L177" s="130"/>
      <c r="M177" s="130"/>
      <c r="N177" s="74"/>
      <c r="O177" s="73"/>
      <c r="P177" s="42"/>
    </row>
    <row r="178" spans="1:16" x14ac:dyDescent="0.25">
      <c r="A178" s="73"/>
      <c r="B178" s="73"/>
      <c r="C178" s="73"/>
      <c r="D178" s="73"/>
      <c r="E178" s="73"/>
      <c r="F178" s="115" t="s">
        <v>73</v>
      </c>
      <c r="G178" s="115" t="s">
        <v>438</v>
      </c>
      <c r="H178" s="37">
        <v>12280</v>
      </c>
      <c r="I178" s="130"/>
      <c r="J178" s="130"/>
      <c r="K178" s="130"/>
      <c r="L178" s="130"/>
      <c r="M178" s="130"/>
      <c r="N178" s="74"/>
      <c r="O178" s="73"/>
      <c r="P178" s="42"/>
    </row>
    <row r="179" spans="1:16" x14ac:dyDescent="0.25">
      <c r="A179" s="73"/>
      <c r="B179" s="73"/>
      <c r="C179" s="73"/>
      <c r="D179" s="73"/>
      <c r="E179" s="73"/>
      <c r="F179" s="115" t="s">
        <v>74</v>
      </c>
      <c r="G179" s="115" t="s">
        <v>438</v>
      </c>
      <c r="H179" s="37">
        <v>0</v>
      </c>
      <c r="I179" s="130"/>
      <c r="J179" s="130"/>
      <c r="K179" s="130"/>
      <c r="L179" s="130"/>
      <c r="M179" s="130"/>
      <c r="N179" s="74"/>
      <c r="O179" s="73"/>
      <c r="P179" s="42"/>
    </row>
    <row r="180" spans="1:16" x14ac:dyDescent="0.25">
      <c r="A180" s="73"/>
      <c r="B180" s="73"/>
      <c r="C180" s="73"/>
      <c r="D180" s="73"/>
      <c r="E180" s="73"/>
      <c r="F180" s="115" t="s">
        <v>75</v>
      </c>
      <c r="G180" s="115" t="s">
        <v>438</v>
      </c>
      <c r="H180" s="37">
        <v>0</v>
      </c>
      <c r="I180" s="130"/>
      <c r="J180" s="130"/>
      <c r="K180" s="130"/>
      <c r="L180" s="130"/>
      <c r="M180" s="130"/>
      <c r="N180" s="74"/>
      <c r="O180" s="73"/>
      <c r="P180" s="42"/>
    </row>
    <row r="181" spans="1:16" x14ac:dyDescent="0.25">
      <c r="A181" s="73"/>
      <c r="B181" s="73"/>
      <c r="C181" s="73"/>
      <c r="D181" s="73"/>
      <c r="E181" s="73"/>
      <c r="F181" s="115" t="s">
        <v>76</v>
      </c>
      <c r="G181" s="115" t="s">
        <v>438</v>
      </c>
      <c r="H181" s="37">
        <v>0</v>
      </c>
      <c r="I181" s="130"/>
      <c r="J181" s="130"/>
      <c r="K181" s="130"/>
      <c r="L181" s="130"/>
      <c r="M181" s="130"/>
      <c r="N181" s="74"/>
      <c r="O181" s="73"/>
      <c r="P181" s="42"/>
    </row>
    <row r="182" spans="1:16" x14ac:dyDescent="0.25">
      <c r="A182" s="73"/>
      <c r="B182" s="73"/>
      <c r="C182" s="73"/>
      <c r="D182" s="73"/>
      <c r="E182" s="73"/>
      <c r="F182" s="115" t="s">
        <v>77</v>
      </c>
      <c r="G182" s="115" t="s">
        <v>438</v>
      </c>
      <c r="H182" s="37">
        <v>0</v>
      </c>
      <c r="I182" s="130"/>
      <c r="J182" s="130"/>
      <c r="K182" s="130"/>
      <c r="L182" s="130"/>
      <c r="M182" s="130"/>
      <c r="N182" s="74"/>
      <c r="O182" s="73"/>
      <c r="P182" s="42"/>
    </row>
    <row r="183" spans="1:16" x14ac:dyDescent="0.25">
      <c r="A183" s="73"/>
      <c r="B183" s="73"/>
      <c r="C183" s="73"/>
      <c r="D183" s="73"/>
      <c r="E183" s="73"/>
      <c r="F183" s="115" t="s">
        <v>78</v>
      </c>
      <c r="G183" s="115" t="s">
        <v>438</v>
      </c>
      <c r="H183" s="37">
        <v>0</v>
      </c>
      <c r="I183" s="130"/>
      <c r="J183" s="130"/>
      <c r="K183" s="130"/>
      <c r="L183" s="130"/>
      <c r="M183" s="130"/>
      <c r="N183" s="74"/>
      <c r="O183" s="73"/>
      <c r="P183" s="42"/>
    </row>
    <row r="184" spans="1:16" x14ac:dyDescent="0.25">
      <c r="A184" s="73"/>
      <c r="B184" s="73"/>
      <c r="C184" s="73"/>
      <c r="D184" s="73"/>
      <c r="E184" s="73"/>
      <c r="F184" s="115" t="s">
        <v>79</v>
      </c>
      <c r="G184" s="115" t="s">
        <v>438</v>
      </c>
      <c r="H184" s="37">
        <v>0</v>
      </c>
      <c r="I184" s="130"/>
      <c r="J184" s="130"/>
      <c r="K184" s="130"/>
      <c r="L184" s="130"/>
      <c r="M184" s="130"/>
      <c r="N184" s="74"/>
      <c r="O184" s="73"/>
      <c r="P184" s="42"/>
    </row>
    <row r="185" spans="1:16" x14ac:dyDescent="0.25">
      <c r="A185" s="73"/>
      <c r="B185" s="73"/>
      <c r="C185" s="73"/>
      <c r="D185" s="73"/>
      <c r="E185" s="73"/>
      <c r="F185" s="115" t="s">
        <v>80</v>
      </c>
      <c r="G185" s="115" t="s">
        <v>438</v>
      </c>
      <c r="H185" s="37">
        <v>0</v>
      </c>
      <c r="I185" s="130"/>
      <c r="J185" s="130"/>
      <c r="K185" s="130"/>
      <c r="L185" s="130"/>
      <c r="M185" s="130"/>
      <c r="N185" s="74"/>
      <c r="O185" s="73"/>
      <c r="P185" s="42"/>
    </row>
    <row r="186" spans="1:16" x14ac:dyDescent="0.25">
      <c r="A186" s="73"/>
      <c r="B186" s="73"/>
      <c r="C186" s="73"/>
      <c r="D186" s="73"/>
      <c r="E186" s="73"/>
      <c r="F186" s="115" t="s">
        <v>81</v>
      </c>
      <c r="G186" s="115" t="s">
        <v>438</v>
      </c>
      <c r="H186" s="37">
        <v>0</v>
      </c>
      <c r="I186" s="130"/>
      <c r="J186" s="130"/>
      <c r="K186" s="130"/>
      <c r="L186" s="130"/>
      <c r="M186" s="130"/>
      <c r="N186" s="74"/>
      <c r="O186" s="73"/>
      <c r="P186" s="42"/>
    </row>
    <row r="187" spans="1:16" x14ac:dyDescent="0.25">
      <c r="A187" s="73"/>
      <c r="B187" s="73"/>
      <c r="C187" s="73"/>
      <c r="D187" s="73"/>
      <c r="E187" s="73"/>
      <c r="F187" s="115" t="s">
        <v>82</v>
      </c>
      <c r="G187" s="115" t="s">
        <v>438</v>
      </c>
      <c r="H187" s="37">
        <v>0</v>
      </c>
      <c r="I187" s="130"/>
      <c r="J187" s="130"/>
      <c r="K187" s="130"/>
      <c r="L187" s="130"/>
      <c r="M187" s="130"/>
      <c r="N187" s="74"/>
      <c r="O187" s="73"/>
      <c r="P187" s="42"/>
    </row>
    <row r="188" spans="1:16" x14ac:dyDescent="0.25">
      <c r="A188" s="73"/>
      <c r="B188" s="73"/>
      <c r="C188" s="73"/>
      <c r="D188" s="73"/>
      <c r="E188" s="73"/>
      <c r="F188" s="115" t="s">
        <v>83</v>
      </c>
      <c r="G188" s="115" t="s">
        <v>438</v>
      </c>
      <c r="H188" s="37">
        <v>1780</v>
      </c>
      <c r="I188" s="130"/>
      <c r="J188" s="130"/>
      <c r="K188" s="130"/>
      <c r="L188" s="130"/>
      <c r="M188" s="130"/>
      <c r="N188" s="74"/>
      <c r="O188" s="73"/>
      <c r="P188" s="42"/>
    </row>
    <row r="189" spans="1:16" x14ac:dyDescent="0.25">
      <c r="A189" s="73"/>
      <c r="B189" s="73"/>
      <c r="C189" s="73"/>
      <c r="D189" s="73"/>
      <c r="E189" s="73"/>
      <c r="F189" s="115" t="s">
        <v>84</v>
      </c>
      <c r="G189" s="115" t="s">
        <v>438</v>
      </c>
      <c r="H189" s="37">
        <v>12820</v>
      </c>
      <c r="I189" s="130"/>
      <c r="J189" s="130"/>
      <c r="K189" s="130"/>
      <c r="L189" s="130"/>
      <c r="M189" s="130"/>
      <c r="N189" s="74"/>
      <c r="O189" s="73"/>
      <c r="P189" s="42"/>
    </row>
    <row r="190" spans="1:16" x14ac:dyDescent="0.25">
      <c r="A190" s="73"/>
      <c r="B190" s="73"/>
      <c r="C190" s="73"/>
      <c r="D190" s="73"/>
      <c r="E190" s="73"/>
      <c r="F190" s="115" t="s">
        <v>85</v>
      </c>
      <c r="G190" s="115" t="s">
        <v>438</v>
      </c>
      <c r="H190" s="37">
        <v>0</v>
      </c>
      <c r="I190" s="130"/>
      <c r="J190" s="130"/>
      <c r="K190" s="130"/>
      <c r="L190" s="130"/>
      <c r="M190" s="130"/>
      <c r="N190" s="74"/>
      <c r="O190" s="73"/>
      <c r="P190" s="42"/>
    </row>
    <row r="191" spans="1:16" x14ac:dyDescent="0.25">
      <c r="A191" s="73"/>
      <c r="B191" s="73"/>
      <c r="C191" s="73"/>
      <c r="D191" s="73"/>
      <c r="E191" s="73"/>
      <c r="F191" s="115" t="s">
        <v>86</v>
      </c>
      <c r="G191" s="115" t="s">
        <v>438</v>
      </c>
      <c r="H191" s="37">
        <v>0</v>
      </c>
      <c r="I191" s="130"/>
      <c r="J191" s="130"/>
      <c r="K191" s="130"/>
      <c r="L191" s="130"/>
      <c r="M191" s="130"/>
      <c r="N191" s="74"/>
      <c r="O191" s="73"/>
      <c r="P191" s="42"/>
    </row>
    <row r="192" spans="1:16" x14ac:dyDescent="0.25">
      <c r="A192" s="73"/>
      <c r="B192" s="73"/>
      <c r="C192" s="73"/>
      <c r="D192" s="73"/>
      <c r="E192" s="73"/>
      <c r="F192" s="115" t="s">
        <v>87</v>
      </c>
      <c r="G192" s="115" t="s">
        <v>438</v>
      </c>
      <c r="H192" s="37">
        <v>26880</v>
      </c>
      <c r="I192" s="130"/>
      <c r="J192" s="130"/>
      <c r="K192" s="130"/>
      <c r="L192" s="130"/>
      <c r="M192" s="130"/>
      <c r="N192" s="74"/>
      <c r="O192" s="73"/>
      <c r="P192" s="42"/>
    </row>
    <row r="193" spans="1:16" x14ac:dyDescent="0.25">
      <c r="A193" s="73"/>
      <c r="B193" s="73"/>
      <c r="C193" s="73"/>
      <c r="D193" s="73"/>
      <c r="E193" s="73"/>
      <c r="F193" s="115" t="s">
        <v>88</v>
      </c>
      <c r="G193" s="115" t="s">
        <v>438</v>
      </c>
      <c r="H193" s="37">
        <v>33670</v>
      </c>
      <c r="I193" s="130"/>
      <c r="J193" s="130"/>
      <c r="K193" s="130"/>
      <c r="L193" s="130"/>
      <c r="M193" s="130"/>
      <c r="N193" s="74"/>
      <c r="O193" s="73"/>
      <c r="P193" s="42"/>
    </row>
    <row r="194" spans="1:16" x14ac:dyDescent="0.25">
      <c r="A194" s="73"/>
      <c r="B194" s="73"/>
      <c r="C194" s="73"/>
      <c r="D194" s="73"/>
      <c r="E194" s="73"/>
      <c r="F194" s="115" t="s">
        <v>89</v>
      </c>
      <c r="G194" s="115" t="s">
        <v>438</v>
      </c>
      <c r="H194" s="37">
        <v>41550</v>
      </c>
      <c r="I194" s="130"/>
      <c r="J194" s="130"/>
      <c r="K194" s="130"/>
      <c r="L194" s="130"/>
      <c r="M194" s="130"/>
      <c r="N194" s="74"/>
      <c r="O194" s="73"/>
      <c r="P194" s="42"/>
    </row>
    <row r="195" spans="1:16" x14ac:dyDescent="0.25">
      <c r="A195" s="73"/>
      <c r="B195" s="73"/>
      <c r="C195" s="73"/>
      <c r="D195" s="73"/>
      <c r="E195" s="73"/>
      <c r="F195" s="115" t="s">
        <v>90</v>
      </c>
      <c r="G195" s="115" t="s">
        <v>438</v>
      </c>
      <c r="H195" s="37">
        <v>52490</v>
      </c>
      <c r="I195" s="130"/>
      <c r="J195" s="130"/>
      <c r="K195" s="130"/>
      <c r="L195" s="130"/>
      <c r="M195" s="130"/>
      <c r="N195" s="74"/>
      <c r="O195" s="73"/>
      <c r="P195" s="42"/>
    </row>
    <row r="196" spans="1:16" x14ac:dyDescent="0.25">
      <c r="A196" s="73"/>
      <c r="B196" s="73"/>
      <c r="C196" s="73"/>
      <c r="D196" s="73"/>
      <c r="E196" s="73"/>
      <c r="F196" s="115" t="s">
        <v>91</v>
      </c>
      <c r="G196" s="115" t="s">
        <v>438</v>
      </c>
      <c r="H196" s="37">
        <v>2610</v>
      </c>
      <c r="I196" s="130"/>
      <c r="J196" s="130"/>
      <c r="K196" s="130"/>
      <c r="L196" s="130"/>
      <c r="M196" s="130"/>
      <c r="N196" s="74"/>
      <c r="O196" s="73"/>
      <c r="P196" s="42"/>
    </row>
    <row r="197" spans="1:16" x14ac:dyDescent="0.25">
      <c r="A197" s="73"/>
      <c r="B197" s="73"/>
      <c r="C197" s="73"/>
      <c r="D197" s="73"/>
      <c r="E197" s="73"/>
      <c r="F197" s="115" t="s">
        <v>92</v>
      </c>
      <c r="G197" s="115" t="s">
        <v>438</v>
      </c>
      <c r="H197" s="37">
        <v>45360</v>
      </c>
      <c r="I197" s="130"/>
      <c r="J197" s="130"/>
      <c r="K197" s="130"/>
      <c r="L197" s="130"/>
      <c r="M197" s="130"/>
      <c r="N197" s="74"/>
      <c r="O197" s="73"/>
      <c r="P197" s="42"/>
    </row>
    <row r="198" spans="1:16" x14ac:dyDescent="0.25">
      <c r="A198" s="73"/>
      <c r="B198" s="73"/>
      <c r="C198" s="73"/>
      <c r="D198" s="73"/>
      <c r="E198" s="73"/>
      <c r="F198" s="115" t="s">
        <v>93</v>
      </c>
      <c r="G198" s="115" t="s">
        <v>438</v>
      </c>
      <c r="H198" s="37">
        <v>3610</v>
      </c>
      <c r="I198" s="130"/>
      <c r="J198" s="130"/>
      <c r="K198" s="130"/>
      <c r="L198" s="130"/>
      <c r="M198" s="130"/>
      <c r="N198" s="74"/>
      <c r="O198" s="73"/>
      <c r="P198" s="42"/>
    </row>
    <row r="199" spans="1:16" x14ac:dyDescent="0.25">
      <c r="A199" s="73"/>
      <c r="B199" s="73"/>
      <c r="C199" s="73"/>
      <c r="D199" s="73"/>
      <c r="E199" s="73"/>
      <c r="F199" s="115" t="s">
        <v>94</v>
      </c>
      <c r="G199" s="115" t="s">
        <v>438</v>
      </c>
      <c r="H199" s="37">
        <v>74530</v>
      </c>
      <c r="I199" s="130"/>
      <c r="J199" s="130"/>
      <c r="K199" s="130"/>
      <c r="L199" s="130"/>
      <c r="M199" s="130"/>
      <c r="N199" s="74"/>
      <c r="O199" s="73"/>
      <c r="P199" s="42"/>
    </row>
    <row r="200" spans="1:16" x14ac:dyDescent="0.25">
      <c r="A200" s="73"/>
      <c r="B200" s="73"/>
      <c r="C200" s="73"/>
      <c r="D200" s="73"/>
      <c r="E200" s="73"/>
      <c r="F200" s="115" t="s">
        <v>95</v>
      </c>
      <c r="G200" s="115" t="s">
        <v>438</v>
      </c>
      <c r="H200" s="37">
        <v>173040</v>
      </c>
      <c r="I200" s="130"/>
      <c r="J200" s="130"/>
      <c r="K200" s="130"/>
      <c r="L200" s="130"/>
      <c r="M200" s="130"/>
      <c r="N200" s="74"/>
      <c r="O200" s="73"/>
      <c r="P200" s="42"/>
    </row>
    <row r="201" spans="1:16" x14ac:dyDescent="0.25">
      <c r="A201" s="73"/>
      <c r="B201" s="73"/>
      <c r="C201" s="73"/>
      <c r="D201" s="73"/>
      <c r="E201" s="73"/>
      <c r="F201" s="115" t="s">
        <v>96</v>
      </c>
      <c r="G201" s="115" t="s">
        <v>438</v>
      </c>
      <c r="H201" s="37">
        <v>152890</v>
      </c>
      <c r="I201" s="130"/>
      <c r="J201" s="130"/>
      <c r="K201" s="130"/>
      <c r="L201" s="130"/>
      <c r="M201" s="130"/>
      <c r="N201" s="74"/>
      <c r="O201" s="73"/>
      <c r="P201" s="42"/>
    </row>
    <row r="202" spans="1:16" x14ac:dyDescent="0.25">
      <c r="A202" s="73"/>
      <c r="B202" s="73"/>
      <c r="C202" s="73"/>
      <c r="D202" s="73"/>
      <c r="E202" s="73"/>
      <c r="F202" s="115" t="s">
        <v>97</v>
      </c>
      <c r="G202" s="115" t="s">
        <v>438</v>
      </c>
      <c r="H202" s="37">
        <v>173420</v>
      </c>
      <c r="I202" s="130"/>
      <c r="J202" s="130"/>
      <c r="K202" s="130"/>
      <c r="L202" s="130"/>
      <c r="M202" s="130"/>
      <c r="N202" s="74"/>
      <c r="O202" s="73"/>
      <c r="P202" s="42"/>
    </row>
    <row r="203" spans="1:16" x14ac:dyDescent="0.25">
      <c r="A203" s="73"/>
      <c r="B203" s="73"/>
      <c r="C203" s="73"/>
      <c r="D203" s="73"/>
      <c r="E203" s="73"/>
      <c r="F203" s="115" t="s">
        <v>98</v>
      </c>
      <c r="G203" s="115" t="s">
        <v>438</v>
      </c>
      <c r="H203" s="37">
        <v>444450</v>
      </c>
      <c r="I203" s="130"/>
      <c r="J203" s="130"/>
      <c r="K203" s="130"/>
      <c r="L203" s="130"/>
      <c r="M203" s="130"/>
      <c r="N203" s="74"/>
      <c r="O203" s="73"/>
      <c r="P203" s="42"/>
    </row>
    <row r="204" spans="1:16" x14ac:dyDescent="0.25">
      <c r="A204" s="73"/>
      <c r="B204" s="73"/>
      <c r="C204" s="73"/>
      <c r="D204" s="73"/>
      <c r="E204" s="73"/>
      <c r="F204" s="115" t="s">
        <v>99</v>
      </c>
      <c r="G204" s="115" t="s">
        <v>438</v>
      </c>
      <c r="H204" s="37">
        <v>444450</v>
      </c>
      <c r="I204" s="130"/>
      <c r="J204" s="130"/>
      <c r="K204" s="130"/>
      <c r="L204" s="130"/>
      <c r="M204" s="130"/>
      <c r="N204" s="74"/>
      <c r="O204" s="73"/>
      <c r="P204" s="42"/>
    </row>
    <row r="205" spans="1:16" x14ac:dyDescent="0.25">
      <c r="A205" s="73"/>
      <c r="B205" s="73"/>
      <c r="C205" s="73"/>
      <c r="D205" s="73"/>
      <c r="E205" s="73"/>
      <c r="F205" s="115" t="s">
        <v>100</v>
      </c>
      <c r="G205" s="115" t="s">
        <v>438</v>
      </c>
      <c r="H205" s="37">
        <v>444450</v>
      </c>
      <c r="I205" s="130"/>
      <c r="J205" s="130"/>
      <c r="K205" s="130"/>
      <c r="L205" s="130"/>
      <c r="M205" s="130"/>
      <c r="N205" s="74"/>
      <c r="O205" s="73"/>
      <c r="P205" s="42"/>
    </row>
    <row r="206" spans="1:16" x14ac:dyDescent="0.25">
      <c r="A206" s="73"/>
      <c r="B206" s="73"/>
      <c r="C206" s="73"/>
      <c r="D206" s="73"/>
      <c r="E206" s="73"/>
      <c r="F206" s="115" t="s">
        <v>101</v>
      </c>
      <c r="G206" s="115" t="s">
        <v>438</v>
      </c>
      <c r="H206" s="37">
        <v>1134520</v>
      </c>
      <c r="I206" s="130"/>
      <c r="J206" s="130"/>
      <c r="K206" s="130"/>
      <c r="L206" s="130"/>
      <c r="M206" s="130"/>
      <c r="N206" s="74"/>
      <c r="O206" s="73"/>
      <c r="P206" s="42"/>
    </row>
    <row r="207" spans="1:16" x14ac:dyDescent="0.25">
      <c r="A207" s="73"/>
      <c r="B207" s="73"/>
      <c r="C207" s="73"/>
      <c r="D207" s="73"/>
      <c r="E207" s="73"/>
      <c r="F207" s="115" t="s">
        <v>102</v>
      </c>
      <c r="G207" s="115" t="s">
        <v>438</v>
      </c>
      <c r="H207" s="37">
        <v>66580</v>
      </c>
      <c r="I207" s="130"/>
      <c r="J207" s="130"/>
      <c r="K207" s="130"/>
      <c r="L207" s="130"/>
      <c r="M207" s="130"/>
      <c r="N207" s="74"/>
      <c r="O207" s="73"/>
      <c r="P207" s="42"/>
    </row>
    <row r="208" spans="1:16" x14ac:dyDescent="0.25">
      <c r="A208" s="73"/>
      <c r="B208" s="73"/>
      <c r="C208" s="73"/>
      <c r="D208" s="73"/>
      <c r="E208" s="73"/>
      <c r="F208" s="115" t="s">
        <v>103</v>
      </c>
      <c r="G208" s="115" t="s">
        <v>438</v>
      </c>
      <c r="H208" s="37">
        <v>51400</v>
      </c>
      <c r="I208" s="130"/>
      <c r="J208" s="130"/>
      <c r="K208" s="130"/>
      <c r="L208" s="130"/>
      <c r="M208" s="130"/>
      <c r="N208" s="74"/>
      <c r="O208" s="73"/>
      <c r="P208" s="42"/>
    </row>
    <row r="209" spans="1:16" x14ac:dyDescent="0.25">
      <c r="A209" s="73"/>
      <c r="B209" s="73"/>
      <c r="C209" s="73"/>
      <c r="D209" s="73"/>
      <c r="E209" s="73"/>
      <c r="F209" s="115" t="s">
        <v>104</v>
      </c>
      <c r="G209" s="115" t="s">
        <v>438</v>
      </c>
      <c r="H209" s="37">
        <v>33170</v>
      </c>
      <c r="I209" s="130"/>
      <c r="J209" s="130"/>
      <c r="K209" s="130"/>
      <c r="L209" s="130"/>
      <c r="M209" s="130"/>
      <c r="N209" s="74"/>
      <c r="O209" s="73"/>
      <c r="P209" s="42"/>
    </row>
    <row r="210" spans="1:16" x14ac:dyDescent="0.25">
      <c r="A210" s="73"/>
      <c r="B210" s="73"/>
      <c r="C210" s="73"/>
      <c r="D210" s="73"/>
      <c r="E210" s="73"/>
      <c r="F210" s="115" t="s">
        <v>105</v>
      </c>
      <c r="G210" s="115" t="s">
        <v>438</v>
      </c>
      <c r="H210" s="37">
        <v>0</v>
      </c>
      <c r="I210" s="130"/>
      <c r="J210" s="130"/>
      <c r="K210" s="130"/>
      <c r="L210" s="130"/>
      <c r="M210" s="130"/>
      <c r="N210" s="74"/>
      <c r="O210" s="73"/>
      <c r="P210" s="42"/>
    </row>
    <row r="211" spans="1:16" x14ac:dyDescent="0.25">
      <c r="A211" s="73"/>
      <c r="B211" s="73"/>
      <c r="C211" s="73"/>
      <c r="D211" s="73"/>
      <c r="E211" s="73"/>
      <c r="F211" s="115" t="s">
        <v>106</v>
      </c>
      <c r="G211" s="115" t="s">
        <v>438</v>
      </c>
      <c r="H211" s="37">
        <v>0</v>
      </c>
      <c r="I211" s="130"/>
      <c r="J211" s="130"/>
      <c r="K211" s="130"/>
      <c r="L211" s="130"/>
      <c r="M211" s="130"/>
      <c r="N211" s="74"/>
      <c r="O211" s="73"/>
      <c r="P211" s="42"/>
    </row>
    <row r="212" spans="1:16" x14ac:dyDescent="0.25">
      <c r="A212" s="73"/>
      <c r="B212" s="73"/>
      <c r="C212" s="73"/>
      <c r="D212" s="73"/>
      <c r="E212" s="73"/>
      <c r="F212" s="115" t="s">
        <v>107</v>
      </c>
      <c r="G212" s="115" t="s">
        <v>438</v>
      </c>
      <c r="H212" s="37">
        <v>0</v>
      </c>
      <c r="I212" s="130"/>
      <c r="J212" s="130"/>
      <c r="K212" s="130"/>
      <c r="L212" s="130"/>
      <c r="M212" s="130"/>
      <c r="N212" s="74"/>
      <c r="O212" s="73"/>
      <c r="P212" s="42"/>
    </row>
    <row r="213" spans="1:16" x14ac:dyDescent="0.25">
      <c r="A213" s="73"/>
      <c r="B213" s="73"/>
      <c r="C213" s="73"/>
      <c r="D213" s="73"/>
      <c r="E213" s="73"/>
      <c r="F213" s="115" t="s">
        <v>108</v>
      </c>
      <c r="G213" s="115" t="s">
        <v>438</v>
      </c>
      <c r="H213" s="37">
        <v>88110</v>
      </c>
      <c r="I213" s="130"/>
      <c r="J213" s="130"/>
      <c r="K213" s="130"/>
      <c r="L213" s="130"/>
      <c r="M213" s="130"/>
      <c r="N213" s="74"/>
      <c r="O213" s="73"/>
      <c r="P213" s="42"/>
    </row>
    <row r="214" spans="1:16" x14ac:dyDescent="0.25">
      <c r="A214" s="73"/>
      <c r="B214" s="73"/>
      <c r="C214" s="73"/>
      <c r="D214" s="73"/>
      <c r="E214" s="73"/>
      <c r="F214" s="115" t="s">
        <v>109</v>
      </c>
      <c r="G214" s="115" t="s">
        <v>438</v>
      </c>
      <c r="H214" s="37">
        <v>0</v>
      </c>
      <c r="I214" s="130"/>
      <c r="J214" s="130"/>
      <c r="K214" s="130"/>
      <c r="L214" s="130"/>
      <c r="M214" s="130"/>
      <c r="N214" s="74"/>
      <c r="O214" s="73"/>
      <c r="P214" s="42"/>
    </row>
    <row r="215" spans="1:16" x14ac:dyDescent="0.25">
      <c r="A215" s="73"/>
      <c r="B215" s="73"/>
      <c r="C215" s="73"/>
      <c r="D215" s="73"/>
      <c r="E215" s="73"/>
      <c r="F215" s="115" t="s">
        <v>110</v>
      </c>
      <c r="G215" s="115" t="s">
        <v>438</v>
      </c>
      <c r="H215" s="37">
        <v>0</v>
      </c>
      <c r="I215" s="130"/>
      <c r="J215" s="130"/>
      <c r="K215" s="130"/>
      <c r="L215" s="130"/>
      <c r="M215" s="130"/>
      <c r="N215" s="74"/>
      <c r="O215" s="73"/>
      <c r="P215" s="42"/>
    </row>
    <row r="216" spans="1:16" x14ac:dyDescent="0.25">
      <c r="A216" s="73"/>
      <c r="B216" s="73"/>
      <c r="C216" s="73"/>
      <c r="D216" s="73"/>
      <c r="E216" s="73"/>
      <c r="F216" s="115" t="s">
        <v>111</v>
      </c>
      <c r="G216" s="115" t="s">
        <v>438</v>
      </c>
      <c r="H216" s="37">
        <v>262730</v>
      </c>
      <c r="I216" s="130"/>
      <c r="J216" s="130"/>
      <c r="K216" s="130"/>
      <c r="L216" s="130"/>
      <c r="M216" s="130"/>
      <c r="N216" s="74"/>
      <c r="O216" s="73"/>
      <c r="P216" s="42"/>
    </row>
    <row r="217" spans="1:16" x14ac:dyDescent="0.25">
      <c r="A217" s="73"/>
      <c r="B217" s="73"/>
      <c r="C217" s="73"/>
      <c r="D217" s="73"/>
      <c r="E217" s="73"/>
      <c r="F217" s="115" t="s">
        <v>112</v>
      </c>
      <c r="G217" s="115" t="s">
        <v>438</v>
      </c>
      <c r="H217" s="37">
        <v>0</v>
      </c>
      <c r="I217" s="130"/>
      <c r="J217" s="130"/>
      <c r="K217" s="130"/>
      <c r="L217" s="130"/>
      <c r="M217" s="130"/>
      <c r="N217" s="74"/>
      <c r="O217" s="73"/>
      <c r="P217" s="42"/>
    </row>
    <row r="218" spans="1:16" x14ac:dyDescent="0.25">
      <c r="A218" s="73"/>
      <c r="B218" s="73"/>
      <c r="C218" s="73"/>
      <c r="D218" s="73"/>
      <c r="E218" s="73"/>
      <c r="F218" s="115" t="s">
        <v>113</v>
      </c>
      <c r="G218" s="115" t="s">
        <v>438</v>
      </c>
      <c r="H218" s="37">
        <v>457920</v>
      </c>
      <c r="I218" s="130"/>
      <c r="J218" s="130"/>
      <c r="K218" s="130"/>
      <c r="L218" s="130"/>
      <c r="M218" s="130"/>
      <c r="N218" s="74"/>
      <c r="O218" s="73"/>
      <c r="P218" s="42"/>
    </row>
    <row r="219" spans="1:16" x14ac:dyDescent="0.25">
      <c r="A219" s="73"/>
      <c r="B219" s="73"/>
      <c r="C219" s="73"/>
      <c r="D219" s="73"/>
      <c r="E219" s="73"/>
      <c r="F219" s="115" t="s">
        <v>114</v>
      </c>
      <c r="G219" s="115" t="s">
        <v>438</v>
      </c>
      <c r="H219" s="37">
        <v>0</v>
      </c>
      <c r="I219" s="130"/>
      <c r="J219" s="130"/>
      <c r="K219" s="130"/>
      <c r="L219" s="130"/>
      <c r="M219" s="130"/>
      <c r="N219" s="74"/>
      <c r="O219" s="73"/>
      <c r="P219" s="42"/>
    </row>
    <row r="220" spans="1:16" x14ac:dyDescent="0.25">
      <c r="A220" s="73"/>
      <c r="B220" s="73"/>
      <c r="C220" s="73"/>
      <c r="D220" s="73"/>
      <c r="E220" s="73"/>
      <c r="F220" s="115" t="s">
        <v>115</v>
      </c>
      <c r="G220" s="115" t="s">
        <v>438</v>
      </c>
      <c r="H220" s="37">
        <v>52850</v>
      </c>
      <c r="I220" s="130"/>
      <c r="J220" s="130"/>
      <c r="K220" s="130"/>
      <c r="L220" s="130"/>
      <c r="M220" s="130"/>
      <c r="N220" s="74"/>
      <c r="O220" s="73"/>
      <c r="P220" s="42"/>
    </row>
    <row r="221" spans="1:16" x14ac:dyDescent="0.25">
      <c r="A221" s="73"/>
      <c r="B221" s="73"/>
      <c r="C221" s="73"/>
      <c r="D221" s="73"/>
      <c r="E221" s="73"/>
      <c r="F221" s="115" t="s">
        <v>116</v>
      </c>
      <c r="G221" s="115" t="s">
        <v>438</v>
      </c>
      <c r="H221" s="37">
        <v>53510</v>
      </c>
      <c r="I221" s="130"/>
      <c r="J221" s="130"/>
      <c r="K221" s="130"/>
      <c r="L221" s="130"/>
      <c r="M221" s="130"/>
      <c r="N221" s="74"/>
      <c r="O221" s="73"/>
      <c r="P221" s="42"/>
    </row>
    <row r="222" spans="1:16" x14ac:dyDescent="0.25">
      <c r="A222" s="73"/>
      <c r="B222" s="73"/>
      <c r="C222" s="73"/>
      <c r="D222" s="73"/>
      <c r="E222" s="73"/>
      <c r="F222" s="115" t="s">
        <v>117</v>
      </c>
      <c r="G222" s="115" t="s">
        <v>438</v>
      </c>
      <c r="H222" s="37">
        <v>3640</v>
      </c>
      <c r="I222" s="130"/>
      <c r="J222" s="130"/>
      <c r="K222" s="130"/>
      <c r="L222" s="130"/>
      <c r="M222" s="130"/>
      <c r="N222" s="74"/>
      <c r="O222" s="73"/>
      <c r="P222" s="42"/>
    </row>
    <row r="223" spans="1:16" x14ac:dyDescent="0.25">
      <c r="A223" s="73"/>
      <c r="B223" s="73"/>
      <c r="C223" s="73"/>
      <c r="D223" s="73"/>
      <c r="E223" s="73"/>
      <c r="F223" s="115" t="s">
        <v>118</v>
      </c>
      <c r="G223" s="115" t="s">
        <v>438</v>
      </c>
      <c r="H223" s="37">
        <v>98620</v>
      </c>
      <c r="I223" s="130"/>
      <c r="J223" s="130"/>
      <c r="K223" s="130"/>
      <c r="L223" s="130"/>
      <c r="M223" s="130"/>
      <c r="N223" s="74"/>
      <c r="O223" s="73"/>
      <c r="P223" s="42"/>
    </row>
    <row r="224" spans="1:16" x14ac:dyDescent="0.25">
      <c r="A224" s="73"/>
      <c r="B224" s="73"/>
      <c r="C224" s="73"/>
      <c r="D224" s="73"/>
      <c r="E224" s="73"/>
      <c r="F224" s="115" t="s">
        <v>119</v>
      </c>
      <c r="G224" s="115" t="s">
        <v>438</v>
      </c>
      <c r="H224" s="37">
        <v>3800</v>
      </c>
      <c r="I224" s="130"/>
      <c r="J224" s="130"/>
      <c r="K224" s="130"/>
      <c r="L224" s="130"/>
      <c r="M224" s="130"/>
      <c r="N224" s="74"/>
      <c r="O224" s="73"/>
      <c r="P224" s="42"/>
    </row>
    <row r="225" spans="1:16" x14ac:dyDescent="0.25">
      <c r="A225" s="73"/>
      <c r="B225" s="73"/>
      <c r="C225" s="73"/>
      <c r="D225" s="73"/>
      <c r="E225" s="73"/>
      <c r="F225" s="115" t="s">
        <v>120</v>
      </c>
      <c r="G225" s="115" t="s">
        <v>438</v>
      </c>
      <c r="H225" s="37">
        <v>0</v>
      </c>
      <c r="I225" s="130"/>
      <c r="J225" s="130"/>
      <c r="K225" s="130"/>
      <c r="L225" s="130"/>
      <c r="M225" s="130"/>
      <c r="N225" s="74"/>
      <c r="O225" s="73"/>
      <c r="P225" s="42"/>
    </row>
    <row r="226" spans="1:16" x14ac:dyDescent="0.25">
      <c r="A226" s="73"/>
      <c r="B226" s="73"/>
      <c r="C226" s="73"/>
      <c r="D226" s="73"/>
      <c r="E226" s="73"/>
      <c r="F226" s="115" t="s">
        <v>121</v>
      </c>
      <c r="G226" s="115" t="s">
        <v>438</v>
      </c>
      <c r="H226" s="37">
        <v>1323440</v>
      </c>
      <c r="I226" s="130"/>
      <c r="J226" s="130"/>
      <c r="K226" s="130"/>
      <c r="L226" s="130"/>
      <c r="M226" s="130"/>
      <c r="N226" s="74"/>
      <c r="O226" s="73"/>
      <c r="P226" s="42"/>
    </row>
    <row r="227" spans="1:16" x14ac:dyDescent="0.25">
      <c r="A227" s="73"/>
      <c r="B227" s="73"/>
      <c r="C227" s="73"/>
      <c r="D227" s="73"/>
      <c r="E227" s="73"/>
      <c r="F227" s="115" t="s">
        <v>122</v>
      </c>
      <c r="G227" s="115" t="s">
        <v>438</v>
      </c>
      <c r="H227" s="37">
        <v>0</v>
      </c>
      <c r="I227" s="130"/>
      <c r="J227" s="130"/>
      <c r="K227" s="130"/>
      <c r="L227" s="130"/>
      <c r="M227" s="130"/>
      <c r="N227" s="74"/>
      <c r="O227" s="73"/>
      <c r="P227" s="42"/>
    </row>
    <row r="228" spans="1:16" x14ac:dyDescent="0.25">
      <c r="A228" s="73"/>
      <c r="B228" s="73"/>
      <c r="C228" s="73"/>
      <c r="D228" s="73"/>
      <c r="E228" s="73"/>
      <c r="F228" s="115" t="s">
        <v>123</v>
      </c>
      <c r="G228" s="115" t="s">
        <v>438</v>
      </c>
      <c r="H228" s="37">
        <v>0</v>
      </c>
      <c r="I228" s="130"/>
      <c r="J228" s="130"/>
      <c r="K228" s="130"/>
      <c r="L228" s="130"/>
      <c r="M228" s="130"/>
      <c r="N228" s="74"/>
      <c r="O228" s="73"/>
      <c r="P228" s="42"/>
    </row>
    <row r="229" spans="1:16" x14ac:dyDescent="0.25">
      <c r="A229" s="73"/>
      <c r="B229" s="73"/>
      <c r="C229" s="73"/>
      <c r="D229" s="73"/>
      <c r="E229" s="73"/>
      <c r="F229" s="115" t="s">
        <v>124</v>
      </c>
      <c r="G229" s="115" t="s">
        <v>438</v>
      </c>
      <c r="H229" s="37">
        <v>146880</v>
      </c>
      <c r="I229" s="130"/>
      <c r="J229" s="130"/>
      <c r="K229" s="130"/>
      <c r="L229" s="130"/>
      <c r="M229" s="130"/>
      <c r="N229" s="74"/>
      <c r="O229" s="73"/>
      <c r="P229" s="42"/>
    </row>
    <row r="230" spans="1:16" x14ac:dyDescent="0.25">
      <c r="A230" s="73"/>
      <c r="B230" s="73"/>
      <c r="C230" s="73"/>
      <c r="D230" s="73"/>
      <c r="E230" s="73"/>
      <c r="F230" s="115" t="s">
        <v>125</v>
      </c>
      <c r="G230" s="115" t="s">
        <v>438</v>
      </c>
      <c r="H230" s="37">
        <v>0</v>
      </c>
      <c r="I230" s="130"/>
      <c r="J230" s="130"/>
      <c r="K230" s="130"/>
      <c r="L230" s="130"/>
      <c r="M230" s="130"/>
      <c r="N230" s="74"/>
      <c r="O230" s="73"/>
      <c r="P230" s="42"/>
    </row>
    <row r="231" spans="1:16" x14ac:dyDescent="0.25">
      <c r="A231" s="73"/>
      <c r="B231" s="73"/>
      <c r="C231" s="73"/>
      <c r="D231" s="73"/>
      <c r="E231" s="73"/>
      <c r="F231" s="115" t="s">
        <v>126</v>
      </c>
      <c r="G231" s="115" t="s">
        <v>438</v>
      </c>
      <c r="H231" s="37">
        <v>1139950</v>
      </c>
      <c r="I231" s="130"/>
      <c r="J231" s="130"/>
      <c r="K231" s="130"/>
      <c r="L231" s="130"/>
      <c r="M231" s="130"/>
      <c r="N231" s="74"/>
      <c r="O231" s="73"/>
      <c r="P231" s="42"/>
    </row>
    <row r="232" spans="1:16" x14ac:dyDescent="0.25">
      <c r="A232" s="73"/>
      <c r="B232" s="73"/>
      <c r="C232" s="73"/>
      <c r="D232" s="73"/>
      <c r="E232" s="73"/>
      <c r="F232" s="115" t="s">
        <v>127</v>
      </c>
      <c r="G232" s="115" t="s">
        <v>438</v>
      </c>
      <c r="H232" s="37">
        <v>0</v>
      </c>
      <c r="I232" s="130"/>
      <c r="J232" s="130"/>
      <c r="K232" s="130"/>
      <c r="L232" s="130"/>
      <c r="M232" s="130"/>
      <c r="N232" s="74"/>
      <c r="O232" s="73"/>
      <c r="P232" s="42"/>
    </row>
    <row r="233" spans="1:16" x14ac:dyDescent="0.25">
      <c r="A233" s="73"/>
      <c r="B233" s="73"/>
      <c r="C233" s="73"/>
      <c r="D233" s="73"/>
      <c r="E233" s="73"/>
      <c r="F233" s="115" t="s">
        <v>128</v>
      </c>
      <c r="G233" s="115" t="s">
        <v>438</v>
      </c>
      <c r="H233" s="37">
        <v>0</v>
      </c>
      <c r="I233" s="130"/>
      <c r="J233" s="130"/>
      <c r="K233" s="130"/>
      <c r="L233" s="130"/>
      <c r="M233" s="130"/>
      <c r="N233" s="74"/>
      <c r="O233" s="73"/>
      <c r="P233" s="42"/>
    </row>
    <row r="234" spans="1:16" x14ac:dyDescent="0.25">
      <c r="A234" s="73"/>
      <c r="B234" s="73"/>
      <c r="C234" s="73"/>
      <c r="D234" s="73"/>
      <c r="E234" s="73"/>
      <c r="F234" s="115" t="s">
        <v>129</v>
      </c>
      <c r="G234" s="115" t="s">
        <v>438</v>
      </c>
      <c r="H234" s="37">
        <v>0</v>
      </c>
      <c r="I234" s="130"/>
      <c r="J234" s="130"/>
      <c r="K234" s="130"/>
      <c r="L234" s="130"/>
      <c r="M234" s="130"/>
      <c r="N234" s="74"/>
      <c r="O234" s="73"/>
      <c r="P234" s="42"/>
    </row>
    <row r="235" spans="1:16" x14ac:dyDescent="0.25">
      <c r="A235" s="73"/>
      <c r="B235" s="73"/>
      <c r="C235" s="73"/>
      <c r="D235" s="73"/>
      <c r="E235" s="73"/>
      <c r="F235" s="115" t="s">
        <v>130</v>
      </c>
      <c r="G235" s="115" t="s">
        <v>438</v>
      </c>
      <c r="H235" s="37">
        <v>0</v>
      </c>
      <c r="I235" s="130"/>
      <c r="J235" s="130"/>
      <c r="K235" s="130"/>
      <c r="L235" s="130"/>
      <c r="M235" s="130"/>
      <c r="N235" s="74"/>
      <c r="O235" s="73"/>
      <c r="P235" s="42"/>
    </row>
    <row r="236" spans="1:16" x14ac:dyDescent="0.25">
      <c r="A236" s="73"/>
      <c r="B236" s="73"/>
      <c r="C236" s="73"/>
      <c r="D236" s="73"/>
      <c r="E236" s="73"/>
      <c r="F236" s="117" t="s">
        <v>131</v>
      </c>
      <c r="G236" s="117" t="s">
        <v>438</v>
      </c>
      <c r="H236" s="38">
        <v>0</v>
      </c>
      <c r="I236" s="130"/>
      <c r="J236" s="130"/>
      <c r="K236" s="130"/>
      <c r="L236" s="130"/>
      <c r="M236" s="130"/>
      <c r="N236" s="74"/>
      <c r="O236" s="73"/>
      <c r="P236" s="42"/>
    </row>
    <row r="237" spans="1:16" x14ac:dyDescent="0.25">
      <c r="A237" s="73"/>
      <c r="B237" s="73"/>
      <c r="C237" s="73"/>
      <c r="D237" s="73"/>
      <c r="E237" s="73"/>
      <c r="F237" s="73"/>
      <c r="G237" s="73"/>
      <c r="H237" s="74"/>
      <c r="I237" s="74"/>
      <c r="J237" s="74"/>
      <c r="K237" s="74"/>
      <c r="L237" s="74"/>
      <c r="M237" s="74"/>
      <c r="N237" s="74"/>
      <c r="O237" s="73"/>
      <c r="P237" s="42"/>
    </row>
    <row r="238" spans="1:16" x14ac:dyDescent="0.25">
      <c r="A238" s="101"/>
      <c r="B238" s="101"/>
      <c r="C238" s="110" t="s">
        <v>626</v>
      </c>
      <c r="D238" s="110"/>
      <c r="E238" s="110"/>
      <c r="F238" s="110"/>
      <c r="G238" s="110"/>
      <c r="H238" s="111"/>
      <c r="I238" s="111"/>
      <c r="J238" s="111"/>
      <c r="K238" s="111"/>
      <c r="L238" s="111"/>
      <c r="M238" s="111"/>
      <c r="N238" s="111"/>
      <c r="O238" s="110"/>
      <c r="P238" s="42"/>
    </row>
    <row r="239" spans="1:16" x14ac:dyDescent="0.25">
      <c r="A239" s="73"/>
      <c r="B239" s="73"/>
      <c r="C239" s="109"/>
      <c r="D239" s="109"/>
      <c r="E239" s="73"/>
      <c r="F239" s="73"/>
      <c r="G239" s="73"/>
      <c r="H239" s="74"/>
      <c r="I239" s="74"/>
      <c r="J239" s="74"/>
      <c r="K239" s="74"/>
      <c r="L239" s="74"/>
      <c r="M239" s="74"/>
      <c r="N239" s="74"/>
      <c r="O239" s="73"/>
      <c r="P239" s="42"/>
    </row>
    <row r="240" spans="1:16" x14ac:dyDescent="0.25">
      <c r="A240" s="73"/>
      <c r="B240" s="73"/>
      <c r="C240" s="73"/>
      <c r="D240" s="109" t="s">
        <v>500</v>
      </c>
      <c r="E240" s="73"/>
      <c r="F240" s="73"/>
      <c r="G240" s="73"/>
      <c r="H240" s="74"/>
      <c r="I240" s="74"/>
      <c r="J240" s="74"/>
      <c r="K240" s="74"/>
      <c r="L240" s="74"/>
      <c r="M240" s="74"/>
      <c r="N240" s="74"/>
      <c r="O240" s="73"/>
      <c r="P240" s="42"/>
    </row>
    <row r="241" spans="1:16" x14ac:dyDescent="0.25">
      <c r="A241" s="73"/>
      <c r="B241" s="73"/>
      <c r="C241" s="73"/>
      <c r="D241" s="109" t="s">
        <v>501</v>
      </c>
      <c r="E241" s="73"/>
      <c r="F241" s="73"/>
      <c r="G241" s="73"/>
      <c r="H241" s="74"/>
      <c r="I241" s="74"/>
      <c r="J241" s="74"/>
      <c r="K241" s="74"/>
      <c r="L241" s="74"/>
      <c r="M241" s="74"/>
      <c r="N241" s="74"/>
      <c r="O241" s="73"/>
      <c r="P241" s="42"/>
    </row>
    <row r="242" spans="1:16" x14ac:dyDescent="0.25">
      <c r="A242" s="73"/>
      <c r="B242" s="73"/>
      <c r="C242" s="73"/>
      <c r="D242" s="109"/>
      <c r="E242" s="73"/>
      <c r="F242" s="73"/>
      <c r="G242" s="73"/>
      <c r="H242" s="74"/>
      <c r="I242" s="74"/>
      <c r="J242" s="74"/>
      <c r="K242" s="74"/>
      <c r="L242" s="74"/>
      <c r="M242" s="74"/>
      <c r="N242" s="74"/>
      <c r="O242" s="73"/>
      <c r="P242" s="42"/>
    </row>
    <row r="243" spans="1:16" x14ac:dyDescent="0.25">
      <c r="A243" s="115"/>
      <c r="B243" s="73"/>
      <c r="C243" s="73"/>
      <c r="D243" s="109"/>
      <c r="E243" s="112" t="s">
        <v>133</v>
      </c>
      <c r="F243" s="73"/>
      <c r="G243" s="73"/>
      <c r="H243" s="74"/>
      <c r="I243" s="132" t="s">
        <v>314</v>
      </c>
      <c r="J243" s="74"/>
      <c r="K243" s="74"/>
      <c r="L243" s="74"/>
      <c r="M243" s="74"/>
      <c r="N243" s="74"/>
      <c r="O243" s="115" t="s">
        <v>603</v>
      </c>
      <c r="P243" s="42"/>
    </row>
    <row r="244" spans="1:16" x14ac:dyDescent="0.25">
      <c r="A244" s="73"/>
      <c r="B244" s="73"/>
      <c r="C244" s="73"/>
      <c r="D244" s="73"/>
      <c r="E244" s="109"/>
      <c r="F244" s="113" t="s">
        <v>134</v>
      </c>
      <c r="G244" s="113" t="s">
        <v>439</v>
      </c>
      <c r="H244" s="36">
        <v>0</v>
      </c>
      <c r="I244" s="130"/>
      <c r="J244" s="130"/>
      <c r="K244" s="130"/>
      <c r="L244" s="130"/>
      <c r="M244" s="130"/>
      <c r="N244" s="74"/>
      <c r="O244" s="73"/>
      <c r="P244" s="42"/>
    </row>
    <row r="245" spans="1:16" x14ac:dyDescent="0.25">
      <c r="A245" s="73"/>
      <c r="B245" s="73"/>
      <c r="C245" s="73"/>
      <c r="D245" s="73"/>
      <c r="E245" s="73"/>
      <c r="F245" s="115" t="s">
        <v>135</v>
      </c>
      <c r="G245" s="115" t="s">
        <v>439</v>
      </c>
      <c r="H245" s="37">
        <v>32299999.999999996</v>
      </c>
      <c r="I245" s="130"/>
      <c r="J245" s="130"/>
      <c r="K245" s="130"/>
      <c r="L245" s="130"/>
      <c r="M245" s="130"/>
      <c r="N245" s="74"/>
      <c r="O245" s="73"/>
      <c r="P245" s="42"/>
    </row>
    <row r="246" spans="1:16" x14ac:dyDescent="0.25">
      <c r="A246" s="73"/>
      <c r="B246" s="73"/>
      <c r="C246" s="73"/>
      <c r="D246" s="73"/>
      <c r="E246" s="73"/>
      <c r="F246" s="115" t="s">
        <v>136</v>
      </c>
      <c r="G246" s="115" t="s">
        <v>439</v>
      </c>
      <c r="H246" s="37">
        <v>3000000</v>
      </c>
      <c r="I246" s="130"/>
      <c r="J246" s="130"/>
      <c r="K246" s="130"/>
      <c r="L246" s="130"/>
      <c r="M246" s="130"/>
      <c r="N246" s="74"/>
      <c r="O246" s="73"/>
      <c r="P246" s="42"/>
    </row>
    <row r="247" spans="1:16" x14ac:dyDescent="0.25">
      <c r="A247" s="73"/>
      <c r="B247" s="73"/>
      <c r="C247" s="73"/>
      <c r="D247" s="73"/>
      <c r="E247" s="73"/>
      <c r="F247" s="115" t="s">
        <v>137</v>
      </c>
      <c r="G247" s="115" t="s">
        <v>439</v>
      </c>
      <c r="H247" s="37">
        <v>8300000.0000000009</v>
      </c>
      <c r="I247" s="130"/>
      <c r="J247" s="130"/>
      <c r="K247" s="130"/>
      <c r="L247" s="130"/>
      <c r="M247" s="130"/>
      <c r="N247" s="74"/>
      <c r="O247" s="73"/>
      <c r="P247" s="42"/>
    </row>
    <row r="248" spans="1:16" x14ac:dyDescent="0.25">
      <c r="A248" s="73"/>
      <c r="B248" s="73"/>
      <c r="C248" s="73"/>
      <c r="D248" s="73"/>
      <c r="E248" s="73"/>
      <c r="F248" s="115" t="s">
        <v>138</v>
      </c>
      <c r="G248" s="115" t="s">
        <v>439</v>
      </c>
      <c r="H248" s="37">
        <v>5500000</v>
      </c>
      <c r="I248" s="130"/>
      <c r="J248" s="130"/>
      <c r="K248" s="130"/>
      <c r="L248" s="130"/>
      <c r="M248" s="130"/>
      <c r="N248" s="74"/>
      <c r="O248" s="73"/>
      <c r="P248" s="42"/>
    </row>
    <row r="249" spans="1:16" x14ac:dyDescent="0.25">
      <c r="A249" s="73"/>
      <c r="B249" s="73"/>
      <c r="C249" s="73"/>
      <c r="D249" s="73"/>
      <c r="E249" s="73"/>
      <c r="F249" s="115" t="s">
        <v>139</v>
      </c>
      <c r="G249" s="115" t="s">
        <v>439</v>
      </c>
      <c r="H249" s="37">
        <v>4099999.9999999995</v>
      </c>
      <c r="I249" s="130"/>
      <c r="J249" s="130"/>
      <c r="K249" s="130"/>
      <c r="L249" s="130"/>
      <c r="M249" s="130"/>
      <c r="N249" s="74"/>
      <c r="O249" s="73"/>
      <c r="P249" s="42"/>
    </row>
    <row r="250" spans="1:16" x14ac:dyDescent="0.25">
      <c r="A250" s="73"/>
      <c r="B250" s="73"/>
      <c r="C250" s="73"/>
      <c r="D250" s="73"/>
      <c r="E250" s="73"/>
      <c r="F250" s="115" t="s">
        <v>140</v>
      </c>
      <c r="G250" s="115" t="s">
        <v>439</v>
      </c>
      <c r="H250" s="37">
        <v>600000</v>
      </c>
      <c r="I250" s="130"/>
      <c r="J250" s="130"/>
      <c r="K250" s="130"/>
      <c r="L250" s="130"/>
      <c r="M250" s="130"/>
      <c r="N250" s="74"/>
      <c r="O250" s="73"/>
      <c r="P250" s="42"/>
    </row>
    <row r="251" spans="1:16" x14ac:dyDescent="0.25">
      <c r="A251" s="73"/>
      <c r="B251" s="73"/>
      <c r="C251" s="73"/>
      <c r="D251" s="73"/>
      <c r="E251" s="73"/>
      <c r="F251" s="115" t="s">
        <v>141</v>
      </c>
      <c r="G251" s="115" t="s">
        <v>439</v>
      </c>
      <c r="H251" s="37">
        <v>3500000</v>
      </c>
      <c r="I251" s="130"/>
      <c r="J251" s="130"/>
      <c r="K251" s="130"/>
      <c r="L251" s="130"/>
      <c r="M251" s="130"/>
      <c r="N251" s="74"/>
      <c r="O251" s="73"/>
      <c r="P251" s="42"/>
    </row>
    <row r="252" spans="1:16" x14ac:dyDescent="0.25">
      <c r="A252" s="73"/>
      <c r="B252" s="73"/>
      <c r="C252" s="73"/>
      <c r="D252" s="73"/>
      <c r="E252" s="73"/>
      <c r="F252" s="115" t="s">
        <v>142</v>
      </c>
      <c r="G252" s="115" t="s">
        <v>439</v>
      </c>
      <c r="H252" s="37">
        <v>2900000</v>
      </c>
      <c r="I252" s="130"/>
      <c r="J252" s="130"/>
      <c r="K252" s="130"/>
      <c r="L252" s="130"/>
      <c r="M252" s="130"/>
      <c r="N252" s="74"/>
      <c r="O252" s="73"/>
      <c r="P252" s="42"/>
    </row>
    <row r="253" spans="1:16" x14ac:dyDescent="0.25">
      <c r="A253" s="73"/>
      <c r="B253" s="73"/>
      <c r="C253" s="73"/>
      <c r="D253" s="73"/>
      <c r="E253" s="73"/>
      <c r="F253" s="115" t="s">
        <v>143</v>
      </c>
      <c r="G253" s="115" t="s">
        <v>439</v>
      </c>
      <c r="H253" s="37">
        <v>7200000</v>
      </c>
      <c r="I253" s="130"/>
      <c r="J253" s="130"/>
      <c r="K253" s="130"/>
      <c r="L253" s="130"/>
      <c r="M253" s="130"/>
      <c r="N253" s="74"/>
      <c r="O253" s="73"/>
      <c r="P253" s="42"/>
    </row>
    <row r="254" spans="1:16" x14ac:dyDescent="0.25">
      <c r="A254" s="73"/>
      <c r="B254" s="73"/>
      <c r="C254" s="73"/>
      <c r="D254" s="73"/>
      <c r="E254" s="73"/>
      <c r="F254" s="115" t="s">
        <v>144</v>
      </c>
      <c r="G254" s="115" t="s">
        <v>439</v>
      </c>
      <c r="H254" s="37">
        <v>1900000</v>
      </c>
      <c r="I254" s="130"/>
      <c r="J254" s="130"/>
      <c r="K254" s="130"/>
      <c r="L254" s="130"/>
      <c r="M254" s="130"/>
      <c r="N254" s="74"/>
      <c r="O254" s="73"/>
      <c r="P254" s="42"/>
    </row>
    <row r="255" spans="1:16" x14ac:dyDescent="0.25">
      <c r="A255" s="73"/>
      <c r="B255" s="73"/>
      <c r="C255" s="73"/>
      <c r="D255" s="73"/>
      <c r="E255" s="73"/>
      <c r="F255" s="115" t="s">
        <v>145</v>
      </c>
      <c r="G255" s="115" t="s">
        <v>439</v>
      </c>
      <c r="H255" s="37">
        <v>1000000</v>
      </c>
      <c r="I255" s="130"/>
      <c r="J255" s="130"/>
      <c r="K255" s="130"/>
      <c r="L255" s="130"/>
      <c r="M255" s="130"/>
      <c r="N255" s="74"/>
      <c r="O255" s="73"/>
      <c r="P255" s="42"/>
    </row>
    <row r="256" spans="1:16" x14ac:dyDescent="0.25">
      <c r="A256" s="73"/>
      <c r="B256" s="73"/>
      <c r="C256" s="73"/>
      <c r="D256" s="73"/>
      <c r="E256" s="73"/>
      <c r="F256" s="115" t="s">
        <v>146</v>
      </c>
      <c r="G256" s="115" t="s">
        <v>439</v>
      </c>
      <c r="H256" s="37">
        <v>700000</v>
      </c>
      <c r="I256" s="130"/>
      <c r="J256" s="130"/>
      <c r="K256" s="130"/>
      <c r="L256" s="130"/>
      <c r="M256" s="130"/>
      <c r="N256" s="74"/>
      <c r="O256" s="73"/>
      <c r="P256" s="42"/>
    </row>
    <row r="257" spans="1:16" x14ac:dyDescent="0.25">
      <c r="A257" s="73"/>
      <c r="B257" s="73"/>
      <c r="C257" s="73"/>
      <c r="D257" s="73"/>
      <c r="E257" s="73"/>
      <c r="F257" s="115" t="s">
        <v>147</v>
      </c>
      <c r="G257" s="115" t="s">
        <v>439</v>
      </c>
      <c r="H257" s="37">
        <v>900000</v>
      </c>
      <c r="I257" s="130"/>
      <c r="J257" s="130"/>
      <c r="K257" s="130"/>
      <c r="L257" s="130"/>
      <c r="M257" s="130"/>
      <c r="N257" s="74"/>
      <c r="O257" s="73"/>
      <c r="P257" s="42"/>
    </row>
    <row r="258" spans="1:16" x14ac:dyDescent="0.25">
      <c r="A258" s="73"/>
      <c r="B258" s="73"/>
      <c r="C258" s="73"/>
      <c r="D258" s="73"/>
      <c r="E258" s="73"/>
      <c r="F258" s="115" t="s">
        <v>148</v>
      </c>
      <c r="G258" s="115" t="s">
        <v>439</v>
      </c>
      <c r="H258" s="37">
        <v>2700000</v>
      </c>
      <c r="I258" s="130"/>
      <c r="J258" s="130"/>
      <c r="K258" s="130"/>
      <c r="L258" s="130"/>
      <c r="M258" s="130"/>
      <c r="N258" s="74"/>
      <c r="O258" s="73"/>
      <c r="P258" s="42"/>
    </row>
    <row r="259" spans="1:16" x14ac:dyDescent="0.25">
      <c r="A259" s="73"/>
      <c r="B259" s="73"/>
      <c r="C259" s="73"/>
      <c r="D259" s="73"/>
      <c r="E259" s="73"/>
      <c r="F259" s="115" t="s">
        <v>149</v>
      </c>
      <c r="G259" s="115" t="s">
        <v>439</v>
      </c>
      <c r="H259" s="37">
        <v>6800000</v>
      </c>
      <c r="I259" s="130"/>
      <c r="J259" s="130"/>
      <c r="K259" s="130"/>
      <c r="L259" s="130"/>
      <c r="M259" s="130"/>
      <c r="N259" s="74"/>
      <c r="O259" s="73"/>
      <c r="P259" s="42"/>
    </row>
    <row r="260" spans="1:16" x14ac:dyDescent="0.25">
      <c r="A260" s="73"/>
      <c r="B260" s="73"/>
      <c r="C260" s="73"/>
      <c r="D260" s="73"/>
      <c r="E260" s="73"/>
      <c r="F260" s="115" t="s">
        <v>150</v>
      </c>
      <c r="G260" s="115" t="s">
        <v>439</v>
      </c>
      <c r="H260" s="37">
        <v>2100000</v>
      </c>
      <c r="I260" s="130"/>
      <c r="J260" s="130"/>
      <c r="K260" s="130"/>
      <c r="L260" s="130"/>
      <c r="M260" s="130"/>
      <c r="N260" s="74"/>
      <c r="O260" s="73"/>
      <c r="P260" s="42"/>
    </row>
    <row r="261" spans="1:16" x14ac:dyDescent="0.25">
      <c r="A261" s="73"/>
      <c r="B261" s="73"/>
      <c r="C261" s="73"/>
      <c r="D261" s="73"/>
      <c r="E261" s="73"/>
      <c r="F261" s="115" t="s">
        <v>151</v>
      </c>
      <c r="G261" s="115" t="s">
        <v>439</v>
      </c>
      <c r="H261" s="37">
        <v>900000</v>
      </c>
      <c r="I261" s="130"/>
      <c r="J261" s="130"/>
      <c r="K261" s="130"/>
      <c r="L261" s="130"/>
      <c r="M261" s="130"/>
      <c r="N261" s="74"/>
      <c r="O261" s="73"/>
      <c r="P261" s="42"/>
    </row>
    <row r="262" spans="1:16" x14ac:dyDescent="0.25">
      <c r="A262" s="73"/>
      <c r="B262" s="73"/>
      <c r="C262" s="73"/>
      <c r="D262" s="73"/>
      <c r="E262" s="73"/>
      <c r="F262" s="115" t="s">
        <v>152</v>
      </c>
      <c r="G262" s="115" t="s">
        <v>439</v>
      </c>
      <c r="H262" s="37">
        <v>1100000</v>
      </c>
      <c r="I262" s="130"/>
      <c r="J262" s="130"/>
      <c r="K262" s="130"/>
      <c r="L262" s="130"/>
      <c r="M262" s="130"/>
      <c r="N262" s="74"/>
      <c r="O262" s="73"/>
      <c r="P262" s="42"/>
    </row>
    <row r="263" spans="1:16" x14ac:dyDescent="0.25">
      <c r="A263" s="73"/>
      <c r="B263" s="73"/>
      <c r="C263" s="73"/>
      <c r="D263" s="73"/>
      <c r="E263" s="73"/>
      <c r="F263" s="115" t="s">
        <v>153</v>
      </c>
      <c r="G263" s="115" t="s">
        <v>439</v>
      </c>
      <c r="H263" s="37">
        <v>5800000</v>
      </c>
      <c r="I263" s="130"/>
      <c r="J263" s="130"/>
      <c r="K263" s="130"/>
      <c r="L263" s="130"/>
      <c r="M263" s="130"/>
      <c r="N263" s="74"/>
      <c r="O263" s="73"/>
      <c r="P263" s="42"/>
    </row>
    <row r="264" spans="1:16" x14ac:dyDescent="0.25">
      <c r="A264" s="73"/>
      <c r="B264" s="73"/>
      <c r="C264" s="73"/>
      <c r="D264" s="73"/>
      <c r="E264" s="73"/>
      <c r="F264" s="115" t="s">
        <v>154</v>
      </c>
      <c r="G264" s="115" t="s">
        <v>439</v>
      </c>
      <c r="H264" s="37">
        <v>1800000</v>
      </c>
      <c r="I264" s="130"/>
      <c r="J264" s="130"/>
      <c r="K264" s="130"/>
      <c r="L264" s="130"/>
      <c r="M264" s="130"/>
      <c r="N264" s="74"/>
      <c r="O264" s="73"/>
      <c r="P264" s="42"/>
    </row>
    <row r="265" spans="1:16" x14ac:dyDescent="0.25">
      <c r="A265" s="73"/>
      <c r="B265" s="73"/>
      <c r="C265" s="73"/>
      <c r="D265" s="73"/>
      <c r="E265" s="73"/>
      <c r="F265" s="115" t="s">
        <v>155</v>
      </c>
      <c r="G265" s="115" t="s">
        <v>439</v>
      </c>
      <c r="H265" s="37">
        <v>4300000</v>
      </c>
      <c r="I265" s="130"/>
      <c r="J265" s="130"/>
      <c r="K265" s="130"/>
      <c r="L265" s="130"/>
      <c r="M265" s="130"/>
      <c r="N265" s="74"/>
      <c r="O265" s="73"/>
      <c r="P265" s="42"/>
    </row>
    <row r="266" spans="1:16" x14ac:dyDescent="0.25">
      <c r="A266" s="73"/>
      <c r="B266" s="73"/>
      <c r="C266" s="73"/>
      <c r="D266" s="73"/>
      <c r="E266" s="73"/>
      <c r="F266" s="115" t="s">
        <v>156</v>
      </c>
      <c r="G266" s="115" t="s">
        <v>439</v>
      </c>
      <c r="H266" s="37">
        <v>13400000</v>
      </c>
      <c r="I266" s="130"/>
      <c r="J266" s="130"/>
      <c r="K266" s="130"/>
      <c r="L266" s="130"/>
      <c r="M266" s="130"/>
      <c r="N266" s="74"/>
      <c r="O266" s="73"/>
      <c r="P266" s="42"/>
    </row>
    <row r="267" spans="1:16" x14ac:dyDescent="0.25">
      <c r="A267" s="73"/>
      <c r="B267" s="73"/>
      <c r="C267" s="73"/>
      <c r="D267" s="73"/>
      <c r="E267" s="73"/>
      <c r="F267" s="115" t="s">
        <v>157</v>
      </c>
      <c r="G267" s="115" t="s">
        <v>439</v>
      </c>
      <c r="H267" s="37">
        <v>1800000</v>
      </c>
      <c r="I267" s="130"/>
      <c r="J267" s="130"/>
      <c r="K267" s="130"/>
      <c r="L267" s="130"/>
      <c r="M267" s="130"/>
      <c r="N267" s="74"/>
      <c r="O267" s="73"/>
      <c r="P267" s="42"/>
    </row>
    <row r="268" spans="1:16" x14ac:dyDescent="0.25">
      <c r="A268" s="73"/>
      <c r="B268" s="73"/>
      <c r="C268" s="73"/>
      <c r="D268" s="73"/>
      <c r="E268" s="73"/>
      <c r="F268" s="115" t="s">
        <v>158</v>
      </c>
      <c r="G268" s="115" t="s">
        <v>439</v>
      </c>
      <c r="H268" s="37">
        <v>8900000</v>
      </c>
      <c r="I268" s="130"/>
      <c r="J268" s="130"/>
      <c r="K268" s="130"/>
      <c r="L268" s="130"/>
      <c r="M268" s="130"/>
      <c r="N268" s="74"/>
      <c r="O268" s="73"/>
      <c r="P268" s="42"/>
    </row>
    <row r="269" spans="1:16" x14ac:dyDescent="0.25">
      <c r="A269" s="73"/>
      <c r="B269" s="73"/>
      <c r="C269" s="73"/>
      <c r="D269" s="73"/>
      <c r="E269" s="73"/>
      <c r="F269" s="115" t="s">
        <v>159</v>
      </c>
      <c r="G269" s="115" t="s">
        <v>439</v>
      </c>
      <c r="H269" s="37">
        <v>-100000</v>
      </c>
      <c r="I269" s="130"/>
      <c r="J269" s="130"/>
      <c r="K269" s="130"/>
      <c r="L269" s="130"/>
      <c r="M269" s="130"/>
      <c r="N269" s="74"/>
      <c r="O269" s="73"/>
      <c r="P269" s="42"/>
    </row>
    <row r="270" spans="1:16" x14ac:dyDescent="0.25">
      <c r="A270" s="73"/>
      <c r="B270" s="73"/>
      <c r="C270" s="73"/>
      <c r="D270" s="73"/>
      <c r="E270" s="73"/>
      <c r="F270" s="115" t="s">
        <v>160</v>
      </c>
      <c r="G270" s="115" t="s">
        <v>439</v>
      </c>
      <c r="H270" s="37">
        <v>100000</v>
      </c>
      <c r="I270" s="130"/>
      <c r="J270" s="130"/>
      <c r="K270" s="130"/>
      <c r="L270" s="130"/>
      <c r="M270" s="130"/>
      <c r="N270" s="74"/>
      <c r="O270" s="73"/>
      <c r="P270" s="42"/>
    </row>
    <row r="271" spans="1:16" x14ac:dyDescent="0.25">
      <c r="A271" s="73"/>
      <c r="B271" s="73"/>
      <c r="C271" s="73"/>
      <c r="D271" s="73"/>
      <c r="E271" s="73"/>
      <c r="F271" s="115" t="s">
        <v>161</v>
      </c>
      <c r="G271" s="115" t="s">
        <v>439</v>
      </c>
      <c r="H271" s="37">
        <v>-2.7755575615628914E-11</v>
      </c>
      <c r="I271" s="130"/>
      <c r="J271" s="130"/>
      <c r="K271" s="130"/>
      <c r="L271" s="130"/>
      <c r="M271" s="130"/>
      <c r="N271" s="74"/>
      <c r="O271" s="73"/>
      <c r="P271" s="42"/>
    </row>
    <row r="272" spans="1:16" x14ac:dyDescent="0.25">
      <c r="A272" s="73"/>
      <c r="B272" s="73"/>
      <c r="C272" s="73"/>
      <c r="D272" s="73"/>
      <c r="E272" s="73"/>
      <c r="F272" s="115" t="s">
        <v>162</v>
      </c>
      <c r="G272" s="115" t="s">
        <v>439</v>
      </c>
      <c r="H272" s="37">
        <v>25300000</v>
      </c>
      <c r="I272" s="130"/>
      <c r="J272" s="130"/>
      <c r="K272" s="130"/>
      <c r="L272" s="130"/>
      <c r="M272" s="130"/>
      <c r="N272" s="74"/>
      <c r="O272" s="73"/>
      <c r="P272" s="42"/>
    </row>
    <row r="273" spans="1:16" x14ac:dyDescent="0.25">
      <c r="A273" s="73"/>
      <c r="B273" s="73"/>
      <c r="C273" s="73"/>
      <c r="D273" s="73"/>
      <c r="E273" s="73"/>
      <c r="F273" s="115" t="s">
        <v>163</v>
      </c>
      <c r="G273" s="115" t="s">
        <v>439</v>
      </c>
      <c r="H273" s="37">
        <v>15100000</v>
      </c>
      <c r="I273" s="130"/>
      <c r="J273" s="130"/>
      <c r="K273" s="130"/>
      <c r="L273" s="130"/>
      <c r="M273" s="130"/>
      <c r="N273" s="74"/>
      <c r="O273" s="73"/>
      <c r="P273" s="42"/>
    </row>
    <row r="274" spans="1:16" x14ac:dyDescent="0.25">
      <c r="A274" s="73"/>
      <c r="B274" s="73"/>
      <c r="C274" s="73"/>
      <c r="D274" s="73"/>
      <c r="E274" s="73"/>
      <c r="F274" s="115" t="s">
        <v>164</v>
      </c>
      <c r="G274" s="115" t="s">
        <v>439</v>
      </c>
      <c r="H274" s="37">
        <v>4200000</v>
      </c>
      <c r="I274" s="130"/>
      <c r="J274" s="130"/>
      <c r="K274" s="130"/>
      <c r="L274" s="130"/>
      <c r="M274" s="130"/>
      <c r="N274" s="74"/>
      <c r="O274" s="73"/>
      <c r="P274" s="42"/>
    </row>
    <row r="275" spans="1:16" x14ac:dyDescent="0.25">
      <c r="A275" s="73"/>
      <c r="B275" s="73"/>
      <c r="C275" s="73"/>
      <c r="D275" s="73"/>
      <c r="E275" s="73"/>
      <c r="F275" s="115" t="s">
        <v>189</v>
      </c>
      <c r="G275" s="115" t="s">
        <v>439</v>
      </c>
      <c r="H275" s="37">
        <v>0</v>
      </c>
      <c r="I275" s="130"/>
      <c r="J275" s="130"/>
      <c r="K275" s="130"/>
      <c r="L275" s="130"/>
      <c r="M275" s="130"/>
      <c r="N275" s="74"/>
      <c r="O275" s="73"/>
      <c r="P275" s="42"/>
    </row>
    <row r="276" spans="1:16" s="17" customFormat="1" x14ac:dyDescent="0.25">
      <c r="A276" s="73"/>
      <c r="B276" s="73"/>
      <c r="C276" s="73"/>
      <c r="D276" s="73"/>
      <c r="E276" s="73"/>
      <c r="F276" s="115" t="s">
        <v>744</v>
      </c>
      <c r="G276" s="115" t="s">
        <v>439</v>
      </c>
      <c r="H276" s="37">
        <v>500000</v>
      </c>
      <c r="I276" s="130"/>
      <c r="J276" s="130"/>
      <c r="K276" s="130"/>
      <c r="L276" s="130"/>
      <c r="M276" s="130"/>
      <c r="N276" s="74"/>
      <c r="O276" s="73"/>
      <c r="P276" s="42"/>
    </row>
    <row r="277" spans="1:16" x14ac:dyDescent="0.25">
      <c r="A277" s="73"/>
      <c r="B277" s="73"/>
      <c r="C277" s="73"/>
      <c r="D277" s="73"/>
      <c r="E277" s="73"/>
      <c r="F277" s="117" t="s">
        <v>743</v>
      </c>
      <c r="G277" s="117" t="s">
        <v>439</v>
      </c>
      <c r="H277" s="37">
        <v>-2900000.0000000056</v>
      </c>
      <c r="I277" s="130"/>
      <c r="J277" s="130"/>
      <c r="K277" s="130"/>
      <c r="L277" s="130"/>
      <c r="M277" s="130"/>
      <c r="N277" s="74"/>
      <c r="O277" s="73"/>
      <c r="P277" s="42"/>
    </row>
    <row r="278" spans="1:16" x14ac:dyDescent="0.25">
      <c r="A278" s="73"/>
      <c r="B278" s="73"/>
      <c r="C278" s="73"/>
      <c r="D278" s="73"/>
      <c r="E278" s="73"/>
      <c r="F278" s="73"/>
      <c r="G278" s="73"/>
      <c r="H278" s="74"/>
      <c r="I278" s="74"/>
      <c r="J278" s="74"/>
      <c r="K278" s="74"/>
      <c r="L278" s="74"/>
      <c r="M278" s="74"/>
      <c r="N278" s="74"/>
      <c r="O278" s="73"/>
      <c r="P278" s="42"/>
    </row>
    <row r="279" spans="1:16" x14ac:dyDescent="0.25">
      <c r="A279" s="101"/>
      <c r="B279" s="101"/>
      <c r="C279" s="110" t="s">
        <v>627</v>
      </c>
      <c r="D279" s="110"/>
      <c r="E279" s="110"/>
      <c r="F279" s="110"/>
      <c r="G279" s="110"/>
      <c r="H279" s="111"/>
      <c r="I279" s="111"/>
      <c r="J279" s="111"/>
      <c r="K279" s="111"/>
      <c r="L279" s="111"/>
      <c r="M279" s="111"/>
      <c r="N279" s="111"/>
      <c r="O279" s="110"/>
      <c r="P279" s="42"/>
    </row>
    <row r="280" spans="1:16" x14ac:dyDescent="0.25">
      <c r="A280" s="73"/>
      <c r="B280" s="73"/>
      <c r="C280" s="109"/>
      <c r="D280" s="109"/>
      <c r="E280" s="73"/>
      <c r="F280" s="73"/>
      <c r="G280" s="73"/>
      <c r="H280" s="74"/>
      <c r="I280" s="74"/>
      <c r="J280" s="74"/>
      <c r="K280" s="74"/>
      <c r="L280" s="74"/>
      <c r="M280" s="74"/>
      <c r="N280" s="74"/>
      <c r="O280" s="73"/>
      <c r="P280" s="42"/>
    </row>
    <row r="281" spans="1:16" x14ac:dyDescent="0.25">
      <c r="A281" s="73"/>
      <c r="B281" s="73"/>
      <c r="C281" s="73"/>
      <c r="D281" s="109" t="s">
        <v>705</v>
      </c>
      <c r="E281" s="73"/>
      <c r="F281" s="73"/>
      <c r="G281" s="73"/>
      <c r="H281" s="74"/>
      <c r="I281" s="74"/>
      <c r="J281" s="74"/>
      <c r="K281" s="74"/>
      <c r="L281" s="74"/>
      <c r="M281" s="74"/>
      <c r="N281" s="74"/>
      <c r="O281" s="73"/>
      <c r="P281" s="42"/>
    </row>
    <row r="282" spans="1:16" s="17" customFormat="1" x14ac:dyDescent="0.25">
      <c r="A282" s="73"/>
      <c r="B282" s="73"/>
      <c r="C282" s="73"/>
      <c r="D282" s="109" t="s">
        <v>706</v>
      </c>
      <c r="E282" s="73"/>
      <c r="F282" s="73"/>
      <c r="G282" s="73"/>
      <c r="H282" s="74"/>
      <c r="I282" s="74"/>
      <c r="J282" s="74"/>
      <c r="K282" s="74"/>
      <c r="L282" s="74"/>
      <c r="M282" s="74"/>
      <c r="N282" s="74"/>
      <c r="O282" s="73"/>
      <c r="P282" s="42"/>
    </row>
    <row r="283" spans="1:16" x14ac:dyDescent="0.25">
      <c r="A283" s="73"/>
      <c r="B283" s="73"/>
      <c r="C283" s="73"/>
      <c r="D283" s="109"/>
      <c r="E283" s="73"/>
      <c r="F283" s="73"/>
      <c r="G283" s="73"/>
      <c r="H283" s="74"/>
      <c r="I283" s="74"/>
      <c r="J283" s="74"/>
      <c r="K283" s="74"/>
      <c r="L283" s="74"/>
      <c r="M283" s="74"/>
      <c r="N283" s="74"/>
      <c r="O283" s="73"/>
      <c r="P283" s="42"/>
    </row>
    <row r="284" spans="1:16" x14ac:dyDescent="0.25">
      <c r="A284" s="115"/>
      <c r="B284" s="73"/>
      <c r="C284" s="73"/>
      <c r="D284" s="109"/>
      <c r="E284" s="112" t="s">
        <v>366</v>
      </c>
      <c r="F284" s="73"/>
      <c r="G284" s="73"/>
      <c r="H284" s="74"/>
      <c r="I284" s="132" t="s">
        <v>314</v>
      </c>
      <c r="J284" s="97" t="s">
        <v>165</v>
      </c>
      <c r="K284" s="97" t="s">
        <v>41</v>
      </c>
      <c r="L284" s="97" t="s">
        <v>40</v>
      </c>
      <c r="M284" s="97" t="s">
        <v>166</v>
      </c>
      <c r="N284" s="74"/>
      <c r="O284" s="115" t="s">
        <v>604</v>
      </c>
      <c r="P284" s="42"/>
    </row>
    <row r="285" spans="1:16" x14ac:dyDescent="0.25">
      <c r="A285" s="73"/>
      <c r="B285" s="73"/>
      <c r="C285" s="73"/>
      <c r="D285" s="73"/>
      <c r="E285" s="109"/>
      <c r="F285" s="113" t="s">
        <v>134</v>
      </c>
      <c r="G285" s="113" t="s">
        <v>439</v>
      </c>
      <c r="H285" s="145"/>
      <c r="I285" s="145"/>
      <c r="J285" s="133"/>
      <c r="K285" s="133"/>
      <c r="L285" s="133"/>
      <c r="M285" s="133"/>
      <c r="N285" s="74"/>
      <c r="O285" s="73"/>
      <c r="P285" s="42"/>
    </row>
    <row r="286" spans="1:16" x14ac:dyDescent="0.25">
      <c r="A286" s="73"/>
      <c r="B286" s="73"/>
      <c r="C286" s="73"/>
      <c r="D286" s="73"/>
      <c r="E286" s="73"/>
      <c r="F286" s="115" t="s">
        <v>135</v>
      </c>
      <c r="G286" s="115" t="s">
        <v>439</v>
      </c>
      <c r="H286" s="130"/>
      <c r="I286" s="130"/>
      <c r="J286" s="37">
        <v>5199999.9999999991</v>
      </c>
      <c r="K286" s="37">
        <v>4200000</v>
      </c>
      <c r="L286" s="37">
        <v>14299999.999999998</v>
      </c>
      <c r="M286" s="37">
        <v>8500000</v>
      </c>
      <c r="N286" s="74"/>
      <c r="O286" s="73"/>
      <c r="P286" s="42"/>
    </row>
    <row r="287" spans="1:16" x14ac:dyDescent="0.25">
      <c r="A287" s="73"/>
      <c r="B287" s="73"/>
      <c r="C287" s="73"/>
      <c r="D287" s="73"/>
      <c r="E287" s="73"/>
      <c r="F287" s="115" t="s">
        <v>136</v>
      </c>
      <c r="G287" s="115" t="s">
        <v>439</v>
      </c>
      <c r="H287" s="130"/>
      <c r="I287" s="130"/>
      <c r="J287" s="37">
        <v>0</v>
      </c>
      <c r="K287" s="37">
        <v>0</v>
      </c>
      <c r="L287" s="37">
        <v>0</v>
      </c>
      <c r="M287" s="37">
        <v>0</v>
      </c>
      <c r="N287" s="74"/>
      <c r="O287" s="73"/>
      <c r="P287" s="42"/>
    </row>
    <row r="288" spans="1:16" x14ac:dyDescent="0.25">
      <c r="A288" s="73"/>
      <c r="B288" s="73"/>
      <c r="C288" s="73"/>
      <c r="D288" s="73"/>
      <c r="E288" s="73"/>
      <c r="F288" s="115" t="s">
        <v>137</v>
      </c>
      <c r="G288" s="115" t="s">
        <v>439</v>
      </c>
      <c r="H288" s="130"/>
      <c r="I288" s="130"/>
      <c r="J288" s="37">
        <v>4899999.9999999991</v>
      </c>
      <c r="K288" s="37">
        <v>200000</v>
      </c>
      <c r="L288" s="37">
        <v>2300000</v>
      </c>
      <c r="M288" s="37">
        <v>600000.00000000012</v>
      </c>
      <c r="N288" s="74"/>
      <c r="O288" s="73"/>
      <c r="P288" s="42"/>
    </row>
    <row r="289" spans="1:16" x14ac:dyDescent="0.25">
      <c r="A289" s="73"/>
      <c r="B289" s="73"/>
      <c r="C289" s="73"/>
      <c r="D289" s="73"/>
      <c r="E289" s="73"/>
      <c r="F289" s="115" t="s">
        <v>138</v>
      </c>
      <c r="G289" s="115" t="s">
        <v>439</v>
      </c>
      <c r="H289" s="130"/>
      <c r="I289" s="130"/>
      <c r="J289" s="37">
        <v>700000.00000000012</v>
      </c>
      <c r="K289" s="37">
        <v>1600000</v>
      </c>
      <c r="L289" s="37">
        <v>600000</v>
      </c>
      <c r="M289" s="37">
        <v>2300000.0000000005</v>
      </c>
      <c r="N289" s="74"/>
      <c r="O289" s="73"/>
      <c r="P289" s="42"/>
    </row>
    <row r="290" spans="1:16" x14ac:dyDescent="0.25">
      <c r="A290" s="73"/>
      <c r="B290" s="73"/>
      <c r="C290" s="73"/>
      <c r="D290" s="73"/>
      <c r="E290" s="73"/>
      <c r="F290" s="115" t="s">
        <v>139</v>
      </c>
      <c r="G290" s="115" t="s">
        <v>439</v>
      </c>
      <c r="H290" s="130"/>
      <c r="I290" s="130"/>
      <c r="J290" s="37">
        <v>1165518.1170566711</v>
      </c>
      <c r="K290" s="37">
        <v>0</v>
      </c>
      <c r="L290" s="37">
        <v>2363069.33637506</v>
      </c>
      <c r="M290" s="37">
        <v>629777.08916097635</v>
      </c>
      <c r="N290" s="74"/>
      <c r="O290" s="73"/>
      <c r="P290" s="42"/>
    </row>
    <row r="291" spans="1:16" x14ac:dyDescent="0.25">
      <c r="A291" s="73"/>
      <c r="B291" s="73"/>
      <c r="C291" s="73"/>
      <c r="D291" s="73"/>
      <c r="E291" s="73"/>
      <c r="F291" s="115" t="s">
        <v>140</v>
      </c>
      <c r="G291" s="115" t="s">
        <v>439</v>
      </c>
      <c r="H291" s="130"/>
      <c r="I291" s="130"/>
      <c r="J291" s="37">
        <v>0</v>
      </c>
      <c r="K291" s="37">
        <v>0</v>
      </c>
      <c r="L291" s="37">
        <v>0</v>
      </c>
      <c r="M291" s="37">
        <v>0</v>
      </c>
      <c r="N291" s="74"/>
      <c r="O291" s="73"/>
      <c r="P291" s="42"/>
    </row>
    <row r="292" spans="1:16" x14ac:dyDescent="0.25">
      <c r="A292" s="73"/>
      <c r="B292" s="73"/>
      <c r="C292" s="73"/>
      <c r="D292" s="73"/>
      <c r="E292" s="73"/>
      <c r="F292" s="115" t="s">
        <v>141</v>
      </c>
      <c r="G292" s="115" t="s">
        <v>439</v>
      </c>
      <c r="H292" s="130"/>
      <c r="I292" s="130"/>
      <c r="J292" s="37">
        <v>0</v>
      </c>
      <c r="K292" s="37">
        <v>0</v>
      </c>
      <c r="L292" s="37">
        <v>0</v>
      </c>
      <c r="M292" s="37">
        <v>0</v>
      </c>
      <c r="N292" s="74"/>
      <c r="O292" s="73"/>
      <c r="P292" s="42"/>
    </row>
    <row r="293" spans="1:16" x14ac:dyDescent="0.25">
      <c r="A293" s="73"/>
      <c r="B293" s="73"/>
      <c r="C293" s="73"/>
      <c r="D293" s="73"/>
      <c r="E293" s="73"/>
      <c r="F293" s="115" t="s">
        <v>142</v>
      </c>
      <c r="G293" s="115" t="s">
        <v>439</v>
      </c>
      <c r="H293" s="130"/>
      <c r="I293" s="130"/>
      <c r="J293" s="37">
        <v>0</v>
      </c>
      <c r="K293" s="37">
        <v>0</v>
      </c>
      <c r="L293" s="37">
        <v>0</v>
      </c>
      <c r="M293" s="37">
        <v>0</v>
      </c>
      <c r="N293" s="74"/>
      <c r="O293" s="73"/>
      <c r="P293" s="42"/>
    </row>
    <row r="294" spans="1:16" x14ac:dyDescent="0.25">
      <c r="A294" s="73"/>
      <c r="B294" s="73"/>
      <c r="C294" s="73"/>
      <c r="D294" s="73"/>
      <c r="E294" s="73"/>
      <c r="F294" s="115" t="s">
        <v>143</v>
      </c>
      <c r="G294" s="115" t="s">
        <v>439</v>
      </c>
      <c r="H294" s="130"/>
      <c r="I294" s="130"/>
      <c r="J294" s="37">
        <v>0</v>
      </c>
      <c r="K294" s="37">
        <v>0</v>
      </c>
      <c r="L294" s="37">
        <v>0</v>
      </c>
      <c r="M294" s="37">
        <v>0</v>
      </c>
      <c r="N294" s="74"/>
      <c r="O294" s="73"/>
      <c r="P294" s="42"/>
    </row>
    <row r="295" spans="1:16" x14ac:dyDescent="0.25">
      <c r="A295" s="73"/>
      <c r="B295" s="73"/>
      <c r="C295" s="73"/>
      <c r="D295" s="73"/>
      <c r="E295" s="73"/>
      <c r="F295" s="115" t="s">
        <v>144</v>
      </c>
      <c r="G295" s="115" t="s">
        <v>439</v>
      </c>
      <c r="H295" s="130"/>
      <c r="I295" s="130"/>
      <c r="J295" s="37">
        <v>0</v>
      </c>
      <c r="K295" s="37">
        <v>0</v>
      </c>
      <c r="L295" s="37">
        <v>0</v>
      </c>
      <c r="M295" s="37">
        <v>0</v>
      </c>
      <c r="N295" s="74"/>
      <c r="O295" s="73"/>
      <c r="P295" s="42"/>
    </row>
    <row r="296" spans="1:16" x14ac:dyDescent="0.25">
      <c r="A296" s="73"/>
      <c r="B296" s="73"/>
      <c r="C296" s="73"/>
      <c r="D296" s="73"/>
      <c r="E296" s="73"/>
      <c r="F296" s="115" t="s">
        <v>145</v>
      </c>
      <c r="G296" s="115" t="s">
        <v>439</v>
      </c>
      <c r="H296" s="130"/>
      <c r="I296" s="130"/>
      <c r="J296" s="37">
        <v>0</v>
      </c>
      <c r="K296" s="37">
        <v>0</v>
      </c>
      <c r="L296" s="37">
        <v>0</v>
      </c>
      <c r="M296" s="37">
        <v>0</v>
      </c>
      <c r="N296" s="74"/>
      <c r="O296" s="73"/>
      <c r="P296" s="42"/>
    </row>
    <row r="297" spans="1:16" x14ac:dyDescent="0.25">
      <c r="A297" s="73"/>
      <c r="B297" s="73"/>
      <c r="C297" s="73"/>
      <c r="D297" s="73"/>
      <c r="E297" s="73"/>
      <c r="F297" s="115" t="s">
        <v>146</v>
      </c>
      <c r="G297" s="115" t="s">
        <v>439</v>
      </c>
      <c r="H297" s="130"/>
      <c r="I297" s="130"/>
      <c r="J297" s="37">
        <v>0</v>
      </c>
      <c r="K297" s="37">
        <v>0</v>
      </c>
      <c r="L297" s="37">
        <v>0</v>
      </c>
      <c r="M297" s="37">
        <v>0</v>
      </c>
      <c r="N297" s="74"/>
      <c r="O297" s="73"/>
      <c r="P297" s="42"/>
    </row>
    <row r="298" spans="1:16" x14ac:dyDescent="0.25">
      <c r="A298" s="73"/>
      <c r="B298" s="73"/>
      <c r="C298" s="73"/>
      <c r="D298" s="73"/>
      <c r="E298" s="73"/>
      <c r="F298" s="115" t="s">
        <v>147</v>
      </c>
      <c r="G298" s="115" t="s">
        <v>439</v>
      </c>
      <c r="H298" s="130"/>
      <c r="I298" s="130"/>
      <c r="J298" s="37">
        <v>0</v>
      </c>
      <c r="K298" s="37">
        <v>0</v>
      </c>
      <c r="L298" s="37">
        <v>0</v>
      </c>
      <c r="M298" s="37">
        <v>0</v>
      </c>
      <c r="N298" s="74"/>
      <c r="O298" s="73"/>
      <c r="P298" s="42"/>
    </row>
    <row r="299" spans="1:16" x14ac:dyDescent="0.25">
      <c r="A299" s="73"/>
      <c r="B299" s="73"/>
      <c r="C299" s="73"/>
      <c r="D299" s="73"/>
      <c r="E299" s="73"/>
      <c r="F299" s="115" t="s">
        <v>148</v>
      </c>
      <c r="G299" s="115" t="s">
        <v>439</v>
      </c>
      <c r="H299" s="130"/>
      <c r="I299" s="130"/>
      <c r="J299" s="37">
        <v>0</v>
      </c>
      <c r="K299" s="37">
        <v>0</v>
      </c>
      <c r="L299" s="37">
        <v>0</v>
      </c>
      <c r="M299" s="37">
        <v>0</v>
      </c>
      <c r="N299" s="74"/>
      <c r="O299" s="73"/>
      <c r="P299" s="42"/>
    </row>
    <row r="300" spans="1:16" x14ac:dyDescent="0.25">
      <c r="A300" s="73"/>
      <c r="B300" s="73"/>
      <c r="C300" s="73"/>
      <c r="D300" s="73"/>
      <c r="E300" s="73"/>
      <c r="F300" s="115" t="s">
        <v>149</v>
      </c>
      <c r="G300" s="115" t="s">
        <v>439</v>
      </c>
      <c r="H300" s="130"/>
      <c r="I300" s="130"/>
      <c r="J300" s="37">
        <v>0</v>
      </c>
      <c r="K300" s="37">
        <v>0</v>
      </c>
      <c r="L300" s="37">
        <v>0</v>
      </c>
      <c r="M300" s="37">
        <v>0</v>
      </c>
      <c r="N300" s="74"/>
      <c r="O300" s="73"/>
      <c r="P300" s="42"/>
    </row>
    <row r="301" spans="1:16" x14ac:dyDescent="0.25">
      <c r="A301" s="73"/>
      <c r="B301" s="73"/>
      <c r="C301" s="73"/>
      <c r="D301" s="73"/>
      <c r="E301" s="73"/>
      <c r="F301" s="115" t="s">
        <v>150</v>
      </c>
      <c r="G301" s="115" t="s">
        <v>439</v>
      </c>
      <c r="H301" s="130"/>
      <c r="I301" s="130"/>
      <c r="J301" s="37">
        <v>0</v>
      </c>
      <c r="K301" s="37">
        <v>0</v>
      </c>
      <c r="L301" s="37">
        <v>0</v>
      </c>
      <c r="M301" s="37">
        <v>0</v>
      </c>
      <c r="N301" s="74"/>
      <c r="O301" s="73"/>
      <c r="P301" s="42"/>
    </row>
    <row r="302" spans="1:16" x14ac:dyDescent="0.25">
      <c r="A302" s="73"/>
      <c r="B302" s="73"/>
      <c r="C302" s="73"/>
      <c r="D302" s="73"/>
      <c r="E302" s="73"/>
      <c r="F302" s="115" t="s">
        <v>151</v>
      </c>
      <c r="G302" s="115" t="s">
        <v>439</v>
      </c>
      <c r="H302" s="130"/>
      <c r="I302" s="130"/>
      <c r="J302" s="37">
        <v>0</v>
      </c>
      <c r="K302" s="37">
        <v>0</v>
      </c>
      <c r="L302" s="37">
        <v>0</v>
      </c>
      <c r="M302" s="37">
        <v>0</v>
      </c>
      <c r="N302" s="74"/>
      <c r="O302" s="73"/>
      <c r="P302" s="42"/>
    </row>
    <row r="303" spans="1:16" x14ac:dyDescent="0.25">
      <c r="A303" s="73"/>
      <c r="B303" s="73"/>
      <c r="C303" s="73"/>
      <c r="D303" s="73"/>
      <c r="E303" s="73"/>
      <c r="F303" s="115" t="s">
        <v>152</v>
      </c>
      <c r="G303" s="115" t="s">
        <v>439</v>
      </c>
      <c r="H303" s="130"/>
      <c r="I303" s="130"/>
      <c r="J303" s="37">
        <v>0</v>
      </c>
      <c r="K303" s="37">
        <v>0</v>
      </c>
      <c r="L303" s="37">
        <v>0</v>
      </c>
      <c r="M303" s="37">
        <v>0</v>
      </c>
      <c r="N303" s="74"/>
      <c r="O303" s="73"/>
      <c r="P303" s="42"/>
    </row>
    <row r="304" spans="1:16" x14ac:dyDescent="0.25">
      <c r="A304" s="73"/>
      <c r="B304" s="73"/>
      <c r="C304" s="73"/>
      <c r="D304" s="73"/>
      <c r="E304" s="73"/>
      <c r="F304" s="115" t="s">
        <v>153</v>
      </c>
      <c r="G304" s="115" t="s">
        <v>439</v>
      </c>
      <c r="H304" s="130"/>
      <c r="I304" s="130"/>
      <c r="J304" s="37">
        <v>0</v>
      </c>
      <c r="K304" s="37">
        <v>0</v>
      </c>
      <c r="L304" s="37">
        <v>0</v>
      </c>
      <c r="M304" s="37">
        <v>0</v>
      </c>
      <c r="N304" s="74"/>
      <c r="O304" s="73"/>
      <c r="P304" s="42"/>
    </row>
    <row r="305" spans="1:16" x14ac:dyDescent="0.25">
      <c r="A305" s="73"/>
      <c r="B305" s="73"/>
      <c r="C305" s="73"/>
      <c r="D305" s="73"/>
      <c r="E305" s="73"/>
      <c r="F305" s="115" t="s">
        <v>154</v>
      </c>
      <c r="G305" s="115" t="s">
        <v>439</v>
      </c>
      <c r="H305" s="130"/>
      <c r="I305" s="130"/>
      <c r="J305" s="37">
        <v>0</v>
      </c>
      <c r="K305" s="37">
        <v>0</v>
      </c>
      <c r="L305" s="37">
        <v>0</v>
      </c>
      <c r="M305" s="37">
        <v>0</v>
      </c>
      <c r="N305" s="74"/>
      <c r="O305" s="73"/>
      <c r="P305" s="42"/>
    </row>
    <row r="306" spans="1:16" x14ac:dyDescent="0.25">
      <c r="A306" s="73"/>
      <c r="B306" s="73"/>
      <c r="C306" s="73"/>
      <c r="D306" s="73"/>
      <c r="E306" s="73"/>
      <c r="F306" s="115" t="s">
        <v>155</v>
      </c>
      <c r="G306" s="115" t="s">
        <v>439</v>
      </c>
      <c r="H306" s="130"/>
      <c r="I306" s="130"/>
      <c r="J306" s="37">
        <v>0</v>
      </c>
      <c r="K306" s="37">
        <v>0</v>
      </c>
      <c r="L306" s="37">
        <v>0</v>
      </c>
      <c r="M306" s="37">
        <v>0</v>
      </c>
      <c r="N306" s="74"/>
      <c r="O306" s="73"/>
      <c r="P306" s="42"/>
    </row>
    <row r="307" spans="1:16" x14ac:dyDescent="0.25">
      <c r="A307" s="73"/>
      <c r="B307" s="73"/>
      <c r="C307" s="73"/>
      <c r="D307" s="73"/>
      <c r="E307" s="73"/>
      <c r="F307" s="115" t="s">
        <v>156</v>
      </c>
      <c r="G307" s="115" t="s">
        <v>439</v>
      </c>
      <c r="H307" s="130"/>
      <c r="I307" s="130"/>
      <c r="J307" s="37">
        <v>0</v>
      </c>
      <c r="K307" s="37">
        <v>0</v>
      </c>
      <c r="L307" s="37">
        <v>0</v>
      </c>
      <c r="M307" s="37">
        <v>0</v>
      </c>
      <c r="N307" s="74"/>
      <c r="O307" s="73"/>
      <c r="P307" s="42"/>
    </row>
    <row r="308" spans="1:16" x14ac:dyDescent="0.25">
      <c r="A308" s="73"/>
      <c r="B308" s="73"/>
      <c r="C308" s="73"/>
      <c r="D308" s="73"/>
      <c r="E308" s="73"/>
      <c r="F308" s="115" t="s">
        <v>157</v>
      </c>
      <c r="G308" s="115" t="s">
        <v>439</v>
      </c>
      <c r="H308" s="130"/>
      <c r="I308" s="130"/>
      <c r="J308" s="37">
        <v>0</v>
      </c>
      <c r="K308" s="37">
        <v>0</v>
      </c>
      <c r="L308" s="37">
        <v>0</v>
      </c>
      <c r="M308" s="37">
        <v>0</v>
      </c>
      <c r="N308" s="74"/>
      <c r="O308" s="73"/>
      <c r="P308" s="42"/>
    </row>
    <row r="309" spans="1:16" x14ac:dyDescent="0.25">
      <c r="A309" s="73"/>
      <c r="B309" s="73"/>
      <c r="C309" s="73"/>
      <c r="D309" s="73"/>
      <c r="E309" s="73"/>
      <c r="F309" s="115" t="s">
        <v>158</v>
      </c>
      <c r="G309" s="115" t="s">
        <v>439</v>
      </c>
      <c r="H309" s="130"/>
      <c r="I309" s="130"/>
      <c r="J309" s="37">
        <v>0</v>
      </c>
      <c r="K309" s="37">
        <v>0</v>
      </c>
      <c r="L309" s="37">
        <v>0</v>
      </c>
      <c r="M309" s="37">
        <v>0</v>
      </c>
      <c r="N309" s="74"/>
      <c r="O309" s="73"/>
      <c r="P309" s="42"/>
    </row>
    <row r="310" spans="1:16" x14ac:dyDescent="0.25">
      <c r="A310" s="73"/>
      <c r="B310" s="73"/>
      <c r="C310" s="73"/>
      <c r="D310" s="73"/>
      <c r="E310" s="73"/>
      <c r="F310" s="115" t="s">
        <v>159</v>
      </c>
      <c r="G310" s="115" t="s">
        <v>439</v>
      </c>
      <c r="H310" s="130"/>
      <c r="I310" s="130"/>
      <c r="J310" s="37">
        <v>0</v>
      </c>
      <c r="K310" s="37">
        <v>0</v>
      </c>
      <c r="L310" s="37">
        <v>0</v>
      </c>
      <c r="M310" s="37">
        <v>0</v>
      </c>
      <c r="N310" s="74"/>
      <c r="O310" s="73"/>
      <c r="P310" s="42"/>
    </row>
    <row r="311" spans="1:16" x14ac:dyDescent="0.25">
      <c r="A311" s="73"/>
      <c r="B311" s="73"/>
      <c r="C311" s="73"/>
      <c r="D311" s="73"/>
      <c r="E311" s="73"/>
      <c r="F311" s="115" t="s">
        <v>160</v>
      </c>
      <c r="G311" s="115" t="s">
        <v>439</v>
      </c>
      <c r="H311" s="130"/>
      <c r="I311" s="130"/>
      <c r="J311" s="37">
        <v>0</v>
      </c>
      <c r="K311" s="37">
        <v>0</v>
      </c>
      <c r="L311" s="37">
        <v>0</v>
      </c>
      <c r="M311" s="37">
        <v>0</v>
      </c>
      <c r="N311" s="74"/>
      <c r="O311" s="73"/>
      <c r="P311" s="42"/>
    </row>
    <row r="312" spans="1:16" x14ac:dyDescent="0.25">
      <c r="A312" s="73"/>
      <c r="B312" s="73"/>
      <c r="C312" s="73"/>
      <c r="D312" s="73"/>
      <c r="E312" s="73"/>
      <c r="F312" s="115" t="s">
        <v>161</v>
      </c>
      <c r="G312" s="115" t="s">
        <v>439</v>
      </c>
      <c r="H312" s="130"/>
      <c r="I312" s="130"/>
      <c r="J312" s="37">
        <v>0</v>
      </c>
      <c r="K312" s="37">
        <v>0</v>
      </c>
      <c r="L312" s="37">
        <v>0</v>
      </c>
      <c r="M312" s="37">
        <v>0</v>
      </c>
      <c r="N312" s="74"/>
      <c r="O312" s="73"/>
      <c r="P312" s="42"/>
    </row>
    <row r="313" spans="1:16" x14ac:dyDescent="0.25">
      <c r="A313" s="73"/>
      <c r="B313" s="73"/>
      <c r="C313" s="73"/>
      <c r="D313" s="73"/>
      <c r="E313" s="73"/>
      <c r="F313" s="115" t="s">
        <v>162</v>
      </c>
      <c r="G313" s="115" t="s">
        <v>439</v>
      </c>
      <c r="H313" s="130"/>
      <c r="I313" s="130"/>
      <c r="J313" s="37">
        <v>0</v>
      </c>
      <c r="K313" s="37">
        <v>0</v>
      </c>
      <c r="L313" s="37">
        <v>0</v>
      </c>
      <c r="M313" s="37">
        <v>0</v>
      </c>
      <c r="N313" s="74"/>
      <c r="O313" s="73"/>
      <c r="P313" s="42"/>
    </row>
    <row r="314" spans="1:16" x14ac:dyDescent="0.25">
      <c r="A314" s="73"/>
      <c r="B314" s="73"/>
      <c r="C314" s="73"/>
      <c r="D314" s="73"/>
      <c r="E314" s="73"/>
      <c r="F314" s="115" t="s">
        <v>163</v>
      </c>
      <c r="G314" s="115" t="s">
        <v>439</v>
      </c>
      <c r="H314" s="130"/>
      <c r="I314" s="130"/>
      <c r="J314" s="37">
        <v>0</v>
      </c>
      <c r="K314" s="37">
        <v>0</v>
      </c>
      <c r="L314" s="37">
        <v>0</v>
      </c>
      <c r="M314" s="37">
        <v>0</v>
      </c>
      <c r="N314" s="74"/>
      <c r="O314" s="73"/>
      <c r="P314" s="42"/>
    </row>
    <row r="315" spans="1:16" x14ac:dyDescent="0.25">
      <c r="A315" s="73"/>
      <c r="B315" s="73"/>
      <c r="C315" s="73"/>
      <c r="D315" s="73"/>
      <c r="E315" s="73"/>
      <c r="F315" s="115" t="s">
        <v>164</v>
      </c>
      <c r="G315" s="115" t="s">
        <v>439</v>
      </c>
      <c r="H315" s="130"/>
      <c r="I315" s="130"/>
      <c r="J315" s="37">
        <v>0</v>
      </c>
      <c r="K315" s="37">
        <v>0</v>
      </c>
      <c r="L315" s="37">
        <v>0</v>
      </c>
      <c r="M315" s="37">
        <v>0</v>
      </c>
      <c r="N315" s="74"/>
      <c r="O315" s="73"/>
      <c r="P315" s="42"/>
    </row>
    <row r="316" spans="1:16" x14ac:dyDescent="0.25">
      <c r="A316" s="73"/>
      <c r="B316" s="73"/>
      <c r="C316" s="73"/>
      <c r="D316" s="73"/>
      <c r="E316" s="73"/>
      <c r="F316" s="115" t="s">
        <v>189</v>
      </c>
      <c r="G316" s="115" t="s">
        <v>439</v>
      </c>
      <c r="H316" s="130"/>
      <c r="I316" s="130"/>
      <c r="J316" s="37">
        <v>0</v>
      </c>
      <c r="K316" s="37">
        <v>0</v>
      </c>
      <c r="L316" s="37">
        <v>0</v>
      </c>
      <c r="M316" s="37">
        <v>0</v>
      </c>
      <c r="N316" s="74"/>
      <c r="O316" s="73"/>
      <c r="P316" s="42"/>
    </row>
    <row r="317" spans="1:16" s="17" customFormat="1" x14ac:dyDescent="0.25">
      <c r="A317" s="73"/>
      <c r="B317" s="73"/>
      <c r="C317" s="73"/>
      <c r="D317" s="73"/>
      <c r="E317" s="73"/>
      <c r="F317" s="115" t="s">
        <v>744</v>
      </c>
      <c r="G317" s="115" t="s">
        <v>439</v>
      </c>
      <c r="H317" s="130"/>
      <c r="I317" s="130"/>
      <c r="J317" s="37">
        <v>0</v>
      </c>
      <c r="K317" s="37">
        <v>0</v>
      </c>
      <c r="L317" s="37">
        <v>0</v>
      </c>
      <c r="M317" s="37">
        <v>0</v>
      </c>
      <c r="N317" s="74"/>
      <c r="O317" s="73"/>
      <c r="P317" s="42"/>
    </row>
    <row r="318" spans="1:16" x14ac:dyDescent="0.25">
      <c r="A318" s="73"/>
      <c r="B318" s="73"/>
      <c r="C318" s="73"/>
      <c r="D318" s="73"/>
      <c r="E318" s="73"/>
      <c r="F318" s="117" t="s">
        <v>743</v>
      </c>
      <c r="G318" s="117" t="s">
        <v>439</v>
      </c>
      <c r="H318" s="146"/>
      <c r="I318" s="147"/>
      <c r="J318" s="39">
        <v>0</v>
      </c>
      <c r="K318" s="39">
        <v>0</v>
      </c>
      <c r="L318" s="39">
        <v>0</v>
      </c>
      <c r="M318" s="39">
        <v>0</v>
      </c>
      <c r="N318" s="74"/>
      <c r="O318" s="73"/>
      <c r="P318" s="42"/>
    </row>
    <row r="319" spans="1:16" x14ac:dyDescent="0.25">
      <c r="A319" s="73"/>
      <c r="B319" s="73"/>
      <c r="C319" s="73"/>
      <c r="D319" s="73"/>
      <c r="E319" s="73"/>
      <c r="F319" s="73"/>
      <c r="G319" s="73"/>
      <c r="H319" s="74"/>
      <c r="I319" s="74"/>
      <c r="J319" s="74"/>
      <c r="K319" s="74"/>
      <c r="L319" s="74"/>
      <c r="M319" s="74"/>
      <c r="N319" s="74"/>
      <c r="O319" s="73"/>
      <c r="P319" s="42"/>
    </row>
    <row r="320" spans="1:16" x14ac:dyDescent="0.25">
      <c r="A320" s="101"/>
      <c r="B320" s="101"/>
      <c r="C320" s="110" t="s">
        <v>628</v>
      </c>
      <c r="D320" s="110"/>
      <c r="E320" s="110"/>
      <c r="F320" s="110"/>
      <c r="G320" s="110"/>
      <c r="H320" s="111"/>
      <c r="I320" s="111"/>
      <c r="J320" s="111"/>
      <c r="K320" s="111"/>
      <c r="L320" s="111"/>
      <c r="M320" s="111"/>
      <c r="N320" s="111"/>
      <c r="O320" s="110"/>
      <c r="P320" s="42"/>
    </row>
    <row r="321" spans="1:16" x14ac:dyDescent="0.25">
      <c r="A321" s="73"/>
      <c r="B321" s="73"/>
      <c r="C321" s="109"/>
      <c r="D321" s="109"/>
      <c r="E321" s="73"/>
      <c r="F321" s="73"/>
      <c r="G321" s="73"/>
      <c r="H321" s="74"/>
      <c r="I321" s="74"/>
      <c r="J321" s="74"/>
      <c r="K321" s="74"/>
      <c r="L321" s="74"/>
      <c r="M321" s="74"/>
      <c r="N321" s="74"/>
      <c r="O321" s="73"/>
      <c r="P321" s="42"/>
    </row>
    <row r="322" spans="1:16" x14ac:dyDescent="0.25">
      <c r="A322" s="73"/>
      <c r="B322" s="73"/>
      <c r="C322" s="73"/>
      <c r="D322" s="109" t="s">
        <v>464</v>
      </c>
      <c r="E322" s="73"/>
      <c r="F322" s="73"/>
      <c r="G322" s="73"/>
      <c r="H322" s="74"/>
      <c r="I322" s="74"/>
      <c r="J322" s="74"/>
      <c r="K322" s="74"/>
      <c r="L322" s="74"/>
      <c r="M322" s="74"/>
      <c r="N322" s="74"/>
      <c r="O322" s="73"/>
      <c r="P322" s="42"/>
    </row>
    <row r="323" spans="1:16" x14ac:dyDescent="0.25">
      <c r="A323" s="73"/>
      <c r="B323" s="73"/>
      <c r="C323" s="73"/>
      <c r="D323" s="109" t="s">
        <v>465</v>
      </c>
      <c r="E323" s="73"/>
      <c r="F323" s="73"/>
      <c r="G323" s="73"/>
      <c r="H323" s="74"/>
      <c r="I323" s="74"/>
      <c r="J323" s="74"/>
      <c r="K323" s="74"/>
      <c r="L323" s="74"/>
      <c r="M323" s="74"/>
      <c r="N323" s="74"/>
      <c r="O323" s="73"/>
      <c r="P323" s="42"/>
    </row>
    <row r="324" spans="1:16" x14ac:dyDescent="0.25">
      <c r="A324" s="73"/>
      <c r="B324" s="73"/>
      <c r="C324" s="73"/>
      <c r="D324" s="109"/>
      <c r="E324" s="73"/>
      <c r="F324" s="73"/>
      <c r="G324" s="73"/>
      <c r="H324" s="74"/>
      <c r="I324" s="74"/>
      <c r="J324" s="74"/>
      <c r="K324" s="74"/>
      <c r="L324" s="74"/>
      <c r="M324" s="74"/>
      <c r="N324" s="74"/>
      <c r="O324" s="73"/>
      <c r="P324" s="42"/>
    </row>
    <row r="325" spans="1:16" x14ac:dyDescent="0.25">
      <c r="A325" s="115"/>
      <c r="B325" s="73"/>
      <c r="C325" s="73"/>
      <c r="D325" s="109"/>
      <c r="E325" s="112" t="s">
        <v>167</v>
      </c>
      <c r="F325" s="73"/>
      <c r="G325" s="73"/>
      <c r="H325" s="74"/>
      <c r="I325" s="132" t="s">
        <v>314</v>
      </c>
      <c r="J325" s="74"/>
      <c r="K325" s="74"/>
      <c r="L325" s="74"/>
      <c r="M325" s="74"/>
      <c r="N325" s="74"/>
      <c r="O325" s="115" t="s">
        <v>605</v>
      </c>
      <c r="P325" s="42"/>
    </row>
    <row r="326" spans="1:16" x14ac:dyDescent="0.25">
      <c r="A326" s="73"/>
      <c r="B326" s="73"/>
      <c r="C326" s="73"/>
      <c r="D326" s="73"/>
      <c r="E326" s="109"/>
      <c r="F326" s="113" t="s">
        <v>165</v>
      </c>
      <c r="G326" s="113" t="s">
        <v>439</v>
      </c>
      <c r="H326" s="36">
        <v>609999.99999999942</v>
      </c>
      <c r="I326" s="130"/>
      <c r="J326" s="130"/>
      <c r="K326" s="130"/>
      <c r="L326" s="130"/>
      <c r="M326" s="130"/>
      <c r="N326" s="74"/>
      <c r="O326" s="73"/>
      <c r="P326" s="42"/>
    </row>
    <row r="327" spans="1:16" x14ac:dyDescent="0.25">
      <c r="A327" s="73"/>
      <c r="B327" s="73"/>
      <c r="C327" s="73"/>
      <c r="D327" s="73"/>
      <c r="E327" s="73"/>
      <c r="F327" s="115" t="s">
        <v>41</v>
      </c>
      <c r="G327" s="115" t="s">
        <v>439</v>
      </c>
      <c r="H327" s="37">
        <v>0</v>
      </c>
      <c r="I327" s="130"/>
      <c r="J327" s="130"/>
      <c r="K327" s="130"/>
      <c r="L327" s="130"/>
      <c r="M327" s="130"/>
      <c r="N327" s="74"/>
      <c r="O327" s="73"/>
      <c r="P327" s="42"/>
    </row>
    <row r="328" spans="1:16" x14ac:dyDescent="0.25">
      <c r="A328" s="73"/>
      <c r="B328" s="73"/>
      <c r="C328" s="73"/>
      <c r="D328" s="73"/>
      <c r="E328" s="73"/>
      <c r="F328" s="115" t="s">
        <v>40</v>
      </c>
      <c r="G328" s="115" t="s">
        <v>439</v>
      </c>
      <c r="H328" s="37">
        <v>1020000</v>
      </c>
      <c r="I328" s="130"/>
      <c r="J328" s="130"/>
      <c r="K328" s="130"/>
      <c r="L328" s="130"/>
      <c r="M328" s="130"/>
      <c r="N328" s="74"/>
      <c r="O328" s="73"/>
      <c r="P328" s="42"/>
    </row>
    <row r="329" spans="1:16" x14ac:dyDescent="0.25">
      <c r="A329" s="73"/>
      <c r="B329" s="73"/>
      <c r="C329" s="73"/>
      <c r="D329" s="73"/>
      <c r="E329" s="73"/>
      <c r="F329" s="117" t="s">
        <v>166</v>
      </c>
      <c r="G329" s="117" t="s">
        <v>439</v>
      </c>
      <c r="H329" s="38">
        <v>2655000.0000000005</v>
      </c>
      <c r="I329" s="130"/>
      <c r="J329" s="130"/>
      <c r="K329" s="130"/>
      <c r="L329" s="130"/>
      <c r="M329" s="130"/>
      <c r="N329" s="74"/>
      <c r="O329" s="73"/>
      <c r="P329" s="42"/>
    </row>
    <row r="330" spans="1:16" x14ac:dyDescent="0.25">
      <c r="A330" s="73"/>
      <c r="B330" s="73"/>
      <c r="C330" s="73"/>
      <c r="D330" s="73"/>
      <c r="E330" s="73"/>
      <c r="F330" s="73"/>
      <c r="G330" s="73"/>
      <c r="H330" s="74"/>
      <c r="I330" s="74"/>
      <c r="J330" s="74"/>
      <c r="K330" s="74"/>
      <c r="L330" s="74"/>
      <c r="M330" s="74"/>
      <c r="N330" s="74"/>
      <c r="O330" s="73"/>
      <c r="P330" s="42"/>
    </row>
    <row r="331" spans="1:16" x14ac:dyDescent="0.25">
      <c r="A331" s="101"/>
      <c r="B331" s="101"/>
      <c r="C331" s="110" t="s">
        <v>629</v>
      </c>
      <c r="D331" s="110"/>
      <c r="E331" s="110"/>
      <c r="F331" s="110"/>
      <c r="G331" s="110"/>
      <c r="H331" s="111"/>
      <c r="I331" s="111"/>
      <c r="J331" s="111"/>
      <c r="K331" s="111"/>
      <c r="L331" s="111"/>
      <c r="M331" s="111"/>
      <c r="N331" s="111"/>
      <c r="O331" s="110"/>
      <c r="P331" s="42"/>
    </row>
    <row r="332" spans="1:16" x14ac:dyDescent="0.25">
      <c r="A332" s="73"/>
      <c r="B332" s="73"/>
      <c r="C332" s="109"/>
      <c r="D332" s="109"/>
      <c r="E332" s="73"/>
      <c r="F332" s="73"/>
      <c r="G332" s="73"/>
      <c r="H332" s="74"/>
      <c r="I332" s="74"/>
      <c r="J332" s="74"/>
      <c r="K332" s="74"/>
      <c r="L332" s="74"/>
      <c r="M332" s="74"/>
      <c r="N332" s="74"/>
      <c r="O332" s="73"/>
      <c r="P332" s="42"/>
    </row>
    <row r="333" spans="1:16" x14ac:dyDescent="0.25">
      <c r="A333" s="73"/>
      <c r="B333" s="73"/>
      <c r="C333" s="73"/>
      <c r="D333" s="109" t="s">
        <v>466</v>
      </c>
      <c r="E333" s="73"/>
      <c r="F333" s="73"/>
      <c r="G333" s="73"/>
      <c r="H333" s="74"/>
      <c r="I333" s="74"/>
      <c r="J333" s="74"/>
      <c r="K333" s="74"/>
      <c r="L333" s="74"/>
      <c r="M333" s="74"/>
      <c r="N333" s="74"/>
      <c r="O333" s="73"/>
      <c r="P333" s="42"/>
    </row>
    <row r="334" spans="1:16" x14ac:dyDescent="0.25">
      <c r="A334" s="73"/>
      <c r="B334" s="73"/>
      <c r="C334" s="73"/>
      <c r="D334" s="109" t="s">
        <v>685</v>
      </c>
      <c r="E334" s="73"/>
      <c r="F334" s="73"/>
      <c r="G334" s="73"/>
      <c r="H334" s="74"/>
      <c r="I334" s="74"/>
      <c r="J334" s="74"/>
      <c r="K334" s="74"/>
      <c r="L334" s="74"/>
      <c r="M334" s="74"/>
      <c r="N334" s="74"/>
      <c r="O334" s="73"/>
      <c r="P334" s="42"/>
    </row>
    <row r="335" spans="1:16" x14ac:dyDescent="0.25">
      <c r="A335" s="73"/>
      <c r="B335" s="73"/>
      <c r="C335" s="73"/>
      <c r="D335" s="109"/>
      <c r="E335" s="73"/>
      <c r="F335" s="73"/>
      <c r="G335" s="73"/>
      <c r="H335" s="74"/>
      <c r="I335" s="74"/>
      <c r="J335" s="74"/>
      <c r="K335" s="74"/>
      <c r="L335" s="74"/>
      <c r="M335" s="74"/>
      <c r="N335" s="74"/>
      <c r="O335" s="73"/>
      <c r="P335" s="42"/>
    </row>
    <row r="336" spans="1:16" x14ac:dyDescent="0.25">
      <c r="A336" s="115"/>
      <c r="B336" s="73"/>
      <c r="C336" s="73"/>
      <c r="D336" s="109"/>
      <c r="E336" s="112" t="s">
        <v>428</v>
      </c>
      <c r="F336" s="73"/>
      <c r="G336" s="73"/>
      <c r="H336" s="74"/>
      <c r="I336" s="132" t="s">
        <v>314</v>
      </c>
      <c r="J336" s="74"/>
      <c r="K336" s="74"/>
      <c r="L336" s="74"/>
      <c r="M336" s="74"/>
      <c r="N336" s="74"/>
      <c r="O336" s="115" t="s">
        <v>595</v>
      </c>
      <c r="P336" s="42"/>
    </row>
    <row r="337" spans="1:16" x14ac:dyDescent="0.25">
      <c r="A337" s="73"/>
      <c r="B337" s="73"/>
      <c r="C337" s="73"/>
      <c r="D337" s="73"/>
      <c r="E337" s="109"/>
      <c r="F337" s="113" t="s">
        <v>165</v>
      </c>
      <c r="G337" s="113" t="s">
        <v>440</v>
      </c>
      <c r="H337" s="36">
        <v>49299918.108546756</v>
      </c>
      <c r="I337" s="130"/>
      <c r="J337" s="130"/>
      <c r="K337" s="130"/>
      <c r="L337" s="130"/>
      <c r="M337" s="130"/>
      <c r="N337" s="74"/>
      <c r="O337" s="73"/>
      <c r="P337" s="42"/>
    </row>
    <row r="338" spans="1:16" x14ac:dyDescent="0.25">
      <c r="A338" s="73"/>
      <c r="B338" s="73"/>
      <c r="C338" s="73"/>
      <c r="D338" s="73"/>
      <c r="E338" s="73"/>
      <c r="F338" s="115" t="s">
        <v>168</v>
      </c>
      <c r="G338" s="115" t="s">
        <v>440</v>
      </c>
      <c r="H338" s="37">
        <v>23067824.613711819</v>
      </c>
      <c r="I338" s="130"/>
      <c r="J338" s="130"/>
      <c r="K338" s="130"/>
      <c r="L338" s="130"/>
      <c r="M338" s="130"/>
      <c r="N338" s="74"/>
      <c r="O338" s="73"/>
      <c r="P338" s="42"/>
    </row>
    <row r="339" spans="1:16" x14ac:dyDescent="0.25">
      <c r="A339" s="73"/>
      <c r="B339" s="73"/>
      <c r="C339" s="73"/>
      <c r="D339" s="73"/>
      <c r="E339" s="73"/>
      <c r="F339" s="115" t="s">
        <v>40</v>
      </c>
      <c r="G339" s="115" t="s">
        <v>440</v>
      </c>
      <c r="H339" s="37">
        <v>93064880.701504499</v>
      </c>
      <c r="I339" s="130"/>
      <c r="J339" s="130"/>
      <c r="K339" s="130"/>
      <c r="L339" s="130"/>
      <c r="M339" s="130"/>
      <c r="N339" s="74"/>
      <c r="O339" s="73"/>
      <c r="P339" s="42"/>
    </row>
    <row r="340" spans="1:16" x14ac:dyDescent="0.25">
      <c r="A340" s="73"/>
      <c r="B340" s="73"/>
      <c r="C340" s="73"/>
      <c r="D340" s="73"/>
      <c r="E340" s="73"/>
      <c r="F340" s="115" t="s">
        <v>37</v>
      </c>
      <c r="G340" s="115" t="s">
        <v>440</v>
      </c>
      <c r="H340" s="37">
        <v>58049577.21807123</v>
      </c>
      <c r="I340" s="130"/>
      <c r="J340" s="130"/>
      <c r="K340" s="130"/>
      <c r="L340" s="130"/>
      <c r="M340" s="130"/>
      <c r="N340" s="74"/>
      <c r="O340" s="73"/>
      <c r="P340" s="42"/>
    </row>
    <row r="341" spans="1:16" x14ac:dyDescent="0.25">
      <c r="A341" s="73"/>
      <c r="B341" s="73"/>
      <c r="C341" s="73"/>
      <c r="D341" s="73"/>
      <c r="E341" s="73"/>
      <c r="F341" s="117" t="s">
        <v>35</v>
      </c>
      <c r="G341" s="117" t="s">
        <v>440</v>
      </c>
      <c r="H341" s="38">
        <v>42157608.691195436</v>
      </c>
      <c r="I341" s="130"/>
      <c r="J341" s="130"/>
      <c r="K341" s="130"/>
      <c r="L341" s="130"/>
      <c r="M341" s="130"/>
      <c r="N341" s="74"/>
      <c r="O341" s="73"/>
      <c r="P341" s="42"/>
    </row>
    <row r="342" spans="1:16" x14ac:dyDescent="0.25">
      <c r="A342" s="73"/>
      <c r="B342" s="73"/>
      <c r="C342" s="73"/>
      <c r="D342" s="73"/>
      <c r="E342" s="73"/>
      <c r="F342" s="73"/>
      <c r="G342" s="73"/>
      <c r="H342" s="74"/>
      <c r="I342" s="74"/>
      <c r="J342" s="74"/>
      <c r="K342" s="74"/>
      <c r="L342" s="74"/>
      <c r="M342" s="74"/>
      <c r="N342" s="74"/>
      <c r="O342" s="73"/>
      <c r="P342" s="42"/>
    </row>
    <row r="343" spans="1:16" x14ac:dyDescent="0.25">
      <c r="A343" s="101"/>
      <c r="B343" s="101"/>
      <c r="C343" s="110" t="s">
        <v>630</v>
      </c>
      <c r="D343" s="110"/>
      <c r="E343" s="110"/>
      <c r="F343" s="110"/>
      <c r="G343" s="110"/>
      <c r="H343" s="111"/>
      <c r="I343" s="111"/>
      <c r="J343" s="111"/>
      <c r="K343" s="111"/>
      <c r="L343" s="111"/>
      <c r="M343" s="111"/>
      <c r="N343" s="111"/>
      <c r="O343" s="110"/>
      <c r="P343" s="42"/>
    </row>
    <row r="344" spans="1:16" x14ac:dyDescent="0.25">
      <c r="A344" s="73"/>
      <c r="B344" s="73"/>
      <c r="C344" s="109"/>
      <c r="D344" s="109"/>
      <c r="E344" s="73"/>
      <c r="F344" s="73"/>
      <c r="G344" s="73"/>
      <c r="H344" s="74"/>
      <c r="I344" s="74"/>
      <c r="J344" s="74"/>
      <c r="K344" s="74"/>
      <c r="L344" s="74"/>
      <c r="M344" s="74"/>
      <c r="N344" s="74"/>
      <c r="O344" s="73"/>
      <c r="P344" s="42"/>
    </row>
    <row r="345" spans="1:16" x14ac:dyDescent="0.25">
      <c r="A345" s="73"/>
      <c r="B345" s="73"/>
      <c r="C345" s="73"/>
      <c r="D345" s="109" t="s">
        <v>467</v>
      </c>
      <c r="E345" s="73"/>
      <c r="F345" s="73"/>
      <c r="G345" s="73"/>
      <c r="H345" s="74"/>
      <c r="I345" s="74"/>
      <c r="J345" s="74"/>
      <c r="K345" s="74"/>
      <c r="L345" s="74"/>
      <c r="M345" s="74"/>
      <c r="N345" s="74"/>
      <c r="O345" s="73"/>
      <c r="P345" s="42"/>
    </row>
    <row r="346" spans="1:16" x14ac:dyDescent="0.25">
      <c r="A346" s="73"/>
      <c r="B346" s="73"/>
      <c r="C346" s="73"/>
      <c r="D346" s="109" t="s">
        <v>468</v>
      </c>
      <c r="E346" s="73"/>
      <c r="F346" s="73"/>
      <c r="G346" s="73"/>
      <c r="H346" s="74"/>
      <c r="I346" s="74"/>
      <c r="J346" s="74"/>
      <c r="K346" s="74"/>
      <c r="L346" s="74"/>
      <c r="M346" s="74"/>
      <c r="N346" s="74"/>
      <c r="O346" s="73"/>
      <c r="P346" s="42"/>
    </row>
    <row r="347" spans="1:16" x14ac:dyDescent="0.25">
      <c r="A347" s="73"/>
      <c r="B347" s="73"/>
      <c r="C347" s="73"/>
      <c r="D347" s="109"/>
      <c r="E347" s="73"/>
      <c r="F347" s="73"/>
      <c r="G347" s="73"/>
      <c r="H347" s="74"/>
      <c r="I347" s="74"/>
      <c r="J347" s="74"/>
      <c r="K347" s="74"/>
      <c r="L347" s="74"/>
      <c r="M347" s="74"/>
      <c r="N347" s="74"/>
      <c r="O347" s="73"/>
      <c r="P347" s="42"/>
    </row>
    <row r="348" spans="1:16" x14ac:dyDescent="0.25">
      <c r="A348" s="115"/>
      <c r="B348" s="73"/>
      <c r="C348" s="73"/>
      <c r="D348" s="73"/>
      <c r="E348" s="115" t="s">
        <v>169</v>
      </c>
      <c r="F348" s="73"/>
      <c r="G348" s="115" t="s">
        <v>44</v>
      </c>
      <c r="H348" s="35">
        <v>0.41074973886567012</v>
      </c>
      <c r="I348" s="131" t="s">
        <v>314</v>
      </c>
      <c r="J348" s="135"/>
      <c r="K348" s="135"/>
      <c r="L348" s="135"/>
      <c r="M348" s="135"/>
      <c r="N348" s="74"/>
      <c r="O348" s="115" t="s">
        <v>572</v>
      </c>
      <c r="P348" s="42"/>
    </row>
    <row r="349" spans="1:16" x14ac:dyDescent="0.25">
      <c r="A349" s="73"/>
      <c r="B349" s="73"/>
      <c r="C349" s="73"/>
      <c r="D349" s="73"/>
      <c r="E349" s="109"/>
      <c r="F349" s="73"/>
      <c r="G349" s="73"/>
      <c r="H349" s="74"/>
      <c r="I349" s="74"/>
      <c r="J349" s="74"/>
      <c r="K349" s="74"/>
      <c r="L349" s="74"/>
      <c r="M349" s="74"/>
      <c r="N349" s="74"/>
      <c r="O349" s="73"/>
      <c r="P349" s="42"/>
    </row>
    <row r="350" spans="1:16" x14ac:dyDescent="0.25">
      <c r="A350" s="101"/>
      <c r="B350" s="101"/>
      <c r="C350" s="110" t="s">
        <v>707</v>
      </c>
      <c r="D350" s="110"/>
      <c r="E350" s="110"/>
      <c r="F350" s="110"/>
      <c r="G350" s="110"/>
      <c r="H350" s="111"/>
      <c r="I350" s="111"/>
      <c r="J350" s="111"/>
      <c r="K350" s="111"/>
      <c r="L350" s="111"/>
      <c r="M350" s="111"/>
      <c r="N350" s="111"/>
      <c r="O350" s="110"/>
      <c r="P350" s="42"/>
    </row>
    <row r="351" spans="1:16" x14ac:dyDescent="0.25">
      <c r="A351" s="73"/>
      <c r="B351" s="73"/>
      <c r="C351" s="109"/>
      <c r="D351" s="109"/>
      <c r="E351" s="73"/>
      <c r="F351" s="73"/>
      <c r="G351" s="73"/>
      <c r="H351" s="74"/>
      <c r="I351" s="74"/>
      <c r="J351" s="74"/>
      <c r="K351" s="74"/>
      <c r="L351" s="74"/>
      <c r="M351" s="74"/>
      <c r="N351" s="74"/>
      <c r="O351" s="73"/>
      <c r="P351" s="42"/>
    </row>
    <row r="352" spans="1:16" x14ac:dyDescent="0.25">
      <c r="A352" s="73"/>
      <c r="B352" s="73"/>
      <c r="C352" s="73"/>
      <c r="D352" s="109" t="s">
        <v>423</v>
      </c>
      <c r="E352" s="73"/>
      <c r="F352" s="73"/>
      <c r="G352" s="73"/>
      <c r="H352" s="74"/>
      <c r="I352" s="74"/>
      <c r="J352" s="74"/>
      <c r="K352" s="74"/>
      <c r="L352" s="74"/>
      <c r="M352" s="74"/>
      <c r="N352" s="74"/>
      <c r="O352" s="73"/>
      <c r="P352" s="42"/>
    </row>
    <row r="353" spans="1:16" x14ac:dyDescent="0.25">
      <c r="A353" s="73"/>
      <c r="B353" s="73"/>
      <c r="C353" s="73"/>
      <c r="D353" s="109"/>
      <c r="E353" s="73"/>
      <c r="F353" s="73"/>
      <c r="G353" s="73"/>
      <c r="H353" s="74"/>
      <c r="I353" s="74"/>
      <c r="J353" s="74"/>
      <c r="K353" s="74"/>
      <c r="L353" s="74"/>
      <c r="M353" s="74"/>
      <c r="N353" s="74"/>
      <c r="O353" s="73"/>
      <c r="P353" s="42"/>
    </row>
    <row r="354" spans="1:16" x14ac:dyDescent="0.25">
      <c r="A354" s="115"/>
      <c r="B354" s="73"/>
      <c r="C354" s="73"/>
      <c r="D354" s="109"/>
      <c r="E354" s="112" t="s">
        <v>170</v>
      </c>
      <c r="F354" s="73"/>
      <c r="G354" s="73"/>
      <c r="H354" s="74"/>
      <c r="I354" s="132" t="s">
        <v>314</v>
      </c>
      <c r="J354" s="74"/>
      <c r="K354" s="74"/>
      <c r="L354" s="74"/>
      <c r="M354" s="74"/>
      <c r="N354" s="74"/>
      <c r="O354" s="144" t="s">
        <v>596</v>
      </c>
      <c r="P354" s="42"/>
    </row>
    <row r="355" spans="1:16" x14ac:dyDescent="0.25">
      <c r="A355" s="73"/>
      <c r="B355" s="73"/>
      <c r="C355" s="73"/>
      <c r="D355" s="73"/>
      <c r="E355" s="109"/>
      <c r="F355" s="113" t="s">
        <v>171</v>
      </c>
      <c r="G355" s="113" t="s">
        <v>440</v>
      </c>
      <c r="H355" s="36">
        <v>216578688.76116019</v>
      </c>
      <c r="I355" s="130"/>
      <c r="J355" s="130"/>
      <c r="K355" s="130"/>
      <c r="L355" s="130"/>
      <c r="M355" s="130"/>
      <c r="N355" s="74"/>
      <c r="O355" s="73"/>
      <c r="P355" s="42"/>
    </row>
    <row r="356" spans="1:16" x14ac:dyDescent="0.25">
      <c r="A356" s="73"/>
      <c r="B356" s="73"/>
      <c r="C356" s="73"/>
      <c r="D356" s="73"/>
      <c r="E356" s="73"/>
      <c r="F356" s="115" t="s">
        <v>172</v>
      </c>
      <c r="G356" s="115" t="s">
        <v>440</v>
      </c>
      <c r="H356" s="37">
        <v>253200000</v>
      </c>
      <c r="I356" s="130"/>
      <c r="J356" s="130"/>
      <c r="K356" s="130"/>
      <c r="L356" s="130"/>
      <c r="M356" s="130"/>
      <c r="N356" s="74"/>
      <c r="O356" s="73"/>
      <c r="P356" s="42"/>
    </row>
    <row r="357" spans="1:16" x14ac:dyDescent="0.25">
      <c r="A357" s="73"/>
      <c r="B357" s="73"/>
      <c r="C357" s="73"/>
      <c r="D357" s="73"/>
      <c r="E357" s="73"/>
      <c r="F357" s="117" t="s">
        <v>173</v>
      </c>
      <c r="G357" s="117" t="s">
        <v>440</v>
      </c>
      <c r="H357" s="38">
        <v>251473000</v>
      </c>
      <c r="I357" s="130"/>
      <c r="J357" s="130"/>
      <c r="K357" s="130"/>
      <c r="L357" s="130"/>
      <c r="M357" s="130"/>
      <c r="N357" s="74"/>
      <c r="O357" s="73"/>
      <c r="P357" s="42"/>
    </row>
    <row r="358" spans="1:16" x14ac:dyDescent="0.25">
      <c r="A358" s="73"/>
      <c r="B358" s="73"/>
      <c r="C358" s="73"/>
      <c r="D358" s="73"/>
      <c r="E358" s="73"/>
      <c r="F358" s="73"/>
      <c r="G358" s="73"/>
      <c r="H358" s="74"/>
      <c r="I358" s="74"/>
      <c r="J358" s="74"/>
      <c r="K358" s="74"/>
      <c r="L358" s="74"/>
      <c r="M358" s="74"/>
      <c r="N358" s="74"/>
      <c r="O358" s="73"/>
      <c r="P358" s="42"/>
    </row>
    <row r="359" spans="1:16" x14ac:dyDescent="0.25">
      <c r="A359" s="101"/>
      <c r="B359" s="101"/>
      <c r="C359" s="110" t="s">
        <v>631</v>
      </c>
      <c r="D359" s="110"/>
      <c r="E359" s="110"/>
      <c r="F359" s="110"/>
      <c r="G359" s="110"/>
      <c r="H359" s="111"/>
      <c r="I359" s="111"/>
      <c r="J359" s="111"/>
      <c r="K359" s="111"/>
      <c r="L359" s="111"/>
      <c r="M359" s="111"/>
      <c r="N359" s="111"/>
      <c r="O359" s="110"/>
      <c r="P359" s="42"/>
    </row>
    <row r="360" spans="1:16" x14ac:dyDescent="0.25">
      <c r="A360" s="73"/>
      <c r="B360" s="73"/>
      <c r="C360" s="109"/>
      <c r="D360" s="109"/>
      <c r="E360" s="73"/>
      <c r="F360" s="73"/>
      <c r="G360" s="73"/>
      <c r="H360" s="74"/>
      <c r="I360" s="74"/>
      <c r="J360" s="74"/>
      <c r="K360" s="74"/>
      <c r="L360" s="74"/>
      <c r="M360" s="74"/>
      <c r="N360" s="74"/>
      <c r="O360" s="73"/>
      <c r="P360" s="42"/>
    </row>
    <row r="361" spans="1:16" x14ac:dyDescent="0.25">
      <c r="A361" s="73"/>
      <c r="B361" s="73"/>
      <c r="C361" s="73"/>
      <c r="D361" s="109" t="s">
        <v>424</v>
      </c>
      <c r="E361" s="73"/>
      <c r="F361" s="73"/>
      <c r="G361" s="73"/>
      <c r="H361" s="74"/>
      <c r="I361" s="74"/>
      <c r="J361" s="74"/>
      <c r="K361" s="74"/>
      <c r="L361" s="74"/>
      <c r="M361" s="74"/>
      <c r="N361" s="74"/>
      <c r="O361" s="73"/>
      <c r="P361" s="42"/>
    </row>
    <row r="362" spans="1:16" x14ac:dyDescent="0.25">
      <c r="A362" s="73"/>
      <c r="B362" s="73"/>
      <c r="C362" s="73"/>
      <c r="D362" s="109"/>
      <c r="E362" s="73"/>
      <c r="F362" s="73"/>
      <c r="G362" s="73"/>
      <c r="H362" s="74"/>
      <c r="I362" s="74"/>
      <c r="J362" s="74"/>
      <c r="K362" s="74"/>
      <c r="L362" s="74"/>
      <c r="M362" s="74"/>
      <c r="N362" s="74"/>
      <c r="O362" s="73"/>
      <c r="P362" s="42"/>
    </row>
    <row r="363" spans="1:16" x14ac:dyDescent="0.25">
      <c r="A363" s="115"/>
      <c r="B363" s="73"/>
      <c r="C363" s="73"/>
      <c r="D363" s="73"/>
      <c r="E363" s="115" t="s">
        <v>174</v>
      </c>
      <c r="F363" s="73"/>
      <c r="G363" s="115" t="s">
        <v>439</v>
      </c>
      <c r="H363" s="37">
        <v>174333196.00000003</v>
      </c>
      <c r="I363" s="143" t="s">
        <v>314</v>
      </c>
      <c r="J363" s="130"/>
      <c r="K363" s="130"/>
      <c r="L363" s="130"/>
      <c r="M363" s="130"/>
      <c r="N363" s="74"/>
      <c r="O363" s="115" t="s">
        <v>573</v>
      </c>
      <c r="P363" s="42"/>
    </row>
    <row r="364" spans="1:16" x14ac:dyDescent="0.25">
      <c r="A364" s="73"/>
      <c r="B364" s="73"/>
      <c r="C364" s="73"/>
      <c r="D364" s="73"/>
      <c r="E364" s="109"/>
      <c r="F364" s="73"/>
      <c r="G364" s="73"/>
      <c r="H364" s="74"/>
      <c r="I364" s="74"/>
      <c r="J364" s="74"/>
      <c r="K364" s="74"/>
      <c r="L364" s="74"/>
      <c r="M364" s="74"/>
      <c r="N364" s="74"/>
      <c r="O364" s="73"/>
      <c r="P364" s="42"/>
    </row>
    <row r="365" spans="1:16" x14ac:dyDescent="0.25">
      <c r="A365" s="101"/>
      <c r="B365" s="101"/>
      <c r="C365" s="110" t="s">
        <v>632</v>
      </c>
      <c r="D365" s="110"/>
      <c r="E365" s="110"/>
      <c r="F365" s="110"/>
      <c r="G365" s="110"/>
      <c r="H365" s="111"/>
      <c r="I365" s="111"/>
      <c r="J365" s="111"/>
      <c r="K365" s="111"/>
      <c r="L365" s="111"/>
      <c r="M365" s="111"/>
      <c r="N365" s="111"/>
      <c r="O365" s="110"/>
      <c r="P365" s="42"/>
    </row>
    <row r="366" spans="1:16" x14ac:dyDescent="0.25">
      <c r="A366" s="73"/>
      <c r="B366" s="73"/>
      <c r="C366" s="109"/>
      <c r="D366" s="109"/>
      <c r="E366" s="73"/>
      <c r="F366" s="73"/>
      <c r="G366" s="73"/>
      <c r="H366" s="74"/>
      <c r="I366" s="74"/>
      <c r="J366" s="74"/>
      <c r="K366" s="74"/>
      <c r="L366" s="74"/>
      <c r="M366" s="74"/>
      <c r="N366" s="74"/>
      <c r="O366" s="73"/>
      <c r="P366" s="42"/>
    </row>
    <row r="367" spans="1:16" x14ac:dyDescent="0.25">
      <c r="A367" s="73"/>
      <c r="B367" s="73"/>
      <c r="C367" s="73"/>
      <c r="D367" s="109" t="s">
        <v>725</v>
      </c>
      <c r="E367" s="73"/>
      <c r="F367" s="73"/>
      <c r="G367" s="73"/>
      <c r="H367" s="74"/>
      <c r="I367" s="74"/>
      <c r="J367" s="74"/>
      <c r="K367" s="74"/>
      <c r="L367" s="74"/>
      <c r="M367" s="74"/>
      <c r="N367" s="74"/>
      <c r="O367" s="73"/>
      <c r="P367" s="42"/>
    </row>
    <row r="368" spans="1:16" x14ac:dyDescent="0.25">
      <c r="A368" s="73"/>
      <c r="B368" s="73"/>
      <c r="C368" s="73"/>
      <c r="D368" s="109"/>
      <c r="E368" s="73"/>
      <c r="F368" s="73"/>
      <c r="G368" s="73"/>
      <c r="H368" s="74"/>
      <c r="I368" s="74"/>
      <c r="J368" s="74"/>
      <c r="K368" s="74"/>
      <c r="L368" s="74"/>
      <c r="M368" s="74"/>
      <c r="N368" s="74"/>
      <c r="O368" s="73"/>
      <c r="P368" s="42"/>
    </row>
    <row r="369" spans="1:16" x14ac:dyDescent="0.25">
      <c r="A369" s="115"/>
      <c r="B369" s="73"/>
      <c r="C369" s="73"/>
      <c r="D369" s="73"/>
      <c r="E369" s="115" t="s">
        <v>175</v>
      </c>
      <c r="F369" s="73"/>
      <c r="G369" s="115" t="s">
        <v>439</v>
      </c>
      <c r="H369" s="37">
        <v>2502889</v>
      </c>
      <c r="I369" s="143" t="s">
        <v>314</v>
      </c>
      <c r="J369" s="130"/>
      <c r="K369" s="130"/>
      <c r="L369" s="130"/>
      <c r="M369" s="130"/>
      <c r="N369" s="74"/>
      <c r="O369" s="115" t="s">
        <v>573</v>
      </c>
      <c r="P369" s="42"/>
    </row>
    <row r="370" spans="1:16" x14ac:dyDescent="0.25">
      <c r="A370" s="73"/>
      <c r="B370" s="73"/>
      <c r="C370" s="73"/>
      <c r="D370" s="73"/>
      <c r="E370" s="109"/>
      <c r="F370" s="73"/>
      <c r="G370" s="73"/>
      <c r="H370" s="74"/>
      <c r="I370" s="74"/>
      <c r="J370" s="74"/>
      <c r="K370" s="74"/>
      <c r="L370" s="74"/>
      <c r="M370" s="74"/>
      <c r="N370" s="74"/>
      <c r="O370" s="73"/>
      <c r="P370" s="42"/>
    </row>
    <row r="371" spans="1:16" x14ac:dyDescent="0.25">
      <c r="A371" s="101"/>
      <c r="B371" s="101"/>
      <c r="C371" s="110" t="s">
        <v>633</v>
      </c>
      <c r="D371" s="110"/>
      <c r="E371" s="110"/>
      <c r="F371" s="110"/>
      <c r="G371" s="110"/>
      <c r="H371" s="111"/>
      <c r="I371" s="111"/>
      <c r="J371" s="111"/>
      <c r="K371" s="111"/>
      <c r="L371" s="111"/>
      <c r="M371" s="111"/>
      <c r="N371" s="111"/>
      <c r="O371" s="110"/>
      <c r="P371" s="42"/>
    </row>
    <row r="372" spans="1:16" x14ac:dyDescent="0.25">
      <c r="A372" s="73"/>
      <c r="B372" s="73"/>
      <c r="C372" s="109"/>
      <c r="D372" s="109"/>
      <c r="E372" s="73"/>
      <c r="F372" s="73"/>
      <c r="G372" s="73"/>
      <c r="H372" s="74"/>
      <c r="I372" s="74"/>
      <c r="J372" s="74"/>
      <c r="K372" s="74"/>
      <c r="L372" s="74"/>
      <c r="M372" s="74"/>
      <c r="N372" s="74"/>
      <c r="O372" s="73"/>
      <c r="P372" s="42"/>
    </row>
    <row r="373" spans="1:16" x14ac:dyDescent="0.25">
      <c r="A373" s="73"/>
      <c r="B373" s="73"/>
      <c r="C373" s="73"/>
      <c r="D373" s="109" t="s">
        <v>469</v>
      </c>
      <c r="E373" s="73"/>
      <c r="F373" s="73"/>
      <c r="G373" s="73"/>
      <c r="H373" s="74"/>
      <c r="I373" s="74"/>
      <c r="J373" s="74"/>
      <c r="K373" s="74"/>
      <c r="L373" s="74"/>
      <c r="M373" s="74"/>
      <c r="N373" s="74"/>
      <c r="O373" s="73"/>
      <c r="P373" s="42"/>
    </row>
    <row r="374" spans="1:16" x14ac:dyDescent="0.25">
      <c r="A374" s="73"/>
      <c r="B374" s="73"/>
      <c r="C374" s="73"/>
      <c r="D374" s="109" t="s">
        <v>470</v>
      </c>
      <c r="E374" s="73"/>
      <c r="F374" s="73"/>
      <c r="G374" s="73"/>
      <c r="H374" s="74"/>
      <c r="I374" s="74"/>
      <c r="J374" s="74"/>
      <c r="K374" s="74"/>
      <c r="L374" s="74"/>
      <c r="M374" s="74"/>
      <c r="N374" s="74"/>
      <c r="O374" s="73"/>
      <c r="P374" s="42"/>
    </row>
    <row r="375" spans="1:16" x14ac:dyDescent="0.25">
      <c r="A375" s="73"/>
      <c r="B375" s="73"/>
      <c r="C375" s="73"/>
      <c r="D375" s="109"/>
      <c r="E375" s="73"/>
      <c r="F375" s="73"/>
      <c r="G375" s="73"/>
      <c r="H375" s="74"/>
      <c r="I375" s="74"/>
      <c r="J375" s="74"/>
      <c r="K375" s="74"/>
      <c r="L375" s="74"/>
      <c r="M375" s="74"/>
      <c r="N375" s="74"/>
      <c r="O375" s="73"/>
      <c r="P375" s="42"/>
    </row>
    <row r="376" spans="1:16" x14ac:dyDescent="0.25">
      <c r="A376" s="115"/>
      <c r="B376" s="73"/>
      <c r="C376" s="73"/>
      <c r="D376" s="73"/>
      <c r="E376" s="115" t="s">
        <v>347</v>
      </c>
      <c r="F376" s="73"/>
      <c r="G376" s="115" t="s">
        <v>439</v>
      </c>
      <c r="H376" s="37">
        <v>4350000</v>
      </c>
      <c r="I376" s="143" t="s">
        <v>314</v>
      </c>
      <c r="J376" s="130"/>
      <c r="K376" s="130"/>
      <c r="L376" s="130"/>
      <c r="M376" s="130"/>
      <c r="N376" s="74"/>
      <c r="O376" s="115" t="s">
        <v>597</v>
      </c>
      <c r="P376" s="42"/>
    </row>
    <row r="377" spans="1:16" x14ac:dyDescent="0.25">
      <c r="A377" s="73"/>
      <c r="B377" s="73"/>
      <c r="C377" s="73"/>
      <c r="D377" s="73"/>
      <c r="E377" s="109"/>
      <c r="F377" s="73"/>
      <c r="G377" s="73"/>
      <c r="H377" s="74"/>
      <c r="I377" s="74"/>
      <c r="J377" s="74"/>
      <c r="K377" s="74"/>
      <c r="L377" s="74"/>
      <c r="M377" s="74"/>
      <c r="N377" s="74"/>
      <c r="O377" s="73"/>
      <c r="P377" s="42"/>
    </row>
    <row r="378" spans="1:16" x14ac:dyDescent="0.25">
      <c r="A378" s="101"/>
      <c r="B378" s="101"/>
      <c r="C378" s="110" t="s">
        <v>634</v>
      </c>
      <c r="D378" s="110"/>
      <c r="E378" s="110"/>
      <c r="F378" s="110"/>
      <c r="G378" s="110"/>
      <c r="H378" s="111"/>
      <c r="I378" s="111"/>
      <c r="J378" s="111"/>
      <c r="K378" s="111"/>
      <c r="L378" s="111"/>
      <c r="M378" s="111"/>
      <c r="N378" s="111"/>
      <c r="O378" s="110"/>
      <c r="P378" s="42"/>
    </row>
    <row r="379" spans="1:16" x14ac:dyDescent="0.25">
      <c r="A379" s="73"/>
      <c r="B379" s="73"/>
      <c r="C379" s="109"/>
      <c r="D379" s="109"/>
      <c r="E379" s="73"/>
      <c r="F379" s="73"/>
      <c r="G379" s="73"/>
      <c r="H379" s="74"/>
      <c r="I379" s="74"/>
      <c r="J379" s="74"/>
      <c r="K379" s="74"/>
      <c r="L379" s="74"/>
      <c r="M379" s="74"/>
      <c r="N379" s="74"/>
      <c r="O379" s="73"/>
      <c r="P379" s="42"/>
    </row>
    <row r="380" spans="1:16" x14ac:dyDescent="0.25">
      <c r="A380" s="73"/>
      <c r="B380" s="73"/>
      <c r="C380" s="73"/>
      <c r="D380" s="109" t="s">
        <v>426</v>
      </c>
      <c r="E380" s="73"/>
      <c r="F380" s="73"/>
      <c r="G380" s="73"/>
      <c r="H380" s="74"/>
      <c r="I380" s="74"/>
      <c r="J380" s="74"/>
      <c r="K380" s="74"/>
      <c r="L380" s="74"/>
      <c r="M380" s="74"/>
      <c r="N380" s="74"/>
      <c r="O380" s="73"/>
      <c r="P380" s="42"/>
    </row>
    <row r="381" spans="1:16" x14ac:dyDescent="0.25">
      <c r="A381" s="73"/>
      <c r="B381" s="73"/>
      <c r="C381" s="73"/>
      <c r="D381" s="109"/>
      <c r="E381" s="73"/>
      <c r="F381" s="73"/>
      <c r="G381" s="73"/>
      <c r="H381" s="74"/>
      <c r="I381" s="74"/>
      <c r="J381" s="74"/>
      <c r="K381" s="74"/>
      <c r="L381" s="74"/>
      <c r="M381" s="74"/>
      <c r="N381" s="74"/>
      <c r="O381" s="73"/>
      <c r="P381" s="42"/>
    </row>
    <row r="382" spans="1:16" x14ac:dyDescent="0.25">
      <c r="A382" s="115"/>
      <c r="B382" s="73"/>
      <c r="C382" s="73"/>
      <c r="D382" s="109"/>
      <c r="E382" s="112" t="s">
        <v>176</v>
      </c>
      <c r="F382" s="73"/>
      <c r="G382" s="73"/>
      <c r="H382" s="74"/>
      <c r="I382" s="132" t="s">
        <v>314</v>
      </c>
      <c r="J382" s="74"/>
      <c r="K382" s="74"/>
      <c r="L382" s="74"/>
      <c r="M382" s="74"/>
      <c r="N382" s="74"/>
      <c r="O382" s="115" t="s">
        <v>598</v>
      </c>
      <c r="P382" s="42"/>
    </row>
    <row r="383" spans="1:16" x14ac:dyDescent="0.25">
      <c r="A383" s="73"/>
      <c r="B383" s="73"/>
      <c r="C383" s="73"/>
      <c r="D383" s="73"/>
      <c r="E383" s="109"/>
      <c r="F383" s="113" t="s">
        <v>166</v>
      </c>
      <c r="G383" s="113" t="s">
        <v>177</v>
      </c>
      <c r="H383" s="36">
        <v>2954.8379382999997</v>
      </c>
      <c r="I383" s="130"/>
      <c r="J383" s="130"/>
      <c r="K383" s="130"/>
      <c r="L383" s="130"/>
      <c r="M383" s="130"/>
      <c r="N383" s="74"/>
      <c r="O383" s="73"/>
      <c r="P383" s="42"/>
    </row>
    <row r="384" spans="1:16" x14ac:dyDescent="0.25">
      <c r="A384" s="73"/>
      <c r="B384" s="73"/>
      <c r="C384" s="73"/>
      <c r="D384" s="73"/>
      <c r="E384" s="73"/>
      <c r="F384" s="115" t="s">
        <v>40</v>
      </c>
      <c r="G384" s="115" t="s">
        <v>177</v>
      </c>
      <c r="H384" s="37">
        <v>2482.1083529999996</v>
      </c>
      <c r="I384" s="130"/>
      <c r="J384" s="130"/>
      <c r="K384" s="130"/>
      <c r="L384" s="130"/>
      <c r="M384" s="130"/>
      <c r="N384" s="74"/>
      <c r="O384" s="73"/>
      <c r="P384" s="42"/>
    </row>
    <row r="385" spans="1:16" x14ac:dyDescent="0.25">
      <c r="A385" s="73"/>
      <c r="B385" s="73"/>
      <c r="C385" s="73"/>
      <c r="D385" s="73"/>
      <c r="E385" s="73"/>
      <c r="F385" s="117" t="s">
        <v>165</v>
      </c>
      <c r="G385" s="117" t="s">
        <v>177</v>
      </c>
      <c r="H385" s="38">
        <v>7216.2041944999992</v>
      </c>
      <c r="I385" s="130"/>
      <c r="J385" s="130"/>
      <c r="K385" s="130"/>
      <c r="L385" s="130"/>
      <c r="M385" s="130"/>
      <c r="N385" s="74"/>
      <c r="O385" s="73"/>
      <c r="P385" s="42"/>
    </row>
    <row r="386" spans="1:16" x14ac:dyDescent="0.25">
      <c r="A386" s="73"/>
      <c r="B386" s="73"/>
      <c r="C386" s="73"/>
      <c r="D386" s="73"/>
      <c r="E386" s="73"/>
      <c r="F386" s="73"/>
      <c r="G386" s="73"/>
      <c r="H386" s="74"/>
      <c r="I386" s="74"/>
      <c r="J386" s="74"/>
      <c r="K386" s="74"/>
      <c r="L386" s="74"/>
      <c r="M386" s="74"/>
      <c r="N386" s="74"/>
      <c r="O386" s="73"/>
      <c r="P386" s="42"/>
    </row>
    <row r="387" spans="1:16" x14ac:dyDescent="0.25">
      <c r="A387" s="73"/>
      <c r="B387" s="101"/>
      <c r="C387" s="110" t="s">
        <v>635</v>
      </c>
      <c r="D387" s="110"/>
      <c r="E387" s="110"/>
      <c r="F387" s="110"/>
      <c r="G387" s="110"/>
      <c r="H387" s="111"/>
      <c r="I387" s="111"/>
      <c r="J387" s="111"/>
      <c r="K387" s="111"/>
      <c r="L387" s="111"/>
      <c r="M387" s="111"/>
      <c r="N387" s="111"/>
      <c r="O387" s="110"/>
      <c r="P387" s="42"/>
    </row>
    <row r="388" spans="1:16" x14ac:dyDescent="0.25">
      <c r="A388" s="73"/>
      <c r="B388" s="73"/>
      <c r="C388" s="109"/>
      <c r="D388" s="109"/>
      <c r="E388" s="73"/>
      <c r="F388" s="73"/>
      <c r="G388" s="73"/>
      <c r="H388" s="74"/>
      <c r="I388" s="74"/>
      <c r="J388" s="74"/>
      <c r="K388" s="74"/>
      <c r="L388" s="74"/>
      <c r="M388" s="74"/>
      <c r="N388" s="74"/>
      <c r="O388" s="73"/>
      <c r="P388" s="42"/>
    </row>
    <row r="389" spans="1:16" x14ac:dyDescent="0.25">
      <c r="A389" s="73"/>
      <c r="B389" s="73"/>
      <c r="C389" s="73"/>
      <c r="D389" s="109" t="s">
        <v>427</v>
      </c>
      <c r="E389" s="73"/>
      <c r="F389" s="73"/>
      <c r="G389" s="73"/>
      <c r="H389" s="74"/>
      <c r="I389" s="74"/>
      <c r="J389" s="74"/>
      <c r="K389" s="74"/>
      <c r="L389" s="74"/>
      <c r="M389" s="74"/>
      <c r="N389" s="74"/>
      <c r="O389" s="73"/>
      <c r="P389" s="42"/>
    </row>
    <row r="390" spans="1:16" x14ac:dyDescent="0.25">
      <c r="A390" s="73"/>
      <c r="B390" s="73"/>
      <c r="C390" s="73"/>
      <c r="D390" s="109"/>
      <c r="E390" s="73"/>
      <c r="F390" s="73"/>
      <c r="G390" s="73"/>
      <c r="H390" s="74"/>
      <c r="I390" s="74"/>
      <c r="J390" s="74"/>
      <c r="K390" s="74"/>
      <c r="L390" s="74"/>
      <c r="M390" s="74"/>
      <c r="N390" s="74"/>
      <c r="O390" s="73"/>
      <c r="P390" s="42"/>
    </row>
    <row r="391" spans="1:16" x14ac:dyDescent="0.25">
      <c r="A391" s="73"/>
      <c r="B391" s="73"/>
      <c r="C391" s="73"/>
      <c r="D391" s="73"/>
      <c r="E391" s="115" t="s">
        <v>425</v>
      </c>
      <c r="F391" s="73"/>
      <c r="G391" s="115" t="s">
        <v>177</v>
      </c>
      <c r="H391" s="37">
        <v>675.23700000000008</v>
      </c>
      <c r="I391" s="143" t="s">
        <v>314</v>
      </c>
      <c r="J391" s="130"/>
      <c r="K391" s="130"/>
      <c r="L391" s="130"/>
      <c r="M391" s="130"/>
      <c r="N391" s="74"/>
      <c r="O391" s="148" t="s">
        <v>569</v>
      </c>
      <c r="P391" s="42"/>
    </row>
    <row r="392" spans="1:16" x14ac:dyDescent="0.25">
      <c r="A392" s="73"/>
      <c r="B392" s="73"/>
      <c r="C392" s="73"/>
      <c r="D392" s="73"/>
      <c r="E392" s="109"/>
      <c r="F392" s="73"/>
      <c r="G392" s="73"/>
      <c r="H392" s="74"/>
      <c r="I392" s="74"/>
      <c r="J392" s="74"/>
      <c r="K392" s="74"/>
      <c r="L392" s="74"/>
      <c r="M392" s="74"/>
      <c r="N392" s="74"/>
      <c r="O392" s="73"/>
      <c r="P392" s="42"/>
    </row>
    <row r="393" spans="1:16" x14ac:dyDescent="0.25">
      <c r="A393" s="101"/>
      <c r="B393" s="107" t="s">
        <v>30</v>
      </c>
      <c r="C393" s="107"/>
      <c r="D393" s="107"/>
      <c r="E393" s="107"/>
      <c r="F393" s="107"/>
      <c r="G393" s="107"/>
      <c r="H393" s="108"/>
      <c r="I393" s="108"/>
      <c r="J393" s="108"/>
      <c r="K393" s="108"/>
      <c r="L393" s="108"/>
      <c r="M393" s="108"/>
      <c r="N393" s="108"/>
      <c r="O393" s="107"/>
      <c r="P393" s="42"/>
    </row>
  </sheetData>
  <sheetProtection formatCells="0" formatColumns="0" formatRows="0" sort="0" autoFilter="0"/>
  <dataValidations count="3">
    <dataValidation allowBlank="1" showInputMessage="1" showErrorMessage="1" errorTitle="Percentage validation" error="Input value must be between 0% and 100%" promptTitle="Percentage validation" prompt="Input value restricted to be between 0% and 100%" sqref="H348"/>
    <dataValidation type="decimal" operator="lessThanOrEqual" allowBlank="1" showInputMessage="1" showErrorMessage="1" errorTitle="HV split" error="Input value less than or equal to 100%" promptTitle="HV split" prompt="Maximum value 100%" sqref="H26">
      <formula1>1</formula1>
    </dataValidation>
    <dataValidation allowBlank="1" showInputMessage="1" showErrorMessage="1" errorTitle="LV mains split" error="Insert value greater than or equal to 0%" promptTitle="LV mains split" prompt="Minimum value 0%" sqref="H19"/>
  </dataValidations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0866141732283472" right="0.70866141732283472" top="0.74803149606299213" bottom="0.74803149606299213" header="0.31496062992125984" footer="0.31496062992125984"/>
  <pageSetup paperSize="8" scale="65" fitToHeight="4" orientation="portrait" r:id="rId1"/>
  <headerFooter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4" tint="0.59999389629810485"/>
  </sheetPr>
  <dimension ref="A1:CS147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94" width="20.7109375" customWidth="1"/>
    <col min="95" max="95" width="2.7109375" customWidth="1"/>
    <col min="96" max="96" width="40.7109375" customWidth="1"/>
    <col min="97" max="97" width="2.7109375" customWidth="1"/>
    <col min="98" max="16384" width="9.140625" hidden="1"/>
  </cols>
  <sheetData>
    <row r="1" spans="1:97" x14ac:dyDescent="0.25">
      <c r="A1" s="96" t="str">
        <f ca="1">MID(CELL("filename",A1),FIND("]",CELL("filename",A1))+1,255)</f>
        <v>MEAV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6"/>
      <c r="CS1" s="94"/>
    </row>
    <row r="2" spans="1:97" x14ac:dyDescent="0.25">
      <c r="A2" s="96" t="str">
        <f>Cover!D21&amp;" - "&amp;Cover!D23</f>
        <v>WPD SWAE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6"/>
      <c r="CS2" s="94"/>
    </row>
    <row r="3" spans="1:97" x14ac:dyDescent="0.25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99"/>
      <c r="CS3" s="95"/>
    </row>
    <row r="4" spans="1:97" s="1" customFormat="1" x14ac:dyDescent="0.25">
      <c r="A4" s="72" t="str">
        <f>H145 &amp; IF(H145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</row>
    <row r="5" spans="1:97" ht="45" x14ac:dyDescent="0.25">
      <c r="A5" s="101"/>
      <c r="B5" s="102" t="s">
        <v>430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197</v>
      </c>
      <c r="K5" s="104" t="s">
        <v>199</v>
      </c>
      <c r="L5" s="104" t="s">
        <v>50</v>
      </c>
      <c r="M5" s="104" t="s">
        <v>200</v>
      </c>
      <c r="N5" s="104" t="s">
        <v>201</v>
      </c>
      <c r="O5" s="104" t="s">
        <v>202</v>
      </c>
      <c r="P5" s="104" t="s">
        <v>203</v>
      </c>
      <c r="Q5" s="104" t="s">
        <v>204</v>
      </c>
      <c r="R5" s="104" t="s">
        <v>205</v>
      </c>
      <c r="S5" s="104" t="s">
        <v>206</v>
      </c>
      <c r="T5" s="104" t="s">
        <v>207</v>
      </c>
      <c r="U5" s="104" t="s">
        <v>208</v>
      </c>
      <c r="V5" s="104" t="s">
        <v>209</v>
      </c>
      <c r="W5" s="104" t="s">
        <v>368</v>
      </c>
      <c r="X5" s="104" t="s">
        <v>369</v>
      </c>
      <c r="Y5" s="104" t="s">
        <v>370</v>
      </c>
      <c r="Z5" s="104" t="s">
        <v>371</v>
      </c>
      <c r="AA5" s="104" t="s">
        <v>64</v>
      </c>
      <c r="AB5" s="104" t="s">
        <v>65</v>
      </c>
      <c r="AC5" s="104" t="s">
        <v>210</v>
      </c>
      <c r="AD5" s="104" t="s">
        <v>211</v>
      </c>
      <c r="AE5" s="104" t="s">
        <v>212</v>
      </c>
      <c r="AF5" s="104" t="s">
        <v>372</v>
      </c>
      <c r="AG5" s="104" t="s">
        <v>373</v>
      </c>
      <c r="AH5" s="104" t="s">
        <v>71</v>
      </c>
      <c r="AI5" s="104" t="s">
        <v>72</v>
      </c>
      <c r="AJ5" s="104" t="s">
        <v>73</v>
      </c>
      <c r="AK5" s="104" t="s">
        <v>374</v>
      </c>
      <c r="AL5" s="104" t="s">
        <v>375</v>
      </c>
      <c r="AM5" s="104" t="s">
        <v>376</v>
      </c>
      <c r="AN5" s="104" t="s">
        <v>377</v>
      </c>
      <c r="AO5" s="104" t="s">
        <v>378</v>
      </c>
      <c r="AP5" s="104" t="s">
        <v>379</v>
      </c>
      <c r="AQ5" s="104" t="s">
        <v>80</v>
      </c>
      <c r="AR5" s="104" t="s">
        <v>380</v>
      </c>
      <c r="AS5" s="104" t="s">
        <v>381</v>
      </c>
      <c r="AT5" s="104" t="s">
        <v>382</v>
      </c>
      <c r="AU5" s="104" t="s">
        <v>383</v>
      </c>
      <c r="AV5" s="104" t="s">
        <v>384</v>
      </c>
      <c r="AW5" s="104" t="s">
        <v>385</v>
      </c>
      <c r="AX5" s="104" t="s">
        <v>213</v>
      </c>
      <c r="AY5" s="104" t="s">
        <v>214</v>
      </c>
      <c r="AZ5" s="104" t="s">
        <v>215</v>
      </c>
      <c r="BA5" s="104" t="s">
        <v>216</v>
      </c>
      <c r="BB5" s="104" t="s">
        <v>91</v>
      </c>
      <c r="BC5" s="104" t="s">
        <v>92</v>
      </c>
      <c r="BD5" s="104" t="s">
        <v>93</v>
      </c>
      <c r="BE5" s="104" t="s">
        <v>94</v>
      </c>
      <c r="BF5" s="104" t="s">
        <v>217</v>
      </c>
      <c r="BG5" s="104" t="s">
        <v>218</v>
      </c>
      <c r="BH5" s="104" t="s">
        <v>219</v>
      </c>
      <c r="BI5" s="104" t="s">
        <v>220</v>
      </c>
      <c r="BJ5" s="104" t="s">
        <v>221</v>
      </c>
      <c r="BK5" s="104" t="s">
        <v>222</v>
      </c>
      <c r="BL5" s="104" t="s">
        <v>223</v>
      </c>
      <c r="BM5" s="104" t="s">
        <v>386</v>
      </c>
      <c r="BN5" s="104" t="s">
        <v>387</v>
      </c>
      <c r="BO5" s="104" t="s">
        <v>388</v>
      </c>
      <c r="BP5" s="104" t="s">
        <v>389</v>
      </c>
      <c r="BQ5" s="104" t="s">
        <v>106</v>
      </c>
      <c r="BR5" s="104" t="s">
        <v>107</v>
      </c>
      <c r="BS5" s="104" t="s">
        <v>390</v>
      </c>
      <c r="BT5" s="104" t="s">
        <v>109</v>
      </c>
      <c r="BU5" s="104" t="s">
        <v>391</v>
      </c>
      <c r="BV5" s="104" t="s">
        <v>392</v>
      </c>
      <c r="BW5" s="104" t="s">
        <v>112</v>
      </c>
      <c r="BX5" s="104" t="s">
        <v>113</v>
      </c>
      <c r="BY5" s="104" t="s">
        <v>114</v>
      </c>
      <c r="BZ5" s="104" t="s">
        <v>224</v>
      </c>
      <c r="CA5" s="104" t="s">
        <v>225</v>
      </c>
      <c r="CB5" s="104" t="s">
        <v>117</v>
      </c>
      <c r="CC5" s="104" t="s">
        <v>118</v>
      </c>
      <c r="CD5" s="104" t="s">
        <v>119</v>
      </c>
      <c r="CE5" s="104" t="s">
        <v>226</v>
      </c>
      <c r="CF5" s="104" t="s">
        <v>227</v>
      </c>
      <c r="CG5" s="104" t="s">
        <v>228</v>
      </c>
      <c r="CH5" s="104" t="s">
        <v>367</v>
      </c>
      <c r="CI5" s="104" t="s">
        <v>393</v>
      </c>
      <c r="CJ5" s="104" t="s">
        <v>125</v>
      </c>
      <c r="CK5" s="104" t="s">
        <v>126</v>
      </c>
      <c r="CL5" s="104" t="s">
        <v>127</v>
      </c>
      <c r="CM5" s="104" t="s">
        <v>394</v>
      </c>
      <c r="CN5" s="104" t="s">
        <v>395</v>
      </c>
      <c r="CO5" s="104" t="s">
        <v>229</v>
      </c>
      <c r="CP5" s="104" t="s">
        <v>230</v>
      </c>
      <c r="CQ5" s="129"/>
      <c r="CR5" s="103" t="s">
        <v>34</v>
      </c>
      <c r="CS5" s="42"/>
    </row>
    <row r="6" spans="1:97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3"/>
      <c r="CS6" s="42"/>
    </row>
    <row r="7" spans="1:97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7"/>
      <c r="CS7" s="42"/>
    </row>
    <row r="8" spans="1:97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3"/>
      <c r="CS8" s="42"/>
    </row>
    <row r="9" spans="1:97" x14ac:dyDescent="0.25">
      <c r="A9" s="73"/>
      <c r="B9" s="73"/>
      <c r="C9" s="109" t="s">
        <v>460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3"/>
      <c r="CS9" s="42"/>
    </row>
    <row r="10" spans="1:97" x14ac:dyDescent="0.25">
      <c r="A10" s="73"/>
      <c r="B10" s="73"/>
      <c r="C10" s="109" t="s">
        <v>461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3"/>
      <c r="CS10" s="42"/>
    </row>
    <row r="11" spans="1:97" x14ac:dyDescent="0.25">
      <c r="A11" s="73"/>
      <c r="B11" s="73"/>
      <c r="C11" s="109" t="s">
        <v>731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3"/>
      <c r="CS11" s="42"/>
    </row>
    <row r="12" spans="1:97" x14ac:dyDescent="0.25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3"/>
      <c r="CS12" s="42"/>
    </row>
    <row r="13" spans="1:97" x14ac:dyDescent="0.25">
      <c r="A13" s="73"/>
      <c r="B13" s="107" t="s">
        <v>22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7"/>
      <c r="CS13" s="42"/>
    </row>
    <row r="14" spans="1:97" x14ac:dyDescent="0.25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3"/>
      <c r="CS14" s="42"/>
    </row>
    <row r="15" spans="1:97" x14ac:dyDescent="0.25">
      <c r="A15" s="73"/>
      <c r="B15" s="73"/>
      <c r="C15" s="109" t="s">
        <v>502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3"/>
      <c r="CS15" s="42"/>
    </row>
    <row r="16" spans="1:97" x14ac:dyDescent="0.25">
      <c r="A16" s="73"/>
      <c r="B16" s="73"/>
      <c r="C16" s="109" t="s">
        <v>686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3"/>
      <c r="CS16" s="42"/>
    </row>
    <row r="17" spans="1:97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3"/>
      <c r="CS17" s="42"/>
    </row>
    <row r="18" spans="1:97" x14ac:dyDescent="0.25">
      <c r="A18" s="73"/>
      <c r="B18" s="101"/>
      <c r="C18" s="110" t="s">
        <v>638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1"/>
      <c r="BW18" s="111"/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1"/>
      <c r="CL18" s="111"/>
      <c r="CM18" s="111"/>
      <c r="CN18" s="111"/>
      <c r="CO18" s="111"/>
      <c r="CP18" s="111"/>
      <c r="CQ18" s="111"/>
      <c r="CR18" s="110"/>
      <c r="CS18" s="42"/>
    </row>
    <row r="19" spans="1:97" x14ac:dyDescent="0.25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3"/>
      <c r="CS19" s="42"/>
    </row>
    <row r="20" spans="1:97" x14ac:dyDescent="0.25">
      <c r="A20" s="73"/>
      <c r="B20" s="73"/>
      <c r="C20" s="73"/>
      <c r="D20" s="109"/>
      <c r="E20" s="115" t="str">
        <f>'DNO inputs'!E60</f>
        <v>MEAV asset count (km if noted), by asset type</v>
      </c>
      <c r="F20" s="73"/>
      <c r="G20" s="115" t="str">
        <f>'DNO inputs'!G61</f>
        <v>units</v>
      </c>
      <c r="H20" s="130"/>
      <c r="I20" s="130"/>
      <c r="J20" s="152">
        <f>'DNO inputs'!H61</f>
        <v>3192</v>
      </c>
      <c r="K20" s="152">
        <f>'DNO inputs'!H62</f>
        <v>317000</v>
      </c>
      <c r="L20" s="152">
        <f>'DNO inputs'!H63</f>
        <v>97546</v>
      </c>
      <c r="M20" s="152">
        <f>'DNO inputs'!H64</f>
        <v>0</v>
      </c>
      <c r="N20" s="152">
        <f>'DNO inputs'!H65</f>
        <v>4772.09</v>
      </c>
      <c r="O20" s="152">
        <f>'DNO inputs'!H66</f>
        <v>6194.5</v>
      </c>
      <c r="P20" s="152">
        <f>'DNO inputs'!H67</f>
        <v>778846</v>
      </c>
      <c r="Q20" s="152">
        <f>'DNO inputs'!H68</f>
        <v>4081</v>
      </c>
      <c r="R20" s="152">
        <f>'DNO inputs'!H69</f>
        <v>3785</v>
      </c>
      <c r="S20" s="152">
        <f>'DNO inputs'!H70</f>
        <v>199</v>
      </c>
      <c r="T20" s="152">
        <f>'DNO inputs'!H71</f>
        <v>3645</v>
      </c>
      <c r="U20" s="152">
        <f>'DNO inputs'!H72</f>
        <v>31376</v>
      </c>
      <c r="V20" s="152">
        <f>'DNO inputs'!H73</f>
        <v>2653</v>
      </c>
      <c r="W20" s="152">
        <f>'DNO inputs'!H74</f>
        <v>12207</v>
      </c>
      <c r="X20" s="152">
        <f>'DNO inputs'!H75</f>
        <v>0</v>
      </c>
      <c r="Y20" s="152">
        <f>'DNO inputs'!H76</f>
        <v>0</v>
      </c>
      <c r="Z20" s="152">
        <f>'DNO inputs'!H77</f>
        <v>0</v>
      </c>
      <c r="AA20" s="152">
        <f>'DNO inputs'!H78</f>
        <v>162533</v>
      </c>
      <c r="AB20" s="152">
        <f>'DNO inputs'!H79</f>
        <v>0</v>
      </c>
      <c r="AC20" s="152">
        <f>'DNO inputs'!H80</f>
        <v>5461.7</v>
      </c>
      <c r="AD20" s="152">
        <f>'DNO inputs'!H81</f>
        <v>0</v>
      </c>
      <c r="AE20" s="152">
        <f>'DNO inputs'!H82</f>
        <v>5</v>
      </c>
      <c r="AF20" s="152">
        <f>'DNO inputs'!H83</f>
        <v>913</v>
      </c>
      <c r="AG20" s="152">
        <f>'DNO inputs'!H84</f>
        <v>3015</v>
      </c>
      <c r="AH20" s="152">
        <f>'DNO inputs'!H85</f>
        <v>148</v>
      </c>
      <c r="AI20" s="152">
        <f>'DNO inputs'!H86</f>
        <v>2330</v>
      </c>
      <c r="AJ20" s="152">
        <f>'DNO inputs'!H87</f>
        <v>7526</v>
      </c>
      <c r="AK20" s="152">
        <f>'DNO inputs'!H88</f>
        <v>5702</v>
      </c>
      <c r="AL20" s="152">
        <f>'DNO inputs'!H89</f>
        <v>1</v>
      </c>
      <c r="AM20" s="152">
        <f>'DNO inputs'!H90</f>
        <v>0</v>
      </c>
      <c r="AN20" s="152">
        <f>'DNO inputs'!H91</f>
        <v>0</v>
      </c>
      <c r="AO20" s="152">
        <f>'DNO inputs'!H92</f>
        <v>0</v>
      </c>
      <c r="AP20" s="152">
        <f>'DNO inputs'!H93</f>
        <v>0</v>
      </c>
      <c r="AQ20" s="152">
        <f>'DNO inputs'!H94</f>
        <v>0</v>
      </c>
      <c r="AR20" s="152">
        <f>'DNO inputs'!H95</f>
        <v>0</v>
      </c>
      <c r="AS20" s="152">
        <f>'DNO inputs'!H96</f>
        <v>0</v>
      </c>
      <c r="AT20" s="152">
        <f>'DNO inputs'!H97</f>
        <v>31541</v>
      </c>
      <c r="AU20" s="152">
        <f>'DNO inputs'!H98</f>
        <v>8203</v>
      </c>
      <c r="AV20" s="152">
        <f>'DNO inputs'!H99</f>
        <v>0</v>
      </c>
      <c r="AW20" s="152">
        <f>'DNO inputs'!H100</f>
        <v>0</v>
      </c>
      <c r="AX20" s="152">
        <f>'DNO inputs'!H101</f>
        <v>1186</v>
      </c>
      <c r="AY20" s="152">
        <f>'DNO inputs'!H102</f>
        <v>41</v>
      </c>
      <c r="AZ20" s="152">
        <f>'DNO inputs'!H103</f>
        <v>329</v>
      </c>
      <c r="BA20" s="152">
        <f>'DNO inputs'!H104</f>
        <v>28</v>
      </c>
      <c r="BB20" s="152">
        <f>'DNO inputs'!H105</f>
        <v>15324</v>
      </c>
      <c r="BC20" s="152">
        <f>'DNO inputs'!H106</f>
        <v>190</v>
      </c>
      <c r="BD20" s="152">
        <f>'DNO inputs'!H107</f>
        <v>4318</v>
      </c>
      <c r="BE20" s="152">
        <f>'DNO inputs'!H108</f>
        <v>251</v>
      </c>
      <c r="BF20" s="152">
        <f>'DNO inputs'!H109</f>
        <v>386.84</v>
      </c>
      <c r="BG20" s="152">
        <f>'DNO inputs'!H110</f>
        <v>0</v>
      </c>
      <c r="BH20" s="152">
        <f>'DNO inputs'!H111</f>
        <v>8.1240000000000006</v>
      </c>
      <c r="BI20" s="152">
        <f>'DNO inputs'!H112</f>
        <v>6</v>
      </c>
      <c r="BJ20" s="152">
        <f>'DNO inputs'!H113</f>
        <v>2</v>
      </c>
      <c r="BK20" s="152">
        <f>'DNO inputs'!H114</f>
        <v>1</v>
      </c>
      <c r="BL20" s="152">
        <f>'DNO inputs'!H115</f>
        <v>1.3</v>
      </c>
      <c r="BM20" s="152">
        <f>'DNO inputs'!H116</f>
        <v>311</v>
      </c>
      <c r="BN20" s="152">
        <f>'DNO inputs'!H117</f>
        <v>274</v>
      </c>
      <c r="BO20" s="152">
        <f>'DNO inputs'!H118</f>
        <v>16</v>
      </c>
      <c r="BP20" s="152">
        <f>'DNO inputs'!H119</f>
        <v>0</v>
      </c>
      <c r="BQ20" s="152">
        <f>'DNO inputs'!H120</f>
        <v>0</v>
      </c>
      <c r="BR20" s="152">
        <f>'DNO inputs'!H121</f>
        <v>1074</v>
      </c>
      <c r="BS20" s="152">
        <f>'DNO inputs'!H122</f>
        <v>53</v>
      </c>
      <c r="BT20" s="152">
        <f>'DNO inputs'!H123</f>
        <v>233</v>
      </c>
      <c r="BU20" s="152">
        <f>'DNO inputs'!H124</f>
        <v>0</v>
      </c>
      <c r="BV20" s="152">
        <f>'DNO inputs'!H125</f>
        <v>247</v>
      </c>
      <c r="BW20" s="152">
        <f>'DNO inputs'!H126</f>
        <v>244</v>
      </c>
      <c r="BX20" s="152">
        <f>'DNO inputs'!H127</f>
        <v>30</v>
      </c>
      <c r="BY20" s="152">
        <f>'DNO inputs'!H128</f>
        <v>0</v>
      </c>
      <c r="BZ20" s="152">
        <f>'DNO inputs'!H129</f>
        <v>91</v>
      </c>
      <c r="CA20" s="152">
        <f>'DNO inputs'!H130</f>
        <v>1089</v>
      </c>
      <c r="CB20" s="152">
        <f>'DNO inputs'!H131</f>
        <v>835</v>
      </c>
      <c r="CC20" s="152">
        <f>'DNO inputs'!H132</f>
        <v>2354</v>
      </c>
      <c r="CD20" s="152">
        <f>'DNO inputs'!H133</f>
        <v>4708</v>
      </c>
      <c r="CE20" s="152">
        <f>'DNO inputs'!H134</f>
        <v>35.4</v>
      </c>
      <c r="CF20" s="152">
        <f>'DNO inputs'!H135</f>
        <v>58</v>
      </c>
      <c r="CG20" s="152">
        <f>'DNO inputs'!H136</f>
        <v>0</v>
      </c>
      <c r="CH20" s="152">
        <f>'DNO inputs'!H137</f>
        <v>0</v>
      </c>
      <c r="CI20" s="152">
        <f>'DNO inputs'!H138</f>
        <v>222</v>
      </c>
      <c r="CJ20" s="152">
        <f>'DNO inputs'!H139</f>
        <v>727</v>
      </c>
      <c r="CK20" s="152">
        <f>'DNO inputs'!H140</f>
        <v>131</v>
      </c>
      <c r="CL20" s="152">
        <f>'DNO inputs'!H141</f>
        <v>140</v>
      </c>
      <c r="CM20" s="152">
        <f>'DNO inputs'!H142</f>
        <v>1</v>
      </c>
      <c r="CN20" s="152">
        <f>'DNO inputs'!H143</f>
        <v>272</v>
      </c>
      <c r="CO20" s="152">
        <f>'DNO inputs'!H144</f>
        <v>1246</v>
      </c>
      <c r="CP20" s="152">
        <f>'DNO inputs'!H145</f>
        <v>143</v>
      </c>
      <c r="CQ20" s="74"/>
      <c r="CR20" s="73"/>
      <c r="CS20" s="42"/>
    </row>
    <row r="21" spans="1:97" x14ac:dyDescent="0.25">
      <c r="A21" s="73"/>
      <c r="B21" s="73"/>
      <c r="C21" s="73"/>
      <c r="D21" s="73"/>
      <c r="E21" s="115" t="str">
        <f>'DNO inputs'!E151</f>
        <v>MEAV per unit, by asset type</v>
      </c>
      <c r="F21" s="73"/>
      <c r="G21" s="115" t="str">
        <f>'DNO inputs'!G152</f>
        <v>£ per unit</v>
      </c>
      <c r="H21" s="130"/>
      <c r="I21" s="130"/>
      <c r="J21" s="152">
        <f>'DNO inputs'!H152</f>
        <v>19990</v>
      </c>
      <c r="K21" s="152">
        <f>'DNO inputs'!H153</f>
        <v>320</v>
      </c>
      <c r="L21" s="152">
        <f>'DNO inputs'!H154</f>
        <v>1920</v>
      </c>
      <c r="M21" s="152">
        <f>'DNO inputs'!H155</f>
        <v>0</v>
      </c>
      <c r="N21" s="152">
        <f>'DNO inputs'!H156</f>
        <v>67220</v>
      </c>
      <c r="O21" s="152">
        <f>'DNO inputs'!H157</f>
        <v>75910</v>
      </c>
      <c r="P21" s="152">
        <f>'DNO inputs'!H158</f>
        <v>710</v>
      </c>
      <c r="Q21" s="152">
        <f>'DNO inputs'!H159</f>
        <v>8060.0000000000009</v>
      </c>
      <c r="R21" s="152">
        <f>'DNO inputs'!H160</f>
        <v>8470</v>
      </c>
      <c r="S21" s="152">
        <f>'DNO inputs'!H161</f>
        <v>10530</v>
      </c>
      <c r="T21" s="152">
        <f>'DNO inputs'!H162</f>
        <v>0</v>
      </c>
      <c r="U21" s="152">
        <f>'DNO inputs'!H163</f>
        <v>0</v>
      </c>
      <c r="V21" s="152">
        <f>'DNO inputs'!H164</f>
        <v>0</v>
      </c>
      <c r="W21" s="152">
        <f>'DNO inputs'!H165</f>
        <v>20820</v>
      </c>
      <c r="X21" s="152">
        <f>'DNO inputs'!H166</f>
        <v>0</v>
      </c>
      <c r="Y21" s="152">
        <f>'DNO inputs'!H167</f>
        <v>0</v>
      </c>
      <c r="Z21" s="152">
        <f>'DNO inputs'!H168</f>
        <v>0</v>
      </c>
      <c r="AA21" s="152">
        <f>'DNO inputs'!H169</f>
        <v>2050</v>
      </c>
      <c r="AB21" s="152">
        <f>'DNO inputs'!H170</f>
        <v>0</v>
      </c>
      <c r="AC21" s="152">
        <f>'DNO inputs'!H171</f>
        <v>84360</v>
      </c>
      <c r="AD21" s="152">
        <f>'DNO inputs'!H172</f>
        <v>0</v>
      </c>
      <c r="AE21" s="152">
        <f>'DNO inputs'!H173</f>
        <v>535690</v>
      </c>
      <c r="AF21" s="152">
        <f>'DNO inputs'!H174</f>
        <v>8310</v>
      </c>
      <c r="AG21" s="152">
        <f>'DNO inputs'!H175</f>
        <v>24520</v>
      </c>
      <c r="AH21" s="152">
        <f>'DNO inputs'!H176</f>
        <v>7060</v>
      </c>
      <c r="AI21" s="152">
        <f>'DNO inputs'!H177</f>
        <v>10150</v>
      </c>
      <c r="AJ21" s="152">
        <f>'DNO inputs'!H178</f>
        <v>12280</v>
      </c>
      <c r="AK21" s="152">
        <f>'DNO inputs'!H179</f>
        <v>0</v>
      </c>
      <c r="AL21" s="152">
        <f>'DNO inputs'!H180</f>
        <v>0</v>
      </c>
      <c r="AM21" s="152">
        <f>'DNO inputs'!H181</f>
        <v>0</v>
      </c>
      <c r="AN21" s="152">
        <f>'DNO inputs'!H182</f>
        <v>0</v>
      </c>
      <c r="AO21" s="152">
        <f>'DNO inputs'!H183</f>
        <v>0</v>
      </c>
      <c r="AP21" s="152">
        <f>'DNO inputs'!H184</f>
        <v>0</v>
      </c>
      <c r="AQ21" s="152">
        <f>'DNO inputs'!H185</f>
        <v>0</v>
      </c>
      <c r="AR21" s="152">
        <f>'DNO inputs'!H186</f>
        <v>0</v>
      </c>
      <c r="AS21" s="152">
        <f>'DNO inputs'!H187</f>
        <v>0</v>
      </c>
      <c r="AT21" s="152">
        <f>'DNO inputs'!H188</f>
        <v>1780</v>
      </c>
      <c r="AU21" s="152">
        <f>'DNO inputs'!H189</f>
        <v>12820</v>
      </c>
      <c r="AV21" s="152">
        <f>'DNO inputs'!H190</f>
        <v>0</v>
      </c>
      <c r="AW21" s="152">
        <f>'DNO inputs'!H191</f>
        <v>0</v>
      </c>
      <c r="AX21" s="152">
        <f>'DNO inputs'!H192</f>
        <v>26880</v>
      </c>
      <c r="AY21" s="152">
        <f>'DNO inputs'!H193</f>
        <v>33670</v>
      </c>
      <c r="AZ21" s="152">
        <f>'DNO inputs'!H194</f>
        <v>41550</v>
      </c>
      <c r="BA21" s="152">
        <f>'DNO inputs'!H195</f>
        <v>52490</v>
      </c>
      <c r="BB21" s="152">
        <f>'DNO inputs'!H196</f>
        <v>2610</v>
      </c>
      <c r="BC21" s="152">
        <f>'DNO inputs'!H197</f>
        <v>45360</v>
      </c>
      <c r="BD21" s="152">
        <f>'DNO inputs'!H198</f>
        <v>3610</v>
      </c>
      <c r="BE21" s="152">
        <f>'DNO inputs'!H199</f>
        <v>74530</v>
      </c>
      <c r="BF21" s="152">
        <f>'DNO inputs'!H200</f>
        <v>173040</v>
      </c>
      <c r="BG21" s="152">
        <f>'DNO inputs'!H201</f>
        <v>152890</v>
      </c>
      <c r="BH21" s="152">
        <f>'DNO inputs'!H202</f>
        <v>173420</v>
      </c>
      <c r="BI21" s="152">
        <f>'DNO inputs'!H203</f>
        <v>444450</v>
      </c>
      <c r="BJ21" s="152">
        <f>'DNO inputs'!H204</f>
        <v>444450</v>
      </c>
      <c r="BK21" s="152">
        <f>'DNO inputs'!H205</f>
        <v>444450</v>
      </c>
      <c r="BL21" s="152">
        <f>'DNO inputs'!H206</f>
        <v>1134520</v>
      </c>
      <c r="BM21" s="152">
        <f>'DNO inputs'!H207</f>
        <v>66580</v>
      </c>
      <c r="BN21" s="152">
        <f>'DNO inputs'!H208</f>
        <v>51400</v>
      </c>
      <c r="BO21" s="152">
        <f>'DNO inputs'!H209</f>
        <v>33170</v>
      </c>
      <c r="BP21" s="152">
        <f>'DNO inputs'!H210</f>
        <v>0</v>
      </c>
      <c r="BQ21" s="152">
        <f>'DNO inputs'!H211</f>
        <v>0</v>
      </c>
      <c r="BR21" s="152">
        <f>'DNO inputs'!H212</f>
        <v>0</v>
      </c>
      <c r="BS21" s="152">
        <f>'DNO inputs'!H213</f>
        <v>88110</v>
      </c>
      <c r="BT21" s="152">
        <f>'DNO inputs'!H214</f>
        <v>0</v>
      </c>
      <c r="BU21" s="152">
        <f>'DNO inputs'!H215</f>
        <v>0</v>
      </c>
      <c r="BV21" s="152">
        <f>'DNO inputs'!H216</f>
        <v>262730</v>
      </c>
      <c r="BW21" s="152">
        <f>'DNO inputs'!H217</f>
        <v>0</v>
      </c>
      <c r="BX21" s="152">
        <f>'DNO inputs'!H218</f>
        <v>457920</v>
      </c>
      <c r="BY21" s="152">
        <f>'DNO inputs'!H219</f>
        <v>0</v>
      </c>
      <c r="BZ21" s="152">
        <f>'DNO inputs'!H220</f>
        <v>52850</v>
      </c>
      <c r="CA21" s="152">
        <f>'DNO inputs'!H221</f>
        <v>53510</v>
      </c>
      <c r="CB21" s="152">
        <f>'DNO inputs'!H222</f>
        <v>3640</v>
      </c>
      <c r="CC21" s="152">
        <f>'DNO inputs'!H223</f>
        <v>98620</v>
      </c>
      <c r="CD21" s="152">
        <f>'DNO inputs'!H224</f>
        <v>3800</v>
      </c>
      <c r="CE21" s="152">
        <f>'DNO inputs'!H225</f>
        <v>0</v>
      </c>
      <c r="CF21" s="152">
        <f>'DNO inputs'!H226</f>
        <v>1323440</v>
      </c>
      <c r="CG21" s="152">
        <f>'DNO inputs'!H227</f>
        <v>0</v>
      </c>
      <c r="CH21" s="152">
        <f>'DNO inputs'!H228</f>
        <v>0</v>
      </c>
      <c r="CI21" s="152">
        <f>'DNO inputs'!H229</f>
        <v>146880</v>
      </c>
      <c r="CJ21" s="152">
        <f>'DNO inputs'!H230</f>
        <v>0</v>
      </c>
      <c r="CK21" s="152">
        <f>'DNO inputs'!H231</f>
        <v>1139950</v>
      </c>
      <c r="CL21" s="152">
        <f>'DNO inputs'!H232</f>
        <v>0</v>
      </c>
      <c r="CM21" s="152">
        <f>'DNO inputs'!H233</f>
        <v>0</v>
      </c>
      <c r="CN21" s="152">
        <f>'DNO inputs'!H234</f>
        <v>0</v>
      </c>
      <c r="CO21" s="152">
        <f>'DNO inputs'!H235</f>
        <v>0</v>
      </c>
      <c r="CP21" s="152">
        <f>'DNO inputs'!H236</f>
        <v>0</v>
      </c>
      <c r="CQ21" s="74"/>
      <c r="CR21" s="73"/>
      <c r="CS21" s="42"/>
    </row>
    <row r="22" spans="1:97" x14ac:dyDescent="0.25">
      <c r="A22" s="73"/>
      <c r="B22" s="73"/>
      <c r="C22" s="73"/>
      <c r="D22" s="73"/>
      <c r="E22" s="115" t="str">
        <f>'Fixed inputs'!E17</f>
        <v>One million</v>
      </c>
      <c r="F22" s="73"/>
      <c r="G22" s="115" t="str">
        <f>'Fixed inputs'!G17</f>
        <v>scalar</v>
      </c>
      <c r="H22" s="152">
        <f>'Fixed inputs'!H17</f>
        <v>1000000</v>
      </c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0"/>
      <c r="CJ22" s="130"/>
      <c r="CK22" s="130"/>
      <c r="CL22" s="130"/>
      <c r="CM22" s="130"/>
      <c r="CN22" s="130"/>
      <c r="CO22" s="130"/>
      <c r="CP22" s="130"/>
      <c r="CQ22" s="74"/>
      <c r="CR22" s="73"/>
      <c r="CS22" s="42"/>
    </row>
    <row r="23" spans="1:97" x14ac:dyDescent="0.25">
      <c r="A23" s="73"/>
      <c r="B23" s="73"/>
      <c r="C23" s="73"/>
      <c r="D23" s="73"/>
      <c r="E23" s="109"/>
      <c r="F23" s="73"/>
      <c r="G23" s="73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3"/>
      <c r="CS23" s="42"/>
    </row>
    <row r="24" spans="1:97" x14ac:dyDescent="0.25">
      <c r="A24" s="115"/>
      <c r="B24" s="73"/>
      <c r="C24" s="73"/>
      <c r="D24" s="73"/>
      <c r="E24" s="115" t="s">
        <v>277</v>
      </c>
      <c r="F24" s="73"/>
      <c r="G24" s="115" t="s">
        <v>441</v>
      </c>
      <c r="H24" s="130"/>
      <c r="I24" s="143" t="s">
        <v>314</v>
      </c>
      <c r="J24" s="130">
        <f>J20 * J21 / $H22</f>
        <v>63.808079999999997</v>
      </c>
      <c r="K24" s="130">
        <f t="shared" ref="K24:BV24" si="0">K20 * K21 / $H22</f>
        <v>101.44</v>
      </c>
      <c r="L24" s="130">
        <f t="shared" si="0"/>
        <v>187.28832</v>
      </c>
      <c r="M24" s="130">
        <f t="shared" si="0"/>
        <v>0</v>
      </c>
      <c r="N24" s="130">
        <f t="shared" si="0"/>
        <v>320.77988980000003</v>
      </c>
      <c r="O24" s="130">
        <f t="shared" si="0"/>
        <v>470.22449499999999</v>
      </c>
      <c r="P24" s="130">
        <f t="shared" si="0"/>
        <v>552.98065999999994</v>
      </c>
      <c r="Q24" s="130">
        <f t="shared" si="0"/>
        <v>32.892860000000006</v>
      </c>
      <c r="R24" s="130">
        <f t="shared" si="0"/>
        <v>32.058950000000003</v>
      </c>
      <c r="S24" s="130">
        <f t="shared" si="0"/>
        <v>2.0954700000000002</v>
      </c>
      <c r="T24" s="130">
        <f t="shared" si="0"/>
        <v>0</v>
      </c>
      <c r="U24" s="130">
        <f t="shared" si="0"/>
        <v>0</v>
      </c>
      <c r="V24" s="130">
        <f t="shared" si="0"/>
        <v>0</v>
      </c>
      <c r="W24" s="130">
        <f t="shared" si="0"/>
        <v>254.14974000000001</v>
      </c>
      <c r="X24" s="130">
        <f t="shared" si="0"/>
        <v>0</v>
      </c>
      <c r="Y24" s="130">
        <f t="shared" si="0"/>
        <v>0</v>
      </c>
      <c r="Z24" s="130">
        <f t="shared" si="0"/>
        <v>0</v>
      </c>
      <c r="AA24" s="130">
        <f t="shared" si="0"/>
        <v>333.19265000000001</v>
      </c>
      <c r="AB24" s="130">
        <f t="shared" si="0"/>
        <v>0</v>
      </c>
      <c r="AC24" s="130">
        <f t="shared" si="0"/>
        <v>460.74901199999999</v>
      </c>
      <c r="AD24" s="130">
        <f t="shared" si="0"/>
        <v>0</v>
      </c>
      <c r="AE24" s="130">
        <f t="shared" si="0"/>
        <v>2.6784500000000002</v>
      </c>
      <c r="AF24" s="130">
        <f t="shared" si="0"/>
        <v>7.5870300000000004</v>
      </c>
      <c r="AG24" s="130">
        <f t="shared" si="0"/>
        <v>73.927800000000005</v>
      </c>
      <c r="AH24" s="130">
        <f t="shared" si="0"/>
        <v>1.04488</v>
      </c>
      <c r="AI24" s="130">
        <f t="shared" si="0"/>
        <v>23.6495</v>
      </c>
      <c r="AJ24" s="130">
        <f t="shared" si="0"/>
        <v>92.419280000000001</v>
      </c>
      <c r="AK24" s="130">
        <f t="shared" si="0"/>
        <v>0</v>
      </c>
      <c r="AL24" s="130">
        <f t="shared" si="0"/>
        <v>0</v>
      </c>
      <c r="AM24" s="130">
        <f t="shared" si="0"/>
        <v>0</v>
      </c>
      <c r="AN24" s="130">
        <f t="shared" si="0"/>
        <v>0</v>
      </c>
      <c r="AO24" s="130">
        <f t="shared" si="0"/>
        <v>0</v>
      </c>
      <c r="AP24" s="130">
        <f t="shared" si="0"/>
        <v>0</v>
      </c>
      <c r="AQ24" s="130">
        <f t="shared" si="0"/>
        <v>0</v>
      </c>
      <c r="AR24" s="130">
        <f t="shared" si="0"/>
        <v>0</v>
      </c>
      <c r="AS24" s="130">
        <f t="shared" si="0"/>
        <v>0</v>
      </c>
      <c r="AT24" s="130">
        <f t="shared" si="0"/>
        <v>56.142980000000001</v>
      </c>
      <c r="AU24" s="130">
        <f t="shared" si="0"/>
        <v>105.16246</v>
      </c>
      <c r="AV24" s="130">
        <f t="shared" si="0"/>
        <v>0</v>
      </c>
      <c r="AW24" s="130">
        <f t="shared" si="0"/>
        <v>0</v>
      </c>
      <c r="AX24" s="130">
        <f t="shared" si="0"/>
        <v>31.87968</v>
      </c>
      <c r="AY24" s="130">
        <f t="shared" si="0"/>
        <v>1.3804700000000001</v>
      </c>
      <c r="AZ24" s="130">
        <f t="shared" si="0"/>
        <v>13.66995</v>
      </c>
      <c r="BA24" s="130">
        <f t="shared" si="0"/>
        <v>1.4697199999999999</v>
      </c>
      <c r="BB24" s="130">
        <f t="shared" si="0"/>
        <v>39.995640000000002</v>
      </c>
      <c r="BC24" s="130">
        <f t="shared" si="0"/>
        <v>8.6183999999999994</v>
      </c>
      <c r="BD24" s="130">
        <f t="shared" si="0"/>
        <v>15.58798</v>
      </c>
      <c r="BE24" s="130">
        <f t="shared" si="0"/>
        <v>18.70703</v>
      </c>
      <c r="BF24" s="130">
        <f t="shared" si="0"/>
        <v>66.938793599999997</v>
      </c>
      <c r="BG24" s="130">
        <f t="shared" si="0"/>
        <v>0</v>
      </c>
      <c r="BH24" s="130">
        <f t="shared" si="0"/>
        <v>1.4088640800000001</v>
      </c>
      <c r="BI24" s="130">
        <f t="shared" si="0"/>
        <v>2.6667000000000001</v>
      </c>
      <c r="BJ24" s="130">
        <f t="shared" si="0"/>
        <v>0.88890000000000002</v>
      </c>
      <c r="BK24" s="130">
        <f t="shared" si="0"/>
        <v>0.44445000000000001</v>
      </c>
      <c r="BL24" s="130">
        <f t="shared" si="0"/>
        <v>1.4748760000000001</v>
      </c>
      <c r="BM24" s="130">
        <f t="shared" si="0"/>
        <v>20.706379999999999</v>
      </c>
      <c r="BN24" s="130">
        <f t="shared" si="0"/>
        <v>14.083600000000001</v>
      </c>
      <c r="BO24" s="130">
        <f t="shared" si="0"/>
        <v>0.53071999999999997</v>
      </c>
      <c r="BP24" s="130">
        <f t="shared" si="0"/>
        <v>0</v>
      </c>
      <c r="BQ24" s="130">
        <f t="shared" si="0"/>
        <v>0</v>
      </c>
      <c r="BR24" s="130">
        <f t="shared" si="0"/>
        <v>0</v>
      </c>
      <c r="BS24" s="130">
        <f t="shared" si="0"/>
        <v>4.6698300000000001</v>
      </c>
      <c r="BT24" s="130">
        <f t="shared" si="0"/>
        <v>0</v>
      </c>
      <c r="BU24" s="130">
        <f t="shared" si="0"/>
        <v>0</v>
      </c>
      <c r="BV24" s="130">
        <f t="shared" si="0"/>
        <v>64.894310000000004</v>
      </c>
      <c r="BW24" s="130">
        <f t="shared" ref="BW24:CP24" si="1">BW20 * BW21 / $H22</f>
        <v>0</v>
      </c>
      <c r="BX24" s="130">
        <f t="shared" si="1"/>
        <v>13.7376</v>
      </c>
      <c r="BY24" s="130">
        <f t="shared" si="1"/>
        <v>0</v>
      </c>
      <c r="BZ24" s="130">
        <f t="shared" si="1"/>
        <v>4.8093500000000002</v>
      </c>
      <c r="CA24" s="130">
        <f t="shared" si="1"/>
        <v>58.272390000000001</v>
      </c>
      <c r="CB24" s="130">
        <f t="shared" si="1"/>
        <v>3.0394000000000001</v>
      </c>
      <c r="CC24" s="130">
        <f t="shared" si="1"/>
        <v>232.15147999999999</v>
      </c>
      <c r="CD24" s="130">
        <f t="shared" si="1"/>
        <v>17.8904</v>
      </c>
      <c r="CE24" s="130">
        <f t="shared" si="1"/>
        <v>0</v>
      </c>
      <c r="CF24" s="130">
        <f t="shared" si="1"/>
        <v>76.759519999999995</v>
      </c>
      <c r="CG24" s="130">
        <f t="shared" si="1"/>
        <v>0</v>
      </c>
      <c r="CH24" s="130">
        <f t="shared" si="1"/>
        <v>0</v>
      </c>
      <c r="CI24" s="130">
        <f t="shared" si="1"/>
        <v>32.60736</v>
      </c>
      <c r="CJ24" s="130">
        <f t="shared" si="1"/>
        <v>0</v>
      </c>
      <c r="CK24" s="130">
        <f t="shared" si="1"/>
        <v>149.33345</v>
      </c>
      <c r="CL24" s="130">
        <f t="shared" si="1"/>
        <v>0</v>
      </c>
      <c r="CM24" s="130">
        <f t="shared" si="1"/>
        <v>0</v>
      </c>
      <c r="CN24" s="130">
        <f t="shared" si="1"/>
        <v>0</v>
      </c>
      <c r="CO24" s="130">
        <f t="shared" si="1"/>
        <v>0</v>
      </c>
      <c r="CP24" s="130">
        <f t="shared" si="1"/>
        <v>0</v>
      </c>
      <c r="CQ24" s="74"/>
      <c r="CR24" s="115" t="s">
        <v>571</v>
      </c>
      <c r="CS24" s="42"/>
    </row>
    <row r="25" spans="1:97" x14ac:dyDescent="0.25">
      <c r="A25" s="73"/>
      <c r="B25" s="73"/>
      <c r="C25" s="73"/>
      <c r="D25" s="73"/>
      <c r="E25" s="115" t="s">
        <v>276</v>
      </c>
      <c r="F25" s="73"/>
      <c r="G25" s="115" t="s">
        <v>441</v>
      </c>
      <c r="H25" s="130">
        <f>SUM(J24:CP24)</f>
        <v>4072.8897504800011</v>
      </c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  <c r="BR25" s="130"/>
      <c r="BS25" s="130"/>
      <c r="BT25" s="130"/>
      <c r="BU25" s="130"/>
      <c r="BV25" s="130"/>
      <c r="BW25" s="130"/>
      <c r="BX25" s="130"/>
      <c r="BY25" s="130"/>
      <c r="BZ25" s="130"/>
      <c r="CA25" s="130"/>
      <c r="CB25" s="130"/>
      <c r="CC25" s="130"/>
      <c r="CD25" s="130"/>
      <c r="CE25" s="130"/>
      <c r="CF25" s="130"/>
      <c r="CG25" s="130"/>
      <c r="CH25" s="130"/>
      <c r="CI25" s="130"/>
      <c r="CJ25" s="130"/>
      <c r="CK25" s="130"/>
      <c r="CL25" s="130"/>
      <c r="CM25" s="130"/>
      <c r="CN25" s="130"/>
      <c r="CO25" s="130"/>
      <c r="CP25" s="130"/>
      <c r="CQ25" s="74"/>
      <c r="CR25" s="73"/>
      <c r="CS25" s="42"/>
    </row>
    <row r="26" spans="1:97" x14ac:dyDescent="0.25">
      <c r="A26" s="73"/>
      <c r="B26" s="73"/>
      <c r="C26" s="73"/>
      <c r="D26" s="73"/>
      <c r="E26" s="109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3"/>
      <c r="CS26" s="42"/>
    </row>
    <row r="27" spans="1:97" x14ac:dyDescent="0.25">
      <c r="A27" s="73"/>
      <c r="B27" s="101"/>
      <c r="C27" s="110" t="s">
        <v>672</v>
      </c>
      <c r="D27" s="110"/>
      <c r="E27" s="110"/>
      <c r="F27" s="110"/>
      <c r="G27" s="110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  <c r="BE27" s="111"/>
      <c r="BF27" s="111"/>
      <c r="BG27" s="111"/>
      <c r="BH27" s="111"/>
      <c r="BI27" s="111"/>
      <c r="BJ27" s="111"/>
      <c r="BK27" s="111"/>
      <c r="BL27" s="111"/>
      <c r="BM27" s="111"/>
      <c r="BN27" s="111"/>
      <c r="BO27" s="111"/>
      <c r="BP27" s="111"/>
      <c r="BQ27" s="111"/>
      <c r="BR27" s="111"/>
      <c r="BS27" s="111"/>
      <c r="BT27" s="111"/>
      <c r="BU27" s="111"/>
      <c r="BV27" s="111"/>
      <c r="BW27" s="111"/>
      <c r="BX27" s="111"/>
      <c r="BY27" s="111"/>
      <c r="BZ27" s="111"/>
      <c r="CA27" s="111"/>
      <c r="CB27" s="111"/>
      <c r="CC27" s="111"/>
      <c r="CD27" s="111"/>
      <c r="CE27" s="111"/>
      <c r="CF27" s="111"/>
      <c r="CG27" s="111"/>
      <c r="CH27" s="111"/>
      <c r="CI27" s="111"/>
      <c r="CJ27" s="111"/>
      <c r="CK27" s="111"/>
      <c r="CL27" s="111"/>
      <c r="CM27" s="111"/>
      <c r="CN27" s="111"/>
      <c r="CO27" s="111"/>
      <c r="CP27" s="111"/>
      <c r="CQ27" s="111"/>
      <c r="CR27" s="110"/>
      <c r="CS27" s="42"/>
    </row>
    <row r="28" spans="1:97" x14ac:dyDescent="0.25">
      <c r="A28" s="73"/>
      <c r="B28" s="73"/>
      <c r="C28" s="109"/>
      <c r="D28" s="109"/>
      <c r="E28" s="73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3"/>
      <c r="CS28" s="42"/>
    </row>
    <row r="29" spans="1:97" x14ac:dyDescent="0.25">
      <c r="A29" s="73"/>
      <c r="B29" s="73"/>
      <c r="C29" s="73"/>
      <c r="D29" s="109"/>
      <c r="E29" s="115" t="str">
        <f>'Fixed inputs'!E186</f>
        <v>Mapping of MEAV asset categories to network levels</v>
      </c>
      <c r="F29" s="73"/>
      <c r="G29" s="115" t="str">
        <f>'Fixed inputs'!G187</f>
        <v>network level</v>
      </c>
      <c r="H29" s="130"/>
      <c r="I29" s="130"/>
      <c r="J29" s="152" t="str">
        <f>'Fixed inputs'!H187</f>
        <v>LV mains</v>
      </c>
      <c r="K29" s="152" t="str">
        <f>'Fixed inputs'!H188</f>
        <v>LV services</v>
      </c>
      <c r="L29" s="152" t="str">
        <f>'Fixed inputs'!H189</f>
        <v>LV mains</v>
      </c>
      <c r="M29" s="152" t="str">
        <f>'Fixed inputs'!H190</f>
        <v>LV mains</v>
      </c>
      <c r="N29" s="152" t="str">
        <f>'Fixed inputs'!H191</f>
        <v>LV mains</v>
      </c>
      <c r="O29" s="152" t="str">
        <f>'Fixed inputs'!H192</f>
        <v>LV mains</v>
      </c>
      <c r="P29" s="152" t="str">
        <f>'Fixed inputs'!H193</f>
        <v>LV services</v>
      </c>
      <c r="Q29" s="152" t="str">
        <f>'Fixed inputs'!H194</f>
        <v>LV mains</v>
      </c>
      <c r="R29" s="152" t="str">
        <f>'Fixed inputs'!H195</f>
        <v>LV mains</v>
      </c>
      <c r="S29" s="152" t="str">
        <f>'Fixed inputs'!H196</f>
        <v>LV mains</v>
      </c>
      <c r="T29" s="152" t="str">
        <f>'Fixed inputs'!H197</f>
        <v>LV mains</v>
      </c>
      <c r="U29" s="152" t="str">
        <f>'Fixed inputs'!H198</f>
        <v>LV mains</v>
      </c>
      <c r="V29" s="152" t="str">
        <f>'Fixed inputs'!H199</f>
        <v>LV mains</v>
      </c>
      <c r="W29" s="152" t="str">
        <f>'Fixed inputs'!H200</f>
        <v>HV</v>
      </c>
      <c r="X29" s="152" t="str">
        <f>'Fixed inputs'!H201</f>
        <v>HV</v>
      </c>
      <c r="Y29" s="152" t="str">
        <f>'Fixed inputs'!H202</f>
        <v>HV</v>
      </c>
      <c r="Z29" s="152" t="str">
        <f>'Fixed inputs'!H203</f>
        <v>HV</v>
      </c>
      <c r="AA29" s="152" t="str">
        <f>'Fixed inputs'!H204</f>
        <v>HV</v>
      </c>
      <c r="AB29" s="152" t="str">
        <f>'Fixed inputs'!H205</f>
        <v>HV</v>
      </c>
      <c r="AC29" s="152" t="str">
        <f>'Fixed inputs'!H206</f>
        <v>HV</v>
      </c>
      <c r="AD29" s="152" t="str">
        <f>'Fixed inputs'!H207</f>
        <v>HV</v>
      </c>
      <c r="AE29" s="152" t="str">
        <f>'Fixed inputs'!H208</f>
        <v>HV</v>
      </c>
      <c r="AF29" s="152" t="str">
        <f>'Fixed inputs'!H209</f>
        <v>HV</v>
      </c>
      <c r="AG29" s="152" t="str">
        <f>'Fixed inputs'!H210</f>
        <v>HV</v>
      </c>
      <c r="AH29" s="152" t="str">
        <f>'Fixed inputs'!H211</f>
        <v>HV</v>
      </c>
      <c r="AI29" s="152" t="str">
        <f>'Fixed inputs'!H212</f>
        <v>HV/LV</v>
      </c>
      <c r="AJ29" s="152" t="str">
        <f>'Fixed inputs'!H213</f>
        <v>HV/LV</v>
      </c>
      <c r="AK29" s="152" t="str">
        <f>'Fixed inputs'!H214</f>
        <v>HV</v>
      </c>
      <c r="AL29" s="152" t="str">
        <f>'Fixed inputs'!H215</f>
        <v>HV</v>
      </c>
      <c r="AM29" s="152" t="str">
        <f>'Fixed inputs'!H216</f>
        <v>HV</v>
      </c>
      <c r="AN29" s="152" t="str">
        <f>'Fixed inputs'!H217</f>
        <v>HV</v>
      </c>
      <c r="AO29" s="152" t="str">
        <f>'Fixed inputs'!H218</f>
        <v>HV</v>
      </c>
      <c r="AP29" s="152" t="str">
        <f>'Fixed inputs'!H219</f>
        <v>HV/LV</v>
      </c>
      <c r="AQ29" s="152" t="str">
        <f>'Fixed inputs'!H220</f>
        <v>HV/LV</v>
      </c>
      <c r="AR29" s="152" t="str">
        <f>'Fixed inputs'!H221</f>
        <v>HV</v>
      </c>
      <c r="AS29" s="152" t="str">
        <f>'Fixed inputs'!H222</f>
        <v>HV</v>
      </c>
      <c r="AT29" s="152" t="str">
        <f>'Fixed inputs'!H223</f>
        <v>HV/LV</v>
      </c>
      <c r="AU29" s="152" t="str">
        <f>'Fixed inputs'!H224</f>
        <v>HV/LV</v>
      </c>
      <c r="AV29" s="152" t="str">
        <f>'Fixed inputs'!H225</f>
        <v>HV/LV</v>
      </c>
      <c r="AW29" s="152" t="str">
        <f>'Fixed inputs'!H226</f>
        <v>HV/LV</v>
      </c>
      <c r="AX29" s="152" t="str">
        <f>'Fixed inputs'!H227</f>
        <v>EHV and 132kV</v>
      </c>
      <c r="AY29" s="152" t="str">
        <f>'Fixed inputs'!H228</f>
        <v>EHV and 132kV</v>
      </c>
      <c r="AZ29" s="152" t="str">
        <f>'Fixed inputs'!H229</f>
        <v>EHV and 132kV</v>
      </c>
      <c r="BA29" s="152" t="str">
        <f>'Fixed inputs'!H230</f>
        <v>EHV and 132kV</v>
      </c>
      <c r="BB29" s="152" t="str">
        <f>'Fixed inputs'!H231</f>
        <v>EHV and 132kV</v>
      </c>
      <c r="BC29" s="152" t="str">
        <f>'Fixed inputs'!H232</f>
        <v>EHV and 132kV</v>
      </c>
      <c r="BD29" s="152" t="str">
        <f>'Fixed inputs'!H233</f>
        <v>EHV and 132kV</v>
      </c>
      <c r="BE29" s="152" t="str">
        <f>'Fixed inputs'!H234</f>
        <v>EHV and 132kV</v>
      </c>
      <c r="BF29" s="152" t="str">
        <f>'Fixed inputs'!H235</f>
        <v>EHV and 132kV</v>
      </c>
      <c r="BG29" s="152" t="str">
        <f>'Fixed inputs'!H236</f>
        <v>EHV and 132kV</v>
      </c>
      <c r="BH29" s="152" t="str">
        <f>'Fixed inputs'!H237</f>
        <v>EHV and 132kV</v>
      </c>
      <c r="BI29" s="152" t="str">
        <f>'Fixed inputs'!H238</f>
        <v>EHV and 132kV</v>
      </c>
      <c r="BJ29" s="152" t="str">
        <f>'Fixed inputs'!H239</f>
        <v>EHV and 132kV</v>
      </c>
      <c r="BK29" s="152" t="str">
        <f>'Fixed inputs'!H240</f>
        <v>EHV and 132kV</v>
      </c>
      <c r="BL29" s="152" t="str">
        <f>'Fixed inputs'!H241</f>
        <v>EHV and 132kV</v>
      </c>
      <c r="BM29" s="152" t="str">
        <f>'Fixed inputs'!H242</f>
        <v>EHV and 132kV</v>
      </c>
      <c r="BN29" s="152" t="str">
        <f>'Fixed inputs'!H243</f>
        <v>EHV and 132kV</v>
      </c>
      <c r="BO29" s="152" t="str">
        <f>'Fixed inputs'!H244</f>
        <v>EHV and 132kV</v>
      </c>
      <c r="BP29" s="152" t="str">
        <f>'Fixed inputs'!H245</f>
        <v>EHV and 132kV</v>
      </c>
      <c r="BQ29" s="152" t="str">
        <f>'Fixed inputs'!H246</f>
        <v>EHV and 132kV</v>
      </c>
      <c r="BR29" s="152" t="str">
        <f>'Fixed inputs'!H247</f>
        <v>EHV and 132kV</v>
      </c>
      <c r="BS29" s="152" t="str">
        <f>'Fixed inputs'!H248</f>
        <v>EHV and 132kV</v>
      </c>
      <c r="BT29" s="152" t="str">
        <f>'Fixed inputs'!H249</f>
        <v>EHV and 132kV</v>
      </c>
      <c r="BU29" s="152" t="str">
        <f>'Fixed inputs'!H250</f>
        <v>EHV and 132kV</v>
      </c>
      <c r="BV29" s="152" t="str">
        <f>'Fixed inputs'!H251</f>
        <v>EHV and 132kV</v>
      </c>
      <c r="BW29" s="152" t="str">
        <f>'Fixed inputs'!H252</f>
        <v>EHV and 132kV</v>
      </c>
      <c r="BX29" s="152" t="str">
        <f>'Fixed inputs'!H253</f>
        <v>EHV and 132kV</v>
      </c>
      <c r="BY29" s="152" t="str">
        <f>'Fixed inputs'!H254</f>
        <v>EHV and 132kV</v>
      </c>
      <c r="BZ29" s="152" t="str">
        <f>'Fixed inputs'!H255</f>
        <v>EHV and 132kV</v>
      </c>
      <c r="CA29" s="152" t="str">
        <f>'Fixed inputs'!H256</f>
        <v>EHV and 132kV</v>
      </c>
      <c r="CB29" s="152" t="str">
        <f>'Fixed inputs'!H257</f>
        <v>EHV and 132kV</v>
      </c>
      <c r="CC29" s="152" t="str">
        <f>'Fixed inputs'!H258</f>
        <v>EHV and 132kV</v>
      </c>
      <c r="CD29" s="152" t="str">
        <f>'Fixed inputs'!H259</f>
        <v>EHV and 132kV</v>
      </c>
      <c r="CE29" s="152" t="str">
        <f>'Fixed inputs'!H260</f>
        <v>EHV and 132kV</v>
      </c>
      <c r="CF29" s="152" t="str">
        <f>'Fixed inputs'!H261</f>
        <v>EHV and 132kV</v>
      </c>
      <c r="CG29" s="152" t="str">
        <f>'Fixed inputs'!H262</f>
        <v>EHV and 132kV</v>
      </c>
      <c r="CH29" s="152" t="str">
        <f>'Fixed inputs'!H263</f>
        <v>EHV and 132kV</v>
      </c>
      <c r="CI29" s="152" t="str">
        <f>'Fixed inputs'!H264</f>
        <v>EHV and 132kV</v>
      </c>
      <c r="CJ29" s="152" t="str">
        <f>'Fixed inputs'!H265</f>
        <v>EHV and 132kV</v>
      </c>
      <c r="CK29" s="152" t="str">
        <f>'Fixed inputs'!H266</f>
        <v>EHV and 132kV</v>
      </c>
      <c r="CL29" s="152" t="str">
        <f>'Fixed inputs'!H267</f>
        <v>EHV and 132kV</v>
      </c>
      <c r="CM29" s="152" t="str">
        <f>'Fixed inputs'!H268</f>
        <v>EHV and 132kV</v>
      </c>
      <c r="CN29" s="152" t="str">
        <f>'Fixed inputs'!H269</f>
        <v>EHV and 132kV</v>
      </c>
      <c r="CO29" s="152" t="str">
        <f>'Fixed inputs'!H270</f>
        <v>HV</v>
      </c>
      <c r="CP29" s="152" t="str">
        <f>'Fixed inputs'!H271</f>
        <v>HV</v>
      </c>
      <c r="CQ29" s="74"/>
      <c r="CR29" s="73"/>
      <c r="CS29" s="42"/>
    </row>
    <row r="30" spans="1:97" x14ac:dyDescent="0.25">
      <c r="A30" s="73"/>
      <c r="B30" s="73"/>
      <c r="C30" s="73"/>
      <c r="D30" s="73"/>
      <c r="E30" s="109"/>
      <c r="F30" s="73"/>
      <c r="G30" s="73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3"/>
      <c r="CS30" s="42"/>
    </row>
    <row r="31" spans="1:97" x14ac:dyDescent="0.25">
      <c r="A31" s="115"/>
      <c r="B31" s="73"/>
      <c r="C31" s="73"/>
      <c r="D31" s="73"/>
      <c r="E31" s="112" t="s">
        <v>359</v>
      </c>
      <c r="F31" s="73"/>
      <c r="G31" s="73"/>
      <c r="H31" s="74"/>
      <c r="I31" s="132" t="s">
        <v>314</v>
      </c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115" t="s">
        <v>571</v>
      </c>
      <c r="CS31" s="42"/>
    </row>
    <row r="32" spans="1:97" x14ac:dyDescent="0.25">
      <c r="A32" s="73"/>
      <c r="B32" s="73"/>
      <c r="C32" s="73"/>
      <c r="D32" s="73"/>
      <c r="E32" s="73"/>
      <c r="F32" s="113" t="s">
        <v>193</v>
      </c>
      <c r="G32" s="113" t="s">
        <v>191</v>
      </c>
      <c r="H32" s="138"/>
      <c r="I32" s="138"/>
      <c r="J32" s="138">
        <f>IF($F32 = J$29, 1, 0)</f>
        <v>0</v>
      </c>
      <c r="K32" s="138">
        <f t="shared" ref="K32:BV33" si="2">IF($F32 = K$29, 1, 0)</f>
        <v>1</v>
      </c>
      <c r="L32" s="138">
        <f t="shared" si="2"/>
        <v>0</v>
      </c>
      <c r="M32" s="138">
        <f t="shared" si="2"/>
        <v>0</v>
      </c>
      <c r="N32" s="138">
        <f t="shared" si="2"/>
        <v>0</v>
      </c>
      <c r="O32" s="138">
        <f t="shared" si="2"/>
        <v>0</v>
      </c>
      <c r="P32" s="138">
        <f t="shared" si="2"/>
        <v>1</v>
      </c>
      <c r="Q32" s="138">
        <f t="shared" si="2"/>
        <v>0</v>
      </c>
      <c r="R32" s="138">
        <f t="shared" si="2"/>
        <v>0</v>
      </c>
      <c r="S32" s="138">
        <f t="shared" si="2"/>
        <v>0</v>
      </c>
      <c r="T32" s="138">
        <f t="shared" si="2"/>
        <v>0</v>
      </c>
      <c r="U32" s="138">
        <f t="shared" si="2"/>
        <v>0</v>
      </c>
      <c r="V32" s="138">
        <f t="shared" si="2"/>
        <v>0</v>
      </c>
      <c r="W32" s="138">
        <f t="shared" si="2"/>
        <v>0</v>
      </c>
      <c r="X32" s="138">
        <f t="shared" si="2"/>
        <v>0</v>
      </c>
      <c r="Y32" s="138">
        <f t="shared" si="2"/>
        <v>0</v>
      </c>
      <c r="Z32" s="138">
        <f t="shared" si="2"/>
        <v>0</v>
      </c>
      <c r="AA32" s="138">
        <f t="shared" si="2"/>
        <v>0</v>
      </c>
      <c r="AB32" s="138">
        <f t="shared" si="2"/>
        <v>0</v>
      </c>
      <c r="AC32" s="138">
        <f t="shared" si="2"/>
        <v>0</v>
      </c>
      <c r="AD32" s="138">
        <f t="shared" si="2"/>
        <v>0</v>
      </c>
      <c r="AE32" s="138">
        <f t="shared" si="2"/>
        <v>0</v>
      </c>
      <c r="AF32" s="138">
        <f t="shared" si="2"/>
        <v>0</v>
      </c>
      <c r="AG32" s="138">
        <f t="shared" si="2"/>
        <v>0</v>
      </c>
      <c r="AH32" s="138">
        <f t="shared" si="2"/>
        <v>0</v>
      </c>
      <c r="AI32" s="138">
        <f t="shared" si="2"/>
        <v>0</v>
      </c>
      <c r="AJ32" s="138">
        <f t="shared" si="2"/>
        <v>0</v>
      </c>
      <c r="AK32" s="138">
        <f t="shared" si="2"/>
        <v>0</v>
      </c>
      <c r="AL32" s="138">
        <f t="shared" si="2"/>
        <v>0</v>
      </c>
      <c r="AM32" s="138">
        <f t="shared" si="2"/>
        <v>0</v>
      </c>
      <c r="AN32" s="138">
        <f t="shared" si="2"/>
        <v>0</v>
      </c>
      <c r="AO32" s="138">
        <f t="shared" si="2"/>
        <v>0</v>
      </c>
      <c r="AP32" s="138">
        <f t="shared" si="2"/>
        <v>0</v>
      </c>
      <c r="AQ32" s="138">
        <f t="shared" si="2"/>
        <v>0</v>
      </c>
      <c r="AR32" s="138">
        <f t="shared" si="2"/>
        <v>0</v>
      </c>
      <c r="AS32" s="138">
        <f t="shared" si="2"/>
        <v>0</v>
      </c>
      <c r="AT32" s="138">
        <f t="shared" si="2"/>
        <v>0</v>
      </c>
      <c r="AU32" s="138">
        <f t="shared" si="2"/>
        <v>0</v>
      </c>
      <c r="AV32" s="138">
        <f t="shared" si="2"/>
        <v>0</v>
      </c>
      <c r="AW32" s="138">
        <f t="shared" si="2"/>
        <v>0</v>
      </c>
      <c r="AX32" s="138">
        <f t="shared" si="2"/>
        <v>0</v>
      </c>
      <c r="AY32" s="138">
        <f t="shared" si="2"/>
        <v>0</v>
      </c>
      <c r="AZ32" s="138">
        <f t="shared" si="2"/>
        <v>0</v>
      </c>
      <c r="BA32" s="138">
        <f t="shared" si="2"/>
        <v>0</v>
      </c>
      <c r="BB32" s="138">
        <f t="shared" si="2"/>
        <v>0</v>
      </c>
      <c r="BC32" s="138">
        <f t="shared" si="2"/>
        <v>0</v>
      </c>
      <c r="BD32" s="138">
        <f t="shared" si="2"/>
        <v>0</v>
      </c>
      <c r="BE32" s="138">
        <f t="shared" si="2"/>
        <v>0</v>
      </c>
      <c r="BF32" s="138">
        <f t="shared" si="2"/>
        <v>0</v>
      </c>
      <c r="BG32" s="138">
        <f t="shared" si="2"/>
        <v>0</v>
      </c>
      <c r="BH32" s="138">
        <f t="shared" si="2"/>
        <v>0</v>
      </c>
      <c r="BI32" s="138">
        <f t="shared" si="2"/>
        <v>0</v>
      </c>
      <c r="BJ32" s="138">
        <f t="shared" si="2"/>
        <v>0</v>
      </c>
      <c r="BK32" s="138">
        <f t="shared" si="2"/>
        <v>0</v>
      </c>
      <c r="BL32" s="138">
        <f t="shared" si="2"/>
        <v>0</v>
      </c>
      <c r="BM32" s="138">
        <f t="shared" si="2"/>
        <v>0</v>
      </c>
      <c r="BN32" s="138">
        <f t="shared" si="2"/>
        <v>0</v>
      </c>
      <c r="BO32" s="138">
        <f t="shared" si="2"/>
        <v>0</v>
      </c>
      <c r="BP32" s="138">
        <f t="shared" si="2"/>
        <v>0</v>
      </c>
      <c r="BQ32" s="138">
        <f t="shared" si="2"/>
        <v>0</v>
      </c>
      <c r="BR32" s="138">
        <f t="shared" si="2"/>
        <v>0</v>
      </c>
      <c r="BS32" s="138">
        <f t="shared" si="2"/>
        <v>0</v>
      </c>
      <c r="BT32" s="138">
        <f t="shared" si="2"/>
        <v>0</v>
      </c>
      <c r="BU32" s="138">
        <f t="shared" si="2"/>
        <v>0</v>
      </c>
      <c r="BV32" s="138">
        <f t="shared" si="2"/>
        <v>0</v>
      </c>
      <c r="BW32" s="138">
        <f t="shared" ref="BW32:CP36" si="3">IF($F32 = BW$29, 1, 0)</f>
        <v>0</v>
      </c>
      <c r="BX32" s="138">
        <f t="shared" si="3"/>
        <v>0</v>
      </c>
      <c r="BY32" s="138">
        <f t="shared" si="3"/>
        <v>0</v>
      </c>
      <c r="BZ32" s="138">
        <f t="shared" si="3"/>
        <v>0</v>
      </c>
      <c r="CA32" s="138">
        <f t="shared" si="3"/>
        <v>0</v>
      </c>
      <c r="CB32" s="138">
        <f t="shared" si="3"/>
        <v>0</v>
      </c>
      <c r="CC32" s="138">
        <f t="shared" si="3"/>
        <v>0</v>
      </c>
      <c r="CD32" s="138">
        <f t="shared" si="3"/>
        <v>0</v>
      </c>
      <c r="CE32" s="138">
        <f t="shared" si="3"/>
        <v>0</v>
      </c>
      <c r="CF32" s="138">
        <f t="shared" si="3"/>
        <v>0</v>
      </c>
      <c r="CG32" s="138">
        <f t="shared" si="3"/>
        <v>0</v>
      </c>
      <c r="CH32" s="138">
        <f t="shared" si="3"/>
        <v>0</v>
      </c>
      <c r="CI32" s="138">
        <f t="shared" si="3"/>
        <v>0</v>
      </c>
      <c r="CJ32" s="138">
        <f t="shared" si="3"/>
        <v>0</v>
      </c>
      <c r="CK32" s="138">
        <f t="shared" si="3"/>
        <v>0</v>
      </c>
      <c r="CL32" s="138">
        <f t="shared" si="3"/>
        <v>0</v>
      </c>
      <c r="CM32" s="138">
        <f t="shared" si="3"/>
        <v>0</v>
      </c>
      <c r="CN32" s="138">
        <f t="shared" si="3"/>
        <v>0</v>
      </c>
      <c r="CO32" s="138">
        <f t="shared" si="3"/>
        <v>0</v>
      </c>
      <c r="CP32" s="138">
        <f t="shared" si="3"/>
        <v>0</v>
      </c>
      <c r="CQ32" s="74"/>
      <c r="CR32" s="73"/>
      <c r="CS32" s="42"/>
    </row>
    <row r="33" spans="1:97" x14ac:dyDescent="0.25">
      <c r="A33" s="73"/>
      <c r="B33" s="73"/>
      <c r="C33" s="73"/>
      <c r="D33" s="73"/>
      <c r="E33" s="73"/>
      <c r="F33" s="115" t="s">
        <v>194</v>
      </c>
      <c r="G33" s="115" t="s">
        <v>191</v>
      </c>
      <c r="H33" s="136"/>
      <c r="I33" s="136"/>
      <c r="J33" s="136">
        <f>IF($F33 = J$29, 1, 0)</f>
        <v>1</v>
      </c>
      <c r="K33" s="136">
        <f t="shared" ref="K33:Y33" si="4">IF($F33 = K$29, 1, 0)</f>
        <v>0</v>
      </c>
      <c r="L33" s="136">
        <f t="shared" si="4"/>
        <v>1</v>
      </c>
      <c r="M33" s="136">
        <f t="shared" si="4"/>
        <v>1</v>
      </c>
      <c r="N33" s="136">
        <f t="shared" si="4"/>
        <v>1</v>
      </c>
      <c r="O33" s="136">
        <f t="shared" si="4"/>
        <v>1</v>
      </c>
      <c r="P33" s="136">
        <f t="shared" si="4"/>
        <v>0</v>
      </c>
      <c r="Q33" s="136">
        <f t="shared" si="4"/>
        <v>1</v>
      </c>
      <c r="R33" s="136">
        <f t="shared" si="4"/>
        <v>1</v>
      </c>
      <c r="S33" s="136">
        <f t="shared" si="4"/>
        <v>1</v>
      </c>
      <c r="T33" s="136">
        <f t="shared" si="4"/>
        <v>1</v>
      </c>
      <c r="U33" s="136">
        <f t="shared" si="4"/>
        <v>1</v>
      </c>
      <c r="V33" s="136">
        <f t="shared" si="4"/>
        <v>1</v>
      </c>
      <c r="W33" s="136">
        <f t="shared" si="4"/>
        <v>0</v>
      </c>
      <c r="X33" s="136">
        <f t="shared" si="4"/>
        <v>0</v>
      </c>
      <c r="Y33" s="136">
        <f t="shared" si="4"/>
        <v>0</v>
      </c>
      <c r="Z33" s="136">
        <f t="shared" si="2"/>
        <v>0</v>
      </c>
      <c r="AA33" s="136">
        <f t="shared" si="2"/>
        <v>0</v>
      </c>
      <c r="AB33" s="136">
        <f t="shared" si="2"/>
        <v>0</v>
      </c>
      <c r="AC33" s="136">
        <f t="shared" si="2"/>
        <v>0</v>
      </c>
      <c r="AD33" s="136">
        <f t="shared" si="2"/>
        <v>0</v>
      </c>
      <c r="AE33" s="136">
        <f t="shared" si="2"/>
        <v>0</v>
      </c>
      <c r="AF33" s="136">
        <f t="shared" si="2"/>
        <v>0</v>
      </c>
      <c r="AG33" s="136">
        <f t="shared" si="2"/>
        <v>0</v>
      </c>
      <c r="AH33" s="136">
        <f t="shared" si="2"/>
        <v>0</v>
      </c>
      <c r="AI33" s="136">
        <f t="shared" si="2"/>
        <v>0</v>
      </c>
      <c r="AJ33" s="136">
        <f t="shared" si="2"/>
        <v>0</v>
      </c>
      <c r="AK33" s="136">
        <f t="shared" si="2"/>
        <v>0</v>
      </c>
      <c r="AL33" s="136">
        <f t="shared" si="2"/>
        <v>0</v>
      </c>
      <c r="AM33" s="136">
        <f t="shared" si="2"/>
        <v>0</v>
      </c>
      <c r="AN33" s="136">
        <f t="shared" si="2"/>
        <v>0</v>
      </c>
      <c r="AO33" s="136">
        <f t="shared" si="2"/>
        <v>0</v>
      </c>
      <c r="AP33" s="136">
        <f t="shared" si="2"/>
        <v>0</v>
      </c>
      <c r="AQ33" s="136">
        <f t="shared" si="2"/>
        <v>0</v>
      </c>
      <c r="AR33" s="136">
        <f t="shared" si="2"/>
        <v>0</v>
      </c>
      <c r="AS33" s="136">
        <f t="shared" si="2"/>
        <v>0</v>
      </c>
      <c r="AT33" s="136">
        <f t="shared" si="2"/>
        <v>0</v>
      </c>
      <c r="AU33" s="136">
        <f t="shared" si="2"/>
        <v>0</v>
      </c>
      <c r="AV33" s="136">
        <f t="shared" si="2"/>
        <v>0</v>
      </c>
      <c r="AW33" s="136">
        <f t="shared" si="2"/>
        <v>0</v>
      </c>
      <c r="AX33" s="136">
        <f t="shared" si="2"/>
        <v>0</v>
      </c>
      <c r="AY33" s="136">
        <f t="shared" si="2"/>
        <v>0</v>
      </c>
      <c r="AZ33" s="136">
        <f t="shared" si="2"/>
        <v>0</v>
      </c>
      <c r="BA33" s="136">
        <f t="shared" si="2"/>
        <v>0</v>
      </c>
      <c r="BB33" s="136">
        <f t="shared" si="2"/>
        <v>0</v>
      </c>
      <c r="BC33" s="136">
        <f t="shared" si="2"/>
        <v>0</v>
      </c>
      <c r="BD33" s="136">
        <f t="shared" si="2"/>
        <v>0</v>
      </c>
      <c r="BE33" s="136">
        <f t="shared" si="2"/>
        <v>0</v>
      </c>
      <c r="BF33" s="136">
        <f t="shared" si="2"/>
        <v>0</v>
      </c>
      <c r="BG33" s="136">
        <f t="shared" si="2"/>
        <v>0</v>
      </c>
      <c r="BH33" s="136">
        <f t="shared" si="2"/>
        <v>0</v>
      </c>
      <c r="BI33" s="136">
        <f t="shared" si="2"/>
        <v>0</v>
      </c>
      <c r="BJ33" s="136">
        <f t="shared" si="2"/>
        <v>0</v>
      </c>
      <c r="BK33" s="136">
        <f t="shared" si="2"/>
        <v>0</v>
      </c>
      <c r="BL33" s="136">
        <f t="shared" si="2"/>
        <v>0</v>
      </c>
      <c r="BM33" s="136">
        <f t="shared" si="2"/>
        <v>0</v>
      </c>
      <c r="BN33" s="136">
        <f t="shared" si="2"/>
        <v>0</v>
      </c>
      <c r="BO33" s="136">
        <f t="shared" si="2"/>
        <v>0</v>
      </c>
      <c r="BP33" s="136">
        <f t="shared" si="2"/>
        <v>0</v>
      </c>
      <c r="BQ33" s="136">
        <f t="shared" si="2"/>
        <v>0</v>
      </c>
      <c r="BR33" s="136">
        <f t="shared" si="2"/>
        <v>0</v>
      </c>
      <c r="BS33" s="136">
        <f t="shared" si="2"/>
        <v>0</v>
      </c>
      <c r="BT33" s="136">
        <f t="shared" si="2"/>
        <v>0</v>
      </c>
      <c r="BU33" s="136">
        <f t="shared" si="2"/>
        <v>0</v>
      </c>
      <c r="BV33" s="136">
        <f t="shared" si="2"/>
        <v>0</v>
      </c>
      <c r="BW33" s="136">
        <f t="shared" si="3"/>
        <v>0</v>
      </c>
      <c r="BX33" s="136">
        <f t="shared" si="3"/>
        <v>0</v>
      </c>
      <c r="BY33" s="136">
        <f t="shared" si="3"/>
        <v>0</v>
      </c>
      <c r="BZ33" s="136">
        <f t="shared" si="3"/>
        <v>0</v>
      </c>
      <c r="CA33" s="136">
        <f t="shared" si="3"/>
        <v>0</v>
      </c>
      <c r="CB33" s="136">
        <f t="shared" si="3"/>
        <v>0</v>
      </c>
      <c r="CC33" s="136">
        <f t="shared" si="3"/>
        <v>0</v>
      </c>
      <c r="CD33" s="136">
        <f t="shared" si="3"/>
        <v>0</v>
      </c>
      <c r="CE33" s="136">
        <f t="shared" si="3"/>
        <v>0</v>
      </c>
      <c r="CF33" s="136">
        <f t="shared" si="3"/>
        <v>0</v>
      </c>
      <c r="CG33" s="136">
        <f t="shared" si="3"/>
        <v>0</v>
      </c>
      <c r="CH33" s="136">
        <f t="shared" si="3"/>
        <v>0</v>
      </c>
      <c r="CI33" s="136">
        <f t="shared" si="3"/>
        <v>0</v>
      </c>
      <c r="CJ33" s="136">
        <f t="shared" si="3"/>
        <v>0</v>
      </c>
      <c r="CK33" s="136">
        <f t="shared" si="3"/>
        <v>0</v>
      </c>
      <c r="CL33" s="136">
        <f t="shared" si="3"/>
        <v>0</v>
      </c>
      <c r="CM33" s="136">
        <f t="shared" si="3"/>
        <v>0</v>
      </c>
      <c r="CN33" s="136">
        <f t="shared" si="3"/>
        <v>0</v>
      </c>
      <c r="CO33" s="136">
        <f t="shared" si="3"/>
        <v>0</v>
      </c>
      <c r="CP33" s="136">
        <f t="shared" si="3"/>
        <v>0</v>
      </c>
      <c r="CQ33" s="74"/>
      <c r="CR33" s="73"/>
      <c r="CS33" s="42"/>
    </row>
    <row r="34" spans="1:97" x14ac:dyDescent="0.25">
      <c r="A34" s="73"/>
      <c r="B34" s="73"/>
      <c r="C34" s="73"/>
      <c r="D34" s="73"/>
      <c r="E34" s="73"/>
      <c r="F34" s="115" t="s">
        <v>41</v>
      </c>
      <c r="G34" s="115" t="s">
        <v>191</v>
      </c>
      <c r="H34" s="136"/>
      <c r="I34" s="136"/>
      <c r="J34" s="136">
        <f>IF($F34 = J$29, 1, 0)</f>
        <v>0</v>
      </c>
      <c r="K34" s="136">
        <f t="shared" ref="K34:BV36" si="5">IF($F34 = K$29, 1, 0)</f>
        <v>0</v>
      </c>
      <c r="L34" s="136">
        <f t="shared" si="5"/>
        <v>0</v>
      </c>
      <c r="M34" s="136">
        <f t="shared" si="5"/>
        <v>0</v>
      </c>
      <c r="N34" s="136">
        <f t="shared" si="5"/>
        <v>0</v>
      </c>
      <c r="O34" s="136">
        <f t="shared" si="5"/>
        <v>0</v>
      </c>
      <c r="P34" s="136">
        <f t="shared" si="5"/>
        <v>0</v>
      </c>
      <c r="Q34" s="136">
        <f t="shared" si="5"/>
        <v>0</v>
      </c>
      <c r="R34" s="136">
        <f t="shared" si="5"/>
        <v>0</v>
      </c>
      <c r="S34" s="136">
        <f t="shared" si="5"/>
        <v>0</v>
      </c>
      <c r="T34" s="136">
        <f t="shared" si="5"/>
        <v>0</v>
      </c>
      <c r="U34" s="136">
        <f t="shared" si="5"/>
        <v>0</v>
      </c>
      <c r="V34" s="136">
        <f t="shared" si="5"/>
        <v>0</v>
      </c>
      <c r="W34" s="136">
        <f t="shared" si="5"/>
        <v>0</v>
      </c>
      <c r="X34" s="136">
        <f t="shared" si="5"/>
        <v>0</v>
      </c>
      <c r="Y34" s="136">
        <f t="shared" si="5"/>
        <v>0</v>
      </c>
      <c r="Z34" s="136">
        <f t="shared" si="5"/>
        <v>0</v>
      </c>
      <c r="AA34" s="136">
        <f t="shared" si="5"/>
        <v>0</v>
      </c>
      <c r="AB34" s="136">
        <f t="shared" si="5"/>
        <v>0</v>
      </c>
      <c r="AC34" s="136">
        <f t="shared" si="5"/>
        <v>0</v>
      </c>
      <c r="AD34" s="136">
        <f t="shared" si="5"/>
        <v>0</v>
      </c>
      <c r="AE34" s="136">
        <f t="shared" si="5"/>
        <v>0</v>
      </c>
      <c r="AF34" s="136">
        <f t="shared" si="5"/>
        <v>0</v>
      </c>
      <c r="AG34" s="136">
        <f t="shared" si="5"/>
        <v>0</v>
      </c>
      <c r="AH34" s="136">
        <f t="shared" si="5"/>
        <v>0</v>
      </c>
      <c r="AI34" s="136">
        <f t="shared" si="5"/>
        <v>1</v>
      </c>
      <c r="AJ34" s="136">
        <f t="shared" si="5"/>
        <v>1</v>
      </c>
      <c r="AK34" s="136">
        <f t="shared" si="5"/>
        <v>0</v>
      </c>
      <c r="AL34" s="136">
        <f t="shared" si="5"/>
        <v>0</v>
      </c>
      <c r="AM34" s="136">
        <f t="shared" si="5"/>
        <v>0</v>
      </c>
      <c r="AN34" s="136">
        <f t="shared" si="5"/>
        <v>0</v>
      </c>
      <c r="AO34" s="136">
        <f t="shared" si="5"/>
        <v>0</v>
      </c>
      <c r="AP34" s="136">
        <f t="shared" si="5"/>
        <v>1</v>
      </c>
      <c r="AQ34" s="136">
        <f t="shared" si="5"/>
        <v>1</v>
      </c>
      <c r="AR34" s="136">
        <f t="shared" si="5"/>
        <v>0</v>
      </c>
      <c r="AS34" s="136">
        <f t="shared" si="5"/>
        <v>0</v>
      </c>
      <c r="AT34" s="136">
        <f t="shared" si="5"/>
        <v>1</v>
      </c>
      <c r="AU34" s="136">
        <f t="shared" si="5"/>
        <v>1</v>
      </c>
      <c r="AV34" s="136">
        <f t="shared" si="5"/>
        <v>1</v>
      </c>
      <c r="AW34" s="136">
        <f t="shared" si="5"/>
        <v>1</v>
      </c>
      <c r="AX34" s="136">
        <f t="shared" si="5"/>
        <v>0</v>
      </c>
      <c r="AY34" s="136">
        <f t="shared" si="5"/>
        <v>0</v>
      </c>
      <c r="AZ34" s="136">
        <f t="shared" si="5"/>
        <v>0</v>
      </c>
      <c r="BA34" s="136">
        <f t="shared" si="5"/>
        <v>0</v>
      </c>
      <c r="BB34" s="136">
        <f t="shared" si="5"/>
        <v>0</v>
      </c>
      <c r="BC34" s="136">
        <f t="shared" si="5"/>
        <v>0</v>
      </c>
      <c r="BD34" s="136">
        <f t="shared" si="5"/>
        <v>0</v>
      </c>
      <c r="BE34" s="136">
        <f t="shared" si="5"/>
        <v>0</v>
      </c>
      <c r="BF34" s="136">
        <f t="shared" si="5"/>
        <v>0</v>
      </c>
      <c r="BG34" s="136">
        <f t="shared" si="5"/>
        <v>0</v>
      </c>
      <c r="BH34" s="136">
        <f t="shared" si="5"/>
        <v>0</v>
      </c>
      <c r="BI34" s="136">
        <f t="shared" si="5"/>
        <v>0</v>
      </c>
      <c r="BJ34" s="136">
        <f t="shared" si="5"/>
        <v>0</v>
      </c>
      <c r="BK34" s="136">
        <f t="shared" si="5"/>
        <v>0</v>
      </c>
      <c r="BL34" s="136">
        <f t="shared" si="5"/>
        <v>0</v>
      </c>
      <c r="BM34" s="136">
        <f t="shared" si="5"/>
        <v>0</v>
      </c>
      <c r="BN34" s="136">
        <f t="shared" si="5"/>
        <v>0</v>
      </c>
      <c r="BO34" s="136">
        <f t="shared" si="5"/>
        <v>0</v>
      </c>
      <c r="BP34" s="136">
        <f t="shared" si="5"/>
        <v>0</v>
      </c>
      <c r="BQ34" s="136">
        <f t="shared" si="5"/>
        <v>0</v>
      </c>
      <c r="BR34" s="136">
        <f t="shared" si="5"/>
        <v>0</v>
      </c>
      <c r="BS34" s="136">
        <f t="shared" si="5"/>
        <v>0</v>
      </c>
      <c r="BT34" s="136">
        <f t="shared" si="5"/>
        <v>0</v>
      </c>
      <c r="BU34" s="136">
        <f t="shared" si="5"/>
        <v>0</v>
      </c>
      <c r="BV34" s="136">
        <f t="shared" si="5"/>
        <v>0</v>
      </c>
      <c r="BW34" s="136">
        <f t="shared" si="3"/>
        <v>0</v>
      </c>
      <c r="BX34" s="136">
        <f t="shared" si="3"/>
        <v>0</v>
      </c>
      <c r="BY34" s="136">
        <f t="shared" si="3"/>
        <v>0</v>
      </c>
      <c r="BZ34" s="136">
        <f t="shared" si="3"/>
        <v>0</v>
      </c>
      <c r="CA34" s="136">
        <f t="shared" si="3"/>
        <v>0</v>
      </c>
      <c r="CB34" s="136">
        <f t="shared" si="3"/>
        <v>0</v>
      </c>
      <c r="CC34" s="136">
        <f t="shared" si="3"/>
        <v>0</v>
      </c>
      <c r="CD34" s="136">
        <f t="shared" si="3"/>
        <v>0</v>
      </c>
      <c r="CE34" s="136">
        <f t="shared" si="3"/>
        <v>0</v>
      </c>
      <c r="CF34" s="136">
        <f t="shared" si="3"/>
        <v>0</v>
      </c>
      <c r="CG34" s="136">
        <f t="shared" si="3"/>
        <v>0</v>
      </c>
      <c r="CH34" s="136">
        <f t="shared" si="3"/>
        <v>0</v>
      </c>
      <c r="CI34" s="136">
        <f t="shared" si="3"/>
        <v>0</v>
      </c>
      <c r="CJ34" s="136">
        <f t="shared" si="3"/>
        <v>0</v>
      </c>
      <c r="CK34" s="136">
        <f t="shared" si="3"/>
        <v>0</v>
      </c>
      <c r="CL34" s="136">
        <f t="shared" si="3"/>
        <v>0</v>
      </c>
      <c r="CM34" s="136">
        <f t="shared" si="3"/>
        <v>0</v>
      </c>
      <c r="CN34" s="136">
        <f t="shared" si="3"/>
        <v>0</v>
      </c>
      <c r="CO34" s="136">
        <f t="shared" si="3"/>
        <v>0</v>
      </c>
      <c r="CP34" s="136">
        <f t="shared" si="3"/>
        <v>0</v>
      </c>
      <c r="CQ34" s="74"/>
      <c r="CR34" s="73"/>
      <c r="CS34" s="42"/>
    </row>
    <row r="35" spans="1:97" x14ac:dyDescent="0.25">
      <c r="A35" s="73"/>
      <c r="B35" s="73"/>
      <c r="C35" s="73"/>
      <c r="D35" s="73"/>
      <c r="E35" s="73"/>
      <c r="F35" s="115" t="s">
        <v>40</v>
      </c>
      <c r="G35" s="115" t="s">
        <v>191</v>
      </c>
      <c r="H35" s="136"/>
      <c r="I35" s="136"/>
      <c r="J35" s="136">
        <f>IF($F35 = J$29, 1, 0)</f>
        <v>0</v>
      </c>
      <c r="K35" s="136">
        <f t="shared" si="5"/>
        <v>0</v>
      </c>
      <c r="L35" s="136">
        <f t="shared" si="5"/>
        <v>0</v>
      </c>
      <c r="M35" s="136">
        <f t="shared" si="5"/>
        <v>0</v>
      </c>
      <c r="N35" s="136">
        <f t="shared" si="5"/>
        <v>0</v>
      </c>
      <c r="O35" s="136">
        <f t="shared" si="5"/>
        <v>0</v>
      </c>
      <c r="P35" s="136">
        <f t="shared" si="5"/>
        <v>0</v>
      </c>
      <c r="Q35" s="136">
        <f t="shared" si="5"/>
        <v>0</v>
      </c>
      <c r="R35" s="136">
        <f t="shared" si="5"/>
        <v>0</v>
      </c>
      <c r="S35" s="136">
        <f t="shared" si="5"/>
        <v>0</v>
      </c>
      <c r="T35" s="136">
        <f t="shared" si="5"/>
        <v>0</v>
      </c>
      <c r="U35" s="136">
        <f t="shared" si="5"/>
        <v>0</v>
      </c>
      <c r="V35" s="136">
        <f t="shared" si="5"/>
        <v>0</v>
      </c>
      <c r="W35" s="136">
        <f t="shared" si="5"/>
        <v>1</v>
      </c>
      <c r="X35" s="136">
        <f t="shared" si="5"/>
        <v>1</v>
      </c>
      <c r="Y35" s="136">
        <f t="shared" si="5"/>
        <v>1</v>
      </c>
      <c r="Z35" s="136">
        <f t="shared" si="5"/>
        <v>1</v>
      </c>
      <c r="AA35" s="136">
        <f t="shared" si="5"/>
        <v>1</v>
      </c>
      <c r="AB35" s="136">
        <f t="shared" si="5"/>
        <v>1</v>
      </c>
      <c r="AC35" s="136">
        <f t="shared" si="5"/>
        <v>1</v>
      </c>
      <c r="AD35" s="136">
        <f t="shared" si="5"/>
        <v>1</v>
      </c>
      <c r="AE35" s="136">
        <f t="shared" si="5"/>
        <v>1</v>
      </c>
      <c r="AF35" s="136">
        <f t="shared" si="5"/>
        <v>1</v>
      </c>
      <c r="AG35" s="136">
        <f t="shared" si="5"/>
        <v>1</v>
      </c>
      <c r="AH35" s="136">
        <f t="shared" si="5"/>
        <v>1</v>
      </c>
      <c r="AI35" s="136">
        <f t="shared" si="5"/>
        <v>0</v>
      </c>
      <c r="AJ35" s="136">
        <f t="shared" si="5"/>
        <v>0</v>
      </c>
      <c r="AK35" s="136">
        <f t="shared" si="5"/>
        <v>1</v>
      </c>
      <c r="AL35" s="136">
        <f t="shared" si="5"/>
        <v>1</v>
      </c>
      <c r="AM35" s="136">
        <f t="shared" si="5"/>
        <v>1</v>
      </c>
      <c r="AN35" s="136">
        <f t="shared" si="5"/>
        <v>1</v>
      </c>
      <c r="AO35" s="136">
        <f t="shared" si="5"/>
        <v>1</v>
      </c>
      <c r="AP35" s="136">
        <f t="shared" si="5"/>
        <v>0</v>
      </c>
      <c r="AQ35" s="136">
        <f t="shared" si="5"/>
        <v>0</v>
      </c>
      <c r="AR35" s="136">
        <f t="shared" si="5"/>
        <v>1</v>
      </c>
      <c r="AS35" s="136">
        <f t="shared" si="5"/>
        <v>1</v>
      </c>
      <c r="AT35" s="136">
        <f t="shared" si="5"/>
        <v>0</v>
      </c>
      <c r="AU35" s="136">
        <f t="shared" si="5"/>
        <v>0</v>
      </c>
      <c r="AV35" s="136">
        <f t="shared" si="5"/>
        <v>0</v>
      </c>
      <c r="AW35" s="136">
        <f t="shared" si="5"/>
        <v>0</v>
      </c>
      <c r="AX35" s="136">
        <f t="shared" si="5"/>
        <v>0</v>
      </c>
      <c r="AY35" s="136">
        <f t="shared" si="5"/>
        <v>0</v>
      </c>
      <c r="AZ35" s="136">
        <f t="shared" si="5"/>
        <v>0</v>
      </c>
      <c r="BA35" s="136">
        <f t="shared" si="5"/>
        <v>0</v>
      </c>
      <c r="BB35" s="136">
        <f t="shared" si="5"/>
        <v>0</v>
      </c>
      <c r="BC35" s="136">
        <f t="shared" si="5"/>
        <v>0</v>
      </c>
      <c r="BD35" s="136">
        <f t="shared" si="5"/>
        <v>0</v>
      </c>
      <c r="BE35" s="136">
        <f t="shared" si="5"/>
        <v>0</v>
      </c>
      <c r="BF35" s="136">
        <f t="shared" si="5"/>
        <v>0</v>
      </c>
      <c r="BG35" s="136">
        <f t="shared" si="5"/>
        <v>0</v>
      </c>
      <c r="BH35" s="136">
        <f t="shared" si="5"/>
        <v>0</v>
      </c>
      <c r="BI35" s="136">
        <f t="shared" si="5"/>
        <v>0</v>
      </c>
      <c r="BJ35" s="136">
        <f t="shared" si="5"/>
        <v>0</v>
      </c>
      <c r="BK35" s="136">
        <f t="shared" si="5"/>
        <v>0</v>
      </c>
      <c r="BL35" s="136">
        <f t="shared" si="5"/>
        <v>0</v>
      </c>
      <c r="BM35" s="136">
        <f t="shared" si="5"/>
        <v>0</v>
      </c>
      <c r="BN35" s="136">
        <f t="shared" si="5"/>
        <v>0</v>
      </c>
      <c r="BO35" s="136">
        <f t="shared" si="5"/>
        <v>0</v>
      </c>
      <c r="BP35" s="136">
        <f t="shared" si="5"/>
        <v>0</v>
      </c>
      <c r="BQ35" s="136">
        <f t="shared" si="5"/>
        <v>0</v>
      </c>
      <c r="BR35" s="136">
        <f t="shared" si="5"/>
        <v>0</v>
      </c>
      <c r="BS35" s="136">
        <f t="shared" si="5"/>
        <v>0</v>
      </c>
      <c r="BT35" s="136">
        <f t="shared" si="5"/>
        <v>0</v>
      </c>
      <c r="BU35" s="136">
        <f t="shared" si="5"/>
        <v>0</v>
      </c>
      <c r="BV35" s="136">
        <f t="shared" si="5"/>
        <v>0</v>
      </c>
      <c r="BW35" s="136">
        <f t="shared" si="3"/>
        <v>0</v>
      </c>
      <c r="BX35" s="136">
        <f t="shared" si="3"/>
        <v>0</v>
      </c>
      <c r="BY35" s="136">
        <f t="shared" si="3"/>
        <v>0</v>
      </c>
      <c r="BZ35" s="136">
        <f t="shared" si="3"/>
        <v>0</v>
      </c>
      <c r="CA35" s="136">
        <f t="shared" si="3"/>
        <v>0</v>
      </c>
      <c r="CB35" s="136">
        <f t="shared" si="3"/>
        <v>0</v>
      </c>
      <c r="CC35" s="136">
        <f t="shared" si="3"/>
        <v>0</v>
      </c>
      <c r="CD35" s="136">
        <f t="shared" si="3"/>
        <v>0</v>
      </c>
      <c r="CE35" s="136">
        <f t="shared" si="3"/>
        <v>0</v>
      </c>
      <c r="CF35" s="136">
        <f t="shared" si="3"/>
        <v>0</v>
      </c>
      <c r="CG35" s="136">
        <f t="shared" si="3"/>
        <v>0</v>
      </c>
      <c r="CH35" s="136">
        <f t="shared" si="3"/>
        <v>0</v>
      </c>
      <c r="CI35" s="136">
        <f t="shared" si="3"/>
        <v>0</v>
      </c>
      <c r="CJ35" s="136">
        <f t="shared" si="3"/>
        <v>0</v>
      </c>
      <c r="CK35" s="136">
        <f t="shared" si="3"/>
        <v>0</v>
      </c>
      <c r="CL35" s="136">
        <f t="shared" si="3"/>
        <v>0</v>
      </c>
      <c r="CM35" s="136">
        <f t="shared" si="3"/>
        <v>0</v>
      </c>
      <c r="CN35" s="136">
        <f t="shared" si="3"/>
        <v>0</v>
      </c>
      <c r="CO35" s="136">
        <f t="shared" si="3"/>
        <v>1</v>
      </c>
      <c r="CP35" s="136">
        <f t="shared" si="3"/>
        <v>1</v>
      </c>
      <c r="CQ35" s="74"/>
      <c r="CR35" s="73"/>
      <c r="CS35" s="42"/>
    </row>
    <row r="36" spans="1:97" x14ac:dyDescent="0.25">
      <c r="A36" s="73"/>
      <c r="B36" s="73"/>
      <c r="C36" s="73"/>
      <c r="D36" s="73"/>
      <c r="E36" s="73"/>
      <c r="F36" s="117" t="s">
        <v>166</v>
      </c>
      <c r="G36" s="117" t="s">
        <v>191</v>
      </c>
      <c r="H36" s="140"/>
      <c r="I36" s="141"/>
      <c r="J36" s="141">
        <f>IF($F36 = J$29, 1, 0)</f>
        <v>0</v>
      </c>
      <c r="K36" s="141">
        <f t="shared" si="5"/>
        <v>0</v>
      </c>
      <c r="L36" s="141">
        <f t="shared" si="5"/>
        <v>0</v>
      </c>
      <c r="M36" s="141">
        <f t="shared" si="5"/>
        <v>0</v>
      </c>
      <c r="N36" s="141">
        <f t="shared" si="5"/>
        <v>0</v>
      </c>
      <c r="O36" s="141">
        <f t="shared" si="5"/>
        <v>0</v>
      </c>
      <c r="P36" s="141">
        <f t="shared" si="5"/>
        <v>0</v>
      </c>
      <c r="Q36" s="141">
        <f t="shared" si="5"/>
        <v>0</v>
      </c>
      <c r="R36" s="141">
        <f t="shared" si="5"/>
        <v>0</v>
      </c>
      <c r="S36" s="141">
        <f t="shared" si="5"/>
        <v>0</v>
      </c>
      <c r="T36" s="141">
        <f t="shared" si="5"/>
        <v>0</v>
      </c>
      <c r="U36" s="141">
        <f t="shared" si="5"/>
        <v>0</v>
      </c>
      <c r="V36" s="141">
        <f t="shared" si="5"/>
        <v>0</v>
      </c>
      <c r="W36" s="141">
        <f t="shared" si="5"/>
        <v>0</v>
      </c>
      <c r="X36" s="141">
        <f t="shared" si="5"/>
        <v>0</v>
      </c>
      <c r="Y36" s="141">
        <f t="shared" si="5"/>
        <v>0</v>
      </c>
      <c r="Z36" s="141">
        <f t="shared" si="5"/>
        <v>0</v>
      </c>
      <c r="AA36" s="141">
        <f t="shared" si="5"/>
        <v>0</v>
      </c>
      <c r="AB36" s="141">
        <f t="shared" si="5"/>
        <v>0</v>
      </c>
      <c r="AC36" s="141">
        <f t="shared" si="5"/>
        <v>0</v>
      </c>
      <c r="AD36" s="141">
        <f t="shared" si="5"/>
        <v>0</v>
      </c>
      <c r="AE36" s="141">
        <f t="shared" si="5"/>
        <v>0</v>
      </c>
      <c r="AF36" s="141">
        <f t="shared" si="5"/>
        <v>0</v>
      </c>
      <c r="AG36" s="141">
        <f t="shared" si="5"/>
        <v>0</v>
      </c>
      <c r="AH36" s="141">
        <f t="shared" si="5"/>
        <v>0</v>
      </c>
      <c r="AI36" s="141">
        <f t="shared" si="5"/>
        <v>0</v>
      </c>
      <c r="AJ36" s="141">
        <f t="shared" si="5"/>
        <v>0</v>
      </c>
      <c r="AK36" s="141">
        <f t="shared" si="5"/>
        <v>0</v>
      </c>
      <c r="AL36" s="141">
        <f t="shared" si="5"/>
        <v>0</v>
      </c>
      <c r="AM36" s="141">
        <f t="shared" si="5"/>
        <v>0</v>
      </c>
      <c r="AN36" s="141">
        <f t="shared" si="5"/>
        <v>0</v>
      </c>
      <c r="AO36" s="141">
        <f t="shared" si="5"/>
        <v>0</v>
      </c>
      <c r="AP36" s="141">
        <f t="shared" si="5"/>
        <v>0</v>
      </c>
      <c r="AQ36" s="141">
        <f t="shared" si="5"/>
        <v>0</v>
      </c>
      <c r="AR36" s="141">
        <f t="shared" si="5"/>
        <v>0</v>
      </c>
      <c r="AS36" s="141">
        <f t="shared" si="5"/>
        <v>0</v>
      </c>
      <c r="AT36" s="141">
        <f t="shared" si="5"/>
        <v>0</v>
      </c>
      <c r="AU36" s="141">
        <f t="shared" si="5"/>
        <v>0</v>
      </c>
      <c r="AV36" s="141">
        <f t="shared" si="5"/>
        <v>0</v>
      </c>
      <c r="AW36" s="141">
        <f t="shared" si="5"/>
        <v>0</v>
      </c>
      <c r="AX36" s="141">
        <f t="shared" si="5"/>
        <v>1</v>
      </c>
      <c r="AY36" s="141">
        <f t="shared" si="5"/>
        <v>1</v>
      </c>
      <c r="AZ36" s="141">
        <f t="shared" si="5"/>
        <v>1</v>
      </c>
      <c r="BA36" s="141">
        <f t="shared" si="5"/>
        <v>1</v>
      </c>
      <c r="BB36" s="141">
        <f t="shared" si="5"/>
        <v>1</v>
      </c>
      <c r="BC36" s="141">
        <f t="shared" si="5"/>
        <v>1</v>
      </c>
      <c r="BD36" s="141">
        <f t="shared" si="5"/>
        <v>1</v>
      </c>
      <c r="BE36" s="141">
        <f t="shared" si="5"/>
        <v>1</v>
      </c>
      <c r="BF36" s="141">
        <f t="shared" si="5"/>
        <v>1</v>
      </c>
      <c r="BG36" s="141">
        <f t="shared" si="5"/>
        <v>1</v>
      </c>
      <c r="BH36" s="141">
        <f t="shared" si="5"/>
        <v>1</v>
      </c>
      <c r="BI36" s="141">
        <f t="shared" si="5"/>
        <v>1</v>
      </c>
      <c r="BJ36" s="141">
        <f t="shared" si="5"/>
        <v>1</v>
      </c>
      <c r="BK36" s="141">
        <f t="shared" si="5"/>
        <v>1</v>
      </c>
      <c r="BL36" s="141">
        <f t="shared" si="5"/>
        <v>1</v>
      </c>
      <c r="BM36" s="141">
        <f t="shared" si="5"/>
        <v>1</v>
      </c>
      <c r="BN36" s="141">
        <f t="shared" si="5"/>
        <v>1</v>
      </c>
      <c r="BO36" s="141">
        <f t="shared" si="5"/>
        <v>1</v>
      </c>
      <c r="BP36" s="141">
        <f t="shared" si="5"/>
        <v>1</v>
      </c>
      <c r="BQ36" s="141">
        <f t="shared" si="5"/>
        <v>1</v>
      </c>
      <c r="BR36" s="141">
        <f t="shared" si="5"/>
        <v>1</v>
      </c>
      <c r="BS36" s="141">
        <f t="shared" si="5"/>
        <v>1</v>
      </c>
      <c r="BT36" s="141">
        <f t="shared" si="5"/>
        <v>1</v>
      </c>
      <c r="BU36" s="141">
        <f t="shared" si="5"/>
        <v>1</v>
      </c>
      <c r="BV36" s="141">
        <f t="shared" si="5"/>
        <v>1</v>
      </c>
      <c r="BW36" s="141">
        <f t="shared" si="3"/>
        <v>1</v>
      </c>
      <c r="BX36" s="141">
        <f t="shared" si="3"/>
        <v>1</v>
      </c>
      <c r="BY36" s="141">
        <f t="shared" si="3"/>
        <v>1</v>
      </c>
      <c r="BZ36" s="141">
        <f t="shared" si="3"/>
        <v>1</v>
      </c>
      <c r="CA36" s="141">
        <f t="shared" si="3"/>
        <v>1</v>
      </c>
      <c r="CB36" s="141">
        <f t="shared" si="3"/>
        <v>1</v>
      </c>
      <c r="CC36" s="141">
        <f t="shared" si="3"/>
        <v>1</v>
      </c>
      <c r="CD36" s="141">
        <f t="shared" si="3"/>
        <v>1</v>
      </c>
      <c r="CE36" s="141">
        <f t="shared" si="3"/>
        <v>1</v>
      </c>
      <c r="CF36" s="141">
        <f t="shared" si="3"/>
        <v>1</v>
      </c>
      <c r="CG36" s="141">
        <f t="shared" si="3"/>
        <v>1</v>
      </c>
      <c r="CH36" s="141">
        <f t="shared" si="3"/>
        <v>1</v>
      </c>
      <c r="CI36" s="141">
        <f t="shared" si="3"/>
        <v>1</v>
      </c>
      <c r="CJ36" s="141">
        <f t="shared" si="3"/>
        <v>1</v>
      </c>
      <c r="CK36" s="141">
        <f t="shared" si="3"/>
        <v>1</v>
      </c>
      <c r="CL36" s="141">
        <f t="shared" si="3"/>
        <v>1</v>
      </c>
      <c r="CM36" s="141">
        <f t="shared" si="3"/>
        <v>1</v>
      </c>
      <c r="CN36" s="141">
        <f t="shared" si="3"/>
        <v>1</v>
      </c>
      <c r="CO36" s="141">
        <f t="shared" si="3"/>
        <v>0</v>
      </c>
      <c r="CP36" s="141">
        <f t="shared" si="3"/>
        <v>0</v>
      </c>
      <c r="CQ36" s="74"/>
      <c r="CR36" s="73"/>
      <c r="CS36" s="42"/>
    </row>
    <row r="37" spans="1:97" x14ac:dyDescent="0.25">
      <c r="A37" s="73"/>
      <c r="B37" s="73"/>
      <c r="C37" s="73"/>
      <c r="D37" s="73"/>
      <c r="E37" s="73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3"/>
      <c r="CS37" s="42"/>
    </row>
    <row r="38" spans="1:97" x14ac:dyDescent="0.25">
      <c r="A38" s="73"/>
      <c r="B38" s="73"/>
      <c r="C38" s="73"/>
      <c r="D38" s="73"/>
      <c r="E38" s="115" t="s">
        <v>526</v>
      </c>
      <c r="F38" s="73"/>
      <c r="G38" s="115" t="s">
        <v>231</v>
      </c>
      <c r="H38" s="136"/>
      <c r="I38" s="136"/>
      <c r="J38" s="136">
        <f>IF(SUM(J32:J36) = 1, 0, 1)</f>
        <v>0</v>
      </c>
      <c r="K38" s="136">
        <f t="shared" ref="K38:BV38" si="6">IF(SUM(K32:K36) = 1, 0, 1)</f>
        <v>0</v>
      </c>
      <c r="L38" s="136">
        <f t="shared" si="6"/>
        <v>0</v>
      </c>
      <c r="M38" s="136">
        <f t="shared" si="6"/>
        <v>0</v>
      </c>
      <c r="N38" s="136">
        <f t="shared" si="6"/>
        <v>0</v>
      </c>
      <c r="O38" s="136">
        <f t="shared" si="6"/>
        <v>0</v>
      </c>
      <c r="P38" s="136">
        <f t="shared" si="6"/>
        <v>0</v>
      </c>
      <c r="Q38" s="136">
        <f t="shared" si="6"/>
        <v>0</v>
      </c>
      <c r="R38" s="136">
        <f t="shared" si="6"/>
        <v>0</v>
      </c>
      <c r="S38" s="136">
        <f t="shared" si="6"/>
        <v>0</v>
      </c>
      <c r="T38" s="136">
        <f t="shared" si="6"/>
        <v>0</v>
      </c>
      <c r="U38" s="136">
        <f t="shared" si="6"/>
        <v>0</v>
      </c>
      <c r="V38" s="136">
        <f t="shared" si="6"/>
        <v>0</v>
      </c>
      <c r="W38" s="136">
        <f t="shared" si="6"/>
        <v>0</v>
      </c>
      <c r="X38" s="136">
        <f t="shared" si="6"/>
        <v>0</v>
      </c>
      <c r="Y38" s="136">
        <f t="shared" si="6"/>
        <v>0</v>
      </c>
      <c r="Z38" s="136">
        <f t="shared" si="6"/>
        <v>0</v>
      </c>
      <c r="AA38" s="136">
        <f t="shared" si="6"/>
        <v>0</v>
      </c>
      <c r="AB38" s="136">
        <f t="shared" si="6"/>
        <v>0</v>
      </c>
      <c r="AC38" s="136">
        <f t="shared" si="6"/>
        <v>0</v>
      </c>
      <c r="AD38" s="136">
        <f t="shared" si="6"/>
        <v>0</v>
      </c>
      <c r="AE38" s="136">
        <f t="shared" si="6"/>
        <v>0</v>
      </c>
      <c r="AF38" s="136">
        <f t="shared" si="6"/>
        <v>0</v>
      </c>
      <c r="AG38" s="136">
        <f t="shared" si="6"/>
        <v>0</v>
      </c>
      <c r="AH38" s="136">
        <f t="shared" si="6"/>
        <v>0</v>
      </c>
      <c r="AI38" s="136">
        <f t="shared" si="6"/>
        <v>0</v>
      </c>
      <c r="AJ38" s="136">
        <f t="shared" si="6"/>
        <v>0</v>
      </c>
      <c r="AK38" s="136">
        <f t="shared" si="6"/>
        <v>0</v>
      </c>
      <c r="AL38" s="136">
        <f t="shared" si="6"/>
        <v>0</v>
      </c>
      <c r="AM38" s="136">
        <f t="shared" si="6"/>
        <v>0</v>
      </c>
      <c r="AN38" s="136">
        <f t="shared" si="6"/>
        <v>0</v>
      </c>
      <c r="AO38" s="136">
        <f t="shared" si="6"/>
        <v>0</v>
      </c>
      <c r="AP38" s="136">
        <f t="shared" si="6"/>
        <v>0</v>
      </c>
      <c r="AQ38" s="136">
        <f t="shared" si="6"/>
        <v>0</v>
      </c>
      <c r="AR38" s="136">
        <f t="shared" si="6"/>
        <v>0</v>
      </c>
      <c r="AS38" s="136">
        <f t="shared" si="6"/>
        <v>0</v>
      </c>
      <c r="AT38" s="136">
        <f t="shared" si="6"/>
        <v>0</v>
      </c>
      <c r="AU38" s="136">
        <f t="shared" si="6"/>
        <v>0</v>
      </c>
      <c r="AV38" s="136">
        <f t="shared" si="6"/>
        <v>0</v>
      </c>
      <c r="AW38" s="136">
        <f t="shared" si="6"/>
        <v>0</v>
      </c>
      <c r="AX38" s="136">
        <f t="shared" si="6"/>
        <v>0</v>
      </c>
      <c r="AY38" s="136">
        <f t="shared" si="6"/>
        <v>0</v>
      </c>
      <c r="AZ38" s="136">
        <f t="shared" si="6"/>
        <v>0</v>
      </c>
      <c r="BA38" s="136">
        <f t="shared" si="6"/>
        <v>0</v>
      </c>
      <c r="BB38" s="136">
        <f t="shared" si="6"/>
        <v>0</v>
      </c>
      <c r="BC38" s="136">
        <f t="shared" si="6"/>
        <v>0</v>
      </c>
      <c r="BD38" s="136">
        <f t="shared" si="6"/>
        <v>0</v>
      </c>
      <c r="BE38" s="136">
        <f t="shared" si="6"/>
        <v>0</v>
      </c>
      <c r="BF38" s="136">
        <f t="shared" si="6"/>
        <v>0</v>
      </c>
      <c r="BG38" s="136">
        <f t="shared" si="6"/>
        <v>0</v>
      </c>
      <c r="BH38" s="136">
        <f t="shared" si="6"/>
        <v>0</v>
      </c>
      <c r="BI38" s="136">
        <f t="shared" si="6"/>
        <v>0</v>
      </c>
      <c r="BJ38" s="136">
        <f t="shared" si="6"/>
        <v>0</v>
      </c>
      <c r="BK38" s="136">
        <f t="shared" si="6"/>
        <v>0</v>
      </c>
      <c r="BL38" s="136">
        <f t="shared" si="6"/>
        <v>0</v>
      </c>
      <c r="BM38" s="136">
        <f t="shared" si="6"/>
        <v>0</v>
      </c>
      <c r="BN38" s="136">
        <f t="shared" si="6"/>
        <v>0</v>
      </c>
      <c r="BO38" s="136">
        <f t="shared" si="6"/>
        <v>0</v>
      </c>
      <c r="BP38" s="136">
        <f t="shared" si="6"/>
        <v>0</v>
      </c>
      <c r="BQ38" s="136">
        <f t="shared" si="6"/>
        <v>0</v>
      </c>
      <c r="BR38" s="136">
        <f t="shared" si="6"/>
        <v>0</v>
      </c>
      <c r="BS38" s="136">
        <f t="shared" si="6"/>
        <v>0</v>
      </c>
      <c r="BT38" s="136">
        <f t="shared" si="6"/>
        <v>0</v>
      </c>
      <c r="BU38" s="136">
        <f t="shared" si="6"/>
        <v>0</v>
      </c>
      <c r="BV38" s="136">
        <f t="shared" si="6"/>
        <v>0</v>
      </c>
      <c r="BW38" s="136">
        <f t="shared" ref="BW38:CP38" si="7">IF(SUM(BW32:BW36) = 1, 0, 1)</f>
        <v>0</v>
      </c>
      <c r="BX38" s="136">
        <f t="shared" si="7"/>
        <v>0</v>
      </c>
      <c r="BY38" s="136">
        <f t="shared" si="7"/>
        <v>0</v>
      </c>
      <c r="BZ38" s="136">
        <f t="shared" si="7"/>
        <v>0</v>
      </c>
      <c r="CA38" s="136">
        <f t="shared" si="7"/>
        <v>0</v>
      </c>
      <c r="CB38" s="136">
        <f t="shared" si="7"/>
        <v>0</v>
      </c>
      <c r="CC38" s="136">
        <f t="shared" si="7"/>
        <v>0</v>
      </c>
      <c r="CD38" s="136">
        <f t="shared" si="7"/>
        <v>0</v>
      </c>
      <c r="CE38" s="136">
        <f t="shared" si="7"/>
        <v>0</v>
      </c>
      <c r="CF38" s="136">
        <f t="shared" si="7"/>
        <v>0</v>
      </c>
      <c r="CG38" s="136">
        <f t="shared" si="7"/>
        <v>0</v>
      </c>
      <c r="CH38" s="136">
        <f t="shared" si="7"/>
        <v>0</v>
      </c>
      <c r="CI38" s="136">
        <f t="shared" si="7"/>
        <v>0</v>
      </c>
      <c r="CJ38" s="136">
        <f t="shared" si="7"/>
        <v>0</v>
      </c>
      <c r="CK38" s="136">
        <f t="shared" si="7"/>
        <v>0</v>
      </c>
      <c r="CL38" s="136">
        <f t="shared" si="7"/>
        <v>0</v>
      </c>
      <c r="CM38" s="136">
        <f t="shared" si="7"/>
        <v>0</v>
      </c>
      <c r="CN38" s="136">
        <f t="shared" si="7"/>
        <v>0</v>
      </c>
      <c r="CO38" s="136">
        <f t="shared" si="7"/>
        <v>0</v>
      </c>
      <c r="CP38" s="136">
        <f t="shared" si="7"/>
        <v>0</v>
      </c>
      <c r="CQ38" s="74"/>
      <c r="CR38" s="73"/>
      <c r="CS38" s="42"/>
    </row>
    <row r="39" spans="1:97" x14ac:dyDescent="0.25">
      <c r="A39" s="73"/>
      <c r="B39" s="73"/>
      <c r="C39" s="73"/>
      <c r="D39" s="73"/>
      <c r="E39" s="115" t="s">
        <v>232</v>
      </c>
      <c r="F39" s="73"/>
      <c r="G39" s="115" t="s">
        <v>231</v>
      </c>
      <c r="H39" s="136">
        <f>SUM(J38:CP38)</f>
        <v>0</v>
      </c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6"/>
      <c r="BM39" s="136"/>
      <c r="BN39" s="136"/>
      <c r="BO39" s="136"/>
      <c r="BP39" s="136"/>
      <c r="BQ39" s="136"/>
      <c r="BR39" s="136"/>
      <c r="BS39" s="136"/>
      <c r="BT39" s="136"/>
      <c r="BU39" s="136"/>
      <c r="BV39" s="136"/>
      <c r="BW39" s="136"/>
      <c r="BX39" s="136"/>
      <c r="BY39" s="136"/>
      <c r="BZ39" s="136"/>
      <c r="CA39" s="136"/>
      <c r="CB39" s="136"/>
      <c r="CC39" s="136"/>
      <c r="CD39" s="136"/>
      <c r="CE39" s="136"/>
      <c r="CF39" s="136"/>
      <c r="CG39" s="136"/>
      <c r="CH39" s="136"/>
      <c r="CI39" s="136"/>
      <c r="CJ39" s="136"/>
      <c r="CK39" s="136"/>
      <c r="CL39" s="136"/>
      <c r="CM39" s="136"/>
      <c r="CN39" s="136"/>
      <c r="CO39" s="136"/>
      <c r="CP39" s="136"/>
      <c r="CQ39" s="74"/>
      <c r="CR39" s="73"/>
      <c r="CS39" s="42"/>
    </row>
    <row r="40" spans="1:97" x14ac:dyDescent="0.25">
      <c r="A40" s="73"/>
      <c r="B40" s="73"/>
      <c r="C40" s="73"/>
      <c r="D40" s="73"/>
      <c r="E40" s="109"/>
      <c r="F40" s="73"/>
      <c r="G40" s="73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3"/>
      <c r="CS40" s="42"/>
    </row>
    <row r="41" spans="1:97" x14ac:dyDescent="0.25">
      <c r="A41" s="73"/>
      <c r="B41" s="73"/>
      <c r="C41" s="73"/>
      <c r="D41" s="73"/>
      <c r="E41" s="115" t="str">
        <f>'Fixed inputs'!E285</f>
        <v>Extended mapping of MEAV asset categories to network levels</v>
      </c>
      <c r="F41" s="73"/>
      <c r="G41" s="115" t="str">
        <f>'Fixed inputs'!G286</f>
        <v>network level</v>
      </c>
      <c r="H41" s="130"/>
      <c r="I41" s="130"/>
      <c r="J41" s="152" t="str">
        <f>'Fixed inputs'!H286</f>
        <v>-</v>
      </c>
      <c r="K41" s="152" t="str">
        <f>'Fixed inputs'!H287</f>
        <v>-</v>
      </c>
      <c r="L41" s="152" t="str">
        <f>'Fixed inputs'!H288</f>
        <v>-</v>
      </c>
      <c r="M41" s="152" t="str">
        <f>'Fixed inputs'!H289</f>
        <v>-</v>
      </c>
      <c r="N41" s="152" t="str">
        <f>'Fixed inputs'!H290</f>
        <v>-</v>
      </c>
      <c r="O41" s="152" t="str">
        <f>'Fixed inputs'!H291</f>
        <v>-</v>
      </c>
      <c r="P41" s="152" t="str">
        <f>'Fixed inputs'!H292</f>
        <v>-</v>
      </c>
      <c r="Q41" s="152" t="str">
        <f>'Fixed inputs'!H293</f>
        <v>-</v>
      </c>
      <c r="R41" s="152" t="str">
        <f>'Fixed inputs'!H294</f>
        <v>-</v>
      </c>
      <c r="S41" s="152" t="str">
        <f>'Fixed inputs'!H295</f>
        <v>-</v>
      </c>
      <c r="T41" s="152" t="str">
        <f>'Fixed inputs'!H296</f>
        <v>-</v>
      </c>
      <c r="U41" s="152" t="str">
        <f>'Fixed inputs'!H297</f>
        <v>-</v>
      </c>
      <c r="V41" s="152" t="str">
        <f>'Fixed inputs'!H298</f>
        <v>-</v>
      </c>
      <c r="W41" s="152" t="str">
        <f>'Fixed inputs'!H299</f>
        <v>-</v>
      </c>
      <c r="X41" s="152" t="str">
        <f>'Fixed inputs'!H300</f>
        <v>-</v>
      </c>
      <c r="Y41" s="152" t="str">
        <f>'Fixed inputs'!H301</f>
        <v>-</v>
      </c>
      <c r="Z41" s="152" t="str">
        <f>'Fixed inputs'!H302</f>
        <v>-</v>
      </c>
      <c r="AA41" s="152" t="str">
        <f>'Fixed inputs'!H303</f>
        <v>-</v>
      </c>
      <c r="AB41" s="152" t="str">
        <f>'Fixed inputs'!H304</f>
        <v>-</v>
      </c>
      <c r="AC41" s="152" t="str">
        <f>'Fixed inputs'!H305</f>
        <v>-</v>
      </c>
      <c r="AD41" s="152" t="str">
        <f>'Fixed inputs'!H306</f>
        <v>-</v>
      </c>
      <c r="AE41" s="152" t="str">
        <f>'Fixed inputs'!H307</f>
        <v>-</v>
      </c>
      <c r="AF41" s="152" t="str">
        <f>'Fixed inputs'!H308</f>
        <v>EHV/HV</v>
      </c>
      <c r="AG41" s="152" t="str">
        <f>'Fixed inputs'!H309</f>
        <v>EHV/HV</v>
      </c>
      <c r="AH41" s="152" t="str">
        <f>'Fixed inputs'!H310</f>
        <v>-</v>
      </c>
      <c r="AI41" s="152" t="str">
        <f>'Fixed inputs'!H311</f>
        <v>-</v>
      </c>
      <c r="AJ41" s="152" t="str">
        <f>'Fixed inputs'!H312</f>
        <v>-</v>
      </c>
      <c r="AK41" s="152" t="str">
        <f>'Fixed inputs'!H313</f>
        <v>-</v>
      </c>
      <c r="AL41" s="152" t="str">
        <f>'Fixed inputs'!H314</f>
        <v>-</v>
      </c>
      <c r="AM41" s="152" t="str">
        <f>'Fixed inputs'!H315</f>
        <v>EHV/HV</v>
      </c>
      <c r="AN41" s="152" t="str">
        <f>'Fixed inputs'!H316</f>
        <v>EHV/HV</v>
      </c>
      <c r="AO41" s="152" t="str">
        <f>'Fixed inputs'!H317</f>
        <v>-</v>
      </c>
      <c r="AP41" s="152" t="str">
        <f>'Fixed inputs'!H318</f>
        <v>-</v>
      </c>
      <c r="AQ41" s="152" t="str">
        <f>'Fixed inputs'!H319</f>
        <v>-</v>
      </c>
      <c r="AR41" s="152" t="str">
        <f>'Fixed inputs'!H320</f>
        <v>-</v>
      </c>
      <c r="AS41" s="152" t="str">
        <f>'Fixed inputs'!H321</f>
        <v>-</v>
      </c>
      <c r="AT41" s="152" t="str">
        <f>'Fixed inputs'!H322</f>
        <v>-</v>
      </c>
      <c r="AU41" s="152" t="str">
        <f>'Fixed inputs'!H323</f>
        <v>-</v>
      </c>
      <c r="AV41" s="152" t="str">
        <f>'Fixed inputs'!H324</f>
        <v>-</v>
      </c>
      <c r="AW41" s="152" t="str">
        <f>'Fixed inputs'!H325</f>
        <v>-</v>
      </c>
      <c r="AX41" s="152" t="str">
        <f>'Fixed inputs'!H326</f>
        <v>EHV</v>
      </c>
      <c r="AY41" s="152" t="str">
        <f>'Fixed inputs'!H327</f>
        <v>EHV</v>
      </c>
      <c r="AZ41" s="152" t="str">
        <f>'Fixed inputs'!H328</f>
        <v>EHV</v>
      </c>
      <c r="BA41" s="152" t="str">
        <f>'Fixed inputs'!H329</f>
        <v>EHV</v>
      </c>
      <c r="BB41" s="152" t="str">
        <f>'Fixed inputs'!H330</f>
        <v>EHV</v>
      </c>
      <c r="BC41" s="152" t="str">
        <f>'Fixed inputs'!H331</f>
        <v>EHV</v>
      </c>
      <c r="BD41" s="152" t="str">
        <f>'Fixed inputs'!H332</f>
        <v>EHV</v>
      </c>
      <c r="BE41" s="152" t="str">
        <f>'Fixed inputs'!H333</f>
        <v>EHV</v>
      </c>
      <c r="BF41" s="152" t="str">
        <f>'Fixed inputs'!H334</f>
        <v>EHV</v>
      </c>
      <c r="BG41" s="152" t="str">
        <f>'Fixed inputs'!H335</f>
        <v>EHV</v>
      </c>
      <c r="BH41" s="152" t="str">
        <f>'Fixed inputs'!H336</f>
        <v>EHV</v>
      </c>
      <c r="BI41" s="152" t="str">
        <f>'Fixed inputs'!H337</f>
        <v>EHV</v>
      </c>
      <c r="BJ41" s="152" t="str">
        <f>'Fixed inputs'!H338</f>
        <v>EHV</v>
      </c>
      <c r="BK41" s="152" t="str">
        <f>'Fixed inputs'!H339</f>
        <v>EHV</v>
      </c>
      <c r="BL41" s="152" t="str">
        <f>'Fixed inputs'!H340</f>
        <v>EHV</v>
      </c>
      <c r="BM41" s="152" t="str">
        <f>'Fixed inputs'!H341</f>
        <v>132kV/EHV</v>
      </c>
      <c r="BN41" s="152" t="str">
        <f>'Fixed inputs'!H342</f>
        <v>132kV/EHV</v>
      </c>
      <c r="BO41" s="152" t="str">
        <f>'Fixed inputs'!H343</f>
        <v>132kV/EHV</v>
      </c>
      <c r="BP41" s="152" t="str">
        <f>'Fixed inputs'!H344</f>
        <v>132kV/EHV</v>
      </c>
      <c r="BQ41" s="152" t="str">
        <f>'Fixed inputs'!H345</f>
        <v>132kV/EHV</v>
      </c>
      <c r="BR41" s="152" t="str">
        <f>'Fixed inputs'!H346</f>
        <v>EHV/HV</v>
      </c>
      <c r="BS41" s="152" t="str">
        <f>'Fixed inputs'!H347</f>
        <v>132kV/EHV</v>
      </c>
      <c r="BT41" s="152" t="str">
        <f>'Fixed inputs'!H348</f>
        <v>EHV/HV</v>
      </c>
      <c r="BU41" s="152" t="str">
        <f>'Fixed inputs'!H349</f>
        <v>EHV/HV</v>
      </c>
      <c r="BV41" s="152" t="str">
        <f>'Fixed inputs'!H350</f>
        <v>EHV/HV</v>
      </c>
      <c r="BW41" s="152" t="str">
        <f>'Fixed inputs'!H351</f>
        <v>EHV/HV</v>
      </c>
      <c r="BX41" s="152" t="str">
        <f>'Fixed inputs'!H352</f>
        <v>EHV/HV</v>
      </c>
      <c r="BY41" s="152" t="str">
        <f>'Fixed inputs'!H353</f>
        <v>EHV/HV</v>
      </c>
      <c r="BZ41" s="152" t="str">
        <f>'Fixed inputs'!H354</f>
        <v>132kV</v>
      </c>
      <c r="CA41" s="152" t="str">
        <f>'Fixed inputs'!H355</f>
        <v>132kV</v>
      </c>
      <c r="CB41" s="152" t="str">
        <f>'Fixed inputs'!H356</f>
        <v>132kV</v>
      </c>
      <c r="CC41" s="152" t="str">
        <f>'Fixed inputs'!H357</f>
        <v>132kV</v>
      </c>
      <c r="CD41" s="152" t="str">
        <f>'Fixed inputs'!H358</f>
        <v>132kV</v>
      </c>
      <c r="CE41" s="152" t="str">
        <f>'Fixed inputs'!H359</f>
        <v>132kV</v>
      </c>
      <c r="CF41" s="152" t="str">
        <f>'Fixed inputs'!H360</f>
        <v>132kV</v>
      </c>
      <c r="CG41" s="152" t="str">
        <f>'Fixed inputs'!H361</f>
        <v>132kV</v>
      </c>
      <c r="CH41" s="152" t="str">
        <f>'Fixed inputs'!H362</f>
        <v>132kV</v>
      </c>
      <c r="CI41" s="152" t="str">
        <f>'Fixed inputs'!H363</f>
        <v>132kV</v>
      </c>
      <c r="CJ41" s="152" t="str">
        <f>'Fixed inputs'!H364</f>
        <v>132kV</v>
      </c>
      <c r="CK41" s="152" t="str">
        <f>'Fixed inputs'!H365</f>
        <v>132kV/EHV</v>
      </c>
      <c r="CL41" s="152" t="str">
        <f>'Fixed inputs'!H366</f>
        <v>132kV/EHV</v>
      </c>
      <c r="CM41" s="152" t="str">
        <f>'Fixed inputs'!H367</f>
        <v>EHV/HV</v>
      </c>
      <c r="CN41" s="152" t="str">
        <f>'Fixed inputs'!H368</f>
        <v>EHV/HV</v>
      </c>
      <c r="CO41" s="152" t="str">
        <f>'Fixed inputs'!H369</f>
        <v>-</v>
      </c>
      <c r="CP41" s="152" t="str">
        <f>'Fixed inputs'!H370</f>
        <v>-</v>
      </c>
      <c r="CQ41" s="74"/>
      <c r="CR41" s="73"/>
      <c r="CS41" s="42"/>
    </row>
    <row r="42" spans="1:97" x14ac:dyDescent="0.25">
      <c r="A42" s="73"/>
      <c r="B42" s="73"/>
      <c r="C42" s="73"/>
      <c r="D42" s="73"/>
      <c r="E42" s="109"/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4"/>
      <c r="CH42" s="74"/>
      <c r="CI42" s="74"/>
      <c r="CJ42" s="74"/>
      <c r="CK42" s="74"/>
      <c r="CL42" s="74"/>
      <c r="CM42" s="74"/>
      <c r="CN42" s="74"/>
      <c r="CO42" s="74"/>
      <c r="CP42" s="74"/>
      <c r="CQ42" s="74"/>
      <c r="CR42" s="73"/>
      <c r="CS42" s="42"/>
    </row>
    <row r="43" spans="1:97" x14ac:dyDescent="0.25">
      <c r="A43" s="115"/>
      <c r="B43" s="73"/>
      <c r="C43" s="73"/>
      <c r="D43" s="73"/>
      <c r="E43" s="112" t="s">
        <v>361</v>
      </c>
      <c r="F43" s="73"/>
      <c r="G43" s="73"/>
      <c r="H43" s="74"/>
      <c r="I43" s="132" t="s">
        <v>314</v>
      </c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4"/>
      <c r="CA43" s="74"/>
      <c r="CB43" s="74"/>
      <c r="CC43" s="74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74"/>
      <c r="CP43" s="74"/>
      <c r="CQ43" s="74"/>
      <c r="CR43" s="115" t="s">
        <v>574</v>
      </c>
      <c r="CS43" s="42"/>
    </row>
    <row r="44" spans="1:97" x14ac:dyDescent="0.25">
      <c r="A44" s="73"/>
      <c r="B44" s="73"/>
      <c r="C44" s="73"/>
      <c r="D44" s="73"/>
      <c r="E44" s="73"/>
      <c r="F44" s="113" t="s">
        <v>38</v>
      </c>
      <c r="G44" s="113" t="s">
        <v>191</v>
      </c>
      <c r="H44" s="138"/>
      <c r="I44" s="138"/>
      <c r="J44" s="138">
        <f>IF($F44 = J$41, 1, 0)</f>
        <v>0</v>
      </c>
      <c r="K44" s="138">
        <f t="shared" ref="K44:Z47" si="8">IF($F44 = K$41, 1, 0)</f>
        <v>0</v>
      </c>
      <c r="L44" s="138">
        <f t="shared" si="8"/>
        <v>0</v>
      </c>
      <c r="M44" s="138">
        <f t="shared" si="8"/>
        <v>0</v>
      </c>
      <c r="N44" s="138">
        <f t="shared" si="8"/>
        <v>0</v>
      </c>
      <c r="O44" s="138">
        <f t="shared" si="8"/>
        <v>0</v>
      </c>
      <c r="P44" s="138">
        <f t="shared" si="8"/>
        <v>0</v>
      </c>
      <c r="Q44" s="138">
        <f t="shared" si="8"/>
        <v>0</v>
      </c>
      <c r="R44" s="138">
        <f t="shared" si="8"/>
        <v>0</v>
      </c>
      <c r="S44" s="138">
        <f t="shared" si="8"/>
        <v>0</v>
      </c>
      <c r="T44" s="138">
        <f t="shared" si="8"/>
        <v>0</v>
      </c>
      <c r="U44" s="138">
        <f t="shared" si="8"/>
        <v>0</v>
      </c>
      <c r="V44" s="138">
        <f t="shared" si="8"/>
        <v>0</v>
      </c>
      <c r="W44" s="138">
        <f t="shared" si="8"/>
        <v>0</v>
      </c>
      <c r="X44" s="138">
        <f t="shared" si="8"/>
        <v>0</v>
      </c>
      <c r="Y44" s="138">
        <f t="shared" si="8"/>
        <v>0</v>
      </c>
      <c r="Z44" s="138">
        <f t="shared" si="8"/>
        <v>0</v>
      </c>
      <c r="AA44" s="138">
        <f t="shared" ref="AA44:AP47" si="9">IF($F44 = AA$41, 1, 0)</f>
        <v>0</v>
      </c>
      <c r="AB44" s="138">
        <f t="shared" si="9"/>
        <v>0</v>
      </c>
      <c r="AC44" s="138">
        <f t="shared" si="9"/>
        <v>0</v>
      </c>
      <c r="AD44" s="138">
        <f t="shared" si="9"/>
        <v>0</v>
      </c>
      <c r="AE44" s="138">
        <f t="shared" si="9"/>
        <v>0</v>
      </c>
      <c r="AF44" s="138">
        <f t="shared" si="9"/>
        <v>1</v>
      </c>
      <c r="AG44" s="138">
        <f t="shared" si="9"/>
        <v>1</v>
      </c>
      <c r="AH44" s="138">
        <f t="shared" si="9"/>
        <v>0</v>
      </c>
      <c r="AI44" s="138">
        <f t="shared" si="9"/>
        <v>0</v>
      </c>
      <c r="AJ44" s="138">
        <f t="shared" si="9"/>
        <v>0</v>
      </c>
      <c r="AK44" s="138">
        <f t="shared" si="9"/>
        <v>0</v>
      </c>
      <c r="AL44" s="138">
        <f t="shared" si="9"/>
        <v>0</v>
      </c>
      <c r="AM44" s="138">
        <f t="shared" si="9"/>
        <v>1</v>
      </c>
      <c r="AN44" s="138">
        <f t="shared" si="9"/>
        <v>1</v>
      </c>
      <c r="AO44" s="138">
        <f t="shared" si="9"/>
        <v>0</v>
      </c>
      <c r="AP44" s="138">
        <f t="shared" si="9"/>
        <v>0</v>
      </c>
      <c r="AQ44" s="138">
        <f t="shared" ref="AQ44:BF47" si="10">IF($F44 = AQ$41, 1, 0)</f>
        <v>0</v>
      </c>
      <c r="AR44" s="138">
        <f t="shared" si="10"/>
        <v>0</v>
      </c>
      <c r="AS44" s="138">
        <f t="shared" si="10"/>
        <v>0</v>
      </c>
      <c r="AT44" s="138">
        <f t="shared" si="10"/>
        <v>0</v>
      </c>
      <c r="AU44" s="138">
        <f t="shared" si="10"/>
        <v>0</v>
      </c>
      <c r="AV44" s="138">
        <f t="shared" si="10"/>
        <v>0</v>
      </c>
      <c r="AW44" s="138">
        <f t="shared" si="10"/>
        <v>0</v>
      </c>
      <c r="AX44" s="138">
        <f t="shared" si="10"/>
        <v>0</v>
      </c>
      <c r="AY44" s="138">
        <f t="shared" si="10"/>
        <v>0</v>
      </c>
      <c r="AZ44" s="138">
        <f t="shared" si="10"/>
        <v>0</v>
      </c>
      <c r="BA44" s="138">
        <f t="shared" si="10"/>
        <v>0</v>
      </c>
      <c r="BB44" s="138">
        <f t="shared" si="10"/>
        <v>0</v>
      </c>
      <c r="BC44" s="138">
        <f t="shared" si="10"/>
        <v>0</v>
      </c>
      <c r="BD44" s="138">
        <f t="shared" si="10"/>
        <v>0</v>
      </c>
      <c r="BE44" s="138">
        <f t="shared" si="10"/>
        <v>0</v>
      </c>
      <c r="BF44" s="138">
        <f t="shared" si="10"/>
        <v>0</v>
      </c>
      <c r="BG44" s="138">
        <f t="shared" ref="BG44:BV47" si="11">IF($F44 = BG$41, 1, 0)</f>
        <v>0</v>
      </c>
      <c r="BH44" s="138">
        <f t="shared" si="11"/>
        <v>0</v>
      </c>
      <c r="BI44" s="138">
        <f t="shared" si="11"/>
        <v>0</v>
      </c>
      <c r="BJ44" s="138">
        <f t="shared" si="11"/>
        <v>0</v>
      </c>
      <c r="BK44" s="138">
        <f t="shared" si="11"/>
        <v>0</v>
      </c>
      <c r="BL44" s="138">
        <f t="shared" si="11"/>
        <v>0</v>
      </c>
      <c r="BM44" s="138">
        <f t="shared" si="11"/>
        <v>0</v>
      </c>
      <c r="BN44" s="138">
        <f t="shared" si="11"/>
        <v>0</v>
      </c>
      <c r="BO44" s="138">
        <f t="shared" si="11"/>
        <v>0</v>
      </c>
      <c r="BP44" s="138">
        <f t="shared" si="11"/>
        <v>0</v>
      </c>
      <c r="BQ44" s="138">
        <f t="shared" si="11"/>
        <v>0</v>
      </c>
      <c r="BR44" s="138">
        <f t="shared" si="11"/>
        <v>1</v>
      </c>
      <c r="BS44" s="138">
        <f t="shared" si="11"/>
        <v>0</v>
      </c>
      <c r="BT44" s="138">
        <f t="shared" si="11"/>
        <v>1</v>
      </c>
      <c r="BU44" s="138">
        <f t="shared" si="11"/>
        <v>1</v>
      </c>
      <c r="BV44" s="138">
        <f t="shared" si="11"/>
        <v>1</v>
      </c>
      <c r="BW44" s="138">
        <f t="shared" ref="BW44:CL47" si="12">IF($F44 = BW$41, 1, 0)</f>
        <v>1</v>
      </c>
      <c r="BX44" s="138">
        <f t="shared" si="12"/>
        <v>1</v>
      </c>
      <c r="BY44" s="138">
        <f t="shared" si="12"/>
        <v>1</v>
      </c>
      <c r="BZ44" s="138">
        <f t="shared" si="12"/>
        <v>0</v>
      </c>
      <c r="CA44" s="138">
        <f t="shared" si="12"/>
        <v>0</v>
      </c>
      <c r="CB44" s="138">
        <f t="shared" si="12"/>
        <v>0</v>
      </c>
      <c r="CC44" s="138">
        <f t="shared" si="12"/>
        <v>0</v>
      </c>
      <c r="CD44" s="138">
        <f t="shared" si="12"/>
        <v>0</v>
      </c>
      <c r="CE44" s="138">
        <f t="shared" si="12"/>
        <v>0</v>
      </c>
      <c r="CF44" s="138">
        <f t="shared" si="12"/>
        <v>0</v>
      </c>
      <c r="CG44" s="138">
        <f t="shared" si="12"/>
        <v>0</v>
      </c>
      <c r="CH44" s="138">
        <f t="shared" si="12"/>
        <v>0</v>
      </c>
      <c r="CI44" s="138">
        <f t="shared" si="12"/>
        <v>0</v>
      </c>
      <c r="CJ44" s="138">
        <f t="shared" si="12"/>
        <v>0</v>
      </c>
      <c r="CK44" s="138">
        <f t="shared" si="12"/>
        <v>0</v>
      </c>
      <c r="CL44" s="138">
        <f t="shared" si="12"/>
        <v>0</v>
      </c>
      <c r="CM44" s="138">
        <f t="shared" ref="CM44:CP47" si="13">IF($F44 = CM$41, 1, 0)</f>
        <v>1</v>
      </c>
      <c r="CN44" s="138">
        <f t="shared" si="13"/>
        <v>1</v>
      </c>
      <c r="CO44" s="138">
        <f t="shared" si="13"/>
        <v>0</v>
      </c>
      <c r="CP44" s="138">
        <f t="shared" si="13"/>
        <v>0</v>
      </c>
      <c r="CQ44" s="74"/>
      <c r="CR44" s="73"/>
      <c r="CS44" s="42"/>
    </row>
    <row r="45" spans="1:97" x14ac:dyDescent="0.25">
      <c r="A45" s="73"/>
      <c r="B45" s="73"/>
      <c r="C45" s="73"/>
      <c r="D45" s="73"/>
      <c r="E45" s="73"/>
      <c r="F45" s="115" t="s">
        <v>37</v>
      </c>
      <c r="G45" s="115" t="s">
        <v>191</v>
      </c>
      <c r="H45" s="136"/>
      <c r="I45" s="136"/>
      <c r="J45" s="136">
        <f>IF($F45 = J$41, 1, 0)</f>
        <v>0</v>
      </c>
      <c r="K45" s="136">
        <f t="shared" si="8"/>
        <v>0</v>
      </c>
      <c r="L45" s="136">
        <f t="shared" si="8"/>
        <v>0</v>
      </c>
      <c r="M45" s="136">
        <f t="shared" si="8"/>
        <v>0</v>
      </c>
      <c r="N45" s="136">
        <f t="shared" si="8"/>
        <v>0</v>
      </c>
      <c r="O45" s="136">
        <f t="shared" si="8"/>
        <v>0</v>
      </c>
      <c r="P45" s="136">
        <f t="shared" si="8"/>
        <v>0</v>
      </c>
      <c r="Q45" s="136">
        <f t="shared" si="8"/>
        <v>0</v>
      </c>
      <c r="R45" s="136">
        <f t="shared" si="8"/>
        <v>0</v>
      </c>
      <c r="S45" s="136">
        <f t="shared" si="8"/>
        <v>0</v>
      </c>
      <c r="T45" s="136">
        <f t="shared" si="8"/>
        <v>0</v>
      </c>
      <c r="U45" s="136">
        <f t="shared" si="8"/>
        <v>0</v>
      </c>
      <c r="V45" s="136">
        <f t="shared" si="8"/>
        <v>0</v>
      </c>
      <c r="W45" s="136">
        <f t="shared" si="8"/>
        <v>0</v>
      </c>
      <c r="X45" s="136">
        <f t="shared" si="8"/>
        <v>0</v>
      </c>
      <c r="Y45" s="136">
        <f t="shared" si="8"/>
        <v>0</v>
      </c>
      <c r="Z45" s="136">
        <f t="shared" si="8"/>
        <v>0</v>
      </c>
      <c r="AA45" s="136">
        <f t="shared" si="9"/>
        <v>0</v>
      </c>
      <c r="AB45" s="136">
        <f t="shared" si="9"/>
        <v>0</v>
      </c>
      <c r="AC45" s="136">
        <f t="shared" si="9"/>
        <v>0</v>
      </c>
      <c r="AD45" s="136">
        <f t="shared" si="9"/>
        <v>0</v>
      </c>
      <c r="AE45" s="136">
        <f t="shared" si="9"/>
        <v>0</v>
      </c>
      <c r="AF45" s="136">
        <f t="shared" si="9"/>
        <v>0</v>
      </c>
      <c r="AG45" s="136">
        <f t="shared" si="9"/>
        <v>0</v>
      </c>
      <c r="AH45" s="136">
        <f t="shared" si="9"/>
        <v>0</v>
      </c>
      <c r="AI45" s="136">
        <f t="shared" si="9"/>
        <v>0</v>
      </c>
      <c r="AJ45" s="136">
        <f t="shared" si="9"/>
        <v>0</v>
      </c>
      <c r="AK45" s="136">
        <f t="shared" si="9"/>
        <v>0</v>
      </c>
      <c r="AL45" s="136">
        <f t="shared" si="9"/>
        <v>0</v>
      </c>
      <c r="AM45" s="136">
        <f t="shared" si="9"/>
        <v>0</v>
      </c>
      <c r="AN45" s="136">
        <f t="shared" si="9"/>
        <v>0</v>
      </c>
      <c r="AO45" s="136">
        <f t="shared" si="9"/>
        <v>0</v>
      </c>
      <c r="AP45" s="136">
        <f t="shared" si="9"/>
        <v>0</v>
      </c>
      <c r="AQ45" s="136">
        <f t="shared" si="10"/>
        <v>0</v>
      </c>
      <c r="AR45" s="136">
        <f t="shared" si="10"/>
        <v>0</v>
      </c>
      <c r="AS45" s="136">
        <f t="shared" si="10"/>
        <v>0</v>
      </c>
      <c r="AT45" s="136">
        <f t="shared" si="10"/>
        <v>0</v>
      </c>
      <c r="AU45" s="136">
        <f t="shared" si="10"/>
        <v>0</v>
      </c>
      <c r="AV45" s="136">
        <f t="shared" si="10"/>
        <v>0</v>
      </c>
      <c r="AW45" s="136">
        <f t="shared" si="10"/>
        <v>0</v>
      </c>
      <c r="AX45" s="136">
        <f t="shared" si="10"/>
        <v>1</v>
      </c>
      <c r="AY45" s="136">
        <f t="shared" si="10"/>
        <v>1</v>
      </c>
      <c r="AZ45" s="136">
        <f t="shared" si="10"/>
        <v>1</v>
      </c>
      <c r="BA45" s="136">
        <f t="shared" si="10"/>
        <v>1</v>
      </c>
      <c r="BB45" s="136">
        <f t="shared" si="10"/>
        <v>1</v>
      </c>
      <c r="BC45" s="136">
        <f t="shared" si="10"/>
        <v>1</v>
      </c>
      <c r="BD45" s="136">
        <f t="shared" si="10"/>
        <v>1</v>
      </c>
      <c r="BE45" s="136">
        <f t="shared" si="10"/>
        <v>1</v>
      </c>
      <c r="BF45" s="136">
        <f t="shared" si="10"/>
        <v>1</v>
      </c>
      <c r="BG45" s="136">
        <f t="shared" si="11"/>
        <v>1</v>
      </c>
      <c r="BH45" s="136">
        <f t="shared" si="11"/>
        <v>1</v>
      </c>
      <c r="BI45" s="136">
        <f t="shared" si="11"/>
        <v>1</v>
      </c>
      <c r="BJ45" s="136">
        <f t="shared" si="11"/>
        <v>1</v>
      </c>
      <c r="BK45" s="136">
        <f t="shared" si="11"/>
        <v>1</v>
      </c>
      <c r="BL45" s="136">
        <f t="shared" si="11"/>
        <v>1</v>
      </c>
      <c r="BM45" s="136">
        <f t="shared" si="11"/>
        <v>0</v>
      </c>
      <c r="BN45" s="136">
        <f t="shared" si="11"/>
        <v>0</v>
      </c>
      <c r="BO45" s="136">
        <f t="shared" si="11"/>
        <v>0</v>
      </c>
      <c r="BP45" s="136">
        <f t="shared" si="11"/>
        <v>0</v>
      </c>
      <c r="BQ45" s="136">
        <f t="shared" si="11"/>
        <v>0</v>
      </c>
      <c r="BR45" s="136">
        <f t="shared" si="11"/>
        <v>0</v>
      </c>
      <c r="BS45" s="136">
        <f t="shared" si="11"/>
        <v>0</v>
      </c>
      <c r="BT45" s="136">
        <f t="shared" si="11"/>
        <v>0</v>
      </c>
      <c r="BU45" s="136">
        <f t="shared" si="11"/>
        <v>0</v>
      </c>
      <c r="BV45" s="136">
        <f t="shared" si="11"/>
        <v>0</v>
      </c>
      <c r="BW45" s="136">
        <f t="shared" si="12"/>
        <v>0</v>
      </c>
      <c r="BX45" s="136">
        <f t="shared" si="12"/>
        <v>0</v>
      </c>
      <c r="BY45" s="136">
        <f t="shared" si="12"/>
        <v>0</v>
      </c>
      <c r="BZ45" s="136">
        <f t="shared" si="12"/>
        <v>0</v>
      </c>
      <c r="CA45" s="136">
        <f t="shared" si="12"/>
        <v>0</v>
      </c>
      <c r="CB45" s="136">
        <f t="shared" si="12"/>
        <v>0</v>
      </c>
      <c r="CC45" s="136">
        <f t="shared" si="12"/>
        <v>0</v>
      </c>
      <c r="CD45" s="136">
        <f t="shared" si="12"/>
        <v>0</v>
      </c>
      <c r="CE45" s="136">
        <f t="shared" si="12"/>
        <v>0</v>
      </c>
      <c r="CF45" s="136">
        <f t="shared" si="12"/>
        <v>0</v>
      </c>
      <c r="CG45" s="136">
        <f t="shared" si="12"/>
        <v>0</v>
      </c>
      <c r="CH45" s="136">
        <f t="shared" si="12"/>
        <v>0</v>
      </c>
      <c r="CI45" s="136">
        <f t="shared" si="12"/>
        <v>0</v>
      </c>
      <c r="CJ45" s="136">
        <f t="shared" si="12"/>
        <v>0</v>
      </c>
      <c r="CK45" s="136">
        <f t="shared" si="12"/>
        <v>0</v>
      </c>
      <c r="CL45" s="136">
        <f t="shared" si="12"/>
        <v>0</v>
      </c>
      <c r="CM45" s="136">
        <f t="shared" si="13"/>
        <v>0</v>
      </c>
      <c r="CN45" s="136">
        <f t="shared" si="13"/>
        <v>0</v>
      </c>
      <c r="CO45" s="136">
        <f t="shared" si="13"/>
        <v>0</v>
      </c>
      <c r="CP45" s="136">
        <f t="shared" si="13"/>
        <v>0</v>
      </c>
      <c r="CQ45" s="74"/>
      <c r="CR45" s="73"/>
      <c r="CS45" s="42"/>
    </row>
    <row r="46" spans="1:97" x14ac:dyDescent="0.25">
      <c r="A46" s="73"/>
      <c r="B46" s="73"/>
      <c r="C46" s="73"/>
      <c r="D46" s="73"/>
      <c r="E46" s="73"/>
      <c r="F46" s="115" t="s">
        <v>36</v>
      </c>
      <c r="G46" s="115" t="s">
        <v>191</v>
      </c>
      <c r="H46" s="136"/>
      <c r="I46" s="136"/>
      <c r="J46" s="136">
        <f>IF($F46 = J$41, 1, 0)</f>
        <v>0</v>
      </c>
      <c r="K46" s="136">
        <f t="shared" si="8"/>
        <v>0</v>
      </c>
      <c r="L46" s="136">
        <f t="shared" si="8"/>
        <v>0</v>
      </c>
      <c r="M46" s="136">
        <f t="shared" si="8"/>
        <v>0</v>
      </c>
      <c r="N46" s="136">
        <f t="shared" si="8"/>
        <v>0</v>
      </c>
      <c r="O46" s="136">
        <f t="shared" si="8"/>
        <v>0</v>
      </c>
      <c r="P46" s="136">
        <f t="shared" si="8"/>
        <v>0</v>
      </c>
      <c r="Q46" s="136">
        <f t="shared" si="8"/>
        <v>0</v>
      </c>
      <c r="R46" s="136">
        <f t="shared" si="8"/>
        <v>0</v>
      </c>
      <c r="S46" s="136">
        <f t="shared" si="8"/>
        <v>0</v>
      </c>
      <c r="T46" s="136">
        <f t="shared" si="8"/>
        <v>0</v>
      </c>
      <c r="U46" s="136">
        <f t="shared" si="8"/>
        <v>0</v>
      </c>
      <c r="V46" s="136">
        <f t="shared" si="8"/>
        <v>0</v>
      </c>
      <c r="W46" s="136">
        <f t="shared" si="8"/>
        <v>0</v>
      </c>
      <c r="X46" s="136">
        <f t="shared" si="8"/>
        <v>0</v>
      </c>
      <c r="Y46" s="136">
        <f t="shared" si="8"/>
        <v>0</v>
      </c>
      <c r="Z46" s="136">
        <f t="shared" si="8"/>
        <v>0</v>
      </c>
      <c r="AA46" s="136">
        <f t="shared" si="9"/>
        <v>0</v>
      </c>
      <c r="AB46" s="136">
        <f t="shared" si="9"/>
        <v>0</v>
      </c>
      <c r="AC46" s="136">
        <f t="shared" si="9"/>
        <v>0</v>
      </c>
      <c r="AD46" s="136">
        <f t="shared" si="9"/>
        <v>0</v>
      </c>
      <c r="AE46" s="136">
        <f t="shared" si="9"/>
        <v>0</v>
      </c>
      <c r="AF46" s="136">
        <f t="shared" si="9"/>
        <v>0</v>
      </c>
      <c r="AG46" s="136">
        <f t="shared" si="9"/>
        <v>0</v>
      </c>
      <c r="AH46" s="136">
        <f t="shared" si="9"/>
        <v>0</v>
      </c>
      <c r="AI46" s="136">
        <f t="shared" si="9"/>
        <v>0</v>
      </c>
      <c r="AJ46" s="136">
        <f t="shared" si="9"/>
        <v>0</v>
      </c>
      <c r="AK46" s="136">
        <f t="shared" si="9"/>
        <v>0</v>
      </c>
      <c r="AL46" s="136">
        <f t="shared" si="9"/>
        <v>0</v>
      </c>
      <c r="AM46" s="136">
        <f t="shared" si="9"/>
        <v>0</v>
      </c>
      <c r="AN46" s="136">
        <f t="shared" si="9"/>
        <v>0</v>
      </c>
      <c r="AO46" s="136">
        <f t="shared" si="9"/>
        <v>0</v>
      </c>
      <c r="AP46" s="136">
        <f t="shared" si="9"/>
        <v>0</v>
      </c>
      <c r="AQ46" s="136">
        <f t="shared" si="10"/>
        <v>0</v>
      </c>
      <c r="AR46" s="136">
        <f t="shared" si="10"/>
        <v>0</v>
      </c>
      <c r="AS46" s="136">
        <f t="shared" si="10"/>
        <v>0</v>
      </c>
      <c r="AT46" s="136">
        <f t="shared" si="10"/>
        <v>0</v>
      </c>
      <c r="AU46" s="136">
        <f t="shared" si="10"/>
        <v>0</v>
      </c>
      <c r="AV46" s="136">
        <f t="shared" si="10"/>
        <v>0</v>
      </c>
      <c r="AW46" s="136">
        <f t="shared" si="10"/>
        <v>0</v>
      </c>
      <c r="AX46" s="136">
        <f t="shared" si="10"/>
        <v>0</v>
      </c>
      <c r="AY46" s="136">
        <f t="shared" si="10"/>
        <v>0</v>
      </c>
      <c r="AZ46" s="136">
        <f t="shared" si="10"/>
        <v>0</v>
      </c>
      <c r="BA46" s="136">
        <f t="shared" si="10"/>
        <v>0</v>
      </c>
      <c r="BB46" s="136">
        <f t="shared" si="10"/>
        <v>0</v>
      </c>
      <c r="BC46" s="136">
        <f t="shared" si="10"/>
        <v>0</v>
      </c>
      <c r="BD46" s="136">
        <f t="shared" si="10"/>
        <v>0</v>
      </c>
      <c r="BE46" s="136">
        <f t="shared" si="10"/>
        <v>0</v>
      </c>
      <c r="BF46" s="136">
        <f t="shared" si="10"/>
        <v>0</v>
      </c>
      <c r="BG46" s="136">
        <f t="shared" si="11"/>
        <v>0</v>
      </c>
      <c r="BH46" s="136">
        <f t="shared" si="11"/>
        <v>0</v>
      </c>
      <c r="BI46" s="136">
        <f t="shared" si="11"/>
        <v>0</v>
      </c>
      <c r="BJ46" s="136">
        <f t="shared" si="11"/>
        <v>0</v>
      </c>
      <c r="BK46" s="136">
        <f t="shared" si="11"/>
        <v>0</v>
      </c>
      <c r="BL46" s="136">
        <f t="shared" si="11"/>
        <v>0</v>
      </c>
      <c r="BM46" s="136">
        <f t="shared" si="11"/>
        <v>1</v>
      </c>
      <c r="BN46" s="136">
        <f t="shared" si="11"/>
        <v>1</v>
      </c>
      <c r="BO46" s="136">
        <f t="shared" si="11"/>
        <v>1</v>
      </c>
      <c r="BP46" s="136">
        <f t="shared" si="11"/>
        <v>1</v>
      </c>
      <c r="BQ46" s="136">
        <f t="shared" si="11"/>
        <v>1</v>
      </c>
      <c r="BR46" s="136">
        <f t="shared" si="11"/>
        <v>0</v>
      </c>
      <c r="BS46" s="136">
        <f t="shared" si="11"/>
        <v>1</v>
      </c>
      <c r="BT46" s="136">
        <f t="shared" si="11"/>
        <v>0</v>
      </c>
      <c r="BU46" s="136">
        <f t="shared" si="11"/>
        <v>0</v>
      </c>
      <c r="BV46" s="136">
        <f t="shared" si="11"/>
        <v>0</v>
      </c>
      <c r="BW46" s="136">
        <f t="shared" si="12"/>
        <v>0</v>
      </c>
      <c r="BX46" s="136">
        <f t="shared" si="12"/>
        <v>0</v>
      </c>
      <c r="BY46" s="136">
        <f t="shared" si="12"/>
        <v>0</v>
      </c>
      <c r="BZ46" s="136">
        <f t="shared" si="12"/>
        <v>0</v>
      </c>
      <c r="CA46" s="136">
        <f t="shared" si="12"/>
        <v>0</v>
      </c>
      <c r="CB46" s="136">
        <f t="shared" si="12"/>
        <v>0</v>
      </c>
      <c r="CC46" s="136">
        <f t="shared" si="12"/>
        <v>0</v>
      </c>
      <c r="CD46" s="136">
        <f t="shared" si="12"/>
        <v>0</v>
      </c>
      <c r="CE46" s="136">
        <f t="shared" si="12"/>
        <v>0</v>
      </c>
      <c r="CF46" s="136">
        <f t="shared" si="12"/>
        <v>0</v>
      </c>
      <c r="CG46" s="136">
        <f t="shared" si="12"/>
        <v>0</v>
      </c>
      <c r="CH46" s="136">
        <f t="shared" si="12"/>
        <v>0</v>
      </c>
      <c r="CI46" s="136">
        <f t="shared" si="12"/>
        <v>0</v>
      </c>
      <c r="CJ46" s="136">
        <f t="shared" si="12"/>
        <v>0</v>
      </c>
      <c r="CK46" s="136">
        <f t="shared" si="12"/>
        <v>1</v>
      </c>
      <c r="CL46" s="136">
        <f t="shared" si="12"/>
        <v>1</v>
      </c>
      <c r="CM46" s="136">
        <f t="shared" si="13"/>
        <v>0</v>
      </c>
      <c r="CN46" s="136">
        <f t="shared" si="13"/>
        <v>0</v>
      </c>
      <c r="CO46" s="136">
        <f t="shared" si="13"/>
        <v>0</v>
      </c>
      <c r="CP46" s="136">
        <f t="shared" si="13"/>
        <v>0</v>
      </c>
      <c r="CQ46" s="74"/>
      <c r="CR46" s="73"/>
      <c r="CS46" s="42"/>
    </row>
    <row r="47" spans="1:97" x14ac:dyDescent="0.25">
      <c r="A47" s="73"/>
      <c r="B47" s="73"/>
      <c r="C47" s="73"/>
      <c r="D47" s="73"/>
      <c r="E47" s="73"/>
      <c r="F47" s="117" t="s">
        <v>35</v>
      </c>
      <c r="G47" s="117" t="s">
        <v>191</v>
      </c>
      <c r="H47" s="140"/>
      <c r="I47" s="141"/>
      <c r="J47" s="141">
        <f>IF($F47 = J$41, 1, 0)</f>
        <v>0</v>
      </c>
      <c r="K47" s="141">
        <f t="shared" si="8"/>
        <v>0</v>
      </c>
      <c r="L47" s="141">
        <f t="shared" si="8"/>
        <v>0</v>
      </c>
      <c r="M47" s="141">
        <f t="shared" si="8"/>
        <v>0</v>
      </c>
      <c r="N47" s="141">
        <f t="shared" si="8"/>
        <v>0</v>
      </c>
      <c r="O47" s="141">
        <f t="shared" si="8"/>
        <v>0</v>
      </c>
      <c r="P47" s="141">
        <f t="shared" si="8"/>
        <v>0</v>
      </c>
      <c r="Q47" s="141">
        <f t="shared" si="8"/>
        <v>0</v>
      </c>
      <c r="R47" s="141">
        <f t="shared" si="8"/>
        <v>0</v>
      </c>
      <c r="S47" s="141">
        <f t="shared" si="8"/>
        <v>0</v>
      </c>
      <c r="T47" s="141">
        <f t="shared" si="8"/>
        <v>0</v>
      </c>
      <c r="U47" s="141">
        <f t="shared" si="8"/>
        <v>0</v>
      </c>
      <c r="V47" s="141">
        <f t="shared" si="8"/>
        <v>0</v>
      </c>
      <c r="W47" s="141">
        <f t="shared" si="8"/>
        <v>0</v>
      </c>
      <c r="X47" s="141">
        <f t="shared" si="8"/>
        <v>0</v>
      </c>
      <c r="Y47" s="141">
        <f t="shared" si="8"/>
        <v>0</v>
      </c>
      <c r="Z47" s="141">
        <f t="shared" si="8"/>
        <v>0</v>
      </c>
      <c r="AA47" s="141">
        <f t="shared" si="9"/>
        <v>0</v>
      </c>
      <c r="AB47" s="141">
        <f t="shared" si="9"/>
        <v>0</v>
      </c>
      <c r="AC47" s="141">
        <f t="shared" si="9"/>
        <v>0</v>
      </c>
      <c r="AD47" s="141">
        <f t="shared" si="9"/>
        <v>0</v>
      </c>
      <c r="AE47" s="141">
        <f t="shared" si="9"/>
        <v>0</v>
      </c>
      <c r="AF47" s="141">
        <f t="shared" si="9"/>
        <v>0</v>
      </c>
      <c r="AG47" s="141">
        <f t="shared" si="9"/>
        <v>0</v>
      </c>
      <c r="AH47" s="141">
        <f t="shared" si="9"/>
        <v>0</v>
      </c>
      <c r="AI47" s="141">
        <f t="shared" si="9"/>
        <v>0</v>
      </c>
      <c r="AJ47" s="141">
        <f t="shared" si="9"/>
        <v>0</v>
      </c>
      <c r="AK47" s="141">
        <f t="shared" si="9"/>
        <v>0</v>
      </c>
      <c r="AL47" s="141">
        <f t="shared" si="9"/>
        <v>0</v>
      </c>
      <c r="AM47" s="141">
        <f t="shared" si="9"/>
        <v>0</v>
      </c>
      <c r="AN47" s="141">
        <f t="shared" si="9"/>
        <v>0</v>
      </c>
      <c r="AO47" s="141">
        <f t="shared" si="9"/>
        <v>0</v>
      </c>
      <c r="AP47" s="141">
        <f t="shared" si="9"/>
        <v>0</v>
      </c>
      <c r="AQ47" s="141">
        <f t="shared" si="10"/>
        <v>0</v>
      </c>
      <c r="AR47" s="141">
        <f t="shared" si="10"/>
        <v>0</v>
      </c>
      <c r="AS47" s="141">
        <f t="shared" si="10"/>
        <v>0</v>
      </c>
      <c r="AT47" s="141">
        <f t="shared" si="10"/>
        <v>0</v>
      </c>
      <c r="AU47" s="141">
        <f t="shared" si="10"/>
        <v>0</v>
      </c>
      <c r="AV47" s="141">
        <f t="shared" si="10"/>
        <v>0</v>
      </c>
      <c r="AW47" s="141">
        <f t="shared" si="10"/>
        <v>0</v>
      </c>
      <c r="AX47" s="141">
        <f t="shared" si="10"/>
        <v>0</v>
      </c>
      <c r="AY47" s="141">
        <f t="shared" si="10"/>
        <v>0</v>
      </c>
      <c r="AZ47" s="141">
        <f t="shared" si="10"/>
        <v>0</v>
      </c>
      <c r="BA47" s="141">
        <f t="shared" si="10"/>
        <v>0</v>
      </c>
      <c r="BB47" s="141">
        <f t="shared" si="10"/>
        <v>0</v>
      </c>
      <c r="BC47" s="141">
        <f t="shared" si="10"/>
        <v>0</v>
      </c>
      <c r="BD47" s="141">
        <f t="shared" si="10"/>
        <v>0</v>
      </c>
      <c r="BE47" s="141">
        <f t="shared" si="10"/>
        <v>0</v>
      </c>
      <c r="BF47" s="141">
        <f t="shared" si="10"/>
        <v>0</v>
      </c>
      <c r="BG47" s="141">
        <f t="shared" si="11"/>
        <v>0</v>
      </c>
      <c r="BH47" s="141">
        <f t="shared" si="11"/>
        <v>0</v>
      </c>
      <c r="BI47" s="141">
        <f t="shared" si="11"/>
        <v>0</v>
      </c>
      <c r="BJ47" s="141">
        <f t="shared" si="11"/>
        <v>0</v>
      </c>
      <c r="BK47" s="141">
        <f t="shared" si="11"/>
        <v>0</v>
      </c>
      <c r="BL47" s="141">
        <f t="shared" si="11"/>
        <v>0</v>
      </c>
      <c r="BM47" s="141">
        <f t="shared" si="11"/>
        <v>0</v>
      </c>
      <c r="BN47" s="141">
        <f t="shared" si="11"/>
        <v>0</v>
      </c>
      <c r="BO47" s="141">
        <f t="shared" si="11"/>
        <v>0</v>
      </c>
      <c r="BP47" s="141">
        <f t="shared" si="11"/>
        <v>0</v>
      </c>
      <c r="BQ47" s="141">
        <f t="shared" si="11"/>
        <v>0</v>
      </c>
      <c r="BR47" s="141">
        <f t="shared" si="11"/>
        <v>0</v>
      </c>
      <c r="BS47" s="141">
        <f t="shared" si="11"/>
        <v>0</v>
      </c>
      <c r="BT47" s="141">
        <f t="shared" si="11"/>
        <v>0</v>
      </c>
      <c r="BU47" s="141">
        <f t="shared" si="11"/>
        <v>0</v>
      </c>
      <c r="BV47" s="141">
        <f t="shared" si="11"/>
        <v>0</v>
      </c>
      <c r="BW47" s="141">
        <f t="shared" si="12"/>
        <v>0</v>
      </c>
      <c r="BX47" s="141">
        <f t="shared" si="12"/>
        <v>0</v>
      </c>
      <c r="BY47" s="141">
        <f t="shared" si="12"/>
        <v>0</v>
      </c>
      <c r="BZ47" s="141">
        <f t="shared" si="12"/>
        <v>1</v>
      </c>
      <c r="CA47" s="141">
        <f t="shared" si="12"/>
        <v>1</v>
      </c>
      <c r="CB47" s="141">
        <f t="shared" si="12"/>
        <v>1</v>
      </c>
      <c r="CC47" s="141">
        <f t="shared" si="12"/>
        <v>1</v>
      </c>
      <c r="CD47" s="141">
        <f t="shared" si="12"/>
        <v>1</v>
      </c>
      <c r="CE47" s="141">
        <f t="shared" si="12"/>
        <v>1</v>
      </c>
      <c r="CF47" s="141">
        <f t="shared" si="12"/>
        <v>1</v>
      </c>
      <c r="CG47" s="141">
        <f t="shared" si="12"/>
        <v>1</v>
      </c>
      <c r="CH47" s="141">
        <f t="shared" si="12"/>
        <v>1</v>
      </c>
      <c r="CI47" s="141">
        <f t="shared" si="12"/>
        <v>1</v>
      </c>
      <c r="CJ47" s="141">
        <f t="shared" si="12"/>
        <v>1</v>
      </c>
      <c r="CK47" s="141">
        <f t="shared" si="12"/>
        <v>0</v>
      </c>
      <c r="CL47" s="141">
        <f t="shared" si="12"/>
        <v>0</v>
      </c>
      <c r="CM47" s="141">
        <f t="shared" si="13"/>
        <v>0</v>
      </c>
      <c r="CN47" s="141">
        <f t="shared" si="13"/>
        <v>0</v>
      </c>
      <c r="CO47" s="141">
        <f t="shared" si="13"/>
        <v>0</v>
      </c>
      <c r="CP47" s="141">
        <f t="shared" si="13"/>
        <v>0</v>
      </c>
      <c r="CQ47" s="74"/>
      <c r="CR47" s="73"/>
      <c r="CS47" s="42"/>
    </row>
    <row r="48" spans="1:97" x14ac:dyDescent="0.25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4"/>
      <c r="CA48" s="74"/>
      <c r="CB48" s="74"/>
      <c r="CC48" s="74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4"/>
      <c r="CO48" s="74"/>
      <c r="CP48" s="74"/>
      <c r="CQ48" s="74"/>
      <c r="CR48" s="73"/>
      <c r="CS48" s="42"/>
    </row>
    <row r="49" spans="1:97" x14ac:dyDescent="0.25">
      <c r="A49" s="73"/>
      <c r="B49" s="101"/>
      <c r="C49" s="110" t="s">
        <v>714</v>
      </c>
      <c r="D49" s="110"/>
      <c r="E49" s="110"/>
      <c r="F49" s="110"/>
      <c r="G49" s="110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  <c r="BM49" s="111"/>
      <c r="BN49" s="111"/>
      <c r="BO49" s="111"/>
      <c r="BP49" s="111"/>
      <c r="BQ49" s="111"/>
      <c r="BR49" s="111"/>
      <c r="BS49" s="111"/>
      <c r="BT49" s="111"/>
      <c r="BU49" s="111"/>
      <c r="BV49" s="111"/>
      <c r="BW49" s="111"/>
      <c r="BX49" s="111"/>
      <c r="BY49" s="111"/>
      <c r="BZ49" s="111"/>
      <c r="CA49" s="111"/>
      <c r="CB49" s="111"/>
      <c r="CC49" s="111"/>
      <c r="CD49" s="111"/>
      <c r="CE49" s="111"/>
      <c r="CF49" s="111"/>
      <c r="CG49" s="111"/>
      <c r="CH49" s="111"/>
      <c r="CI49" s="111"/>
      <c r="CJ49" s="111"/>
      <c r="CK49" s="111"/>
      <c r="CL49" s="111"/>
      <c r="CM49" s="111"/>
      <c r="CN49" s="111"/>
      <c r="CO49" s="111"/>
      <c r="CP49" s="111"/>
      <c r="CQ49" s="111"/>
      <c r="CR49" s="110"/>
      <c r="CS49" s="42"/>
    </row>
    <row r="50" spans="1:97" x14ac:dyDescent="0.25">
      <c r="A50" s="73"/>
      <c r="B50" s="73"/>
      <c r="C50" s="109"/>
      <c r="D50" s="109"/>
      <c r="E50" s="73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4"/>
      <c r="CO50" s="74"/>
      <c r="CP50" s="74"/>
      <c r="CQ50" s="74"/>
      <c r="CR50" s="73"/>
      <c r="CS50" s="42"/>
    </row>
    <row r="51" spans="1:97" x14ac:dyDescent="0.25">
      <c r="A51" s="115"/>
      <c r="B51" s="73"/>
      <c r="C51" s="73"/>
      <c r="D51" s="109"/>
      <c r="E51" s="112" t="s">
        <v>337</v>
      </c>
      <c r="F51" s="73"/>
      <c r="G51" s="73"/>
      <c r="H51" s="74"/>
      <c r="I51" s="132" t="s">
        <v>314</v>
      </c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74"/>
      <c r="CI51" s="74"/>
      <c r="CJ51" s="74"/>
      <c r="CK51" s="74"/>
      <c r="CL51" s="74"/>
      <c r="CM51" s="74"/>
      <c r="CN51" s="74"/>
      <c r="CO51" s="74"/>
      <c r="CP51" s="74"/>
      <c r="CQ51" s="74"/>
      <c r="CR51" s="115" t="s">
        <v>571</v>
      </c>
      <c r="CS51" s="42"/>
    </row>
    <row r="52" spans="1:97" x14ac:dyDescent="0.25">
      <c r="A52" s="73"/>
      <c r="B52" s="73"/>
      <c r="C52" s="73"/>
      <c r="D52" s="73"/>
      <c r="E52" s="73"/>
      <c r="F52" s="113" t="s">
        <v>193</v>
      </c>
      <c r="G52" s="113" t="str">
        <f>G$24</f>
        <v>£m</v>
      </c>
      <c r="H52" s="145">
        <f>SUMPRODUCT(J32:CP32, J$24:CP$24)</f>
        <v>654.42066</v>
      </c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0"/>
      <c r="AK52" s="130"/>
      <c r="AL52" s="130"/>
      <c r="AM52" s="130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0"/>
      <c r="BC52" s="130"/>
      <c r="BD52" s="130"/>
      <c r="BE52" s="130"/>
      <c r="BF52" s="130"/>
      <c r="BG52" s="130"/>
      <c r="BH52" s="130"/>
      <c r="BI52" s="130"/>
      <c r="BJ52" s="130"/>
      <c r="BK52" s="130"/>
      <c r="BL52" s="130"/>
      <c r="BM52" s="130"/>
      <c r="BN52" s="130"/>
      <c r="BO52" s="130"/>
      <c r="BP52" s="130"/>
      <c r="BQ52" s="130"/>
      <c r="BR52" s="130"/>
      <c r="BS52" s="130"/>
      <c r="BT52" s="130"/>
      <c r="BU52" s="130"/>
      <c r="BV52" s="130"/>
      <c r="BW52" s="130"/>
      <c r="BX52" s="130"/>
      <c r="BY52" s="130"/>
      <c r="BZ52" s="130"/>
      <c r="CA52" s="130"/>
      <c r="CB52" s="130"/>
      <c r="CC52" s="130"/>
      <c r="CD52" s="130"/>
      <c r="CE52" s="130"/>
      <c r="CF52" s="130"/>
      <c r="CG52" s="130"/>
      <c r="CH52" s="130"/>
      <c r="CI52" s="130"/>
      <c r="CJ52" s="130"/>
      <c r="CK52" s="130"/>
      <c r="CL52" s="130"/>
      <c r="CM52" s="130"/>
      <c r="CN52" s="130"/>
      <c r="CO52" s="130"/>
      <c r="CP52" s="130"/>
      <c r="CQ52" s="74"/>
      <c r="CR52" s="73"/>
      <c r="CS52" s="42"/>
    </row>
    <row r="53" spans="1:97" x14ac:dyDescent="0.25">
      <c r="A53" s="73"/>
      <c r="B53" s="73"/>
      <c r="C53" s="73"/>
      <c r="D53" s="73"/>
      <c r="E53" s="73"/>
      <c r="F53" s="115" t="s">
        <v>194</v>
      </c>
      <c r="G53" s="115" t="str">
        <f>G$24</f>
        <v>£m</v>
      </c>
      <c r="H53" s="130">
        <f>SUMPRODUCT(J33:CP33, J$24:CP$24)</f>
        <v>1109.1480647999999</v>
      </c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  <c r="AY53" s="130"/>
      <c r="AZ53" s="130"/>
      <c r="BA53" s="130"/>
      <c r="BB53" s="130"/>
      <c r="BC53" s="130"/>
      <c r="BD53" s="130"/>
      <c r="BE53" s="130"/>
      <c r="BF53" s="130"/>
      <c r="BG53" s="130"/>
      <c r="BH53" s="130"/>
      <c r="BI53" s="130"/>
      <c r="BJ53" s="130"/>
      <c r="BK53" s="130"/>
      <c r="BL53" s="130"/>
      <c r="BM53" s="130"/>
      <c r="BN53" s="130"/>
      <c r="BO53" s="130"/>
      <c r="BP53" s="130"/>
      <c r="BQ53" s="130"/>
      <c r="BR53" s="130"/>
      <c r="BS53" s="130"/>
      <c r="BT53" s="130"/>
      <c r="BU53" s="130"/>
      <c r="BV53" s="130"/>
      <c r="BW53" s="130"/>
      <c r="BX53" s="130"/>
      <c r="BY53" s="130"/>
      <c r="BZ53" s="130"/>
      <c r="CA53" s="130"/>
      <c r="CB53" s="130"/>
      <c r="CC53" s="130"/>
      <c r="CD53" s="130"/>
      <c r="CE53" s="130"/>
      <c r="CF53" s="130"/>
      <c r="CG53" s="130"/>
      <c r="CH53" s="130"/>
      <c r="CI53" s="130"/>
      <c r="CJ53" s="130"/>
      <c r="CK53" s="130"/>
      <c r="CL53" s="130"/>
      <c r="CM53" s="130"/>
      <c r="CN53" s="130"/>
      <c r="CO53" s="130"/>
      <c r="CP53" s="130"/>
      <c r="CQ53" s="74"/>
      <c r="CR53" s="73"/>
      <c r="CS53" s="42"/>
    </row>
    <row r="54" spans="1:97" x14ac:dyDescent="0.25">
      <c r="A54" s="73"/>
      <c r="B54" s="73"/>
      <c r="C54" s="73"/>
      <c r="D54" s="73"/>
      <c r="E54" s="73"/>
      <c r="F54" s="115" t="s">
        <v>41</v>
      </c>
      <c r="G54" s="115" t="str">
        <f>G$24</f>
        <v>£m</v>
      </c>
      <c r="H54" s="130">
        <f>SUMPRODUCT(J34:CP34, J$24:CP$24)</f>
        <v>277.37421999999998</v>
      </c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  <c r="AV54" s="130"/>
      <c r="AW54" s="130"/>
      <c r="AX54" s="130"/>
      <c r="AY54" s="130"/>
      <c r="AZ54" s="130"/>
      <c r="BA54" s="130"/>
      <c r="BB54" s="130"/>
      <c r="BC54" s="130"/>
      <c r="BD54" s="130"/>
      <c r="BE54" s="130"/>
      <c r="BF54" s="130"/>
      <c r="BG54" s="130"/>
      <c r="BH54" s="130"/>
      <c r="BI54" s="130"/>
      <c r="BJ54" s="130"/>
      <c r="BK54" s="130"/>
      <c r="BL54" s="130"/>
      <c r="BM54" s="130"/>
      <c r="BN54" s="130"/>
      <c r="BO54" s="130"/>
      <c r="BP54" s="130"/>
      <c r="BQ54" s="130"/>
      <c r="BR54" s="130"/>
      <c r="BS54" s="130"/>
      <c r="BT54" s="130"/>
      <c r="BU54" s="130"/>
      <c r="BV54" s="130"/>
      <c r="BW54" s="130"/>
      <c r="BX54" s="130"/>
      <c r="BY54" s="130"/>
      <c r="BZ54" s="130"/>
      <c r="CA54" s="130"/>
      <c r="CB54" s="130"/>
      <c r="CC54" s="130"/>
      <c r="CD54" s="130"/>
      <c r="CE54" s="130"/>
      <c r="CF54" s="130"/>
      <c r="CG54" s="130"/>
      <c r="CH54" s="130"/>
      <c r="CI54" s="130"/>
      <c r="CJ54" s="130"/>
      <c r="CK54" s="130"/>
      <c r="CL54" s="130"/>
      <c r="CM54" s="130"/>
      <c r="CN54" s="130"/>
      <c r="CO54" s="130"/>
      <c r="CP54" s="130"/>
      <c r="CQ54" s="74"/>
      <c r="CR54" s="73"/>
      <c r="CS54" s="42"/>
    </row>
    <row r="55" spans="1:97" x14ac:dyDescent="0.25">
      <c r="A55" s="73"/>
      <c r="B55" s="73"/>
      <c r="C55" s="73"/>
      <c r="D55" s="73"/>
      <c r="E55" s="73"/>
      <c r="F55" s="115" t="s">
        <v>40</v>
      </c>
      <c r="G55" s="115" t="str">
        <f>G$24</f>
        <v>£m</v>
      </c>
      <c r="H55" s="130">
        <f>SUMPRODUCT(J35:CP35, J$24:CP$24)</f>
        <v>1133.3295619999999</v>
      </c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  <c r="AX55" s="130"/>
      <c r="AY55" s="130"/>
      <c r="AZ55" s="130"/>
      <c r="BA55" s="130"/>
      <c r="BB55" s="130"/>
      <c r="BC55" s="130"/>
      <c r="BD55" s="130"/>
      <c r="BE55" s="130"/>
      <c r="BF55" s="130"/>
      <c r="BG55" s="130"/>
      <c r="BH55" s="130"/>
      <c r="BI55" s="130"/>
      <c r="BJ55" s="130"/>
      <c r="BK55" s="130"/>
      <c r="BL55" s="130"/>
      <c r="BM55" s="130"/>
      <c r="BN55" s="130"/>
      <c r="BO55" s="130"/>
      <c r="BP55" s="130"/>
      <c r="BQ55" s="130"/>
      <c r="BR55" s="130"/>
      <c r="BS55" s="130"/>
      <c r="BT55" s="130"/>
      <c r="BU55" s="130"/>
      <c r="BV55" s="130"/>
      <c r="BW55" s="130"/>
      <c r="BX55" s="130"/>
      <c r="BY55" s="130"/>
      <c r="BZ55" s="130"/>
      <c r="CA55" s="130"/>
      <c r="CB55" s="130"/>
      <c r="CC55" s="130"/>
      <c r="CD55" s="130"/>
      <c r="CE55" s="130"/>
      <c r="CF55" s="130"/>
      <c r="CG55" s="130"/>
      <c r="CH55" s="130"/>
      <c r="CI55" s="130"/>
      <c r="CJ55" s="130"/>
      <c r="CK55" s="130"/>
      <c r="CL55" s="130"/>
      <c r="CM55" s="130"/>
      <c r="CN55" s="130"/>
      <c r="CO55" s="130"/>
      <c r="CP55" s="130"/>
      <c r="CQ55" s="74"/>
      <c r="CR55" s="73"/>
      <c r="CS55" s="42"/>
    </row>
    <row r="56" spans="1:97" x14ac:dyDescent="0.25">
      <c r="A56" s="73"/>
      <c r="B56" s="73"/>
      <c r="C56" s="73"/>
      <c r="D56" s="73"/>
      <c r="E56" s="73"/>
      <c r="F56" s="117" t="s">
        <v>166</v>
      </c>
      <c r="G56" s="117" t="str">
        <f>G$24</f>
        <v>£m</v>
      </c>
      <c r="H56" s="146">
        <f>SUMPRODUCT(J36:CP36, J$24:CP$24)</f>
        <v>898.61724367999989</v>
      </c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  <c r="BF56" s="130"/>
      <c r="BG56" s="130"/>
      <c r="BH56" s="130"/>
      <c r="BI56" s="130"/>
      <c r="BJ56" s="130"/>
      <c r="BK56" s="130"/>
      <c r="BL56" s="130"/>
      <c r="BM56" s="130"/>
      <c r="BN56" s="130"/>
      <c r="BO56" s="130"/>
      <c r="BP56" s="130"/>
      <c r="BQ56" s="130"/>
      <c r="BR56" s="130"/>
      <c r="BS56" s="130"/>
      <c r="BT56" s="130"/>
      <c r="BU56" s="130"/>
      <c r="BV56" s="130"/>
      <c r="BW56" s="130"/>
      <c r="BX56" s="130"/>
      <c r="BY56" s="130"/>
      <c r="BZ56" s="130"/>
      <c r="CA56" s="130"/>
      <c r="CB56" s="130"/>
      <c r="CC56" s="130"/>
      <c r="CD56" s="130"/>
      <c r="CE56" s="130"/>
      <c r="CF56" s="130"/>
      <c r="CG56" s="130"/>
      <c r="CH56" s="130"/>
      <c r="CI56" s="130"/>
      <c r="CJ56" s="130"/>
      <c r="CK56" s="130"/>
      <c r="CL56" s="130"/>
      <c r="CM56" s="130"/>
      <c r="CN56" s="130"/>
      <c r="CO56" s="130"/>
      <c r="CP56" s="130"/>
      <c r="CQ56" s="74"/>
      <c r="CR56" s="73"/>
      <c r="CS56" s="42"/>
    </row>
    <row r="57" spans="1:97" x14ac:dyDescent="0.25">
      <c r="A57" s="73"/>
      <c r="B57" s="73"/>
      <c r="C57" s="73"/>
      <c r="D57" s="73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3"/>
      <c r="CS57" s="42"/>
    </row>
    <row r="58" spans="1:97" x14ac:dyDescent="0.25">
      <c r="A58" s="73"/>
      <c r="B58" s="73"/>
      <c r="C58" s="73"/>
      <c r="D58" s="73"/>
      <c r="E58" s="115" t="s">
        <v>276</v>
      </c>
      <c r="F58" s="73"/>
      <c r="G58" s="115" t="str">
        <f>G$24</f>
        <v>£m</v>
      </c>
      <c r="H58" s="130">
        <f>SUM(H52:H56)</f>
        <v>4072.8897504799997</v>
      </c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  <c r="BA58" s="130"/>
      <c r="BB58" s="130"/>
      <c r="BC58" s="130"/>
      <c r="BD58" s="130"/>
      <c r="BE58" s="130"/>
      <c r="BF58" s="130"/>
      <c r="BG58" s="130"/>
      <c r="BH58" s="130"/>
      <c r="BI58" s="130"/>
      <c r="BJ58" s="130"/>
      <c r="BK58" s="130"/>
      <c r="BL58" s="130"/>
      <c r="BM58" s="130"/>
      <c r="BN58" s="130"/>
      <c r="BO58" s="130"/>
      <c r="BP58" s="130"/>
      <c r="BQ58" s="130"/>
      <c r="BR58" s="130"/>
      <c r="BS58" s="130"/>
      <c r="BT58" s="130"/>
      <c r="BU58" s="130"/>
      <c r="BV58" s="130"/>
      <c r="BW58" s="130"/>
      <c r="BX58" s="130"/>
      <c r="BY58" s="130"/>
      <c r="BZ58" s="130"/>
      <c r="CA58" s="130"/>
      <c r="CB58" s="130"/>
      <c r="CC58" s="130"/>
      <c r="CD58" s="130"/>
      <c r="CE58" s="130"/>
      <c r="CF58" s="130"/>
      <c r="CG58" s="130"/>
      <c r="CH58" s="130"/>
      <c r="CI58" s="130"/>
      <c r="CJ58" s="130"/>
      <c r="CK58" s="130"/>
      <c r="CL58" s="130"/>
      <c r="CM58" s="130"/>
      <c r="CN58" s="130"/>
      <c r="CO58" s="130"/>
      <c r="CP58" s="130"/>
      <c r="CQ58" s="74"/>
      <c r="CR58" s="73"/>
      <c r="CS58" s="42"/>
    </row>
    <row r="59" spans="1:97" x14ac:dyDescent="0.25">
      <c r="A59" s="73"/>
      <c r="B59" s="73"/>
      <c r="C59" s="73"/>
      <c r="D59" s="73"/>
      <c r="E59" s="115" t="s">
        <v>515</v>
      </c>
      <c r="F59" s="73"/>
      <c r="G59" s="115" t="s">
        <v>471</v>
      </c>
      <c r="H59" s="130" t="b">
        <f>H52 + H53 &gt; 0</f>
        <v>1</v>
      </c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0"/>
      <c r="BF59" s="130"/>
      <c r="BG59" s="130"/>
      <c r="BH59" s="130"/>
      <c r="BI59" s="130"/>
      <c r="BJ59" s="130"/>
      <c r="BK59" s="130"/>
      <c r="BL59" s="130"/>
      <c r="BM59" s="130"/>
      <c r="BN59" s="130"/>
      <c r="BO59" s="130"/>
      <c r="BP59" s="130"/>
      <c r="BQ59" s="130"/>
      <c r="BR59" s="130"/>
      <c r="BS59" s="130"/>
      <c r="BT59" s="130"/>
      <c r="BU59" s="130"/>
      <c r="BV59" s="130"/>
      <c r="BW59" s="130"/>
      <c r="BX59" s="130"/>
      <c r="BY59" s="130"/>
      <c r="BZ59" s="130"/>
      <c r="CA59" s="130"/>
      <c r="CB59" s="130"/>
      <c r="CC59" s="130"/>
      <c r="CD59" s="130"/>
      <c r="CE59" s="130"/>
      <c r="CF59" s="130"/>
      <c r="CG59" s="130"/>
      <c r="CH59" s="130"/>
      <c r="CI59" s="130"/>
      <c r="CJ59" s="130"/>
      <c r="CK59" s="130"/>
      <c r="CL59" s="130"/>
      <c r="CM59" s="130"/>
      <c r="CN59" s="130"/>
      <c r="CO59" s="130"/>
      <c r="CP59" s="130"/>
      <c r="CQ59" s="74"/>
      <c r="CR59" s="73"/>
      <c r="CS59" s="42"/>
    </row>
    <row r="60" spans="1:97" x14ac:dyDescent="0.25">
      <c r="A60" s="73"/>
      <c r="B60" s="73"/>
      <c r="C60" s="73"/>
      <c r="D60" s="73"/>
      <c r="E60" s="115" t="s">
        <v>516</v>
      </c>
      <c r="F60" s="73"/>
      <c r="G60" s="115" t="s">
        <v>471</v>
      </c>
      <c r="H60" s="130" t="b">
        <f>H58 &gt; 0</f>
        <v>1</v>
      </c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  <c r="AY60" s="130"/>
      <c r="AZ60" s="130"/>
      <c r="BA60" s="130"/>
      <c r="BB60" s="130"/>
      <c r="BC60" s="130"/>
      <c r="BD60" s="130"/>
      <c r="BE60" s="130"/>
      <c r="BF60" s="130"/>
      <c r="BG60" s="130"/>
      <c r="BH60" s="130"/>
      <c r="BI60" s="130"/>
      <c r="BJ60" s="130"/>
      <c r="BK60" s="130"/>
      <c r="BL60" s="130"/>
      <c r="BM60" s="130"/>
      <c r="BN60" s="130"/>
      <c r="BO60" s="130"/>
      <c r="BP60" s="130"/>
      <c r="BQ60" s="130"/>
      <c r="BR60" s="130"/>
      <c r="BS60" s="130"/>
      <c r="BT60" s="130"/>
      <c r="BU60" s="130"/>
      <c r="BV60" s="130"/>
      <c r="BW60" s="130"/>
      <c r="BX60" s="130"/>
      <c r="BY60" s="130"/>
      <c r="BZ60" s="130"/>
      <c r="CA60" s="130"/>
      <c r="CB60" s="130"/>
      <c r="CC60" s="130"/>
      <c r="CD60" s="130"/>
      <c r="CE60" s="130"/>
      <c r="CF60" s="130"/>
      <c r="CG60" s="130"/>
      <c r="CH60" s="130"/>
      <c r="CI60" s="130"/>
      <c r="CJ60" s="130"/>
      <c r="CK60" s="130"/>
      <c r="CL60" s="130"/>
      <c r="CM60" s="130"/>
      <c r="CN60" s="130"/>
      <c r="CO60" s="130"/>
      <c r="CP60" s="130"/>
      <c r="CQ60" s="74"/>
      <c r="CR60" s="73"/>
      <c r="CS60" s="42"/>
    </row>
    <row r="61" spans="1:97" x14ac:dyDescent="0.25">
      <c r="A61" s="73"/>
      <c r="B61" s="73"/>
      <c r="C61" s="73"/>
      <c r="D61" s="73"/>
      <c r="E61" s="115" t="s">
        <v>527</v>
      </c>
      <c r="F61" s="73"/>
      <c r="G61" s="115" t="s">
        <v>231</v>
      </c>
      <c r="H61" s="136">
        <f>IF(H58 = H25, 0, 1)</f>
        <v>0</v>
      </c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  <c r="AV61" s="136"/>
      <c r="AW61" s="136"/>
      <c r="AX61" s="136"/>
      <c r="AY61" s="136"/>
      <c r="AZ61" s="136"/>
      <c r="BA61" s="136"/>
      <c r="BB61" s="136"/>
      <c r="BC61" s="136"/>
      <c r="BD61" s="136"/>
      <c r="BE61" s="136"/>
      <c r="BF61" s="136"/>
      <c r="BG61" s="136"/>
      <c r="BH61" s="136"/>
      <c r="BI61" s="136"/>
      <c r="BJ61" s="136"/>
      <c r="BK61" s="136"/>
      <c r="BL61" s="136"/>
      <c r="BM61" s="136"/>
      <c r="BN61" s="136"/>
      <c r="BO61" s="136"/>
      <c r="BP61" s="136"/>
      <c r="BQ61" s="136"/>
      <c r="BR61" s="136"/>
      <c r="BS61" s="136"/>
      <c r="BT61" s="136"/>
      <c r="BU61" s="136"/>
      <c r="BV61" s="136"/>
      <c r="BW61" s="136"/>
      <c r="BX61" s="136"/>
      <c r="BY61" s="136"/>
      <c r="BZ61" s="136"/>
      <c r="CA61" s="136"/>
      <c r="CB61" s="136"/>
      <c r="CC61" s="136"/>
      <c r="CD61" s="136"/>
      <c r="CE61" s="136"/>
      <c r="CF61" s="136"/>
      <c r="CG61" s="136"/>
      <c r="CH61" s="136"/>
      <c r="CI61" s="136"/>
      <c r="CJ61" s="136"/>
      <c r="CK61" s="136"/>
      <c r="CL61" s="136"/>
      <c r="CM61" s="136"/>
      <c r="CN61" s="136"/>
      <c r="CO61" s="136"/>
      <c r="CP61" s="136"/>
      <c r="CQ61" s="74"/>
      <c r="CR61" s="73"/>
      <c r="CS61" s="42"/>
    </row>
    <row r="62" spans="1:97" x14ac:dyDescent="0.25">
      <c r="A62" s="73"/>
      <c r="B62" s="73"/>
      <c r="C62" s="73"/>
      <c r="D62" s="73"/>
      <c r="E62" s="109"/>
      <c r="F62" s="73"/>
      <c r="G62" s="73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L62" s="74"/>
      <c r="BM62" s="74"/>
      <c r="BN62" s="74"/>
      <c r="BO62" s="74"/>
      <c r="BP62" s="74"/>
      <c r="BQ62" s="74"/>
      <c r="BR62" s="74"/>
      <c r="BS62" s="74"/>
      <c r="BT62" s="74"/>
      <c r="BU62" s="74"/>
      <c r="BV62" s="74"/>
      <c r="BW62" s="74"/>
      <c r="BX62" s="74"/>
      <c r="BY62" s="74"/>
      <c r="BZ62" s="74"/>
      <c r="CA62" s="74"/>
      <c r="CB62" s="74"/>
      <c r="CC62" s="74"/>
      <c r="CD62" s="74"/>
      <c r="CE62" s="74"/>
      <c r="CF62" s="74"/>
      <c r="CG62" s="74"/>
      <c r="CH62" s="74"/>
      <c r="CI62" s="74"/>
      <c r="CJ62" s="74"/>
      <c r="CK62" s="74"/>
      <c r="CL62" s="74"/>
      <c r="CM62" s="74"/>
      <c r="CN62" s="74"/>
      <c r="CO62" s="74"/>
      <c r="CP62" s="74"/>
      <c r="CQ62" s="74"/>
      <c r="CR62" s="73"/>
      <c r="CS62" s="42"/>
    </row>
    <row r="63" spans="1:97" x14ac:dyDescent="0.25">
      <c r="A63" s="115"/>
      <c r="B63" s="73"/>
      <c r="C63" s="73"/>
      <c r="D63" s="73"/>
      <c r="E63" s="112" t="s">
        <v>338</v>
      </c>
      <c r="F63" s="73"/>
      <c r="G63" s="73"/>
      <c r="H63" s="74"/>
      <c r="I63" s="132" t="s">
        <v>314</v>
      </c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4"/>
      <c r="BH63" s="74"/>
      <c r="BI63" s="74"/>
      <c r="BJ63" s="74"/>
      <c r="BK63" s="74"/>
      <c r="BL63" s="74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4"/>
      <c r="CA63" s="74"/>
      <c r="CB63" s="74"/>
      <c r="CC63" s="74"/>
      <c r="CD63" s="74"/>
      <c r="CE63" s="74"/>
      <c r="CF63" s="74"/>
      <c r="CG63" s="74"/>
      <c r="CH63" s="74"/>
      <c r="CI63" s="74"/>
      <c r="CJ63" s="74"/>
      <c r="CK63" s="74"/>
      <c r="CL63" s="74"/>
      <c r="CM63" s="74"/>
      <c r="CN63" s="74"/>
      <c r="CO63" s="74"/>
      <c r="CP63" s="74"/>
      <c r="CQ63" s="74"/>
      <c r="CR63" s="115" t="s">
        <v>571</v>
      </c>
      <c r="CS63" s="42"/>
    </row>
    <row r="64" spans="1:97" x14ac:dyDescent="0.25">
      <c r="A64" s="73"/>
      <c r="B64" s="73"/>
      <c r="C64" s="73"/>
      <c r="D64" s="73"/>
      <c r="E64" s="73"/>
      <c r="F64" s="113" t="s">
        <v>193</v>
      </c>
      <c r="G64" s="113" t="s">
        <v>44</v>
      </c>
      <c r="H64" s="153">
        <f>IF(H$60, H52 / H$58, 0)</f>
        <v>0.16067723412421733</v>
      </c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5"/>
      <c r="Z64" s="135"/>
      <c r="AA64" s="135"/>
      <c r="AB64" s="135"/>
      <c r="AC64" s="135"/>
      <c r="AD64" s="135"/>
      <c r="AE64" s="135"/>
      <c r="AF64" s="135"/>
      <c r="AG64" s="135"/>
      <c r="AH64" s="135"/>
      <c r="AI64" s="135"/>
      <c r="AJ64" s="135"/>
      <c r="AK64" s="135"/>
      <c r="AL64" s="135"/>
      <c r="AM64" s="135"/>
      <c r="AN64" s="135"/>
      <c r="AO64" s="135"/>
      <c r="AP64" s="135"/>
      <c r="AQ64" s="135"/>
      <c r="AR64" s="135"/>
      <c r="AS64" s="135"/>
      <c r="AT64" s="135"/>
      <c r="AU64" s="135"/>
      <c r="AV64" s="135"/>
      <c r="AW64" s="135"/>
      <c r="AX64" s="135"/>
      <c r="AY64" s="135"/>
      <c r="AZ64" s="135"/>
      <c r="BA64" s="135"/>
      <c r="BB64" s="135"/>
      <c r="BC64" s="135"/>
      <c r="BD64" s="135"/>
      <c r="BE64" s="135"/>
      <c r="BF64" s="135"/>
      <c r="BG64" s="135"/>
      <c r="BH64" s="135"/>
      <c r="BI64" s="135"/>
      <c r="BJ64" s="135"/>
      <c r="BK64" s="135"/>
      <c r="BL64" s="135"/>
      <c r="BM64" s="135"/>
      <c r="BN64" s="135"/>
      <c r="BO64" s="135"/>
      <c r="BP64" s="135"/>
      <c r="BQ64" s="135"/>
      <c r="BR64" s="135"/>
      <c r="BS64" s="135"/>
      <c r="BT64" s="135"/>
      <c r="BU64" s="135"/>
      <c r="BV64" s="135"/>
      <c r="BW64" s="135"/>
      <c r="BX64" s="135"/>
      <c r="BY64" s="135"/>
      <c r="BZ64" s="135"/>
      <c r="CA64" s="135"/>
      <c r="CB64" s="135"/>
      <c r="CC64" s="135"/>
      <c r="CD64" s="135"/>
      <c r="CE64" s="135"/>
      <c r="CF64" s="135"/>
      <c r="CG64" s="135"/>
      <c r="CH64" s="135"/>
      <c r="CI64" s="135"/>
      <c r="CJ64" s="135"/>
      <c r="CK64" s="135"/>
      <c r="CL64" s="135"/>
      <c r="CM64" s="135"/>
      <c r="CN64" s="135"/>
      <c r="CO64" s="135"/>
      <c r="CP64" s="135"/>
      <c r="CQ64" s="74"/>
      <c r="CR64" s="73"/>
      <c r="CS64" s="42"/>
    </row>
    <row r="65" spans="1:97" x14ac:dyDescent="0.25">
      <c r="A65" s="73"/>
      <c r="B65" s="73"/>
      <c r="C65" s="73"/>
      <c r="D65" s="73"/>
      <c r="E65" s="73"/>
      <c r="F65" s="115" t="s">
        <v>194</v>
      </c>
      <c r="G65" s="115" t="s">
        <v>44</v>
      </c>
      <c r="H65" s="154">
        <f>IF(H$60, H53 / H$58, 0)</f>
        <v>0.27232459819696425</v>
      </c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  <c r="X65" s="135"/>
      <c r="Y65" s="135"/>
      <c r="Z65" s="135"/>
      <c r="AA65" s="135"/>
      <c r="AB65" s="135"/>
      <c r="AC65" s="135"/>
      <c r="AD65" s="135"/>
      <c r="AE65" s="135"/>
      <c r="AF65" s="135"/>
      <c r="AG65" s="135"/>
      <c r="AH65" s="135"/>
      <c r="AI65" s="135"/>
      <c r="AJ65" s="135"/>
      <c r="AK65" s="135"/>
      <c r="AL65" s="135"/>
      <c r="AM65" s="135"/>
      <c r="AN65" s="135"/>
      <c r="AO65" s="135"/>
      <c r="AP65" s="135"/>
      <c r="AQ65" s="135"/>
      <c r="AR65" s="135"/>
      <c r="AS65" s="135"/>
      <c r="AT65" s="135"/>
      <c r="AU65" s="135"/>
      <c r="AV65" s="135"/>
      <c r="AW65" s="135"/>
      <c r="AX65" s="135"/>
      <c r="AY65" s="135"/>
      <c r="AZ65" s="135"/>
      <c r="BA65" s="135"/>
      <c r="BB65" s="135"/>
      <c r="BC65" s="135"/>
      <c r="BD65" s="135"/>
      <c r="BE65" s="135"/>
      <c r="BF65" s="135"/>
      <c r="BG65" s="135"/>
      <c r="BH65" s="135"/>
      <c r="BI65" s="135"/>
      <c r="BJ65" s="135"/>
      <c r="BK65" s="135"/>
      <c r="BL65" s="135"/>
      <c r="BM65" s="135"/>
      <c r="BN65" s="135"/>
      <c r="BO65" s="135"/>
      <c r="BP65" s="135"/>
      <c r="BQ65" s="135"/>
      <c r="BR65" s="135"/>
      <c r="BS65" s="135"/>
      <c r="BT65" s="135"/>
      <c r="BU65" s="135"/>
      <c r="BV65" s="135"/>
      <c r="BW65" s="135"/>
      <c r="BX65" s="135"/>
      <c r="BY65" s="135"/>
      <c r="BZ65" s="135"/>
      <c r="CA65" s="135"/>
      <c r="CB65" s="135"/>
      <c r="CC65" s="135"/>
      <c r="CD65" s="135"/>
      <c r="CE65" s="135"/>
      <c r="CF65" s="135"/>
      <c r="CG65" s="135"/>
      <c r="CH65" s="135"/>
      <c r="CI65" s="135"/>
      <c r="CJ65" s="135"/>
      <c r="CK65" s="135"/>
      <c r="CL65" s="135"/>
      <c r="CM65" s="135"/>
      <c r="CN65" s="135"/>
      <c r="CO65" s="135"/>
      <c r="CP65" s="135"/>
      <c r="CQ65" s="74"/>
      <c r="CR65" s="73"/>
      <c r="CS65" s="42"/>
    </row>
    <row r="66" spans="1:97" x14ac:dyDescent="0.25">
      <c r="A66" s="73"/>
      <c r="B66" s="73"/>
      <c r="C66" s="73"/>
      <c r="D66" s="73"/>
      <c r="E66" s="73"/>
      <c r="F66" s="115" t="s">
        <v>41</v>
      </c>
      <c r="G66" s="115" t="s">
        <v>44</v>
      </c>
      <c r="H66" s="154">
        <f>IF(H$60, H54 / H$58, 0)</f>
        <v>6.8102560342398366E-2</v>
      </c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  <c r="AG66" s="135"/>
      <c r="AH66" s="135"/>
      <c r="AI66" s="135"/>
      <c r="AJ66" s="135"/>
      <c r="AK66" s="135"/>
      <c r="AL66" s="135"/>
      <c r="AM66" s="135"/>
      <c r="AN66" s="135"/>
      <c r="AO66" s="135"/>
      <c r="AP66" s="135"/>
      <c r="AQ66" s="135"/>
      <c r="AR66" s="135"/>
      <c r="AS66" s="135"/>
      <c r="AT66" s="135"/>
      <c r="AU66" s="135"/>
      <c r="AV66" s="135"/>
      <c r="AW66" s="135"/>
      <c r="AX66" s="135"/>
      <c r="AY66" s="135"/>
      <c r="AZ66" s="135"/>
      <c r="BA66" s="135"/>
      <c r="BB66" s="135"/>
      <c r="BC66" s="135"/>
      <c r="BD66" s="135"/>
      <c r="BE66" s="135"/>
      <c r="BF66" s="135"/>
      <c r="BG66" s="135"/>
      <c r="BH66" s="135"/>
      <c r="BI66" s="135"/>
      <c r="BJ66" s="135"/>
      <c r="BK66" s="135"/>
      <c r="BL66" s="135"/>
      <c r="BM66" s="135"/>
      <c r="BN66" s="135"/>
      <c r="BO66" s="135"/>
      <c r="BP66" s="135"/>
      <c r="BQ66" s="135"/>
      <c r="BR66" s="135"/>
      <c r="BS66" s="135"/>
      <c r="BT66" s="135"/>
      <c r="BU66" s="135"/>
      <c r="BV66" s="135"/>
      <c r="BW66" s="135"/>
      <c r="BX66" s="135"/>
      <c r="BY66" s="135"/>
      <c r="BZ66" s="135"/>
      <c r="CA66" s="135"/>
      <c r="CB66" s="135"/>
      <c r="CC66" s="135"/>
      <c r="CD66" s="135"/>
      <c r="CE66" s="135"/>
      <c r="CF66" s="135"/>
      <c r="CG66" s="135"/>
      <c r="CH66" s="135"/>
      <c r="CI66" s="135"/>
      <c r="CJ66" s="135"/>
      <c r="CK66" s="135"/>
      <c r="CL66" s="135"/>
      <c r="CM66" s="135"/>
      <c r="CN66" s="135"/>
      <c r="CO66" s="135"/>
      <c r="CP66" s="135"/>
      <c r="CQ66" s="74"/>
      <c r="CR66" s="73"/>
      <c r="CS66" s="42"/>
    </row>
    <row r="67" spans="1:97" x14ac:dyDescent="0.25">
      <c r="A67" s="73"/>
      <c r="B67" s="73"/>
      <c r="C67" s="73"/>
      <c r="D67" s="73"/>
      <c r="E67" s="73"/>
      <c r="F67" s="115" t="s">
        <v>40</v>
      </c>
      <c r="G67" s="115" t="s">
        <v>44</v>
      </c>
      <c r="H67" s="154">
        <f>IF(H$60, H55 / H$58, 0)</f>
        <v>0.2782617825258919</v>
      </c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  <c r="AL67" s="135"/>
      <c r="AM67" s="135"/>
      <c r="AN67" s="135"/>
      <c r="AO67" s="135"/>
      <c r="AP67" s="135"/>
      <c r="AQ67" s="135"/>
      <c r="AR67" s="135"/>
      <c r="AS67" s="135"/>
      <c r="AT67" s="135"/>
      <c r="AU67" s="135"/>
      <c r="AV67" s="135"/>
      <c r="AW67" s="135"/>
      <c r="AX67" s="135"/>
      <c r="AY67" s="135"/>
      <c r="AZ67" s="135"/>
      <c r="BA67" s="135"/>
      <c r="BB67" s="135"/>
      <c r="BC67" s="135"/>
      <c r="BD67" s="135"/>
      <c r="BE67" s="135"/>
      <c r="BF67" s="135"/>
      <c r="BG67" s="135"/>
      <c r="BH67" s="135"/>
      <c r="BI67" s="135"/>
      <c r="BJ67" s="135"/>
      <c r="BK67" s="135"/>
      <c r="BL67" s="135"/>
      <c r="BM67" s="135"/>
      <c r="BN67" s="135"/>
      <c r="BO67" s="135"/>
      <c r="BP67" s="135"/>
      <c r="BQ67" s="135"/>
      <c r="BR67" s="135"/>
      <c r="BS67" s="135"/>
      <c r="BT67" s="135"/>
      <c r="BU67" s="135"/>
      <c r="BV67" s="135"/>
      <c r="BW67" s="135"/>
      <c r="BX67" s="135"/>
      <c r="BY67" s="135"/>
      <c r="BZ67" s="135"/>
      <c r="CA67" s="135"/>
      <c r="CB67" s="135"/>
      <c r="CC67" s="135"/>
      <c r="CD67" s="135"/>
      <c r="CE67" s="135"/>
      <c r="CF67" s="135"/>
      <c r="CG67" s="135"/>
      <c r="CH67" s="135"/>
      <c r="CI67" s="135"/>
      <c r="CJ67" s="135"/>
      <c r="CK67" s="135"/>
      <c r="CL67" s="135"/>
      <c r="CM67" s="135"/>
      <c r="CN67" s="135"/>
      <c r="CO67" s="135"/>
      <c r="CP67" s="135"/>
      <c r="CQ67" s="74"/>
      <c r="CR67" s="73"/>
      <c r="CS67" s="42"/>
    </row>
    <row r="68" spans="1:97" x14ac:dyDescent="0.25">
      <c r="A68" s="73"/>
      <c r="B68" s="73"/>
      <c r="C68" s="73"/>
      <c r="D68" s="73"/>
      <c r="E68" s="73"/>
      <c r="F68" s="117" t="s">
        <v>166</v>
      </c>
      <c r="G68" s="117" t="s">
        <v>44</v>
      </c>
      <c r="H68" s="155">
        <f>IF(H$60, H56 / H$58, 0)</f>
        <v>0.22063382481052812</v>
      </c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135"/>
      <c r="AS68" s="135"/>
      <c r="AT68" s="135"/>
      <c r="AU68" s="135"/>
      <c r="AV68" s="135"/>
      <c r="AW68" s="135"/>
      <c r="AX68" s="135"/>
      <c r="AY68" s="135"/>
      <c r="AZ68" s="135"/>
      <c r="BA68" s="135"/>
      <c r="BB68" s="135"/>
      <c r="BC68" s="135"/>
      <c r="BD68" s="135"/>
      <c r="BE68" s="135"/>
      <c r="BF68" s="135"/>
      <c r="BG68" s="135"/>
      <c r="BH68" s="135"/>
      <c r="BI68" s="135"/>
      <c r="BJ68" s="135"/>
      <c r="BK68" s="135"/>
      <c r="BL68" s="135"/>
      <c r="BM68" s="135"/>
      <c r="BN68" s="135"/>
      <c r="BO68" s="135"/>
      <c r="BP68" s="135"/>
      <c r="BQ68" s="135"/>
      <c r="BR68" s="135"/>
      <c r="BS68" s="135"/>
      <c r="BT68" s="135"/>
      <c r="BU68" s="135"/>
      <c r="BV68" s="135"/>
      <c r="BW68" s="135"/>
      <c r="BX68" s="135"/>
      <c r="BY68" s="135"/>
      <c r="BZ68" s="135"/>
      <c r="CA68" s="135"/>
      <c r="CB68" s="135"/>
      <c r="CC68" s="135"/>
      <c r="CD68" s="135"/>
      <c r="CE68" s="135"/>
      <c r="CF68" s="135"/>
      <c r="CG68" s="135"/>
      <c r="CH68" s="135"/>
      <c r="CI68" s="135"/>
      <c r="CJ68" s="135"/>
      <c r="CK68" s="135"/>
      <c r="CL68" s="135"/>
      <c r="CM68" s="135"/>
      <c r="CN68" s="135"/>
      <c r="CO68" s="135"/>
      <c r="CP68" s="135"/>
      <c r="CQ68" s="74"/>
      <c r="CR68" s="73"/>
      <c r="CS68" s="42"/>
    </row>
    <row r="69" spans="1:97" x14ac:dyDescent="0.25">
      <c r="A69" s="73"/>
      <c r="B69" s="73"/>
      <c r="C69" s="73"/>
      <c r="D69" s="73"/>
      <c r="E69" s="73"/>
      <c r="F69" s="73"/>
      <c r="G69" s="73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74"/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4"/>
      <c r="BC69" s="74"/>
      <c r="BD69" s="74"/>
      <c r="BE69" s="74"/>
      <c r="BF69" s="74"/>
      <c r="BG69" s="74"/>
      <c r="BH69" s="74"/>
      <c r="BI69" s="74"/>
      <c r="BJ69" s="74"/>
      <c r="BK69" s="74"/>
      <c r="BL69" s="74"/>
      <c r="BM69" s="74"/>
      <c r="BN69" s="74"/>
      <c r="BO69" s="74"/>
      <c r="BP69" s="74"/>
      <c r="BQ69" s="74"/>
      <c r="BR69" s="74"/>
      <c r="BS69" s="74"/>
      <c r="BT69" s="74"/>
      <c r="BU69" s="74"/>
      <c r="BV69" s="74"/>
      <c r="BW69" s="74"/>
      <c r="BX69" s="74"/>
      <c r="BY69" s="74"/>
      <c r="BZ69" s="74"/>
      <c r="CA69" s="74"/>
      <c r="CB69" s="74"/>
      <c r="CC69" s="74"/>
      <c r="CD69" s="74"/>
      <c r="CE69" s="74"/>
      <c r="CF69" s="74"/>
      <c r="CG69" s="74"/>
      <c r="CH69" s="74"/>
      <c r="CI69" s="74"/>
      <c r="CJ69" s="74"/>
      <c r="CK69" s="74"/>
      <c r="CL69" s="74"/>
      <c r="CM69" s="74"/>
      <c r="CN69" s="74"/>
      <c r="CO69" s="74"/>
      <c r="CP69" s="74"/>
      <c r="CQ69" s="74"/>
      <c r="CR69" s="73"/>
      <c r="CS69" s="42"/>
    </row>
    <row r="70" spans="1:97" x14ac:dyDescent="0.25">
      <c r="A70" s="73"/>
      <c r="B70" s="73"/>
      <c r="C70" s="73"/>
      <c r="D70" s="73"/>
      <c r="E70" s="115" t="s">
        <v>239</v>
      </c>
      <c r="F70" s="73"/>
      <c r="G70" s="115" t="s">
        <v>231</v>
      </c>
      <c r="H70" s="136">
        <f>IF(SUM(H64:H68)= 1, 0, 1)</f>
        <v>0</v>
      </c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  <c r="AV70" s="136"/>
      <c r="AW70" s="136"/>
      <c r="AX70" s="136"/>
      <c r="AY70" s="136"/>
      <c r="AZ70" s="136"/>
      <c r="BA70" s="136"/>
      <c r="BB70" s="136"/>
      <c r="BC70" s="136"/>
      <c r="BD70" s="136"/>
      <c r="BE70" s="136"/>
      <c r="BF70" s="136"/>
      <c r="BG70" s="136"/>
      <c r="BH70" s="136"/>
      <c r="BI70" s="136"/>
      <c r="BJ70" s="136"/>
      <c r="BK70" s="136"/>
      <c r="BL70" s="136"/>
      <c r="BM70" s="136"/>
      <c r="BN70" s="136"/>
      <c r="BO70" s="136"/>
      <c r="BP70" s="136"/>
      <c r="BQ70" s="136"/>
      <c r="BR70" s="136"/>
      <c r="BS70" s="136"/>
      <c r="BT70" s="136"/>
      <c r="BU70" s="136"/>
      <c r="BV70" s="136"/>
      <c r="BW70" s="136"/>
      <c r="BX70" s="136"/>
      <c r="BY70" s="136"/>
      <c r="BZ70" s="136"/>
      <c r="CA70" s="136"/>
      <c r="CB70" s="136"/>
      <c r="CC70" s="136"/>
      <c r="CD70" s="136"/>
      <c r="CE70" s="136"/>
      <c r="CF70" s="136"/>
      <c r="CG70" s="136"/>
      <c r="CH70" s="136"/>
      <c r="CI70" s="136"/>
      <c r="CJ70" s="136"/>
      <c r="CK70" s="136"/>
      <c r="CL70" s="136"/>
      <c r="CM70" s="136"/>
      <c r="CN70" s="136"/>
      <c r="CO70" s="136"/>
      <c r="CP70" s="136"/>
      <c r="CQ70" s="74"/>
      <c r="CR70" s="73"/>
      <c r="CS70" s="42"/>
    </row>
    <row r="71" spans="1:97" x14ac:dyDescent="0.25">
      <c r="A71" s="73"/>
      <c r="B71" s="73"/>
      <c r="C71" s="73"/>
      <c r="D71" s="73"/>
      <c r="E71" s="109"/>
      <c r="F71" s="73"/>
      <c r="G71" s="73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4"/>
      <c r="BJ71" s="74"/>
      <c r="BK71" s="74"/>
      <c r="BL71" s="74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4"/>
      <c r="CA71" s="74"/>
      <c r="CB71" s="74"/>
      <c r="CC71" s="74"/>
      <c r="CD71" s="74"/>
      <c r="CE71" s="74"/>
      <c r="CF71" s="74"/>
      <c r="CG71" s="74"/>
      <c r="CH71" s="74"/>
      <c r="CI71" s="74"/>
      <c r="CJ71" s="74"/>
      <c r="CK71" s="74"/>
      <c r="CL71" s="74"/>
      <c r="CM71" s="74"/>
      <c r="CN71" s="74"/>
      <c r="CO71" s="74"/>
      <c r="CP71" s="74"/>
      <c r="CQ71" s="74"/>
      <c r="CR71" s="73"/>
      <c r="CS71" s="42"/>
    </row>
    <row r="72" spans="1:97" x14ac:dyDescent="0.25">
      <c r="A72" s="115"/>
      <c r="B72" s="73"/>
      <c r="C72" s="73"/>
      <c r="D72" s="73"/>
      <c r="E72" s="112" t="s">
        <v>339</v>
      </c>
      <c r="F72" s="73"/>
      <c r="G72" s="73"/>
      <c r="H72" s="74"/>
      <c r="I72" s="132" t="s">
        <v>314</v>
      </c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4"/>
      <c r="AT72" s="74"/>
      <c r="AU72" s="74"/>
      <c r="AV72" s="74"/>
      <c r="AW72" s="74"/>
      <c r="AX72" s="74"/>
      <c r="AY72" s="74"/>
      <c r="AZ72" s="74"/>
      <c r="BA72" s="74"/>
      <c r="BB72" s="74"/>
      <c r="BC72" s="74"/>
      <c r="BD72" s="74"/>
      <c r="BE72" s="74"/>
      <c r="BF72" s="74"/>
      <c r="BG72" s="74"/>
      <c r="BH72" s="74"/>
      <c r="BI72" s="74"/>
      <c r="BJ72" s="74"/>
      <c r="BK72" s="74"/>
      <c r="BL72" s="74"/>
      <c r="BM72" s="74"/>
      <c r="BN72" s="74"/>
      <c r="BO72" s="74"/>
      <c r="BP72" s="74"/>
      <c r="BQ72" s="74"/>
      <c r="BR72" s="74"/>
      <c r="BS72" s="74"/>
      <c r="BT72" s="74"/>
      <c r="BU72" s="74"/>
      <c r="BV72" s="74"/>
      <c r="BW72" s="74"/>
      <c r="BX72" s="74"/>
      <c r="BY72" s="74"/>
      <c r="BZ72" s="74"/>
      <c r="CA72" s="74"/>
      <c r="CB72" s="74"/>
      <c r="CC72" s="74"/>
      <c r="CD72" s="74"/>
      <c r="CE72" s="74"/>
      <c r="CF72" s="74"/>
      <c r="CG72" s="74"/>
      <c r="CH72" s="74"/>
      <c r="CI72" s="74"/>
      <c r="CJ72" s="74"/>
      <c r="CK72" s="74"/>
      <c r="CL72" s="74"/>
      <c r="CM72" s="74"/>
      <c r="CN72" s="74"/>
      <c r="CO72" s="74"/>
      <c r="CP72" s="74"/>
      <c r="CQ72" s="74"/>
      <c r="CR72" s="115" t="s">
        <v>357</v>
      </c>
      <c r="CS72" s="42"/>
    </row>
    <row r="73" spans="1:97" x14ac:dyDescent="0.25">
      <c r="A73" s="73"/>
      <c r="B73" s="73"/>
      <c r="C73" s="73"/>
      <c r="D73" s="73"/>
      <c r="E73" s="73"/>
      <c r="F73" s="113" t="s">
        <v>240</v>
      </c>
      <c r="G73" s="113" t="s">
        <v>44</v>
      </c>
      <c r="H73" s="153">
        <f>IF(H$59, H64 / (H$64 + H$65), 0)</f>
        <v>0.37107749235812487</v>
      </c>
      <c r="I73" s="135"/>
      <c r="J73" s="135"/>
      <c r="K73" s="135"/>
      <c r="L73" s="135"/>
      <c r="M73" s="135"/>
      <c r="N73" s="135"/>
      <c r="O73" s="135"/>
      <c r="P73" s="135"/>
      <c r="Q73" s="135"/>
      <c r="R73" s="135"/>
      <c r="S73" s="135"/>
      <c r="T73" s="135"/>
      <c r="U73" s="135"/>
      <c r="V73" s="135"/>
      <c r="W73" s="135"/>
      <c r="X73" s="135"/>
      <c r="Y73" s="135"/>
      <c r="Z73" s="135"/>
      <c r="AA73" s="135"/>
      <c r="AB73" s="135"/>
      <c r="AC73" s="135"/>
      <c r="AD73" s="135"/>
      <c r="AE73" s="135"/>
      <c r="AF73" s="135"/>
      <c r="AG73" s="135"/>
      <c r="AH73" s="135"/>
      <c r="AI73" s="135"/>
      <c r="AJ73" s="135"/>
      <c r="AK73" s="135"/>
      <c r="AL73" s="135"/>
      <c r="AM73" s="135"/>
      <c r="AN73" s="135"/>
      <c r="AO73" s="135"/>
      <c r="AP73" s="135"/>
      <c r="AQ73" s="135"/>
      <c r="AR73" s="135"/>
      <c r="AS73" s="135"/>
      <c r="AT73" s="135"/>
      <c r="AU73" s="135"/>
      <c r="AV73" s="135"/>
      <c r="AW73" s="135"/>
      <c r="AX73" s="135"/>
      <c r="AY73" s="135"/>
      <c r="AZ73" s="135"/>
      <c r="BA73" s="135"/>
      <c r="BB73" s="135"/>
      <c r="BC73" s="135"/>
      <c r="BD73" s="135"/>
      <c r="BE73" s="135"/>
      <c r="BF73" s="135"/>
      <c r="BG73" s="135"/>
      <c r="BH73" s="135"/>
      <c r="BI73" s="135"/>
      <c r="BJ73" s="135"/>
      <c r="BK73" s="135"/>
      <c r="BL73" s="135"/>
      <c r="BM73" s="135"/>
      <c r="BN73" s="135"/>
      <c r="BO73" s="135"/>
      <c r="BP73" s="135"/>
      <c r="BQ73" s="135"/>
      <c r="BR73" s="135"/>
      <c r="BS73" s="135"/>
      <c r="BT73" s="135"/>
      <c r="BU73" s="135"/>
      <c r="BV73" s="135"/>
      <c r="BW73" s="135"/>
      <c r="BX73" s="135"/>
      <c r="BY73" s="135"/>
      <c r="BZ73" s="135"/>
      <c r="CA73" s="135"/>
      <c r="CB73" s="135"/>
      <c r="CC73" s="135"/>
      <c r="CD73" s="135"/>
      <c r="CE73" s="135"/>
      <c r="CF73" s="135"/>
      <c r="CG73" s="135"/>
      <c r="CH73" s="135"/>
      <c r="CI73" s="135"/>
      <c r="CJ73" s="135"/>
      <c r="CK73" s="135"/>
      <c r="CL73" s="135"/>
      <c r="CM73" s="135"/>
      <c r="CN73" s="135"/>
      <c r="CO73" s="135"/>
      <c r="CP73" s="135"/>
      <c r="CQ73" s="74"/>
      <c r="CR73" s="73"/>
      <c r="CS73" s="42"/>
    </row>
    <row r="74" spans="1:97" x14ac:dyDescent="0.25">
      <c r="A74" s="73"/>
      <c r="B74" s="73"/>
      <c r="C74" s="73"/>
      <c r="D74" s="73"/>
      <c r="E74" s="73"/>
      <c r="F74" s="117" t="s">
        <v>241</v>
      </c>
      <c r="G74" s="117" t="s">
        <v>44</v>
      </c>
      <c r="H74" s="150">
        <f>IF(H$59, H65 / (H$64 + H$65), 0)</f>
        <v>0.62892250764187507</v>
      </c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135"/>
      <c r="AD74" s="135"/>
      <c r="AE74" s="135"/>
      <c r="AF74" s="135"/>
      <c r="AG74" s="135"/>
      <c r="AH74" s="135"/>
      <c r="AI74" s="135"/>
      <c r="AJ74" s="135"/>
      <c r="AK74" s="135"/>
      <c r="AL74" s="135"/>
      <c r="AM74" s="135"/>
      <c r="AN74" s="135"/>
      <c r="AO74" s="135"/>
      <c r="AP74" s="135"/>
      <c r="AQ74" s="135"/>
      <c r="AR74" s="135"/>
      <c r="AS74" s="135"/>
      <c r="AT74" s="135"/>
      <c r="AU74" s="135"/>
      <c r="AV74" s="135"/>
      <c r="AW74" s="135"/>
      <c r="AX74" s="135"/>
      <c r="AY74" s="135"/>
      <c r="AZ74" s="135"/>
      <c r="BA74" s="135"/>
      <c r="BB74" s="135"/>
      <c r="BC74" s="135"/>
      <c r="BD74" s="135"/>
      <c r="BE74" s="135"/>
      <c r="BF74" s="135"/>
      <c r="BG74" s="135"/>
      <c r="BH74" s="135"/>
      <c r="BI74" s="135"/>
      <c r="BJ74" s="135"/>
      <c r="BK74" s="135"/>
      <c r="BL74" s="135"/>
      <c r="BM74" s="135"/>
      <c r="BN74" s="135"/>
      <c r="BO74" s="135"/>
      <c r="BP74" s="135"/>
      <c r="BQ74" s="135"/>
      <c r="BR74" s="135"/>
      <c r="BS74" s="135"/>
      <c r="BT74" s="135"/>
      <c r="BU74" s="135"/>
      <c r="BV74" s="135"/>
      <c r="BW74" s="135"/>
      <c r="BX74" s="135"/>
      <c r="BY74" s="135"/>
      <c r="BZ74" s="135"/>
      <c r="CA74" s="135"/>
      <c r="CB74" s="135"/>
      <c r="CC74" s="135"/>
      <c r="CD74" s="135"/>
      <c r="CE74" s="135"/>
      <c r="CF74" s="135"/>
      <c r="CG74" s="135"/>
      <c r="CH74" s="135"/>
      <c r="CI74" s="135"/>
      <c r="CJ74" s="135"/>
      <c r="CK74" s="135"/>
      <c r="CL74" s="135"/>
      <c r="CM74" s="135"/>
      <c r="CN74" s="135"/>
      <c r="CO74" s="135"/>
      <c r="CP74" s="135"/>
      <c r="CQ74" s="74"/>
      <c r="CR74" s="73"/>
      <c r="CS74" s="42"/>
    </row>
    <row r="75" spans="1:97" x14ac:dyDescent="0.25">
      <c r="A75" s="73"/>
      <c r="B75" s="73"/>
      <c r="C75" s="73"/>
      <c r="D75" s="73"/>
      <c r="E75" s="73"/>
      <c r="F75" s="73"/>
      <c r="G75" s="73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4"/>
      <c r="BF75" s="74"/>
      <c r="BG75" s="74"/>
      <c r="BH75" s="74"/>
      <c r="BI75" s="74"/>
      <c r="BJ75" s="74"/>
      <c r="BK75" s="74"/>
      <c r="BL75" s="74"/>
      <c r="BM75" s="74"/>
      <c r="BN75" s="74"/>
      <c r="BO75" s="74"/>
      <c r="BP75" s="74"/>
      <c r="BQ75" s="74"/>
      <c r="BR75" s="74"/>
      <c r="BS75" s="74"/>
      <c r="BT75" s="74"/>
      <c r="BU75" s="74"/>
      <c r="BV75" s="74"/>
      <c r="BW75" s="74"/>
      <c r="BX75" s="74"/>
      <c r="BY75" s="74"/>
      <c r="BZ75" s="74"/>
      <c r="CA75" s="74"/>
      <c r="CB75" s="74"/>
      <c r="CC75" s="74"/>
      <c r="CD75" s="74"/>
      <c r="CE75" s="74"/>
      <c r="CF75" s="74"/>
      <c r="CG75" s="74"/>
      <c r="CH75" s="74"/>
      <c r="CI75" s="74"/>
      <c r="CJ75" s="74"/>
      <c r="CK75" s="74"/>
      <c r="CL75" s="74"/>
      <c r="CM75" s="74"/>
      <c r="CN75" s="74"/>
      <c r="CO75" s="74"/>
      <c r="CP75" s="74"/>
      <c r="CQ75" s="74"/>
      <c r="CR75" s="73"/>
      <c r="CS75" s="42"/>
    </row>
    <row r="76" spans="1:97" x14ac:dyDescent="0.25">
      <c r="A76" s="73"/>
      <c r="B76" s="73"/>
      <c r="C76" s="73"/>
      <c r="D76" s="73"/>
      <c r="E76" s="115" t="s">
        <v>239</v>
      </c>
      <c r="F76" s="73"/>
      <c r="G76" s="115" t="s">
        <v>231</v>
      </c>
      <c r="H76" s="136">
        <f>IF(SUM(H73:H74)= 1, 0, 1)</f>
        <v>0</v>
      </c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  <c r="AV76" s="136"/>
      <c r="AW76" s="136"/>
      <c r="AX76" s="136"/>
      <c r="AY76" s="136"/>
      <c r="AZ76" s="136"/>
      <c r="BA76" s="136"/>
      <c r="BB76" s="136"/>
      <c r="BC76" s="136"/>
      <c r="BD76" s="136"/>
      <c r="BE76" s="136"/>
      <c r="BF76" s="136"/>
      <c r="BG76" s="136"/>
      <c r="BH76" s="136"/>
      <c r="BI76" s="136"/>
      <c r="BJ76" s="136"/>
      <c r="BK76" s="136"/>
      <c r="BL76" s="136"/>
      <c r="BM76" s="136"/>
      <c r="BN76" s="136"/>
      <c r="BO76" s="136"/>
      <c r="BP76" s="136"/>
      <c r="BQ76" s="136"/>
      <c r="BR76" s="136"/>
      <c r="BS76" s="136"/>
      <c r="BT76" s="136"/>
      <c r="BU76" s="136"/>
      <c r="BV76" s="136"/>
      <c r="BW76" s="136"/>
      <c r="BX76" s="136"/>
      <c r="BY76" s="136"/>
      <c r="BZ76" s="136"/>
      <c r="CA76" s="136"/>
      <c r="CB76" s="136"/>
      <c r="CC76" s="136"/>
      <c r="CD76" s="136"/>
      <c r="CE76" s="136"/>
      <c r="CF76" s="136"/>
      <c r="CG76" s="136"/>
      <c r="CH76" s="136"/>
      <c r="CI76" s="136"/>
      <c r="CJ76" s="136"/>
      <c r="CK76" s="136"/>
      <c r="CL76" s="136"/>
      <c r="CM76" s="136"/>
      <c r="CN76" s="136"/>
      <c r="CO76" s="136"/>
      <c r="CP76" s="136"/>
      <c r="CQ76" s="74"/>
      <c r="CR76" s="73"/>
      <c r="CS76" s="42"/>
    </row>
    <row r="77" spans="1:97" x14ac:dyDescent="0.25">
      <c r="A77" s="73"/>
      <c r="B77" s="73"/>
      <c r="C77" s="73"/>
      <c r="D77" s="73"/>
      <c r="E77" s="109"/>
      <c r="F77" s="73"/>
      <c r="G77" s="73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4"/>
      <c r="BH77" s="74"/>
      <c r="BI77" s="74"/>
      <c r="BJ77" s="74"/>
      <c r="BK77" s="74"/>
      <c r="BL77" s="74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4"/>
      <c r="CA77" s="74"/>
      <c r="CB77" s="74"/>
      <c r="CC77" s="74"/>
      <c r="CD77" s="74"/>
      <c r="CE77" s="74"/>
      <c r="CF77" s="74"/>
      <c r="CG77" s="74"/>
      <c r="CH77" s="74"/>
      <c r="CI77" s="74"/>
      <c r="CJ77" s="74"/>
      <c r="CK77" s="74"/>
      <c r="CL77" s="74"/>
      <c r="CM77" s="74"/>
      <c r="CN77" s="74"/>
      <c r="CO77" s="74"/>
      <c r="CP77" s="74"/>
      <c r="CQ77" s="74"/>
      <c r="CR77" s="73"/>
      <c r="CS77" s="42"/>
    </row>
    <row r="78" spans="1:97" s="17" customFormat="1" x14ac:dyDescent="0.25">
      <c r="A78" s="73"/>
      <c r="B78" s="101"/>
      <c r="C78" s="110" t="s">
        <v>715</v>
      </c>
      <c r="D78" s="110"/>
      <c r="E78" s="110"/>
      <c r="F78" s="110"/>
      <c r="G78" s="110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1"/>
      <c r="AV78" s="111"/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1"/>
      <c r="BK78" s="111"/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1"/>
      <c r="BZ78" s="111"/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1"/>
      <c r="CO78" s="111"/>
      <c r="CP78" s="111"/>
      <c r="CQ78" s="111"/>
      <c r="CR78" s="110"/>
      <c r="CS78" s="42"/>
    </row>
    <row r="79" spans="1:97" s="17" customFormat="1" x14ac:dyDescent="0.25">
      <c r="A79" s="73"/>
      <c r="B79" s="73"/>
      <c r="C79" s="109"/>
      <c r="D79" s="109"/>
      <c r="E79" s="73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4"/>
      <c r="CA79" s="74"/>
      <c r="CB79" s="74"/>
      <c r="CC79" s="74"/>
      <c r="CD79" s="74"/>
      <c r="CE79" s="74"/>
      <c r="CF79" s="74"/>
      <c r="CG79" s="74"/>
      <c r="CH79" s="74"/>
      <c r="CI79" s="74"/>
      <c r="CJ79" s="74"/>
      <c r="CK79" s="74"/>
      <c r="CL79" s="74"/>
      <c r="CM79" s="74"/>
      <c r="CN79" s="74"/>
      <c r="CO79" s="74"/>
      <c r="CP79" s="74"/>
      <c r="CQ79" s="74"/>
      <c r="CR79" s="73"/>
      <c r="CS79" s="42"/>
    </row>
    <row r="80" spans="1:97" x14ac:dyDescent="0.25">
      <c r="A80" s="115"/>
      <c r="B80" s="73"/>
      <c r="C80" s="73"/>
      <c r="D80" s="73"/>
      <c r="E80" s="112" t="s">
        <v>322</v>
      </c>
      <c r="F80" s="73"/>
      <c r="G80" s="73"/>
      <c r="H80" s="74"/>
      <c r="I80" s="132" t="s">
        <v>314</v>
      </c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74"/>
      <c r="BJ80" s="74"/>
      <c r="BK80" s="74"/>
      <c r="BL80" s="74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4"/>
      <c r="CA80" s="74"/>
      <c r="CB80" s="74"/>
      <c r="CC80" s="74"/>
      <c r="CD80" s="74"/>
      <c r="CE80" s="74"/>
      <c r="CF80" s="74"/>
      <c r="CG80" s="74"/>
      <c r="CH80" s="74"/>
      <c r="CI80" s="74"/>
      <c r="CJ80" s="74"/>
      <c r="CK80" s="74"/>
      <c r="CL80" s="74"/>
      <c r="CM80" s="74"/>
      <c r="CN80" s="74"/>
      <c r="CO80" s="74"/>
      <c r="CP80" s="74"/>
      <c r="CQ80" s="74"/>
      <c r="CR80" s="115" t="s">
        <v>606</v>
      </c>
      <c r="CS80" s="42"/>
    </row>
    <row r="81" spans="1:97" x14ac:dyDescent="0.25">
      <c r="A81" s="73"/>
      <c r="B81" s="73"/>
      <c r="C81" s="73"/>
      <c r="D81" s="73"/>
      <c r="E81" s="73"/>
      <c r="F81" s="113" t="s">
        <v>38</v>
      </c>
      <c r="G81" s="113" t="str">
        <f>G$24</f>
        <v>£m</v>
      </c>
      <c r="H81" s="145">
        <f>SUMPRODUCT(J44:CP44, J$24:CP$24)</f>
        <v>160.14674000000002</v>
      </c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  <c r="AK81" s="130"/>
      <c r="AL81" s="130"/>
      <c r="AM81" s="130"/>
      <c r="AN81" s="130"/>
      <c r="AO81" s="130"/>
      <c r="AP81" s="130"/>
      <c r="AQ81" s="130"/>
      <c r="AR81" s="130"/>
      <c r="AS81" s="130"/>
      <c r="AT81" s="130"/>
      <c r="AU81" s="130"/>
      <c r="AV81" s="130"/>
      <c r="AW81" s="130"/>
      <c r="AX81" s="130"/>
      <c r="AY81" s="130"/>
      <c r="AZ81" s="130"/>
      <c r="BA81" s="130"/>
      <c r="BB81" s="130"/>
      <c r="BC81" s="130"/>
      <c r="BD81" s="130"/>
      <c r="BE81" s="130"/>
      <c r="BF81" s="130"/>
      <c r="BG81" s="130"/>
      <c r="BH81" s="130"/>
      <c r="BI81" s="130"/>
      <c r="BJ81" s="130"/>
      <c r="BK81" s="130"/>
      <c r="BL81" s="130"/>
      <c r="BM81" s="130"/>
      <c r="BN81" s="130"/>
      <c r="BO81" s="130"/>
      <c r="BP81" s="130"/>
      <c r="BQ81" s="130"/>
      <c r="BR81" s="130"/>
      <c r="BS81" s="130"/>
      <c r="BT81" s="130"/>
      <c r="BU81" s="130"/>
      <c r="BV81" s="130"/>
      <c r="BW81" s="130"/>
      <c r="BX81" s="130"/>
      <c r="BY81" s="130"/>
      <c r="BZ81" s="130"/>
      <c r="CA81" s="130"/>
      <c r="CB81" s="130"/>
      <c r="CC81" s="130"/>
      <c r="CD81" s="130"/>
      <c r="CE81" s="130"/>
      <c r="CF81" s="130"/>
      <c r="CG81" s="130"/>
      <c r="CH81" s="130"/>
      <c r="CI81" s="130"/>
      <c r="CJ81" s="130"/>
      <c r="CK81" s="130"/>
      <c r="CL81" s="130"/>
      <c r="CM81" s="130"/>
      <c r="CN81" s="130"/>
      <c r="CO81" s="130"/>
      <c r="CP81" s="130"/>
      <c r="CQ81" s="74"/>
      <c r="CR81" s="73"/>
      <c r="CS81" s="42"/>
    </row>
    <row r="82" spans="1:97" x14ac:dyDescent="0.25">
      <c r="A82" s="73"/>
      <c r="B82" s="73"/>
      <c r="C82" s="73"/>
      <c r="D82" s="73"/>
      <c r="E82" s="73"/>
      <c r="F82" s="115" t="s">
        <v>37</v>
      </c>
      <c r="G82" s="115" t="str">
        <f>G$24</f>
        <v>£m</v>
      </c>
      <c r="H82" s="130">
        <f>SUMPRODUCT(J45:CP45, J$24:CP$24)</f>
        <v>205.13145367999999</v>
      </c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  <c r="AK82" s="130"/>
      <c r="AL82" s="130"/>
      <c r="AM82" s="130"/>
      <c r="AN82" s="130"/>
      <c r="AO82" s="130"/>
      <c r="AP82" s="130"/>
      <c r="AQ82" s="130"/>
      <c r="AR82" s="130"/>
      <c r="AS82" s="130"/>
      <c r="AT82" s="130"/>
      <c r="AU82" s="130"/>
      <c r="AV82" s="130"/>
      <c r="AW82" s="130"/>
      <c r="AX82" s="130"/>
      <c r="AY82" s="130"/>
      <c r="AZ82" s="130"/>
      <c r="BA82" s="130"/>
      <c r="BB82" s="130"/>
      <c r="BC82" s="130"/>
      <c r="BD82" s="130"/>
      <c r="BE82" s="130"/>
      <c r="BF82" s="130"/>
      <c r="BG82" s="130"/>
      <c r="BH82" s="130"/>
      <c r="BI82" s="130"/>
      <c r="BJ82" s="130"/>
      <c r="BK82" s="130"/>
      <c r="BL82" s="130"/>
      <c r="BM82" s="130"/>
      <c r="BN82" s="130"/>
      <c r="BO82" s="130"/>
      <c r="BP82" s="130"/>
      <c r="BQ82" s="130"/>
      <c r="BR82" s="130"/>
      <c r="BS82" s="130"/>
      <c r="BT82" s="130"/>
      <c r="BU82" s="130"/>
      <c r="BV82" s="130"/>
      <c r="BW82" s="130"/>
      <c r="BX82" s="130"/>
      <c r="BY82" s="130"/>
      <c r="BZ82" s="130"/>
      <c r="CA82" s="130"/>
      <c r="CB82" s="130"/>
      <c r="CC82" s="130"/>
      <c r="CD82" s="130"/>
      <c r="CE82" s="130"/>
      <c r="CF82" s="130"/>
      <c r="CG82" s="130"/>
      <c r="CH82" s="130"/>
      <c r="CI82" s="130"/>
      <c r="CJ82" s="130"/>
      <c r="CK82" s="130"/>
      <c r="CL82" s="130"/>
      <c r="CM82" s="130"/>
      <c r="CN82" s="130"/>
      <c r="CO82" s="130"/>
      <c r="CP82" s="130"/>
      <c r="CQ82" s="74"/>
      <c r="CR82" s="73"/>
      <c r="CS82" s="42"/>
    </row>
    <row r="83" spans="1:97" x14ac:dyDescent="0.25">
      <c r="A83" s="73"/>
      <c r="B83" s="73"/>
      <c r="C83" s="73"/>
      <c r="D83" s="73"/>
      <c r="E83" s="73"/>
      <c r="F83" s="115" t="s">
        <v>36</v>
      </c>
      <c r="G83" s="115" t="str">
        <f>G$24</f>
        <v>£m</v>
      </c>
      <c r="H83" s="130">
        <f>SUMPRODUCT(J46:CP46, J$24:CP$24)</f>
        <v>189.32398000000001</v>
      </c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  <c r="AK83" s="130"/>
      <c r="AL83" s="130"/>
      <c r="AM83" s="130"/>
      <c r="AN83" s="130"/>
      <c r="AO83" s="130"/>
      <c r="AP83" s="130"/>
      <c r="AQ83" s="130"/>
      <c r="AR83" s="130"/>
      <c r="AS83" s="130"/>
      <c r="AT83" s="130"/>
      <c r="AU83" s="130"/>
      <c r="AV83" s="130"/>
      <c r="AW83" s="130"/>
      <c r="AX83" s="130"/>
      <c r="AY83" s="130"/>
      <c r="AZ83" s="130"/>
      <c r="BA83" s="130"/>
      <c r="BB83" s="130"/>
      <c r="BC83" s="130"/>
      <c r="BD83" s="130"/>
      <c r="BE83" s="130"/>
      <c r="BF83" s="130"/>
      <c r="BG83" s="130"/>
      <c r="BH83" s="130"/>
      <c r="BI83" s="130"/>
      <c r="BJ83" s="130"/>
      <c r="BK83" s="130"/>
      <c r="BL83" s="130"/>
      <c r="BM83" s="130"/>
      <c r="BN83" s="130"/>
      <c r="BO83" s="130"/>
      <c r="BP83" s="130"/>
      <c r="BQ83" s="130"/>
      <c r="BR83" s="130"/>
      <c r="BS83" s="130"/>
      <c r="BT83" s="130"/>
      <c r="BU83" s="130"/>
      <c r="BV83" s="130"/>
      <c r="BW83" s="130"/>
      <c r="BX83" s="130"/>
      <c r="BY83" s="130"/>
      <c r="BZ83" s="130"/>
      <c r="CA83" s="130"/>
      <c r="CB83" s="130"/>
      <c r="CC83" s="130"/>
      <c r="CD83" s="130"/>
      <c r="CE83" s="130"/>
      <c r="CF83" s="130"/>
      <c r="CG83" s="130"/>
      <c r="CH83" s="130"/>
      <c r="CI83" s="130"/>
      <c r="CJ83" s="130"/>
      <c r="CK83" s="130"/>
      <c r="CL83" s="130"/>
      <c r="CM83" s="130"/>
      <c r="CN83" s="130"/>
      <c r="CO83" s="130"/>
      <c r="CP83" s="130"/>
      <c r="CQ83" s="74"/>
      <c r="CR83" s="73"/>
      <c r="CS83" s="42"/>
    </row>
    <row r="84" spans="1:97" x14ac:dyDescent="0.25">
      <c r="A84" s="73"/>
      <c r="B84" s="73"/>
      <c r="C84" s="73"/>
      <c r="D84" s="73"/>
      <c r="E84" s="73"/>
      <c r="F84" s="117" t="s">
        <v>35</v>
      </c>
      <c r="G84" s="117" t="str">
        <f>G$24</f>
        <v>£m</v>
      </c>
      <c r="H84" s="146">
        <f>SUMPRODUCT(J47:CP47, J$24:CP$24)</f>
        <v>425.5299</v>
      </c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  <c r="AK84" s="130"/>
      <c r="AL84" s="130"/>
      <c r="AM84" s="130"/>
      <c r="AN84" s="130"/>
      <c r="AO84" s="130"/>
      <c r="AP84" s="130"/>
      <c r="AQ84" s="130"/>
      <c r="AR84" s="130"/>
      <c r="AS84" s="130"/>
      <c r="AT84" s="130"/>
      <c r="AU84" s="130"/>
      <c r="AV84" s="130"/>
      <c r="AW84" s="130"/>
      <c r="AX84" s="130"/>
      <c r="AY84" s="130"/>
      <c r="AZ84" s="130"/>
      <c r="BA84" s="130"/>
      <c r="BB84" s="130"/>
      <c r="BC84" s="130"/>
      <c r="BD84" s="130"/>
      <c r="BE84" s="130"/>
      <c r="BF84" s="130"/>
      <c r="BG84" s="130"/>
      <c r="BH84" s="130"/>
      <c r="BI84" s="130"/>
      <c r="BJ84" s="130"/>
      <c r="BK84" s="130"/>
      <c r="BL84" s="130"/>
      <c r="BM84" s="130"/>
      <c r="BN84" s="130"/>
      <c r="BO84" s="130"/>
      <c r="BP84" s="130"/>
      <c r="BQ84" s="130"/>
      <c r="BR84" s="130"/>
      <c r="BS84" s="130"/>
      <c r="BT84" s="130"/>
      <c r="BU84" s="130"/>
      <c r="BV84" s="130"/>
      <c r="BW84" s="130"/>
      <c r="BX84" s="130"/>
      <c r="BY84" s="130"/>
      <c r="BZ84" s="130"/>
      <c r="CA84" s="130"/>
      <c r="CB84" s="130"/>
      <c r="CC84" s="130"/>
      <c r="CD84" s="130"/>
      <c r="CE84" s="130"/>
      <c r="CF84" s="130"/>
      <c r="CG84" s="130"/>
      <c r="CH84" s="130"/>
      <c r="CI84" s="130"/>
      <c r="CJ84" s="130"/>
      <c r="CK84" s="130"/>
      <c r="CL84" s="130"/>
      <c r="CM84" s="130"/>
      <c r="CN84" s="130"/>
      <c r="CO84" s="130"/>
      <c r="CP84" s="130"/>
      <c r="CQ84" s="74"/>
      <c r="CR84" s="73"/>
      <c r="CS84" s="42"/>
    </row>
    <row r="85" spans="1:97" x14ac:dyDescent="0.25">
      <c r="A85" s="73"/>
      <c r="B85" s="73"/>
      <c r="C85" s="73"/>
      <c r="D85" s="73"/>
      <c r="E85" s="73"/>
      <c r="F85" s="73"/>
      <c r="G85" s="73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4"/>
      <c r="BH85" s="74"/>
      <c r="BI85" s="74"/>
      <c r="BJ85" s="74"/>
      <c r="BK85" s="74"/>
      <c r="BL85" s="74"/>
      <c r="BM85" s="74"/>
      <c r="BN85" s="74"/>
      <c r="BO85" s="74"/>
      <c r="BP85" s="74"/>
      <c r="BQ85" s="74"/>
      <c r="BR85" s="74"/>
      <c r="BS85" s="74"/>
      <c r="BT85" s="74"/>
      <c r="BU85" s="74"/>
      <c r="BV85" s="74"/>
      <c r="BW85" s="74"/>
      <c r="BX85" s="74"/>
      <c r="BY85" s="74"/>
      <c r="BZ85" s="74"/>
      <c r="CA85" s="74"/>
      <c r="CB85" s="74"/>
      <c r="CC85" s="74"/>
      <c r="CD85" s="74"/>
      <c r="CE85" s="74"/>
      <c r="CF85" s="74"/>
      <c r="CG85" s="74"/>
      <c r="CH85" s="74"/>
      <c r="CI85" s="74"/>
      <c r="CJ85" s="74"/>
      <c r="CK85" s="74"/>
      <c r="CL85" s="74"/>
      <c r="CM85" s="74"/>
      <c r="CN85" s="74"/>
      <c r="CO85" s="74"/>
      <c r="CP85" s="74"/>
      <c r="CQ85" s="74"/>
      <c r="CR85" s="73"/>
      <c r="CS85" s="42"/>
    </row>
    <row r="86" spans="1:97" x14ac:dyDescent="0.25">
      <c r="A86" s="115"/>
      <c r="B86" s="73"/>
      <c r="C86" s="73"/>
      <c r="D86" s="73"/>
      <c r="E86" s="115" t="s">
        <v>278</v>
      </c>
      <c r="F86" s="73"/>
      <c r="G86" s="115" t="str">
        <f>G$24</f>
        <v>£m</v>
      </c>
      <c r="H86" s="130">
        <f>SUM(H81:H84)</f>
        <v>980.13207368000008</v>
      </c>
      <c r="I86" s="143" t="s">
        <v>314</v>
      </c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  <c r="AE86" s="130"/>
      <c r="AF86" s="130"/>
      <c r="AG86" s="130"/>
      <c r="AH86" s="130"/>
      <c r="AI86" s="130"/>
      <c r="AJ86" s="130"/>
      <c r="AK86" s="130"/>
      <c r="AL86" s="130"/>
      <c r="AM86" s="130"/>
      <c r="AN86" s="130"/>
      <c r="AO86" s="130"/>
      <c r="AP86" s="130"/>
      <c r="AQ86" s="130"/>
      <c r="AR86" s="130"/>
      <c r="AS86" s="130"/>
      <c r="AT86" s="130"/>
      <c r="AU86" s="130"/>
      <c r="AV86" s="130"/>
      <c r="AW86" s="130"/>
      <c r="AX86" s="130"/>
      <c r="AY86" s="130"/>
      <c r="AZ86" s="130"/>
      <c r="BA86" s="130"/>
      <c r="BB86" s="130"/>
      <c r="BC86" s="130"/>
      <c r="BD86" s="130"/>
      <c r="BE86" s="130"/>
      <c r="BF86" s="130"/>
      <c r="BG86" s="130"/>
      <c r="BH86" s="130"/>
      <c r="BI86" s="130"/>
      <c r="BJ86" s="130"/>
      <c r="BK86" s="130"/>
      <c r="BL86" s="130"/>
      <c r="BM86" s="130"/>
      <c r="BN86" s="130"/>
      <c r="BO86" s="130"/>
      <c r="BP86" s="130"/>
      <c r="BQ86" s="130"/>
      <c r="BR86" s="130"/>
      <c r="BS86" s="130"/>
      <c r="BT86" s="130"/>
      <c r="BU86" s="130"/>
      <c r="BV86" s="130"/>
      <c r="BW86" s="130"/>
      <c r="BX86" s="130"/>
      <c r="BY86" s="130"/>
      <c r="BZ86" s="130"/>
      <c r="CA86" s="130"/>
      <c r="CB86" s="130"/>
      <c r="CC86" s="130"/>
      <c r="CD86" s="130"/>
      <c r="CE86" s="130"/>
      <c r="CF86" s="130"/>
      <c r="CG86" s="130"/>
      <c r="CH86" s="130"/>
      <c r="CI86" s="130"/>
      <c r="CJ86" s="130"/>
      <c r="CK86" s="130"/>
      <c r="CL86" s="130"/>
      <c r="CM86" s="130"/>
      <c r="CN86" s="130"/>
      <c r="CO86" s="130"/>
      <c r="CP86" s="130"/>
      <c r="CQ86" s="74"/>
      <c r="CR86" s="115" t="s">
        <v>606</v>
      </c>
      <c r="CS86" s="42"/>
    </row>
    <row r="87" spans="1:97" x14ac:dyDescent="0.25">
      <c r="A87" s="73"/>
      <c r="B87" s="73"/>
      <c r="C87" s="73"/>
      <c r="D87" s="73"/>
      <c r="E87" s="115" t="s">
        <v>517</v>
      </c>
      <c r="F87" s="73"/>
      <c r="G87" s="115" t="s">
        <v>471</v>
      </c>
      <c r="H87" s="130" t="b">
        <f>H86 &gt; 0</f>
        <v>1</v>
      </c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  <c r="AA87" s="130"/>
      <c r="AB87" s="130"/>
      <c r="AC87" s="130"/>
      <c r="AD87" s="130"/>
      <c r="AE87" s="130"/>
      <c r="AF87" s="130"/>
      <c r="AG87" s="130"/>
      <c r="AH87" s="130"/>
      <c r="AI87" s="130"/>
      <c r="AJ87" s="130"/>
      <c r="AK87" s="130"/>
      <c r="AL87" s="130"/>
      <c r="AM87" s="130"/>
      <c r="AN87" s="130"/>
      <c r="AO87" s="130"/>
      <c r="AP87" s="130"/>
      <c r="AQ87" s="130"/>
      <c r="AR87" s="130"/>
      <c r="AS87" s="130"/>
      <c r="AT87" s="130"/>
      <c r="AU87" s="130"/>
      <c r="AV87" s="130"/>
      <c r="AW87" s="130"/>
      <c r="AX87" s="130"/>
      <c r="AY87" s="130"/>
      <c r="AZ87" s="130"/>
      <c r="BA87" s="130"/>
      <c r="BB87" s="130"/>
      <c r="BC87" s="130"/>
      <c r="BD87" s="130"/>
      <c r="BE87" s="130"/>
      <c r="BF87" s="130"/>
      <c r="BG87" s="130"/>
      <c r="BH87" s="130"/>
      <c r="BI87" s="130"/>
      <c r="BJ87" s="130"/>
      <c r="BK87" s="130"/>
      <c r="BL87" s="130"/>
      <c r="BM87" s="130"/>
      <c r="BN87" s="130"/>
      <c r="BO87" s="130"/>
      <c r="BP87" s="130"/>
      <c r="BQ87" s="130"/>
      <c r="BR87" s="130"/>
      <c r="BS87" s="130"/>
      <c r="BT87" s="130"/>
      <c r="BU87" s="130"/>
      <c r="BV87" s="130"/>
      <c r="BW87" s="130"/>
      <c r="BX87" s="130"/>
      <c r="BY87" s="130"/>
      <c r="BZ87" s="130"/>
      <c r="CA87" s="130"/>
      <c r="CB87" s="130"/>
      <c r="CC87" s="130"/>
      <c r="CD87" s="130"/>
      <c r="CE87" s="130"/>
      <c r="CF87" s="130"/>
      <c r="CG87" s="130"/>
      <c r="CH87" s="130"/>
      <c r="CI87" s="130"/>
      <c r="CJ87" s="130"/>
      <c r="CK87" s="130"/>
      <c r="CL87" s="130"/>
      <c r="CM87" s="130"/>
      <c r="CN87" s="130"/>
      <c r="CO87" s="130"/>
      <c r="CP87" s="130"/>
      <c r="CQ87" s="74"/>
      <c r="CR87" s="73"/>
      <c r="CS87" s="42"/>
    </row>
    <row r="88" spans="1:97" x14ac:dyDescent="0.25">
      <c r="A88" s="73"/>
      <c r="B88" s="73"/>
      <c r="C88" s="73"/>
      <c r="D88" s="73"/>
      <c r="E88" s="109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4"/>
      <c r="AY88" s="74"/>
      <c r="AZ88" s="74"/>
      <c r="BA88" s="74"/>
      <c r="BB88" s="74"/>
      <c r="BC88" s="74"/>
      <c r="BD88" s="74"/>
      <c r="BE88" s="74"/>
      <c r="BF88" s="74"/>
      <c r="BG88" s="74"/>
      <c r="BH88" s="74"/>
      <c r="BI88" s="74"/>
      <c r="BJ88" s="74"/>
      <c r="BK88" s="74"/>
      <c r="BL88" s="74"/>
      <c r="BM88" s="74"/>
      <c r="BN88" s="74"/>
      <c r="BO88" s="74"/>
      <c r="BP88" s="74"/>
      <c r="BQ88" s="74"/>
      <c r="BR88" s="74"/>
      <c r="BS88" s="74"/>
      <c r="BT88" s="74"/>
      <c r="BU88" s="74"/>
      <c r="BV88" s="74"/>
      <c r="BW88" s="74"/>
      <c r="BX88" s="74"/>
      <c r="BY88" s="74"/>
      <c r="BZ88" s="74"/>
      <c r="CA88" s="74"/>
      <c r="CB88" s="74"/>
      <c r="CC88" s="74"/>
      <c r="CD88" s="74"/>
      <c r="CE88" s="74"/>
      <c r="CF88" s="74"/>
      <c r="CG88" s="74"/>
      <c r="CH88" s="74"/>
      <c r="CI88" s="74"/>
      <c r="CJ88" s="74"/>
      <c r="CK88" s="74"/>
      <c r="CL88" s="74"/>
      <c r="CM88" s="74"/>
      <c r="CN88" s="74"/>
      <c r="CO88" s="74"/>
      <c r="CP88" s="74"/>
      <c r="CQ88" s="74"/>
      <c r="CR88" s="73"/>
      <c r="CS88" s="42"/>
    </row>
    <row r="89" spans="1:97" x14ac:dyDescent="0.25">
      <c r="A89" s="115"/>
      <c r="B89" s="73"/>
      <c r="C89" s="73"/>
      <c r="D89" s="73"/>
      <c r="E89" s="112" t="s">
        <v>322</v>
      </c>
      <c r="F89" s="73"/>
      <c r="G89" s="73"/>
      <c r="H89" s="74"/>
      <c r="I89" s="132" t="s">
        <v>314</v>
      </c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4"/>
      <c r="BM89" s="74"/>
      <c r="BN89" s="74"/>
      <c r="BO89" s="74"/>
      <c r="BP89" s="74"/>
      <c r="BQ89" s="74"/>
      <c r="BR89" s="74"/>
      <c r="BS89" s="74"/>
      <c r="BT89" s="74"/>
      <c r="BU89" s="74"/>
      <c r="BV89" s="74"/>
      <c r="BW89" s="74"/>
      <c r="BX89" s="74"/>
      <c r="BY89" s="74"/>
      <c r="BZ89" s="74"/>
      <c r="CA89" s="74"/>
      <c r="CB89" s="74"/>
      <c r="CC89" s="74"/>
      <c r="CD89" s="74"/>
      <c r="CE89" s="74"/>
      <c r="CF89" s="74"/>
      <c r="CG89" s="74"/>
      <c r="CH89" s="74"/>
      <c r="CI89" s="74"/>
      <c r="CJ89" s="74"/>
      <c r="CK89" s="74"/>
      <c r="CL89" s="74"/>
      <c r="CM89" s="74"/>
      <c r="CN89" s="74"/>
      <c r="CO89" s="74"/>
      <c r="CP89" s="74"/>
      <c r="CQ89" s="74"/>
      <c r="CR89" s="115" t="s">
        <v>606</v>
      </c>
      <c r="CS89" s="42"/>
    </row>
    <row r="90" spans="1:97" x14ac:dyDescent="0.25">
      <c r="A90" s="73"/>
      <c r="B90" s="73"/>
      <c r="C90" s="73"/>
      <c r="D90" s="73"/>
      <c r="E90" s="73"/>
      <c r="F90" s="113" t="s">
        <v>38</v>
      </c>
      <c r="G90" s="113" t="s">
        <v>44</v>
      </c>
      <c r="H90" s="153">
        <f>IF(H$87, H81 / H$86, 0)</f>
        <v>0.16339302049234417</v>
      </c>
      <c r="I90" s="131" t="s">
        <v>314</v>
      </c>
      <c r="J90" s="135"/>
      <c r="K90" s="135"/>
      <c r="L90" s="135"/>
      <c r="M90" s="135"/>
      <c r="N90" s="135"/>
      <c r="O90" s="135"/>
      <c r="P90" s="135"/>
      <c r="Q90" s="135"/>
      <c r="R90" s="135"/>
      <c r="S90" s="135"/>
      <c r="T90" s="135"/>
      <c r="U90" s="135"/>
      <c r="V90" s="135"/>
      <c r="W90" s="135"/>
      <c r="X90" s="135"/>
      <c r="Y90" s="135"/>
      <c r="Z90" s="135"/>
      <c r="AA90" s="135"/>
      <c r="AB90" s="135"/>
      <c r="AC90" s="135"/>
      <c r="AD90" s="135"/>
      <c r="AE90" s="135"/>
      <c r="AF90" s="135"/>
      <c r="AG90" s="135"/>
      <c r="AH90" s="135"/>
      <c r="AI90" s="135"/>
      <c r="AJ90" s="135"/>
      <c r="AK90" s="135"/>
      <c r="AL90" s="135"/>
      <c r="AM90" s="135"/>
      <c r="AN90" s="135"/>
      <c r="AO90" s="135"/>
      <c r="AP90" s="135"/>
      <c r="AQ90" s="135"/>
      <c r="AR90" s="135"/>
      <c r="AS90" s="135"/>
      <c r="AT90" s="135"/>
      <c r="AU90" s="135"/>
      <c r="AV90" s="135"/>
      <c r="AW90" s="135"/>
      <c r="AX90" s="135"/>
      <c r="AY90" s="135"/>
      <c r="AZ90" s="135"/>
      <c r="BA90" s="135"/>
      <c r="BB90" s="135"/>
      <c r="BC90" s="135"/>
      <c r="BD90" s="135"/>
      <c r="BE90" s="135"/>
      <c r="BF90" s="135"/>
      <c r="BG90" s="135"/>
      <c r="BH90" s="135"/>
      <c r="BI90" s="135"/>
      <c r="BJ90" s="135"/>
      <c r="BK90" s="135"/>
      <c r="BL90" s="135"/>
      <c r="BM90" s="135"/>
      <c r="BN90" s="135"/>
      <c r="BO90" s="135"/>
      <c r="BP90" s="135"/>
      <c r="BQ90" s="135"/>
      <c r="BR90" s="135"/>
      <c r="BS90" s="135"/>
      <c r="BT90" s="135"/>
      <c r="BU90" s="135"/>
      <c r="BV90" s="135"/>
      <c r="BW90" s="135"/>
      <c r="BX90" s="135"/>
      <c r="BY90" s="135"/>
      <c r="BZ90" s="135"/>
      <c r="CA90" s="135"/>
      <c r="CB90" s="135"/>
      <c r="CC90" s="135"/>
      <c r="CD90" s="135"/>
      <c r="CE90" s="135"/>
      <c r="CF90" s="135"/>
      <c r="CG90" s="135"/>
      <c r="CH90" s="135"/>
      <c r="CI90" s="135"/>
      <c r="CJ90" s="135"/>
      <c r="CK90" s="135"/>
      <c r="CL90" s="135"/>
      <c r="CM90" s="135"/>
      <c r="CN90" s="135"/>
      <c r="CO90" s="135"/>
      <c r="CP90" s="135"/>
      <c r="CQ90" s="74"/>
      <c r="CR90" s="115" t="s">
        <v>538</v>
      </c>
      <c r="CS90" s="42"/>
    </row>
    <row r="91" spans="1:97" x14ac:dyDescent="0.25">
      <c r="A91" s="73"/>
      <c r="B91" s="73"/>
      <c r="C91" s="73"/>
      <c r="D91" s="73"/>
      <c r="E91" s="73"/>
      <c r="F91" s="115" t="s">
        <v>37</v>
      </c>
      <c r="G91" s="115" t="s">
        <v>44</v>
      </c>
      <c r="H91" s="154">
        <f>IF(H$87, H82 / H$86, 0)</f>
        <v>0.20928960411408049</v>
      </c>
      <c r="I91" s="131" t="s">
        <v>314</v>
      </c>
      <c r="J91" s="135"/>
      <c r="K91" s="135"/>
      <c r="L91" s="135"/>
      <c r="M91" s="135"/>
      <c r="N91" s="135"/>
      <c r="O91" s="135"/>
      <c r="P91" s="135"/>
      <c r="Q91" s="135"/>
      <c r="R91" s="135"/>
      <c r="S91" s="135"/>
      <c r="T91" s="135"/>
      <c r="U91" s="135"/>
      <c r="V91" s="135"/>
      <c r="W91" s="135"/>
      <c r="X91" s="135"/>
      <c r="Y91" s="135"/>
      <c r="Z91" s="135"/>
      <c r="AA91" s="135"/>
      <c r="AB91" s="135"/>
      <c r="AC91" s="135"/>
      <c r="AD91" s="135"/>
      <c r="AE91" s="135"/>
      <c r="AF91" s="135"/>
      <c r="AG91" s="135"/>
      <c r="AH91" s="135"/>
      <c r="AI91" s="135"/>
      <c r="AJ91" s="135"/>
      <c r="AK91" s="135"/>
      <c r="AL91" s="135"/>
      <c r="AM91" s="135"/>
      <c r="AN91" s="135"/>
      <c r="AO91" s="135"/>
      <c r="AP91" s="135"/>
      <c r="AQ91" s="135"/>
      <c r="AR91" s="135"/>
      <c r="AS91" s="135"/>
      <c r="AT91" s="135"/>
      <c r="AU91" s="135"/>
      <c r="AV91" s="135"/>
      <c r="AW91" s="135"/>
      <c r="AX91" s="135"/>
      <c r="AY91" s="135"/>
      <c r="AZ91" s="135"/>
      <c r="BA91" s="135"/>
      <c r="BB91" s="135"/>
      <c r="BC91" s="135"/>
      <c r="BD91" s="135"/>
      <c r="BE91" s="135"/>
      <c r="BF91" s="135"/>
      <c r="BG91" s="135"/>
      <c r="BH91" s="135"/>
      <c r="BI91" s="135"/>
      <c r="BJ91" s="135"/>
      <c r="BK91" s="135"/>
      <c r="BL91" s="135"/>
      <c r="BM91" s="135"/>
      <c r="BN91" s="135"/>
      <c r="BO91" s="135"/>
      <c r="BP91" s="135"/>
      <c r="BQ91" s="135"/>
      <c r="BR91" s="135"/>
      <c r="BS91" s="135"/>
      <c r="BT91" s="135"/>
      <c r="BU91" s="135"/>
      <c r="BV91" s="135"/>
      <c r="BW91" s="135"/>
      <c r="BX91" s="135"/>
      <c r="BY91" s="135"/>
      <c r="BZ91" s="135"/>
      <c r="CA91" s="135"/>
      <c r="CB91" s="135"/>
      <c r="CC91" s="135"/>
      <c r="CD91" s="135"/>
      <c r="CE91" s="135"/>
      <c r="CF91" s="135"/>
      <c r="CG91" s="135"/>
      <c r="CH91" s="135"/>
      <c r="CI91" s="135"/>
      <c r="CJ91" s="135"/>
      <c r="CK91" s="135"/>
      <c r="CL91" s="135"/>
      <c r="CM91" s="135"/>
      <c r="CN91" s="135"/>
      <c r="CO91" s="135"/>
      <c r="CP91" s="135"/>
      <c r="CQ91" s="74"/>
      <c r="CR91" s="115" t="s">
        <v>539</v>
      </c>
      <c r="CS91" s="42"/>
    </row>
    <row r="92" spans="1:97" x14ac:dyDescent="0.25">
      <c r="A92" s="73"/>
      <c r="B92" s="73"/>
      <c r="C92" s="73"/>
      <c r="D92" s="73"/>
      <c r="E92" s="73"/>
      <c r="F92" s="115" t="s">
        <v>36</v>
      </c>
      <c r="G92" s="115" t="s">
        <v>44</v>
      </c>
      <c r="H92" s="154">
        <f>IF(H$87, H83 / H$86, 0)</f>
        <v>0.19316170247257078</v>
      </c>
      <c r="I92" s="131" t="s">
        <v>314</v>
      </c>
      <c r="J92" s="135"/>
      <c r="K92" s="135"/>
      <c r="L92" s="135"/>
      <c r="M92" s="135"/>
      <c r="N92" s="135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135"/>
      <c r="AM92" s="135"/>
      <c r="AN92" s="135"/>
      <c r="AO92" s="135"/>
      <c r="AP92" s="135"/>
      <c r="AQ92" s="135"/>
      <c r="AR92" s="135"/>
      <c r="AS92" s="135"/>
      <c r="AT92" s="135"/>
      <c r="AU92" s="135"/>
      <c r="AV92" s="135"/>
      <c r="AW92" s="135"/>
      <c r="AX92" s="135"/>
      <c r="AY92" s="135"/>
      <c r="AZ92" s="135"/>
      <c r="BA92" s="135"/>
      <c r="BB92" s="135"/>
      <c r="BC92" s="135"/>
      <c r="BD92" s="135"/>
      <c r="BE92" s="135"/>
      <c r="BF92" s="135"/>
      <c r="BG92" s="135"/>
      <c r="BH92" s="135"/>
      <c r="BI92" s="135"/>
      <c r="BJ92" s="135"/>
      <c r="BK92" s="135"/>
      <c r="BL92" s="135"/>
      <c r="BM92" s="135"/>
      <c r="BN92" s="135"/>
      <c r="BO92" s="135"/>
      <c r="BP92" s="135"/>
      <c r="BQ92" s="135"/>
      <c r="BR92" s="135"/>
      <c r="BS92" s="135"/>
      <c r="BT92" s="135"/>
      <c r="BU92" s="135"/>
      <c r="BV92" s="135"/>
      <c r="BW92" s="135"/>
      <c r="BX92" s="135"/>
      <c r="BY92" s="135"/>
      <c r="BZ92" s="135"/>
      <c r="CA92" s="135"/>
      <c r="CB92" s="135"/>
      <c r="CC92" s="135"/>
      <c r="CD92" s="135"/>
      <c r="CE92" s="135"/>
      <c r="CF92" s="135"/>
      <c r="CG92" s="135"/>
      <c r="CH92" s="135"/>
      <c r="CI92" s="135"/>
      <c r="CJ92" s="135"/>
      <c r="CK92" s="135"/>
      <c r="CL92" s="135"/>
      <c r="CM92" s="135"/>
      <c r="CN92" s="135"/>
      <c r="CO92" s="135"/>
      <c r="CP92" s="135"/>
      <c r="CQ92" s="74"/>
      <c r="CR92" s="115" t="s">
        <v>541</v>
      </c>
      <c r="CS92" s="42"/>
    </row>
    <row r="93" spans="1:97" x14ac:dyDescent="0.25">
      <c r="A93" s="73"/>
      <c r="B93" s="73"/>
      <c r="C93" s="73"/>
      <c r="D93" s="73"/>
      <c r="E93" s="73"/>
      <c r="F93" s="117" t="s">
        <v>35</v>
      </c>
      <c r="G93" s="117" t="s">
        <v>44</v>
      </c>
      <c r="H93" s="155">
        <f>IF(H$87, H84 / H$86, 0)</f>
        <v>0.43415567292100449</v>
      </c>
      <c r="I93" s="131" t="s">
        <v>314</v>
      </c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135"/>
      <c r="AP93" s="135"/>
      <c r="AQ93" s="135"/>
      <c r="AR93" s="135"/>
      <c r="AS93" s="135"/>
      <c r="AT93" s="135"/>
      <c r="AU93" s="135"/>
      <c r="AV93" s="135"/>
      <c r="AW93" s="135"/>
      <c r="AX93" s="135"/>
      <c r="AY93" s="135"/>
      <c r="AZ93" s="135"/>
      <c r="BA93" s="135"/>
      <c r="BB93" s="135"/>
      <c r="BC93" s="135"/>
      <c r="BD93" s="135"/>
      <c r="BE93" s="135"/>
      <c r="BF93" s="135"/>
      <c r="BG93" s="135"/>
      <c r="BH93" s="135"/>
      <c r="BI93" s="135"/>
      <c r="BJ93" s="135"/>
      <c r="BK93" s="135"/>
      <c r="BL93" s="135"/>
      <c r="BM93" s="135"/>
      <c r="BN93" s="135"/>
      <c r="BO93" s="135"/>
      <c r="BP93" s="135"/>
      <c r="BQ93" s="135"/>
      <c r="BR93" s="135"/>
      <c r="BS93" s="135"/>
      <c r="BT93" s="135"/>
      <c r="BU93" s="135"/>
      <c r="BV93" s="135"/>
      <c r="BW93" s="135"/>
      <c r="BX93" s="135"/>
      <c r="BY93" s="135"/>
      <c r="BZ93" s="135"/>
      <c r="CA93" s="135"/>
      <c r="CB93" s="135"/>
      <c r="CC93" s="135"/>
      <c r="CD93" s="135"/>
      <c r="CE93" s="135"/>
      <c r="CF93" s="135"/>
      <c r="CG93" s="135"/>
      <c r="CH93" s="135"/>
      <c r="CI93" s="135"/>
      <c r="CJ93" s="135"/>
      <c r="CK93" s="135"/>
      <c r="CL93" s="135"/>
      <c r="CM93" s="135"/>
      <c r="CN93" s="135"/>
      <c r="CO93" s="135"/>
      <c r="CP93" s="135"/>
      <c r="CQ93" s="74"/>
      <c r="CR93" s="115" t="s">
        <v>540</v>
      </c>
      <c r="CS93" s="42"/>
    </row>
    <row r="94" spans="1:97" x14ac:dyDescent="0.25">
      <c r="A94" s="73"/>
      <c r="B94" s="73"/>
      <c r="C94" s="73"/>
      <c r="D94" s="73"/>
      <c r="E94" s="73"/>
      <c r="F94" s="73"/>
      <c r="G94" s="73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74"/>
      <c r="AL94" s="74"/>
      <c r="AM94" s="74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4"/>
      <c r="AY94" s="74"/>
      <c r="AZ94" s="74"/>
      <c r="BA94" s="74"/>
      <c r="BB94" s="74"/>
      <c r="BC94" s="74"/>
      <c r="BD94" s="74"/>
      <c r="BE94" s="74"/>
      <c r="BF94" s="74"/>
      <c r="BG94" s="74"/>
      <c r="BH94" s="74"/>
      <c r="BI94" s="74"/>
      <c r="BJ94" s="74"/>
      <c r="BK94" s="74"/>
      <c r="BL94" s="74"/>
      <c r="BM94" s="74"/>
      <c r="BN94" s="74"/>
      <c r="BO94" s="74"/>
      <c r="BP94" s="74"/>
      <c r="BQ94" s="74"/>
      <c r="BR94" s="74"/>
      <c r="BS94" s="74"/>
      <c r="BT94" s="74"/>
      <c r="BU94" s="74"/>
      <c r="BV94" s="74"/>
      <c r="BW94" s="74"/>
      <c r="BX94" s="74"/>
      <c r="BY94" s="74"/>
      <c r="BZ94" s="74"/>
      <c r="CA94" s="74"/>
      <c r="CB94" s="74"/>
      <c r="CC94" s="74"/>
      <c r="CD94" s="74"/>
      <c r="CE94" s="74"/>
      <c r="CF94" s="74"/>
      <c r="CG94" s="74"/>
      <c r="CH94" s="74"/>
      <c r="CI94" s="74"/>
      <c r="CJ94" s="74"/>
      <c r="CK94" s="74"/>
      <c r="CL94" s="74"/>
      <c r="CM94" s="74"/>
      <c r="CN94" s="74"/>
      <c r="CO94" s="74"/>
      <c r="CP94" s="74"/>
      <c r="CQ94" s="74"/>
      <c r="CR94" s="101"/>
      <c r="CS94" s="42"/>
    </row>
    <row r="95" spans="1:97" x14ac:dyDescent="0.25">
      <c r="A95" s="73"/>
      <c r="B95" s="73"/>
      <c r="C95" s="73"/>
      <c r="D95" s="73"/>
      <c r="E95" s="115" t="s">
        <v>239</v>
      </c>
      <c r="F95" s="73"/>
      <c r="G95" s="115" t="s">
        <v>231</v>
      </c>
      <c r="H95" s="136">
        <f>IF(SUM(H90:H93) = 1, 0, 1)</f>
        <v>0</v>
      </c>
      <c r="I95" s="136"/>
      <c r="J95" s="136"/>
      <c r="K95" s="136"/>
      <c r="L95" s="136"/>
      <c r="M95" s="136"/>
      <c r="N95" s="136"/>
      <c r="O95" s="136"/>
      <c r="P95" s="136"/>
      <c r="Q95" s="136"/>
      <c r="R95" s="136"/>
      <c r="S95" s="136"/>
      <c r="T95" s="136"/>
      <c r="U95" s="136"/>
      <c r="V95" s="136"/>
      <c r="W95" s="136"/>
      <c r="X95" s="136"/>
      <c r="Y95" s="136"/>
      <c r="Z95" s="136"/>
      <c r="AA95" s="136"/>
      <c r="AB95" s="136"/>
      <c r="AC95" s="136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  <c r="AV95" s="136"/>
      <c r="AW95" s="136"/>
      <c r="AX95" s="136"/>
      <c r="AY95" s="136"/>
      <c r="AZ95" s="136"/>
      <c r="BA95" s="136"/>
      <c r="BB95" s="136"/>
      <c r="BC95" s="136"/>
      <c r="BD95" s="136"/>
      <c r="BE95" s="136"/>
      <c r="BF95" s="136"/>
      <c r="BG95" s="136"/>
      <c r="BH95" s="136"/>
      <c r="BI95" s="136"/>
      <c r="BJ95" s="136"/>
      <c r="BK95" s="136"/>
      <c r="BL95" s="136"/>
      <c r="BM95" s="136"/>
      <c r="BN95" s="136"/>
      <c r="BO95" s="136"/>
      <c r="BP95" s="136"/>
      <c r="BQ95" s="136"/>
      <c r="BR95" s="136"/>
      <c r="BS95" s="136"/>
      <c r="BT95" s="136"/>
      <c r="BU95" s="136"/>
      <c r="BV95" s="136"/>
      <c r="BW95" s="136"/>
      <c r="BX95" s="136"/>
      <c r="BY95" s="136"/>
      <c r="BZ95" s="136"/>
      <c r="CA95" s="136"/>
      <c r="CB95" s="136"/>
      <c r="CC95" s="136"/>
      <c r="CD95" s="136"/>
      <c r="CE95" s="136"/>
      <c r="CF95" s="136"/>
      <c r="CG95" s="136"/>
      <c r="CH95" s="136"/>
      <c r="CI95" s="136"/>
      <c r="CJ95" s="136"/>
      <c r="CK95" s="136"/>
      <c r="CL95" s="136"/>
      <c r="CM95" s="136"/>
      <c r="CN95" s="136"/>
      <c r="CO95" s="136"/>
      <c r="CP95" s="136"/>
      <c r="CQ95" s="74"/>
      <c r="CR95" s="73"/>
      <c r="CS95" s="42"/>
    </row>
    <row r="96" spans="1:97" x14ac:dyDescent="0.25">
      <c r="A96" s="73"/>
      <c r="B96" s="73"/>
      <c r="C96" s="73"/>
      <c r="D96" s="73"/>
      <c r="E96" s="109"/>
      <c r="F96" s="73"/>
      <c r="G96" s="73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4"/>
      <c r="AY96" s="74"/>
      <c r="AZ96" s="74"/>
      <c r="BA96" s="74"/>
      <c r="BB96" s="74"/>
      <c r="BC96" s="74"/>
      <c r="BD96" s="74"/>
      <c r="BE96" s="74"/>
      <c r="BF96" s="74"/>
      <c r="BG96" s="74"/>
      <c r="BH96" s="74"/>
      <c r="BI96" s="74"/>
      <c r="BJ96" s="74"/>
      <c r="BK96" s="74"/>
      <c r="BL96" s="74"/>
      <c r="BM96" s="74"/>
      <c r="BN96" s="74"/>
      <c r="BO96" s="74"/>
      <c r="BP96" s="74"/>
      <c r="BQ96" s="74"/>
      <c r="BR96" s="74"/>
      <c r="BS96" s="74"/>
      <c r="BT96" s="74"/>
      <c r="BU96" s="74"/>
      <c r="BV96" s="74"/>
      <c r="BW96" s="74"/>
      <c r="BX96" s="74"/>
      <c r="BY96" s="74"/>
      <c r="BZ96" s="74"/>
      <c r="CA96" s="74"/>
      <c r="CB96" s="74"/>
      <c r="CC96" s="74"/>
      <c r="CD96" s="74"/>
      <c r="CE96" s="74"/>
      <c r="CF96" s="74"/>
      <c r="CG96" s="74"/>
      <c r="CH96" s="74"/>
      <c r="CI96" s="74"/>
      <c r="CJ96" s="74"/>
      <c r="CK96" s="74"/>
      <c r="CL96" s="74"/>
      <c r="CM96" s="74"/>
      <c r="CN96" s="74"/>
      <c r="CO96" s="74"/>
      <c r="CP96" s="74"/>
      <c r="CQ96" s="74"/>
      <c r="CR96" s="73"/>
      <c r="CS96" s="42"/>
    </row>
    <row r="97" spans="1:97" x14ac:dyDescent="0.25">
      <c r="A97" s="73"/>
      <c r="B97" s="107" t="s">
        <v>237</v>
      </c>
      <c r="C97" s="107"/>
      <c r="D97" s="107"/>
      <c r="E97" s="107"/>
      <c r="F97" s="107"/>
      <c r="G97" s="107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  <c r="AI97" s="108"/>
      <c r="AJ97" s="108"/>
      <c r="AK97" s="108"/>
      <c r="AL97" s="108"/>
      <c r="AM97" s="108"/>
      <c r="AN97" s="108"/>
      <c r="AO97" s="108"/>
      <c r="AP97" s="108"/>
      <c r="AQ97" s="108"/>
      <c r="AR97" s="108"/>
      <c r="AS97" s="108"/>
      <c r="AT97" s="108"/>
      <c r="AU97" s="108"/>
      <c r="AV97" s="108"/>
      <c r="AW97" s="108"/>
      <c r="AX97" s="108"/>
      <c r="AY97" s="108"/>
      <c r="AZ97" s="108"/>
      <c r="BA97" s="108"/>
      <c r="BB97" s="108"/>
      <c r="BC97" s="108"/>
      <c r="BD97" s="108"/>
      <c r="BE97" s="108"/>
      <c r="BF97" s="108"/>
      <c r="BG97" s="108"/>
      <c r="BH97" s="108"/>
      <c r="BI97" s="108"/>
      <c r="BJ97" s="108"/>
      <c r="BK97" s="108"/>
      <c r="BL97" s="108"/>
      <c r="BM97" s="108"/>
      <c r="BN97" s="108"/>
      <c r="BO97" s="108"/>
      <c r="BP97" s="108"/>
      <c r="BQ97" s="108"/>
      <c r="BR97" s="108"/>
      <c r="BS97" s="108"/>
      <c r="BT97" s="108"/>
      <c r="BU97" s="108"/>
      <c r="BV97" s="108"/>
      <c r="BW97" s="108"/>
      <c r="BX97" s="108"/>
      <c r="BY97" s="108"/>
      <c r="BZ97" s="108"/>
      <c r="CA97" s="108"/>
      <c r="CB97" s="108"/>
      <c r="CC97" s="108"/>
      <c r="CD97" s="108"/>
      <c r="CE97" s="108"/>
      <c r="CF97" s="108"/>
      <c r="CG97" s="108"/>
      <c r="CH97" s="108"/>
      <c r="CI97" s="108"/>
      <c r="CJ97" s="108"/>
      <c r="CK97" s="108"/>
      <c r="CL97" s="108"/>
      <c r="CM97" s="108"/>
      <c r="CN97" s="108"/>
      <c r="CO97" s="108"/>
      <c r="CP97" s="108"/>
      <c r="CQ97" s="108"/>
      <c r="CR97" s="107"/>
      <c r="CS97" s="42"/>
    </row>
    <row r="98" spans="1:97" x14ac:dyDescent="0.25">
      <c r="A98" s="73"/>
      <c r="B98" s="73"/>
      <c r="C98" s="73"/>
      <c r="D98" s="73"/>
      <c r="E98" s="73"/>
      <c r="F98" s="73"/>
      <c r="G98" s="73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4"/>
      <c r="AY98" s="74"/>
      <c r="AZ98" s="74"/>
      <c r="BA98" s="74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4"/>
      <c r="BM98" s="74"/>
      <c r="BN98" s="74"/>
      <c r="BO98" s="74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4"/>
      <c r="CA98" s="74"/>
      <c r="CB98" s="74"/>
      <c r="CC98" s="74"/>
      <c r="CD98" s="74"/>
      <c r="CE98" s="74"/>
      <c r="CF98" s="74"/>
      <c r="CG98" s="74"/>
      <c r="CH98" s="74"/>
      <c r="CI98" s="74"/>
      <c r="CJ98" s="74"/>
      <c r="CK98" s="74"/>
      <c r="CL98" s="74"/>
      <c r="CM98" s="74"/>
      <c r="CN98" s="74"/>
      <c r="CO98" s="74"/>
      <c r="CP98" s="74"/>
      <c r="CQ98" s="74"/>
      <c r="CR98" s="73"/>
      <c r="CS98" s="42"/>
    </row>
    <row r="99" spans="1:97" x14ac:dyDescent="0.25">
      <c r="A99" s="73"/>
      <c r="B99" s="73"/>
      <c r="C99" s="109" t="s">
        <v>396</v>
      </c>
      <c r="D99" s="109"/>
      <c r="E99" s="73"/>
      <c r="F99" s="73"/>
      <c r="G99" s="73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74"/>
      <c r="AL99" s="74"/>
      <c r="AM99" s="74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4"/>
      <c r="AY99" s="74"/>
      <c r="AZ99" s="74"/>
      <c r="BA99" s="74"/>
      <c r="BB99" s="74"/>
      <c r="BC99" s="74"/>
      <c r="BD99" s="74"/>
      <c r="BE99" s="74"/>
      <c r="BF99" s="74"/>
      <c r="BG99" s="74"/>
      <c r="BH99" s="74"/>
      <c r="BI99" s="74"/>
      <c r="BJ99" s="74"/>
      <c r="BK99" s="74"/>
      <c r="BL99" s="74"/>
      <c r="BM99" s="74"/>
      <c r="BN99" s="74"/>
      <c r="BO99" s="74"/>
      <c r="BP99" s="74"/>
      <c r="BQ99" s="74"/>
      <c r="BR99" s="74"/>
      <c r="BS99" s="74"/>
      <c r="BT99" s="74"/>
      <c r="BU99" s="74"/>
      <c r="BV99" s="74"/>
      <c r="BW99" s="74"/>
      <c r="BX99" s="74"/>
      <c r="BY99" s="74"/>
      <c r="BZ99" s="74"/>
      <c r="CA99" s="74"/>
      <c r="CB99" s="74"/>
      <c r="CC99" s="74"/>
      <c r="CD99" s="74"/>
      <c r="CE99" s="74"/>
      <c r="CF99" s="74"/>
      <c r="CG99" s="74"/>
      <c r="CH99" s="74"/>
      <c r="CI99" s="74"/>
      <c r="CJ99" s="74"/>
      <c r="CK99" s="74"/>
      <c r="CL99" s="74"/>
      <c r="CM99" s="74"/>
      <c r="CN99" s="74"/>
      <c r="CO99" s="74"/>
      <c r="CP99" s="74"/>
      <c r="CQ99" s="74"/>
      <c r="CR99" s="73"/>
      <c r="CS99" s="42"/>
    </row>
    <row r="100" spans="1:97" x14ac:dyDescent="0.25">
      <c r="A100" s="73"/>
      <c r="B100" s="73"/>
      <c r="C100" s="109"/>
      <c r="D100" s="109"/>
      <c r="E100" s="73"/>
      <c r="F100" s="73"/>
      <c r="G100" s="73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74"/>
      <c r="AL100" s="74"/>
      <c r="AM100" s="74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4"/>
      <c r="BM100" s="74"/>
      <c r="BN100" s="74"/>
      <c r="BO100" s="74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4"/>
      <c r="CA100" s="74"/>
      <c r="CB100" s="74"/>
      <c r="CC100" s="74"/>
      <c r="CD100" s="74"/>
      <c r="CE100" s="74"/>
      <c r="CF100" s="74"/>
      <c r="CG100" s="74"/>
      <c r="CH100" s="74"/>
      <c r="CI100" s="74"/>
      <c r="CJ100" s="74"/>
      <c r="CK100" s="74"/>
      <c r="CL100" s="74"/>
      <c r="CM100" s="74"/>
      <c r="CN100" s="74"/>
      <c r="CO100" s="74"/>
      <c r="CP100" s="74"/>
      <c r="CQ100" s="74"/>
      <c r="CR100" s="73"/>
      <c r="CS100" s="42"/>
    </row>
    <row r="101" spans="1:97" x14ac:dyDescent="0.25">
      <c r="A101" s="73"/>
      <c r="B101" s="101"/>
      <c r="C101" s="110" t="s">
        <v>712</v>
      </c>
      <c r="D101" s="110"/>
      <c r="E101" s="110"/>
      <c r="F101" s="110"/>
      <c r="G101" s="110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1"/>
      <c r="AI101" s="111"/>
      <c r="AJ101" s="111"/>
      <c r="AK101" s="111"/>
      <c r="AL101" s="111"/>
      <c r="AM101" s="111"/>
      <c r="AN101" s="111"/>
      <c r="AO101" s="111"/>
      <c r="AP101" s="111"/>
      <c r="AQ101" s="111"/>
      <c r="AR101" s="111"/>
      <c r="AS101" s="111"/>
      <c r="AT101" s="111"/>
      <c r="AU101" s="111"/>
      <c r="AV101" s="111"/>
      <c r="AW101" s="111"/>
      <c r="AX101" s="111"/>
      <c r="AY101" s="111"/>
      <c r="AZ101" s="111"/>
      <c r="BA101" s="111"/>
      <c r="BB101" s="111"/>
      <c r="BC101" s="111"/>
      <c r="BD101" s="111"/>
      <c r="BE101" s="111"/>
      <c r="BF101" s="111"/>
      <c r="BG101" s="111"/>
      <c r="BH101" s="111"/>
      <c r="BI101" s="111"/>
      <c r="BJ101" s="111"/>
      <c r="BK101" s="111"/>
      <c r="BL101" s="111"/>
      <c r="BM101" s="111"/>
      <c r="BN101" s="111"/>
      <c r="BO101" s="111"/>
      <c r="BP101" s="111"/>
      <c r="BQ101" s="111"/>
      <c r="BR101" s="111"/>
      <c r="BS101" s="111"/>
      <c r="BT101" s="111"/>
      <c r="BU101" s="111"/>
      <c r="BV101" s="111"/>
      <c r="BW101" s="111"/>
      <c r="BX101" s="111"/>
      <c r="BY101" s="111"/>
      <c r="BZ101" s="111"/>
      <c r="CA101" s="111"/>
      <c r="CB101" s="111"/>
      <c r="CC101" s="111"/>
      <c r="CD101" s="111"/>
      <c r="CE101" s="111"/>
      <c r="CF101" s="111"/>
      <c r="CG101" s="111"/>
      <c r="CH101" s="111"/>
      <c r="CI101" s="111"/>
      <c r="CJ101" s="111"/>
      <c r="CK101" s="111"/>
      <c r="CL101" s="111"/>
      <c r="CM101" s="111"/>
      <c r="CN101" s="111"/>
      <c r="CO101" s="111"/>
      <c r="CP101" s="111"/>
      <c r="CQ101" s="111"/>
      <c r="CR101" s="110"/>
      <c r="CS101" s="42"/>
    </row>
    <row r="102" spans="1:97" x14ac:dyDescent="0.25">
      <c r="A102" s="73"/>
      <c r="B102" s="73"/>
      <c r="C102" s="109"/>
      <c r="D102" s="109"/>
      <c r="E102" s="73"/>
      <c r="F102" s="73"/>
      <c r="G102" s="73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4"/>
      <c r="AY102" s="74"/>
      <c r="AZ102" s="74"/>
      <c r="BA102" s="74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4"/>
      <c r="BM102" s="74"/>
      <c r="BN102" s="74"/>
      <c r="BO102" s="74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4"/>
      <c r="CA102" s="74"/>
      <c r="CB102" s="74"/>
      <c r="CC102" s="74"/>
      <c r="CD102" s="74"/>
      <c r="CE102" s="74"/>
      <c r="CF102" s="74"/>
      <c r="CG102" s="74"/>
      <c r="CH102" s="74"/>
      <c r="CI102" s="74"/>
      <c r="CJ102" s="74"/>
      <c r="CK102" s="74"/>
      <c r="CL102" s="74"/>
      <c r="CM102" s="74"/>
      <c r="CN102" s="74"/>
      <c r="CO102" s="74"/>
      <c r="CP102" s="74"/>
      <c r="CQ102" s="74"/>
      <c r="CR102" s="73"/>
      <c r="CS102" s="42"/>
    </row>
    <row r="103" spans="1:97" x14ac:dyDescent="0.25">
      <c r="A103" s="73"/>
      <c r="B103" s="73"/>
      <c r="C103" s="73"/>
      <c r="D103" s="109"/>
      <c r="E103" s="115" t="s">
        <v>233</v>
      </c>
      <c r="F103" s="73"/>
      <c r="G103" s="115" t="str">
        <f>G56</f>
        <v>£m</v>
      </c>
      <c r="H103" s="130">
        <f>H56</f>
        <v>898.61724367999989</v>
      </c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30"/>
      <c r="AE103" s="130"/>
      <c r="AF103" s="130"/>
      <c r="AG103" s="130"/>
      <c r="AH103" s="130"/>
      <c r="AI103" s="130"/>
      <c r="AJ103" s="130"/>
      <c r="AK103" s="130"/>
      <c r="AL103" s="130"/>
      <c r="AM103" s="130"/>
      <c r="AN103" s="130"/>
      <c r="AO103" s="130"/>
      <c r="AP103" s="130"/>
      <c r="AQ103" s="130"/>
      <c r="AR103" s="130"/>
      <c r="AS103" s="130"/>
      <c r="AT103" s="130"/>
      <c r="AU103" s="130"/>
      <c r="AV103" s="130"/>
      <c r="AW103" s="130"/>
      <c r="AX103" s="130"/>
      <c r="AY103" s="130"/>
      <c r="AZ103" s="130"/>
      <c r="BA103" s="130"/>
      <c r="BB103" s="130"/>
      <c r="BC103" s="130"/>
      <c r="BD103" s="130"/>
      <c r="BE103" s="130"/>
      <c r="BF103" s="130"/>
      <c r="BG103" s="130"/>
      <c r="BH103" s="130"/>
      <c r="BI103" s="130"/>
      <c r="BJ103" s="130"/>
      <c r="BK103" s="130"/>
      <c r="BL103" s="130"/>
      <c r="BM103" s="130"/>
      <c r="BN103" s="130"/>
      <c r="BO103" s="130"/>
      <c r="BP103" s="130"/>
      <c r="BQ103" s="130"/>
      <c r="BR103" s="130"/>
      <c r="BS103" s="130"/>
      <c r="BT103" s="130"/>
      <c r="BU103" s="130"/>
      <c r="BV103" s="130"/>
      <c r="BW103" s="130"/>
      <c r="BX103" s="130"/>
      <c r="BY103" s="130"/>
      <c r="BZ103" s="130"/>
      <c r="CA103" s="130"/>
      <c r="CB103" s="130"/>
      <c r="CC103" s="130"/>
      <c r="CD103" s="130"/>
      <c r="CE103" s="130"/>
      <c r="CF103" s="130"/>
      <c r="CG103" s="130"/>
      <c r="CH103" s="130"/>
      <c r="CI103" s="130"/>
      <c r="CJ103" s="130"/>
      <c r="CK103" s="130"/>
      <c r="CL103" s="130"/>
      <c r="CM103" s="130"/>
      <c r="CN103" s="130"/>
      <c r="CO103" s="130"/>
      <c r="CP103" s="130"/>
      <c r="CQ103" s="74"/>
      <c r="CR103" s="73"/>
      <c r="CS103" s="42"/>
    </row>
    <row r="104" spans="1:97" x14ac:dyDescent="0.25">
      <c r="A104" s="73"/>
      <c r="B104" s="73"/>
      <c r="C104" s="73"/>
      <c r="D104" s="73"/>
      <c r="E104" s="109"/>
      <c r="F104" s="73"/>
      <c r="G104" s="73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4"/>
      <c r="AT104" s="74"/>
      <c r="AU104" s="74"/>
      <c r="AV104" s="74"/>
      <c r="AW104" s="74"/>
      <c r="AX104" s="74"/>
      <c r="AY104" s="74"/>
      <c r="AZ104" s="74"/>
      <c r="BA104" s="74"/>
      <c r="BB104" s="74"/>
      <c r="BC104" s="74"/>
      <c r="BD104" s="74"/>
      <c r="BE104" s="74"/>
      <c r="BF104" s="74"/>
      <c r="BG104" s="74"/>
      <c r="BH104" s="74"/>
      <c r="BI104" s="74"/>
      <c r="BJ104" s="74"/>
      <c r="BK104" s="74"/>
      <c r="BL104" s="74"/>
      <c r="BM104" s="74"/>
      <c r="BN104" s="74"/>
      <c r="BO104" s="74"/>
      <c r="BP104" s="74"/>
      <c r="BQ104" s="74"/>
      <c r="BR104" s="74"/>
      <c r="BS104" s="74"/>
      <c r="BT104" s="74"/>
      <c r="BU104" s="74"/>
      <c r="BV104" s="74"/>
      <c r="BW104" s="74"/>
      <c r="BX104" s="74"/>
      <c r="BY104" s="74"/>
      <c r="BZ104" s="74"/>
      <c r="CA104" s="74"/>
      <c r="CB104" s="74"/>
      <c r="CC104" s="74"/>
      <c r="CD104" s="74"/>
      <c r="CE104" s="74"/>
      <c r="CF104" s="74"/>
      <c r="CG104" s="74"/>
      <c r="CH104" s="74"/>
      <c r="CI104" s="74"/>
      <c r="CJ104" s="74"/>
      <c r="CK104" s="74"/>
      <c r="CL104" s="74"/>
      <c r="CM104" s="74"/>
      <c r="CN104" s="74"/>
      <c r="CO104" s="74"/>
      <c r="CP104" s="74"/>
      <c r="CQ104" s="74"/>
      <c r="CR104" s="73"/>
      <c r="CS104" s="42"/>
    </row>
    <row r="105" spans="1:97" x14ac:dyDescent="0.25">
      <c r="A105" s="73"/>
      <c r="B105" s="73"/>
      <c r="C105" s="73"/>
      <c r="D105" s="73"/>
      <c r="E105" s="112" t="str">
        <f>'DNO inputs'!E37</f>
        <v>CDCM notional EHV asset values</v>
      </c>
      <c r="F105" s="73"/>
      <c r="G105" s="73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  <c r="BE105" s="74"/>
      <c r="BF105" s="74"/>
      <c r="BG105" s="74"/>
      <c r="BH105" s="74"/>
      <c r="BI105" s="74"/>
      <c r="BJ105" s="74"/>
      <c r="BK105" s="74"/>
      <c r="BL105" s="74"/>
      <c r="BM105" s="74"/>
      <c r="BN105" s="74"/>
      <c r="BO105" s="74"/>
      <c r="BP105" s="74"/>
      <c r="BQ105" s="74"/>
      <c r="BR105" s="74"/>
      <c r="BS105" s="74"/>
      <c r="BT105" s="74"/>
      <c r="BU105" s="74"/>
      <c r="BV105" s="74"/>
      <c r="BW105" s="74"/>
      <c r="BX105" s="74"/>
      <c r="BY105" s="74"/>
      <c r="BZ105" s="74"/>
      <c r="CA105" s="74"/>
      <c r="CB105" s="74"/>
      <c r="CC105" s="74"/>
      <c r="CD105" s="74"/>
      <c r="CE105" s="74"/>
      <c r="CF105" s="74"/>
      <c r="CG105" s="74"/>
      <c r="CH105" s="74"/>
      <c r="CI105" s="74"/>
      <c r="CJ105" s="74"/>
      <c r="CK105" s="74"/>
      <c r="CL105" s="74"/>
      <c r="CM105" s="74"/>
      <c r="CN105" s="74"/>
      <c r="CO105" s="74"/>
      <c r="CP105" s="74"/>
      <c r="CQ105" s="74"/>
      <c r="CR105" s="73"/>
      <c r="CS105" s="42"/>
    </row>
    <row r="106" spans="1:97" x14ac:dyDescent="0.25">
      <c r="A106" s="73"/>
      <c r="B106" s="73"/>
      <c r="C106" s="73"/>
      <c r="D106" s="73"/>
      <c r="E106" s="73"/>
      <c r="F106" s="113" t="str">
        <f>'DNO inputs'!F38</f>
        <v>132kV</v>
      </c>
      <c r="G106" s="113" t="str">
        <f>'DNO inputs'!G38</f>
        <v>£</v>
      </c>
      <c r="H106" s="156">
        <f>'DNO inputs'!H38</f>
        <v>419487420.06699109</v>
      </c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  <c r="AK106" s="130"/>
      <c r="AL106" s="130"/>
      <c r="AM106" s="130"/>
      <c r="AN106" s="130"/>
      <c r="AO106" s="130"/>
      <c r="AP106" s="130"/>
      <c r="AQ106" s="130"/>
      <c r="AR106" s="130"/>
      <c r="AS106" s="130"/>
      <c r="AT106" s="130"/>
      <c r="AU106" s="130"/>
      <c r="AV106" s="130"/>
      <c r="AW106" s="130"/>
      <c r="AX106" s="130"/>
      <c r="AY106" s="130"/>
      <c r="AZ106" s="130"/>
      <c r="BA106" s="130"/>
      <c r="BB106" s="130"/>
      <c r="BC106" s="130"/>
      <c r="BD106" s="130"/>
      <c r="BE106" s="130"/>
      <c r="BF106" s="130"/>
      <c r="BG106" s="130"/>
      <c r="BH106" s="130"/>
      <c r="BI106" s="130"/>
      <c r="BJ106" s="130"/>
      <c r="BK106" s="130"/>
      <c r="BL106" s="130"/>
      <c r="BM106" s="130"/>
      <c r="BN106" s="130"/>
      <c r="BO106" s="130"/>
      <c r="BP106" s="130"/>
      <c r="BQ106" s="130"/>
      <c r="BR106" s="130"/>
      <c r="BS106" s="130"/>
      <c r="BT106" s="130"/>
      <c r="BU106" s="130"/>
      <c r="BV106" s="130"/>
      <c r="BW106" s="130"/>
      <c r="BX106" s="130"/>
      <c r="BY106" s="130"/>
      <c r="BZ106" s="130"/>
      <c r="CA106" s="130"/>
      <c r="CB106" s="130"/>
      <c r="CC106" s="130"/>
      <c r="CD106" s="130"/>
      <c r="CE106" s="130"/>
      <c r="CF106" s="130"/>
      <c r="CG106" s="130"/>
      <c r="CH106" s="130"/>
      <c r="CI106" s="130"/>
      <c r="CJ106" s="130"/>
      <c r="CK106" s="130"/>
      <c r="CL106" s="130"/>
      <c r="CM106" s="130"/>
      <c r="CN106" s="130"/>
      <c r="CO106" s="130"/>
      <c r="CP106" s="130"/>
      <c r="CQ106" s="74"/>
      <c r="CR106" s="73"/>
      <c r="CS106" s="42"/>
    </row>
    <row r="107" spans="1:97" x14ac:dyDescent="0.25">
      <c r="A107" s="73"/>
      <c r="B107" s="73"/>
      <c r="C107" s="73"/>
      <c r="D107" s="73"/>
      <c r="E107" s="73"/>
      <c r="F107" s="115" t="str">
        <f>'DNO inputs'!F39</f>
        <v>132kV/EHV</v>
      </c>
      <c r="G107" s="115" t="str">
        <f>'DNO inputs'!G39</f>
        <v>£</v>
      </c>
      <c r="H107" s="152">
        <f>'DNO inputs'!H39</f>
        <v>38426768.071040697</v>
      </c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  <c r="AK107" s="130"/>
      <c r="AL107" s="130"/>
      <c r="AM107" s="130"/>
      <c r="AN107" s="130"/>
      <c r="AO107" s="130"/>
      <c r="AP107" s="130"/>
      <c r="AQ107" s="130"/>
      <c r="AR107" s="130"/>
      <c r="AS107" s="130"/>
      <c r="AT107" s="130"/>
      <c r="AU107" s="130"/>
      <c r="AV107" s="130"/>
      <c r="AW107" s="130"/>
      <c r="AX107" s="130"/>
      <c r="AY107" s="130"/>
      <c r="AZ107" s="130"/>
      <c r="BA107" s="130"/>
      <c r="BB107" s="130"/>
      <c r="BC107" s="130"/>
      <c r="BD107" s="130"/>
      <c r="BE107" s="130"/>
      <c r="BF107" s="130"/>
      <c r="BG107" s="130"/>
      <c r="BH107" s="130"/>
      <c r="BI107" s="130"/>
      <c r="BJ107" s="130"/>
      <c r="BK107" s="130"/>
      <c r="BL107" s="130"/>
      <c r="BM107" s="130"/>
      <c r="BN107" s="130"/>
      <c r="BO107" s="130"/>
      <c r="BP107" s="130"/>
      <c r="BQ107" s="130"/>
      <c r="BR107" s="130"/>
      <c r="BS107" s="130"/>
      <c r="BT107" s="130"/>
      <c r="BU107" s="130"/>
      <c r="BV107" s="130"/>
      <c r="BW107" s="130"/>
      <c r="BX107" s="130"/>
      <c r="BY107" s="130"/>
      <c r="BZ107" s="130"/>
      <c r="CA107" s="130"/>
      <c r="CB107" s="130"/>
      <c r="CC107" s="130"/>
      <c r="CD107" s="130"/>
      <c r="CE107" s="130"/>
      <c r="CF107" s="130"/>
      <c r="CG107" s="130"/>
      <c r="CH107" s="130"/>
      <c r="CI107" s="130"/>
      <c r="CJ107" s="130"/>
      <c r="CK107" s="130"/>
      <c r="CL107" s="130"/>
      <c r="CM107" s="130"/>
      <c r="CN107" s="130"/>
      <c r="CO107" s="130"/>
      <c r="CP107" s="130"/>
      <c r="CQ107" s="74"/>
      <c r="CR107" s="73"/>
      <c r="CS107" s="42"/>
    </row>
    <row r="108" spans="1:97" x14ac:dyDescent="0.25">
      <c r="A108" s="73"/>
      <c r="B108" s="73"/>
      <c r="C108" s="73"/>
      <c r="D108" s="73"/>
      <c r="E108" s="73"/>
      <c r="F108" s="115" t="str">
        <f>'DNO inputs'!F40</f>
        <v>EHV</v>
      </c>
      <c r="G108" s="115" t="str">
        <f>'DNO inputs'!G40</f>
        <v>£</v>
      </c>
      <c r="H108" s="152">
        <f>'DNO inputs'!H40</f>
        <v>118456509.13331313</v>
      </c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0"/>
      <c r="AG108" s="130"/>
      <c r="AH108" s="130"/>
      <c r="AI108" s="130"/>
      <c r="AJ108" s="130"/>
      <c r="AK108" s="130"/>
      <c r="AL108" s="130"/>
      <c r="AM108" s="130"/>
      <c r="AN108" s="130"/>
      <c r="AO108" s="130"/>
      <c r="AP108" s="130"/>
      <c r="AQ108" s="130"/>
      <c r="AR108" s="130"/>
      <c r="AS108" s="130"/>
      <c r="AT108" s="130"/>
      <c r="AU108" s="130"/>
      <c r="AV108" s="130"/>
      <c r="AW108" s="130"/>
      <c r="AX108" s="130"/>
      <c r="AY108" s="130"/>
      <c r="AZ108" s="130"/>
      <c r="BA108" s="130"/>
      <c r="BB108" s="130"/>
      <c r="BC108" s="130"/>
      <c r="BD108" s="130"/>
      <c r="BE108" s="130"/>
      <c r="BF108" s="130"/>
      <c r="BG108" s="130"/>
      <c r="BH108" s="130"/>
      <c r="BI108" s="130"/>
      <c r="BJ108" s="130"/>
      <c r="BK108" s="130"/>
      <c r="BL108" s="130"/>
      <c r="BM108" s="130"/>
      <c r="BN108" s="130"/>
      <c r="BO108" s="130"/>
      <c r="BP108" s="130"/>
      <c r="BQ108" s="130"/>
      <c r="BR108" s="130"/>
      <c r="BS108" s="130"/>
      <c r="BT108" s="130"/>
      <c r="BU108" s="130"/>
      <c r="BV108" s="130"/>
      <c r="BW108" s="130"/>
      <c r="BX108" s="130"/>
      <c r="BY108" s="130"/>
      <c r="BZ108" s="130"/>
      <c r="CA108" s="130"/>
      <c r="CB108" s="130"/>
      <c r="CC108" s="130"/>
      <c r="CD108" s="130"/>
      <c r="CE108" s="130"/>
      <c r="CF108" s="130"/>
      <c r="CG108" s="130"/>
      <c r="CH108" s="130"/>
      <c r="CI108" s="130"/>
      <c r="CJ108" s="130"/>
      <c r="CK108" s="130"/>
      <c r="CL108" s="130"/>
      <c r="CM108" s="130"/>
      <c r="CN108" s="130"/>
      <c r="CO108" s="130"/>
      <c r="CP108" s="130"/>
      <c r="CQ108" s="74"/>
      <c r="CR108" s="73"/>
      <c r="CS108" s="42"/>
    </row>
    <row r="109" spans="1:97" x14ac:dyDescent="0.25">
      <c r="A109" s="73"/>
      <c r="B109" s="73"/>
      <c r="C109" s="73"/>
      <c r="D109" s="73"/>
      <c r="E109" s="73"/>
      <c r="F109" s="115" t="str">
        <f>'DNO inputs'!F41</f>
        <v>EHV/HV</v>
      </c>
      <c r="G109" s="115" t="str">
        <f>'DNO inputs'!G41</f>
        <v>£</v>
      </c>
      <c r="H109" s="152">
        <f>'DNO inputs'!H41</f>
        <v>105767769.10939725</v>
      </c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130"/>
      <c r="AY109" s="130"/>
      <c r="AZ109" s="130"/>
      <c r="BA109" s="130"/>
      <c r="BB109" s="130"/>
      <c r="BC109" s="130"/>
      <c r="BD109" s="130"/>
      <c r="BE109" s="130"/>
      <c r="BF109" s="130"/>
      <c r="BG109" s="130"/>
      <c r="BH109" s="130"/>
      <c r="BI109" s="130"/>
      <c r="BJ109" s="130"/>
      <c r="BK109" s="130"/>
      <c r="BL109" s="130"/>
      <c r="BM109" s="130"/>
      <c r="BN109" s="130"/>
      <c r="BO109" s="130"/>
      <c r="BP109" s="130"/>
      <c r="BQ109" s="130"/>
      <c r="BR109" s="130"/>
      <c r="BS109" s="130"/>
      <c r="BT109" s="130"/>
      <c r="BU109" s="130"/>
      <c r="BV109" s="130"/>
      <c r="BW109" s="130"/>
      <c r="BX109" s="130"/>
      <c r="BY109" s="130"/>
      <c r="BZ109" s="130"/>
      <c r="CA109" s="130"/>
      <c r="CB109" s="130"/>
      <c r="CC109" s="130"/>
      <c r="CD109" s="130"/>
      <c r="CE109" s="130"/>
      <c r="CF109" s="130"/>
      <c r="CG109" s="130"/>
      <c r="CH109" s="130"/>
      <c r="CI109" s="130"/>
      <c r="CJ109" s="130"/>
      <c r="CK109" s="130"/>
      <c r="CL109" s="130"/>
      <c r="CM109" s="130"/>
      <c r="CN109" s="130"/>
      <c r="CO109" s="130"/>
      <c r="CP109" s="130"/>
      <c r="CQ109" s="74"/>
      <c r="CR109" s="73"/>
      <c r="CS109" s="42"/>
    </row>
    <row r="110" spans="1:97" x14ac:dyDescent="0.25">
      <c r="A110" s="73"/>
      <c r="B110" s="73"/>
      <c r="C110" s="73"/>
      <c r="D110" s="73"/>
      <c r="E110" s="73"/>
      <c r="F110" s="117" t="str">
        <f>'DNO inputs'!F42</f>
        <v>132kV/HV</v>
      </c>
      <c r="G110" s="117" t="str">
        <f>'DNO inputs'!G42</f>
        <v>£</v>
      </c>
      <c r="H110" s="157">
        <f>'DNO inputs'!H42</f>
        <v>43542164.522307411</v>
      </c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  <c r="AK110" s="130"/>
      <c r="AL110" s="130"/>
      <c r="AM110" s="130"/>
      <c r="AN110" s="130"/>
      <c r="AO110" s="130"/>
      <c r="AP110" s="130"/>
      <c r="AQ110" s="130"/>
      <c r="AR110" s="130"/>
      <c r="AS110" s="130"/>
      <c r="AT110" s="130"/>
      <c r="AU110" s="130"/>
      <c r="AV110" s="130"/>
      <c r="AW110" s="130"/>
      <c r="AX110" s="130"/>
      <c r="AY110" s="130"/>
      <c r="AZ110" s="130"/>
      <c r="BA110" s="130"/>
      <c r="BB110" s="130"/>
      <c r="BC110" s="130"/>
      <c r="BD110" s="130"/>
      <c r="BE110" s="130"/>
      <c r="BF110" s="130"/>
      <c r="BG110" s="130"/>
      <c r="BH110" s="130"/>
      <c r="BI110" s="130"/>
      <c r="BJ110" s="130"/>
      <c r="BK110" s="130"/>
      <c r="BL110" s="130"/>
      <c r="BM110" s="130"/>
      <c r="BN110" s="130"/>
      <c r="BO110" s="130"/>
      <c r="BP110" s="130"/>
      <c r="BQ110" s="130"/>
      <c r="BR110" s="130"/>
      <c r="BS110" s="130"/>
      <c r="BT110" s="130"/>
      <c r="BU110" s="130"/>
      <c r="BV110" s="130"/>
      <c r="BW110" s="130"/>
      <c r="BX110" s="130"/>
      <c r="BY110" s="130"/>
      <c r="BZ110" s="130"/>
      <c r="CA110" s="130"/>
      <c r="CB110" s="130"/>
      <c r="CC110" s="130"/>
      <c r="CD110" s="130"/>
      <c r="CE110" s="130"/>
      <c r="CF110" s="130"/>
      <c r="CG110" s="130"/>
      <c r="CH110" s="130"/>
      <c r="CI110" s="130"/>
      <c r="CJ110" s="130"/>
      <c r="CK110" s="130"/>
      <c r="CL110" s="130"/>
      <c r="CM110" s="130"/>
      <c r="CN110" s="130"/>
      <c r="CO110" s="130"/>
      <c r="CP110" s="130"/>
      <c r="CQ110" s="74"/>
      <c r="CR110" s="73"/>
      <c r="CS110" s="42"/>
    </row>
    <row r="111" spans="1:97" x14ac:dyDescent="0.25">
      <c r="A111" s="73"/>
      <c r="B111" s="73"/>
      <c r="C111" s="73"/>
      <c r="D111" s="73"/>
      <c r="E111" s="73"/>
      <c r="F111" s="73"/>
      <c r="G111" s="73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4"/>
      <c r="AI111" s="74"/>
      <c r="AJ111" s="74"/>
      <c r="AK111" s="74"/>
      <c r="AL111" s="74"/>
      <c r="AM111" s="74"/>
      <c r="AN111" s="74"/>
      <c r="AO111" s="74"/>
      <c r="AP111" s="74"/>
      <c r="AQ111" s="74"/>
      <c r="AR111" s="74"/>
      <c r="AS111" s="74"/>
      <c r="AT111" s="74"/>
      <c r="AU111" s="74"/>
      <c r="AV111" s="74"/>
      <c r="AW111" s="74"/>
      <c r="AX111" s="74"/>
      <c r="AY111" s="74"/>
      <c r="AZ111" s="74"/>
      <c r="BA111" s="74"/>
      <c r="BB111" s="74"/>
      <c r="BC111" s="74"/>
      <c r="BD111" s="74"/>
      <c r="BE111" s="74"/>
      <c r="BF111" s="74"/>
      <c r="BG111" s="74"/>
      <c r="BH111" s="74"/>
      <c r="BI111" s="74"/>
      <c r="BJ111" s="74"/>
      <c r="BK111" s="74"/>
      <c r="BL111" s="74"/>
      <c r="BM111" s="74"/>
      <c r="BN111" s="74"/>
      <c r="BO111" s="74"/>
      <c r="BP111" s="74"/>
      <c r="BQ111" s="74"/>
      <c r="BR111" s="74"/>
      <c r="BS111" s="74"/>
      <c r="BT111" s="74"/>
      <c r="BU111" s="74"/>
      <c r="BV111" s="74"/>
      <c r="BW111" s="74"/>
      <c r="BX111" s="74"/>
      <c r="BY111" s="74"/>
      <c r="BZ111" s="74"/>
      <c r="CA111" s="74"/>
      <c r="CB111" s="74"/>
      <c r="CC111" s="74"/>
      <c r="CD111" s="74"/>
      <c r="CE111" s="74"/>
      <c r="CF111" s="74"/>
      <c r="CG111" s="74"/>
      <c r="CH111" s="74"/>
      <c r="CI111" s="74"/>
      <c r="CJ111" s="74"/>
      <c r="CK111" s="74"/>
      <c r="CL111" s="74"/>
      <c r="CM111" s="74"/>
      <c r="CN111" s="74"/>
      <c r="CO111" s="74"/>
      <c r="CP111" s="74"/>
      <c r="CQ111" s="74"/>
      <c r="CR111" s="73"/>
      <c r="CS111" s="42"/>
    </row>
    <row r="112" spans="1:97" x14ac:dyDescent="0.25">
      <c r="A112" s="115"/>
      <c r="B112" s="73"/>
      <c r="C112" s="73"/>
      <c r="D112" s="73"/>
      <c r="E112" s="115" t="s">
        <v>234</v>
      </c>
      <c r="F112" s="73"/>
      <c r="G112" s="115" t="s">
        <v>440</v>
      </c>
      <c r="H112" s="130">
        <f>SUM(H106:H110)</f>
        <v>725680630.90304959</v>
      </c>
      <c r="I112" s="143" t="s">
        <v>314</v>
      </c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0"/>
      <c r="AG112" s="130"/>
      <c r="AH112" s="130"/>
      <c r="AI112" s="130"/>
      <c r="AJ112" s="130"/>
      <c r="AK112" s="130"/>
      <c r="AL112" s="130"/>
      <c r="AM112" s="130"/>
      <c r="AN112" s="130"/>
      <c r="AO112" s="130"/>
      <c r="AP112" s="130"/>
      <c r="AQ112" s="130"/>
      <c r="AR112" s="130"/>
      <c r="AS112" s="130"/>
      <c r="AT112" s="130"/>
      <c r="AU112" s="130"/>
      <c r="AV112" s="130"/>
      <c r="AW112" s="130"/>
      <c r="AX112" s="130"/>
      <c r="AY112" s="130"/>
      <c r="AZ112" s="130"/>
      <c r="BA112" s="130"/>
      <c r="BB112" s="130"/>
      <c r="BC112" s="130"/>
      <c r="BD112" s="130"/>
      <c r="BE112" s="130"/>
      <c r="BF112" s="130"/>
      <c r="BG112" s="130"/>
      <c r="BH112" s="130"/>
      <c r="BI112" s="130"/>
      <c r="BJ112" s="130"/>
      <c r="BK112" s="130"/>
      <c r="BL112" s="130"/>
      <c r="BM112" s="130"/>
      <c r="BN112" s="130"/>
      <c r="BO112" s="130"/>
      <c r="BP112" s="130"/>
      <c r="BQ112" s="130"/>
      <c r="BR112" s="130"/>
      <c r="BS112" s="130"/>
      <c r="BT112" s="130"/>
      <c r="BU112" s="130"/>
      <c r="BV112" s="130"/>
      <c r="BW112" s="130"/>
      <c r="BX112" s="130"/>
      <c r="BY112" s="130"/>
      <c r="BZ112" s="130"/>
      <c r="CA112" s="130"/>
      <c r="CB112" s="130"/>
      <c r="CC112" s="130"/>
      <c r="CD112" s="130"/>
      <c r="CE112" s="130"/>
      <c r="CF112" s="130"/>
      <c r="CG112" s="130"/>
      <c r="CH112" s="130"/>
      <c r="CI112" s="130"/>
      <c r="CJ112" s="130"/>
      <c r="CK112" s="130"/>
      <c r="CL112" s="130"/>
      <c r="CM112" s="130"/>
      <c r="CN112" s="130"/>
      <c r="CO112" s="130"/>
      <c r="CP112" s="130"/>
      <c r="CQ112" s="74"/>
      <c r="CR112" s="115" t="s">
        <v>575</v>
      </c>
      <c r="CS112" s="42"/>
    </row>
    <row r="113" spans="1:97" x14ac:dyDescent="0.25">
      <c r="A113" s="73"/>
      <c r="B113" s="73"/>
      <c r="C113" s="73"/>
      <c r="D113" s="73"/>
      <c r="E113" s="109"/>
      <c r="F113" s="73"/>
      <c r="G113" s="73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4"/>
      <c r="BH113" s="74"/>
      <c r="BI113" s="74"/>
      <c r="BJ113" s="74"/>
      <c r="BK113" s="74"/>
      <c r="BL113" s="74"/>
      <c r="BM113" s="74"/>
      <c r="BN113" s="74"/>
      <c r="BO113" s="74"/>
      <c r="BP113" s="74"/>
      <c r="BQ113" s="74"/>
      <c r="BR113" s="74"/>
      <c r="BS113" s="74"/>
      <c r="BT113" s="74"/>
      <c r="BU113" s="74"/>
      <c r="BV113" s="74"/>
      <c r="BW113" s="74"/>
      <c r="BX113" s="74"/>
      <c r="BY113" s="74"/>
      <c r="BZ113" s="74"/>
      <c r="CA113" s="74"/>
      <c r="CB113" s="74"/>
      <c r="CC113" s="74"/>
      <c r="CD113" s="74"/>
      <c r="CE113" s="74"/>
      <c r="CF113" s="74"/>
      <c r="CG113" s="74"/>
      <c r="CH113" s="74"/>
      <c r="CI113" s="74"/>
      <c r="CJ113" s="74"/>
      <c r="CK113" s="74"/>
      <c r="CL113" s="74"/>
      <c r="CM113" s="74"/>
      <c r="CN113" s="74"/>
      <c r="CO113" s="74"/>
      <c r="CP113" s="74"/>
      <c r="CQ113" s="74"/>
      <c r="CR113" s="73"/>
      <c r="CS113" s="42"/>
    </row>
    <row r="114" spans="1:97" x14ac:dyDescent="0.25">
      <c r="A114" s="73"/>
      <c r="B114" s="73"/>
      <c r="C114" s="73"/>
      <c r="D114" s="73"/>
      <c r="E114" s="115" t="str">
        <f>'DNO inputs'!E49</f>
        <v>EDCM notional asset value, total</v>
      </c>
      <c r="F114" s="73"/>
      <c r="G114" s="115" t="str">
        <f>'DNO inputs'!G49</f>
        <v>£</v>
      </c>
      <c r="H114" s="152">
        <f>'DNO inputs'!H49</f>
        <v>193960947.7964012</v>
      </c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0"/>
      <c r="AF114" s="130"/>
      <c r="AG114" s="130"/>
      <c r="AH114" s="130"/>
      <c r="AI114" s="130"/>
      <c r="AJ114" s="130"/>
      <c r="AK114" s="130"/>
      <c r="AL114" s="130"/>
      <c r="AM114" s="130"/>
      <c r="AN114" s="130"/>
      <c r="AO114" s="130"/>
      <c r="AP114" s="130"/>
      <c r="AQ114" s="130"/>
      <c r="AR114" s="130"/>
      <c r="AS114" s="130"/>
      <c r="AT114" s="130"/>
      <c r="AU114" s="130"/>
      <c r="AV114" s="130"/>
      <c r="AW114" s="130"/>
      <c r="AX114" s="130"/>
      <c r="AY114" s="130"/>
      <c r="AZ114" s="130"/>
      <c r="BA114" s="130"/>
      <c r="BB114" s="130"/>
      <c r="BC114" s="130"/>
      <c r="BD114" s="130"/>
      <c r="BE114" s="130"/>
      <c r="BF114" s="130"/>
      <c r="BG114" s="130"/>
      <c r="BH114" s="130"/>
      <c r="BI114" s="130"/>
      <c r="BJ114" s="130"/>
      <c r="BK114" s="130"/>
      <c r="BL114" s="130"/>
      <c r="BM114" s="130"/>
      <c r="BN114" s="130"/>
      <c r="BO114" s="130"/>
      <c r="BP114" s="130"/>
      <c r="BQ114" s="130"/>
      <c r="BR114" s="130"/>
      <c r="BS114" s="130"/>
      <c r="BT114" s="130"/>
      <c r="BU114" s="130"/>
      <c r="BV114" s="130"/>
      <c r="BW114" s="130"/>
      <c r="BX114" s="130"/>
      <c r="BY114" s="130"/>
      <c r="BZ114" s="130"/>
      <c r="CA114" s="130"/>
      <c r="CB114" s="130"/>
      <c r="CC114" s="130"/>
      <c r="CD114" s="130"/>
      <c r="CE114" s="130"/>
      <c r="CF114" s="130"/>
      <c r="CG114" s="130"/>
      <c r="CH114" s="130"/>
      <c r="CI114" s="130"/>
      <c r="CJ114" s="130"/>
      <c r="CK114" s="130"/>
      <c r="CL114" s="130"/>
      <c r="CM114" s="130"/>
      <c r="CN114" s="130"/>
      <c r="CO114" s="130"/>
      <c r="CP114" s="130"/>
      <c r="CQ114" s="74"/>
      <c r="CR114" s="73"/>
      <c r="CS114" s="42"/>
    </row>
    <row r="115" spans="1:97" x14ac:dyDescent="0.25">
      <c r="A115" s="73"/>
      <c r="B115" s="73"/>
      <c r="C115" s="73"/>
      <c r="D115" s="73"/>
      <c r="E115" s="109"/>
      <c r="F115" s="73"/>
      <c r="G115" s="73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4"/>
      <c r="BH115" s="74"/>
      <c r="BI115" s="74"/>
      <c r="BJ115" s="74"/>
      <c r="BK115" s="74"/>
      <c r="BL115" s="74"/>
      <c r="BM115" s="74"/>
      <c r="BN115" s="74"/>
      <c r="BO115" s="74"/>
      <c r="BP115" s="74"/>
      <c r="BQ115" s="74"/>
      <c r="BR115" s="74"/>
      <c r="BS115" s="74"/>
      <c r="BT115" s="74"/>
      <c r="BU115" s="74"/>
      <c r="BV115" s="74"/>
      <c r="BW115" s="74"/>
      <c r="BX115" s="74"/>
      <c r="BY115" s="74"/>
      <c r="BZ115" s="74"/>
      <c r="CA115" s="74"/>
      <c r="CB115" s="74"/>
      <c r="CC115" s="74"/>
      <c r="CD115" s="74"/>
      <c r="CE115" s="74"/>
      <c r="CF115" s="74"/>
      <c r="CG115" s="74"/>
      <c r="CH115" s="74"/>
      <c r="CI115" s="74"/>
      <c r="CJ115" s="74"/>
      <c r="CK115" s="74"/>
      <c r="CL115" s="74"/>
      <c r="CM115" s="74"/>
      <c r="CN115" s="74"/>
      <c r="CO115" s="74"/>
      <c r="CP115" s="74"/>
      <c r="CQ115" s="74"/>
      <c r="CR115" s="73"/>
      <c r="CS115" s="42"/>
    </row>
    <row r="116" spans="1:97" x14ac:dyDescent="0.25">
      <c r="A116" s="73"/>
      <c r="B116" s="73"/>
      <c r="C116" s="73"/>
      <c r="D116" s="73"/>
      <c r="E116" s="115" t="s">
        <v>518</v>
      </c>
      <c r="F116" s="73"/>
      <c r="G116" s="115" t="s">
        <v>471</v>
      </c>
      <c r="H116" s="130" t="b">
        <f>H112 + H114 &gt; 0</f>
        <v>1</v>
      </c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  <c r="AA116" s="130"/>
      <c r="AB116" s="130"/>
      <c r="AC116" s="130"/>
      <c r="AD116" s="130"/>
      <c r="AE116" s="130"/>
      <c r="AF116" s="130"/>
      <c r="AG116" s="130"/>
      <c r="AH116" s="130"/>
      <c r="AI116" s="130"/>
      <c r="AJ116" s="130"/>
      <c r="AK116" s="130"/>
      <c r="AL116" s="130"/>
      <c r="AM116" s="130"/>
      <c r="AN116" s="130"/>
      <c r="AO116" s="130"/>
      <c r="AP116" s="130"/>
      <c r="AQ116" s="130"/>
      <c r="AR116" s="130"/>
      <c r="AS116" s="130"/>
      <c r="AT116" s="130"/>
      <c r="AU116" s="130"/>
      <c r="AV116" s="130"/>
      <c r="AW116" s="130"/>
      <c r="AX116" s="130"/>
      <c r="AY116" s="130"/>
      <c r="AZ116" s="130"/>
      <c r="BA116" s="130"/>
      <c r="BB116" s="130"/>
      <c r="BC116" s="130"/>
      <c r="BD116" s="130"/>
      <c r="BE116" s="130"/>
      <c r="BF116" s="130"/>
      <c r="BG116" s="130"/>
      <c r="BH116" s="130"/>
      <c r="BI116" s="130"/>
      <c r="BJ116" s="130"/>
      <c r="BK116" s="130"/>
      <c r="BL116" s="130"/>
      <c r="BM116" s="130"/>
      <c r="BN116" s="130"/>
      <c r="BO116" s="130"/>
      <c r="BP116" s="130"/>
      <c r="BQ116" s="130"/>
      <c r="BR116" s="130"/>
      <c r="BS116" s="130"/>
      <c r="BT116" s="130"/>
      <c r="BU116" s="130"/>
      <c r="BV116" s="130"/>
      <c r="BW116" s="130"/>
      <c r="BX116" s="130"/>
      <c r="BY116" s="130"/>
      <c r="BZ116" s="130"/>
      <c r="CA116" s="130"/>
      <c r="CB116" s="130"/>
      <c r="CC116" s="130"/>
      <c r="CD116" s="130"/>
      <c r="CE116" s="130"/>
      <c r="CF116" s="130"/>
      <c r="CG116" s="130"/>
      <c r="CH116" s="130"/>
      <c r="CI116" s="130"/>
      <c r="CJ116" s="130"/>
      <c r="CK116" s="130"/>
      <c r="CL116" s="130"/>
      <c r="CM116" s="130"/>
      <c r="CN116" s="130"/>
      <c r="CO116" s="130"/>
      <c r="CP116" s="130"/>
      <c r="CQ116" s="74"/>
      <c r="CR116" s="73"/>
      <c r="CS116" s="42"/>
    </row>
    <row r="117" spans="1:97" x14ac:dyDescent="0.25">
      <c r="A117" s="73"/>
      <c r="B117" s="73"/>
      <c r="C117" s="73"/>
      <c r="D117" s="73"/>
      <c r="E117" s="109"/>
      <c r="F117" s="73"/>
      <c r="G117" s="73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4"/>
      <c r="BH117" s="74"/>
      <c r="BI117" s="74"/>
      <c r="BJ117" s="74"/>
      <c r="BK117" s="74"/>
      <c r="BL117" s="74"/>
      <c r="BM117" s="74"/>
      <c r="BN117" s="74"/>
      <c r="BO117" s="74"/>
      <c r="BP117" s="74"/>
      <c r="BQ117" s="74"/>
      <c r="BR117" s="74"/>
      <c r="BS117" s="74"/>
      <c r="BT117" s="74"/>
      <c r="BU117" s="74"/>
      <c r="BV117" s="74"/>
      <c r="BW117" s="74"/>
      <c r="BX117" s="74"/>
      <c r="BY117" s="74"/>
      <c r="BZ117" s="74"/>
      <c r="CA117" s="74"/>
      <c r="CB117" s="74"/>
      <c r="CC117" s="74"/>
      <c r="CD117" s="74"/>
      <c r="CE117" s="74"/>
      <c r="CF117" s="74"/>
      <c r="CG117" s="74"/>
      <c r="CH117" s="74"/>
      <c r="CI117" s="74"/>
      <c r="CJ117" s="74"/>
      <c r="CK117" s="74"/>
      <c r="CL117" s="74"/>
      <c r="CM117" s="74"/>
      <c r="CN117" s="74"/>
      <c r="CO117" s="74"/>
      <c r="CP117" s="74"/>
      <c r="CQ117" s="74"/>
      <c r="CR117" s="73"/>
      <c r="CS117" s="42"/>
    </row>
    <row r="118" spans="1:97" x14ac:dyDescent="0.25">
      <c r="A118" s="115"/>
      <c r="B118" s="73"/>
      <c r="C118" s="73"/>
      <c r="D118" s="73"/>
      <c r="E118" s="115" t="s">
        <v>235</v>
      </c>
      <c r="F118" s="73"/>
      <c r="G118" s="115" t="s">
        <v>44</v>
      </c>
      <c r="H118" s="154">
        <f>IF(H116, H112 / (H112 + H114), 1)</f>
        <v>0.78909071502541339</v>
      </c>
      <c r="I118" s="131" t="s">
        <v>314</v>
      </c>
      <c r="J118" s="135"/>
      <c r="K118" s="135"/>
      <c r="L118" s="135"/>
      <c r="M118" s="135"/>
      <c r="N118" s="135"/>
      <c r="O118" s="135"/>
      <c r="P118" s="135"/>
      <c r="Q118" s="135"/>
      <c r="R118" s="135"/>
      <c r="S118" s="135"/>
      <c r="T118" s="135"/>
      <c r="U118" s="135"/>
      <c r="V118" s="135"/>
      <c r="W118" s="135"/>
      <c r="X118" s="135"/>
      <c r="Y118" s="135"/>
      <c r="Z118" s="135"/>
      <c r="AA118" s="135"/>
      <c r="AB118" s="135"/>
      <c r="AC118" s="135"/>
      <c r="AD118" s="135"/>
      <c r="AE118" s="135"/>
      <c r="AF118" s="135"/>
      <c r="AG118" s="135"/>
      <c r="AH118" s="135"/>
      <c r="AI118" s="135"/>
      <c r="AJ118" s="135"/>
      <c r="AK118" s="135"/>
      <c r="AL118" s="135"/>
      <c r="AM118" s="135"/>
      <c r="AN118" s="135"/>
      <c r="AO118" s="135"/>
      <c r="AP118" s="135"/>
      <c r="AQ118" s="135"/>
      <c r="AR118" s="135"/>
      <c r="AS118" s="135"/>
      <c r="AT118" s="135"/>
      <c r="AU118" s="135"/>
      <c r="AV118" s="135"/>
      <c r="AW118" s="135"/>
      <c r="AX118" s="135"/>
      <c r="AY118" s="135"/>
      <c r="AZ118" s="135"/>
      <c r="BA118" s="135"/>
      <c r="BB118" s="135"/>
      <c r="BC118" s="135"/>
      <c r="BD118" s="135"/>
      <c r="BE118" s="135"/>
      <c r="BF118" s="135"/>
      <c r="BG118" s="135"/>
      <c r="BH118" s="135"/>
      <c r="BI118" s="135"/>
      <c r="BJ118" s="135"/>
      <c r="BK118" s="135"/>
      <c r="BL118" s="135"/>
      <c r="BM118" s="135"/>
      <c r="BN118" s="135"/>
      <c r="BO118" s="135"/>
      <c r="BP118" s="135"/>
      <c r="BQ118" s="135"/>
      <c r="BR118" s="135"/>
      <c r="BS118" s="135"/>
      <c r="BT118" s="135"/>
      <c r="BU118" s="135"/>
      <c r="BV118" s="135"/>
      <c r="BW118" s="135"/>
      <c r="BX118" s="135"/>
      <c r="BY118" s="135"/>
      <c r="BZ118" s="135"/>
      <c r="CA118" s="135"/>
      <c r="CB118" s="135"/>
      <c r="CC118" s="135"/>
      <c r="CD118" s="135"/>
      <c r="CE118" s="135"/>
      <c r="CF118" s="135"/>
      <c r="CG118" s="135"/>
      <c r="CH118" s="135"/>
      <c r="CI118" s="135"/>
      <c r="CJ118" s="135"/>
      <c r="CK118" s="135"/>
      <c r="CL118" s="135"/>
      <c r="CM118" s="135"/>
      <c r="CN118" s="135"/>
      <c r="CO118" s="135"/>
      <c r="CP118" s="135"/>
      <c r="CQ118" s="74"/>
      <c r="CR118" s="115" t="s">
        <v>575</v>
      </c>
      <c r="CS118" s="42"/>
    </row>
    <row r="119" spans="1:97" x14ac:dyDescent="0.25">
      <c r="A119" s="73"/>
      <c r="B119" s="73"/>
      <c r="C119" s="73"/>
      <c r="D119" s="73"/>
      <c r="E119" s="109"/>
      <c r="F119" s="73"/>
      <c r="G119" s="73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4"/>
      <c r="BH119" s="74"/>
      <c r="BI119" s="74"/>
      <c r="BJ119" s="74"/>
      <c r="BK119" s="74"/>
      <c r="BL119" s="74"/>
      <c r="BM119" s="74"/>
      <c r="BN119" s="74"/>
      <c r="BO119" s="74"/>
      <c r="BP119" s="74"/>
      <c r="BQ119" s="74"/>
      <c r="BR119" s="74"/>
      <c r="BS119" s="74"/>
      <c r="BT119" s="74"/>
      <c r="BU119" s="74"/>
      <c r="BV119" s="74"/>
      <c r="BW119" s="74"/>
      <c r="BX119" s="74"/>
      <c r="BY119" s="74"/>
      <c r="BZ119" s="74"/>
      <c r="CA119" s="74"/>
      <c r="CB119" s="74"/>
      <c r="CC119" s="74"/>
      <c r="CD119" s="74"/>
      <c r="CE119" s="74"/>
      <c r="CF119" s="74"/>
      <c r="CG119" s="74"/>
      <c r="CH119" s="74"/>
      <c r="CI119" s="74"/>
      <c r="CJ119" s="74"/>
      <c r="CK119" s="74"/>
      <c r="CL119" s="74"/>
      <c r="CM119" s="74"/>
      <c r="CN119" s="74"/>
      <c r="CO119" s="74"/>
      <c r="CP119" s="74"/>
      <c r="CQ119" s="74"/>
      <c r="CR119" s="73"/>
      <c r="CS119" s="42"/>
    </row>
    <row r="120" spans="1:97" x14ac:dyDescent="0.25">
      <c r="A120" s="73"/>
      <c r="B120" s="101"/>
      <c r="C120" s="110" t="s">
        <v>713</v>
      </c>
      <c r="D120" s="110"/>
      <c r="E120" s="110"/>
      <c r="F120" s="110"/>
      <c r="G120" s="110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  <c r="AB120" s="111"/>
      <c r="AC120" s="111"/>
      <c r="AD120" s="111"/>
      <c r="AE120" s="111"/>
      <c r="AF120" s="111"/>
      <c r="AG120" s="111"/>
      <c r="AH120" s="111"/>
      <c r="AI120" s="111"/>
      <c r="AJ120" s="111"/>
      <c r="AK120" s="111"/>
      <c r="AL120" s="111"/>
      <c r="AM120" s="111"/>
      <c r="AN120" s="111"/>
      <c r="AO120" s="111"/>
      <c r="AP120" s="111"/>
      <c r="AQ120" s="111"/>
      <c r="AR120" s="111"/>
      <c r="AS120" s="111"/>
      <c r="AT120" s="111"/>
      <c r="AU120" s="111"/>
      <c r="AV120" s="111"/>
      <c r="AW120" s="111"/>
      <c r="AX120" s="111"/>
      <c r="AY120" s="111"/>
      <c r="AZ120" s="111"/>
      <c r="BA120" s="111"/>
      <c r="BB120" s="111"/>
      <c r="BC120" s="111"/>
      <c r="BD120" s="111"/>
      <c r="BE120" s="111"/>
      <c r="BF120" s="111"/>
      <c r="BG120" s="111"/>
      <c r="BH120" s="111"/>
      <c r="BI120" s="111"/>
      <c r="BJ120" s="111"/>
      <c r="BK120" s="111"/>
      <c r="BL120" s="111"/>
      <c r="BM120" s="111"/>
      <c r="BN120" s="111"/>
      <c r="BO120" s="111"/>
      <c r="BP120" s="111"/>
      <c r="BQ120" s="111"/>
      <c r="BR120" s="111"/>
      <c r="BS120" s="111"/>
      <c r="BT120" s="111"/>
      <c r="BU120" s="111"/>
      <c r="BV120" s="111"/>
      <c r="BW120" s="111"/>
      <c r="BX120" s="111"/>
      <c r="BY120" s="111"/>
      <c r="BZ120" s="111"/>
      <c r="CA120" s="111"/>
      <c r="CB120" s="111"/>
      <c r="CC120" s="111"/>
      <c r="CD120" s="111"/>
      <c r="CE120" s="111"/>
      <c r="CF120" s="111"/>
      <c r="CG120" s="111"/>
      <c r="CH120" s="111"/>
      <c r="CI120" s="111"/>
      <c r="CJ120" s="111"/>
      <c r="CK120" s="111"/>
      <c r="CL120" s="111"/>
      <c r="CM120" s="111"/>
      <c r="CN120" s="111"/>
      <c r="CO120" s="111"/>
      <c r="CP120" s="111"/>
      <c r="CQ120" s="111"/>
      <c r="CR120" s="110"/>
      <c r="CS120" s="42"/>
    </row>
    <row r="121" spans="1:97" x14ac:dyDescent="0.25">
      <c r="A121" s="73"/>
      <c r="B121" s="73"/>
      <c r="C121" s="109"/>
      <c r="D121" s="109"/>
      <c r="E121" s="73"/>
      <c r="F121" s="73"/>
      <c r="G121" s="73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4"/>
      <c r="BH121" s="74"/>
      <c r="BI121" s="74"/>
      <c r="BJ121" s="74"/>
      <c r="BK121" s="74"/>
      <c r="BL121" s="74"/>
      <c r="BM121" s="74"/>
      <c r="BN121" s="74"/>
      <c r="BO121" s="74"/>
      <c r="BP121" s="74"/>
      <c r="BQ121" s="74"/>
      <c r="BR121" s="74"/>
      <c r="BS121" s="74"/>
      <c r="BT121" s="74"/>
      <c r="BU121" s="74"/>
      <c r="BV121" s="74"/>
      <c r="BW121" s="74"/>
      <c r="BX121" s="74"/>
      <c r="BY121" s="74"/>
      <c r="BZ121" s="74"/>
      <c r="CA121" s="74"/>
      <c r="CB121" s="74"/>
      <c r="CC121" s="74"/>
      <c r="CD121" s="74"/>
      <c r="CE121" s="74"/>
      <c r="CF121" s="74"/>
      <c r="CG121" s="74"/>
      <c r="CH121" s="74"/>
      <c r="CI121" s="74"/>
      <c r="CJ121" s="74"/>
      <c r="CK121" s="74"/>
      <c r="CL121" s="74"/>
      <c r="CM121" s="74"/>
      <c r="CN121" s="74"/>
      <c r="CO121" s="74"/>
      <c r="CP121" s="74"/>
      <c r="CQ121" s="74"/>
      <c r="CR121" s="73"/>
      <c r="CS121" s="42"/>
    </row>
    <row r="122" spans="1:97" x14ac:dyDescent="0.25">
      <c r="A122" s="115"/>
      <c r="B122" s="73"/>
      <c r="C122" s="73"/>
      <c r="D122" s="73"/>
      <c r="E122" s="115" t="s">
        <v>236</v>
      </c>
      <c r="F122" s="73"/>
      <c r="G122" s="115" t="str">
        <f>G112</f>
        <v>£</v>
      </c>
      <c r="H122" s="130">
        <f>H103 * H118</f>
        <v>709.09052334961723</v>
      </c>
      <c r="I122" s="143" t="s">
        <v>314</v>
      </c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  <c r="V122" s="130"/>
      <c r="W122" s="130"/>
      <c r="X122" s="130"/>
      <c r="Y122" s="130"/>
      <c r="Z122" s="130"/>
      <c r="AA122" s="130"/>
      <c r="AB122" s="130"/>
      <c r="AC122" s="130"/>
      <c r="AD122" s="130"/>
      <c r="AE122" s="130"/>
      <c r="AF122" s="130"/>
      <c r="AG122" s="130"/>
      <c r="AH122" s="130"/>
      <c r="AI122" s="130"/>
      <c r="AJ122" s="130"/>
      <c r="AK122" s="130"/>
      <c r="AL122" s="130"/>
      <c r="AM122" s="130"/>
      <c r="AN122" s="130"/>
      <c r="AO122" s="130"/>
      <c r="AP122" s="130"/>
      <c r="AQ122" s="130"/>
      <c r="AR122" s="130"/>
      <c r="AS122" s="130"/>
      <c r="AT122" s="130"/>
      <c r="AU122" s="130"/>
      <c r="AV122" s="130"/>
      <c r="AW122" s="130"/>
      <c r="AX122" s="130"/>
      <c r="AY122" s="130"/>
      <c r="AZ122" s="130"/>
      <c r="BA122" s="130"/>
      <c r="BB122" s="130"/>
      <c r="BC122" s="130"/>
      <c r="BD122" s="130"/>
      <c r="BE122" s="130"/>
      <c r="BF122" s="130"/>
      <c r="BG122" s="130"/>
      <c r="BH122" s="130"/>
      <c r="BI122" s="130"/>
      <c r="BJ122" s="130"/>
      <c r="BK122" s="130"/>
      <c r="BL122" s="130"/>
      <c r="BM122" s="130"/>
      <c r="BN122" s="130"/>
      <c r="BO122" s="130"/>
      <c r="BP122" s="130"/>
      <c r="BQ122" s="130"/>
      <c r="BR122" s="130"/>
      <c r="BS122" s="130"/>
      <c r="BT122" s="130"/>
      <c r="BU122" s="130"/>
      <c r="BV122" s="130"/>
      <c r="BW122" s="130"/>
      <c r="BX122" s="130"/>
      <c r="BY122" s="130"/>
      <c r="BZ122" s="130"/>
      <c r="CA122" s="130"/>
      <c r="CB122" s="130"/>
      <c r="CC122" s="130"/>
      <c r="CD122" s="130"/>
      <c r="CE122" s="130"/>
      <c r="CF122" s="130"/>
      <c r="CG122" s="130"/>
      <c r="CH122" s="130"/>
      <c r="CI122" s="130"/>
      <c r="CJ122" s="130"/>
      <c r="CK122" s="130"/>
      <c r="CL122" s="130"/>
      <c r="CM122" s="130"/>
      <c r="CN122" s="130"/>
      <c r="CO122" s="130"/>
      <c r="CP122" s="130"/>
      <c r="CQ122" s="74"/>
      <c r="CR122" s="115" t="s">
        <v>575</v>
      </c>
      <c r="CS122" s="42"/>
    </row>
    <row r="123" spans="1:97" x14ac:dyDescent="0.25">
      <c r="A123" s="73"/>
      <c r="B123" s="73"/>
      <c r="C123" s="73"/>
      <c r="D123" s="73"/>
      <c r="E123" s="109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4"/>
      <c r="BH123" s="74"/>
      <c r="BI123" s="74"/>
      <c r="BJ123" s="74"/>
      <c r="BK123" s="74"/>
      <c r="BL123" s="74"/>
      <c r="BM123" s="74"/>
      <c r="BN123" s="74"/>
      <c r="BO123" s="74"/>
      <c r="BP123" s="74"/>
      <c r="BQ123" s="74"/>
      <c r="BR123" s="74"/>
      <c r="BS123" s="74"/>
      <c r="BT123" s="74"/>
      <c r="BU123" s="74"/>
      <c r="BV123" s="74"/>
      <c r="BW123" s="74"/>
      <c r="BX123" s="74"/>
      <c r="BY123" s="74"/>
      <c r="BZ123" s="74"/>
      <c r="CA123" s="74"/>
      <c r="CB123" s="74"/>
      <c r="CC123" s="74"/>
      <c r="CD123" s="74"/>
      <c r="CE123" s="74"/>
      <c r="CF123" s="74"/>
      <c r="CG123" s="74"/>
      <c r="CH123" s="74"/>
      <c r="CI123" s="74"/>
      <c r="CJ123" s="74"/>
      <c r="CK123" s="74"/>
      <c r="CL123" s="74"/>
      <c r="CM123" s="74"/>
      <c r="CN123" s="74"/>
      <c r="CO123" s="74"/>
      <c r="CP123" s="74"/>
      <c r="CQ123" s="74"/>
      <c r="CR123" s="73"/>
      <c r="CS123" s="42"/>
    </row>
    <row r="124" spans="1:97" x14ac:dyDescent="0.25">
      <c r="A124" s="115"/>
      <c r="B124" s="73"/>
      <c r="C124" s="73"/>
      <c r="D124" s="109"/>
      <c r="E124" s="112" t="s">
        <v>362</v>
      </c>
      <c r="F124" s="73"/>
      <c r="G124" s="73"/>
      <c r="H124" s="74"/>
      <c r="I124" s="132" t="s">
        <v>314</v>
      </c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4"/>
      <c r="AT124" s="74"/>
      <c r="AU124" s="74"/>
      <c r="AV124" s="74"/>
      <c r="AW124" s="74"/>
      <c r="AX124" s="74"/>
      <c r="AY124" s="74"/>
      <c r="AZ124" s="74"/>
      <c r="BA124" s="74"/>
      <c r="BB124" s="74"/>
      <c r="BC124" s="74"/>
      <c r="BD124" s="74"/>
      <c r="BE124" s="74"/>
      <c r="BF124" s="74"/>
      <c r="BG124" s="74"/>
      <c r="BH124" s="74"/>
      <c r="BI124" s="74"/>
      <c r="BJ124" s="74"/>
      <c r="BK124" s="74"/>
      <c r="BL124" s="74"/>
      <c r="BM124" s="74"/>
      <c r="BN124" s="74"/>
      <c r="BO124" s="74"/>
      <c r="BP124" s="74"/>
      <c r="BQ124" s="74"/>
      <c r="BR124" s="74"/>
      <c r="BS124" s="74"/>
      <c r="BT124" s="74"/>
      <c r="BU124" s="74"/>
      <c r="BV124" s="74"/>
      <c r="BW124" s="74"/>
      <c r="BX124" s="74"/>
      <c r="BY124" s="74"/>
      <c r="BZ124" s="74"/>
      <c r="CA124" s="74"/>
      <c r="CB124" s="74"/>
      <c r="CC124" s="74"/>
      <c r="CD124" s="74"/>
      <c r="CE124" s="74"/>
      <c r="CF124" s="74"/>
      <c r="CG124" s="74"/>
      <c r="CH124" s="74"/>
      <c r="CI124" s="74"/>
      <c r="CJ124" s="74"/>
      <c r="CK124" s="74"/>
      <c r="CL124" s="74"/>
      <c r="CM124" s="74"/>
      <c r="CN124" s="74"/>
      <c r="CO124" s="74"/>
      <c r="CP124" s="74"/>
      <c r="CQ124" s="74"/>
      <c r="CR124" s="115" t="s">
        <v>571</v>
      </c>
      <c r="CS124" s="42"/>
    </row>
    <row r="125" spans="1:97" x14ac:dyDescent="0.25">
      <c r="A125" s="73"/>
      <c r="B125" s="73"/>
      <c r="C125" s="73"/>
      <c r="D125" s="73"/>
      <c r="E125" s="73"/>
      <c r="F125" s="113" t="s">
        <v>193</v>
      </c>
      <c r="G125" s="113" t="str">
        <f t="shared" ref="G125:G131" si="14">G$24</f>
        <v>£m</v>
      </c>
      <c r="H125" s="145">
        <f>H52</f>
        <v>654.42066</v>
      </c>
      <c r="I125" s="130"/>
      <c r="J125" s="130"/>
      <c r="K125" s="130"/>
      <c r="L125" s="130"/>
      <c r="M125" s="130"/>
      <c r="N125" s="130"/>
      <c r="O125" s="130"/>
      <c r="P125" s="130"/>
      <c r="Q125" s="130"/>
      <c r="R125" s="130"/>
      <c r="S125" s="130"/>
      <c r="T125" s="130"/>
      <c r="U125" s="130"/>
      <c r="V125" s="130"/>
      <c r="W125" s="130"/>
      <c r="X125" s="130"/>
      <c r="Y125" s="130"/>
      <c r="Z125" s="130"/>
      <c r="AA125" s="130"/>
      <c r="AB125" s="130"/>
      <c r="AC125" s="130"/>
      <c r="AD125" s="130"/>
      <c r="AE125" s="130"/>
      <c r="AF125" s="130"/>
      <c r="AG125" s="130"/>
      <c r="AH125" s="130"/>
      <c r="AI125" s="130"/>
      <c r="AJ125" s="130"/>
      <c r="AK125" s="130"/>
      <c r="AL125" s="130"/>
      <c r="AM125" s="130"/>
      <c r="AN125" s="130"/>
      <c r="AO125" s="130"/>
      <c r="AP125" s="130"/>
      <c r="AQ125" s="130"/>
      <c r="AR125" s="130"/>
      <c r="AS125" s="130"/>
      <c r="AT125" s="130"/>
      <c r="AU125" s="130"/>
      <c r="AV125" s="130"/>
      <c r="AW125" s="130"/>
      <c r="AX125" s="130"/>
      <c r="AY125" s="130"/>
      <c r="AZ125" s="130"/>
      <c r="BA125" s="130"/>
      <c r="BB125" s="130"/>
      <c r="BC125" s="130"/>
      <c r="BD125" s="130"/>
      <c r="BE125" s="130"/>
      <c r="BF125" s="130"/>
      <c r="BG125" s="130"/>
      <c r="BH125" s="130"/>
      <c r="BI125" s="130"/>
      <c r="BJ125" s="130"/>
      <c r="BK125" s="130"/>
      <c r="BL125" s="130"/>
      <c r="BM125" s="130"/>
      <c r="BN125" s="130"/>
      <c r="BO125" s="130"/>
      <c r="BP125" s="130"/>
      <c r="BQ125" s="130"/>
      <c r="BR125" s="130"/>
      <c r="BS125" s="130"/>
      <c r="BT125" s="130"/>
      <c r="BU125" s="130"/>
      <c r="BV125" s="130"/>
      <c r="BW125" s="130"/>
      <c r="BX125" s="130"/>
      <c r="BY125" s="130"/>
      <c r="BZ125" s="130"/>
      <c r="CA125" s="130"/>
      <c r="CB125" s="130"/>
      <c r="CC125" s="130"/>
      <c r="CD125" s="130"/>
      <c r="CE125" s="130"/>
      <c r="CF125" s="130"/>
      <c r="CG125" s="130"/>
      <c r="CH125" s="130"/>
      <c r="CI125" s="130"/>
      <c r="CJ125" s="130"/>
      <c r="CK125" s="130"/>
      <c r="CL125" s="130"/>
      <c r="CM125" s="130"/>
      <c r="CN125" s="130"/>
      <c r="CO125" s="130"/>
      <c r="CP125" s="130"/>
      <c r="CQ125" s="74"/>
      <c r="CR125" s="73"/>
      <c r="CS125" s="42"/>
    </row>
    <row r="126" spans="1:97" x14ac:dyDescent="0.25">
      <c r="A126" s="73"/>
      <c r="B126" s="73"/>
      <c r="C126" s="73"/>
      <c r="D126" s="73"/>
      <c r="E126" s="73"/>
      <c r="F126" s="115" t="s">
        <v>194</v>
      </c>
      <c r="G126" s="115" t="str">
        <f t="shared" si="14"/>
        <v>£m</v>
      </c>
      <c r="H126" s="130">
        <f>H53</f>
        <v>1109.1480647999999</v>
      </c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  <c r="S126" s="130"/>
      <c r="T126" s="130"/>
      <c r="U126" s="130"/>
      <c r="V126" s="130"/>
      <c r="W126" s="130"/>
      <c r="X126" s="130"/>
      <c r="Y126" s="130"/>
      <c r="Z126" s="130"/>
      <c r="AA126" s="130"/>
      <c r="AB126" s="130"/>
      <c r="AC126" s="130"/>
      <c r="AD126" s="130"/>
      <c r="AE126" s="130"/>
      <c r="AF126" s="130"/>
      <c r="AG126" s="130"/>
      <c r="AH126" s="130"/>
      <c r="AI126" s="130"/>
      <c r="AJ126" s="130"/>
      <c r="AK126" s="130"/>
      <c r="AL126" s="130"/>
      <c r="AM126" s="130"/>
      <c r="AN126" s="130"/>
      <c r="AO126" s="130"/>
      <c r="AP126" s="130"/>
      <c r="AQ126" s="130"/>
      <c r="AR126" s="130"/>
      <c r="AS126" s="130"/>
      <c r="AT126" s="130"/>
      <c r="AU126" s="130"/>
      <c r="AV126" s="130"/>
      <c r="AW126" s="130"/>
      <c r="AX126" s="130"/>
      <c r="AY126" s="130"/>
      <c r="AZ126" s="130"/>
      <c r="BA126" s="130"/>
      <c r="BB126" s="130"/>
      <c r="BC126" s="130"/>
      <c r="BD126" s="130"/>
      <c r="BE126" s="130"/>
      <c r="BF126" s="130"/>
      <c r="BG126" s="130"/>
      <c r="BH126" s="130"/>
      <c r="BI126" s="130"/>
      <c r="BJ126" s="130"/>
      <c r="BK126" s="130"/>
      <c r="BL126" s="130"/>
      <c r="BM126" s="130"/>
      <c r="BN126" s="130"/>
      <c r="BO126" s="130"/>
      <c r="BP126" s="130"/>
      <c r="BQ126" s="130"/>
      <c r="BR126" s="130"/>
      <c r="BS126" s="130"/>
      <c r="BT126" s="130"/>
      <c r="BU126" s="130"/>
      <c r="BV126" s="130"/>
      <c r="BW126" s="130"/>
      <c r="BX126" s="130"/>
      <c r="BY126" s="130"/>
      <c r="BZ126" s="130"/>
      <c r="CA126" s="130"/>
      <c r="CB126" s="130"/>
      <c r="CC126" s="130"/>
      <c r="CD126" s="130"/>
      <c r="CE126" s="130"/>
      <c r="CF126" s="130"/>
      <c r="CG126" s="130"/>
      <c r="CH126" s="130"/>
      <c r="CI126" s="130"/>
      <c r="CJ126" s="130"/>
      <c r="CK126" s="130"/>
      <c r="CL126" s="130"/>
      <c r="CM126" s="130"/>
      <c r="CN126" s="130"/>
      <c r="CO126" s="130"/>
      <c r="CP126" s="130"/>
      <c r="CQ126" s="74"/>
      <c r="CR126" s="73"/>
      <c r="CS126" s="42"/>
    </row>
    <row r="127" spans="1:97" x14ac:dyDescent="0.25">
      <c r="A127" s="73"/>
      <c r="B127" s="73"/>
      <c r="C127" s="73"/>
      <c r="D127" s="73"/>
      <c r="E127" s="73"/>
      <c r="F127" s="115" t="s">
        <v>41</v>
      </c>
      <c r="G127" s="115" t="str">
        <f t="shared" si="14"/>
        <v>£m</v>
      </c>
      <c r="H127" s="130">
        <f>H54</f>
        <v>277.37421999999998</v>
      </c>
      <c r="I127" s="130"/>
      <c r="J127" s="130"/>
      <c r="K127" s="130"/>
      <c r="L127" s="130"/>
      <c r="M127" s="130"/>
      <c r="N127" s="130"/>
      <c r="O127" s="130"/>
      <c r="P127" s="130"/>
      <c r="Q127" s="130"/>
      <c r="R127" s="130"/>
      <c r="S127" s="130"/>
      <c r="T127" s="130"/>
      <c r="U127" s="130"/>
      <c r="V127" s="130"/>
      <c r="W127" s="130"/>
      <c r="X127" s="130"/>
      <c r="Y127" s="130"/>
      <c r="Z127" s="130"/>
      <c r="AA127" s="130"/>
      <c r="AB127" s="130"/>
      <c r="AC127" s="130"/>
      <c r="AD127" s="130"/>
      <c r="AE127" s="130"/>
      <c r="AF127" s="130"/>
      <c r="AG127" s="130"/>
      <c r="AH127" s="130"/>
      <c r="AI127" s="130"/>
      <c r="AJ127" s="130"/>
      <c r="AK127" s="130"/>
      <c r="AL127" s="130"/>
      <c r="AM127" s="130"/>
      <c r="AN127" s="130"/>
      <c r="AO127" s="130"/>
      <c r="AP127" s="130"/>
      <c r="AQ127" s="130"/>
      <c r="AR127" s="130"/>
      <c r="AS127" s="130"/>
      <c r="AT127" s="130"/>
      <c r="AU127" s="130"/>
      <c r="AV127" s="130"/>
      <c r="AW127" s="130"/>
      <c r="AX127" s="130"/>
      <c r="AY127" s="130"/>
      <c r="AZ127" s="130"/>
      <c r="BA127" s="130"/>
      <c r="BB127" s="130"/>
      <c r="BC127" s="130"/>
      <c r="BD127" s="130"/>
      <c r="BE127" s="130"/>
      <c r="BF127" s="130"/>
      <c r="BG127" s="130"/>
      <c r="BH127" s="130"/>
      <c r="BI127" s="130"/>
      <c r="BJ127" s="130"/>
      <c r="BK127" s="130"/>
      <c r="BL127" s="130"/>
      <c r="BM127" s="130"/>
      <c r="BN127" s="130"/>
      <c r="BO127" s="130"/>
      <c r="BP127" s="130"/>
      <c r="BQ127" s="130"/>
      <c r="BR127" s="130"/>
      <c r="BS127" s="130"/>
      <c r="BT127" s="130"/>
      <c r="BU127" s="130"/>
      <c r="BV127" s="130"/>
      <c r="BW127" s="130"/>
      <c r="BX127" s="130"/>
      <c r="BY127" s="130"/>
      <c r="BZ127" s="130"/>
      <c r="CA127" s="130"/>
      <c r="CB127" s="130"/>
      <c r="CC127" s="130"/>
      <c r="CD127" s="130"/>
      <c r="CE127" s="130"/>
      <c r="CF127" s="130"/>
      <c r="CG127" s="130"/>
      <c r="CH127" s="130"/>
      <c r="CI127" s="130"/>
      <c r="CJ127" s="130"/>
      <c r="CK127" s="130"/>
      <c r="CL127" s="130"/>
      <c r="CM127" s="130"/>
      <c r="CN127" s="130"/>
      <c r="CO127" s="130"/>
      <c r="CP127" s="130"/>
      <c r="CQ127" s="74"/>
      <c r="CR127" s="73"/>
      <c r="CS127" s="42"/>
    </row>
    <row r="128" spans="1:97" x14ac:dyDescent="0.25">
      <c r="A128" s="73"/>
      <c r="B128" s="73"/>
      <c r="C128" s="73"/>
      <c r="D128" s="73"/>
      <c r="E128" s="73"/>
      <c r="F128" s="115" t="s">
        <v>40</v>
      </c>
      <c r="G128" s="115" t="str">
        <f t="shared" si="14"/>
        <v>£m</v>
      </c>
      <c r="H128" s="130">
        <f>H55</f>
        <v>1133.3295619999999</v>
      </c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  <c r="AA128" s="130"/>
      <c r="AB128" s="130"/>
      <c r="AC128" s="130"/>
      <c r="AD128" s="130"/>
      <c r="AE128" s="130"/>
      <c r="AF128" s="130"/>
      <c r="AG128" s="130"/>
      <c r="AH128" s="130"/>
      <c r="AI128" s="130"/>
      <c r="AJ128" s="130"/>
      <c r="AK128" s="130"/>
      <c r="AL128" s="130"/>
      <c r="AM128" s="130"/>
      <c r="AN128" s="130"/>
      <c r="AO128" s="130"/>
      <c r="AP128" s="130"/>
      <c r="AQ128" s="130"/>
      <c r="AR128" s="130"/>
      <c r="AS128" s="130"/>
      <c r="AT128" s="130"/>
      <c r="AU128" s="130"/>
      <c r="AV128" s="130"/>
      <c r="AW128" s="130"/>
      <c r="AX128" s="130"/>
      <c r="AY128" s="130"/>
      <c r="AZ128" s="130"/>
      <c r="BA128" s="130"/>
      <c r="BB128" s="130"/>
      <c r="BC128" s="130"/>
      <c r="BD128" s="130"/>
      <c r="BE128" s="130"/>
      <c r="BF128" s="130"/>
      <c r="BG128" s="130"/>
      <c r="BH128" s="130"/>
      <c r="BI128" s="130"/>
      <c r="BJ128" s="130"/>
      <c r="BK128" s="130"/>
      <c r="BL128" s="130"/>
      <c r="BM128" s="130"/>
      <c r="BN128" s="130"/>
      <c r="BO128" s="130"/>
      <c r="BP128" s="130"/>
      <c r="BQ128" s="130"/>
      <c r="BR128" s="130"/>
      <c r="BS128" s="130"/>
      <c r="BT128" s="130"/>
      <c r="BU128" s="130"/>
      <c r="BV128" s="130"/>
      <c r="BW128" s="130"/>
      <c r="BX128" s="130"/>
      <c r="BY128" s="130"/>
      <c r="BZ128" s="130"/>
      <c r="CA128" s="130"/>
      <c r="CB128" s="130"/>
      <c r="CC128" s="130"/>
      <c r="CD128" s="130"/>
      <c r="CE128" s="130"/>
      <c r="CF128" s="130"/>
      <c r="CG128" s="130"/>
      <c r="CH128" s="130"/>
      <c r="CI128" s="130"/>
      <c r="CJ128" s="130"/>
      <c r="CK128" s="130"/>
      <c r="CL128" s="130"/>
      <c r="CM128" s="130"/>
      <c r="CN128" s="130"/>
      <c r="CO128" s="130"/>
      <c r="CP128" s="130"/>
      <c r="CQ128" s="74"/>
      <c r="CR128" s="73"/>
      <c r="CS128" s="42"/>
    </row>
    <row r="129" spans="1:97" x14ac:dyDescent="0.25">
      <c r="A129" s="115"/>
      <c r="B129" s="73"/>
      <c r="C129" s="73"/>
      <c r="D129" s="73"/>
      <c r="E129" s="73"/>
      <c r="F129" s="117" t="s">
        <v>166</v>
      </c>
      <c r="G129" s="117" t="str">
        <f t="shared" si="14"/>
        <v>£m</v>
      </c>
      <c r="H129" s="158">
        <f>H122</f>
        <v>709.09052334961723</v>
      </c>
      <c r="I129" s="143" t="s">
        <v>314</v>
      </c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  <c r="Z129" s="130"/>
      <c r="AA129" s="130"/>
      <c r="AB129" s="130"/>
      <c r="AC129" s="130"/>
      <c r="AD129" s="130"/>
      <c r="AE129" s="130"/>
      <c r="AF129" s="130"/>
      <c r="AG129" s="130"/>
      <c r="AH129" s="130"/>
      <c r="AI129" s="130"/>
      <c r="AJ129" s="130"/>
      <c r="AK129" s="130"/>
      <c r="AL129" s="130"/>
      <c r="AM129" s="130"/>
      <c r="AN129" s="130"/>
      <c r="AO129" s="130"/>
      <c r="AP129" s="130"/>
      <c r="AQ129" s="130"/>
      <c r="AR129" s="130"/>
      <c r="AS129" s="130"/>
      <c r="AT129" s="130"/>
      <c r="AU129" s="130"/>
      <c r="AV129" s="130"/>
      <c r="AW129" s="130"/>
      <c r="AX129" s="130"/>
      <c r="AY129" s="130"/>
      <c r="AZ129" s="130"/>
      <c r="BA129" s="130"/>
      <c r="BB129" s="130"/>
      <c r="BC129" s="130"/>
      <c r="BD129" s="130"/>
      <c r="BE129" s="130"/>
      <c r="BF129" s="130"/>
      <c r="BG129" s="130"/>
      <c r="BH129" s="130"/>
      <c r="BI129" s="130"/>
      <c r="BJ129" s="130"/>
      <c r="BK129" s="130"/>
      <c r="BL129" s="130"/>
      <c r="BM129" s="130"/>
      <c r="BN129" s="130"/>
      <c r="BO129" s="130"/>
      <c r="BP129" s="130"/>
      <c r="BQ129" s="130"/>
      <c r="BR129" s="130"/>
      <c r="BS129" s="130"/>
      <c r="BT129" s="130"/>
      <c r="BU129" s="130"/>
      <c r="BV129" s="130"/>
      <c r="BW129" s="130"/>
      <c r="BX129" s="130"/>
      <c r="BY129" s="130"/>
      <c r="BZ129" s="130"/>
      <c r="CA129" s="130"/>
      <c r="CB129" s="130"/>
      <c r="CC129" s="130"/>
      <c r="CD129" s="130"/>
      <c r="CE129" s="130"/>
      <c r="CF129" s="130"/>
      <c r="CG129" s="130"/>
      <c r="CH129" s="130"/>
      <c r="CI129" s="130"/>
      <c r="CJ129" s="130"/>
      <c r="CK129" s="130"/>
      <c r="CL129" s="130"/>
      <c r="CM129" s="130"/>
      <c r="CN129" s="130"/>
      <c r="CO129" s="130"/>
      <c r="CP129" s="130"/>
      <c r="CQ129" s="74"/>
      <c r="CR129" s="115" t="s">
        <v>575</v>
      </c>
      <c r="CS129" s="42"/>
    </row>
    <row r="130" spans="1:97" x14ac:dyDescent="0.25">
      <c r="A130" s="73"/>
      <c r="B130" s="73"/>
      <c r="C130" s="73"/>
      <c r="D130" s="73"/>
      <c r="E130" s="73"/>
      <c r="F130" s="73"/>
      <c r="G130" s="73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4"/>
      <c r="AI130" s="74"/>
      <c r="AJ130" s="74"/>
      <c r="AK130" s="74"/>
      <c r="AL130" s="74"/>
      <c r="AM130" s="74"/>
      <c r="AN130" s="74"/>
      <c r="AO130" s="74"/>
      <c r="AP130" s="74"/>
      <c r="AQ130" s="74"/>
      <c r="AR130" s="74"/>
      <c r="AS130" s="74"/>
      <c r="AT130" s="74"/>
      <c r="AU130" s="74"/>
      <c r="AV130" s="74"/>
      <c r="AW130" s="74"/>
      <c r="AX130" s="74"/>
      <c r="AY130" s="74"/>
      <c r="AZ130" s="74"/>
      <c r="BA130" s="74"/>
      <c r="BB130" s="74"/>
      <c r="BC130" s="74"/>
      <c r="BD130" s="74"/>
      <c r="BE130" s="74"/>
      <c r="BF130" s="74"/>
      <c r="BG130" s="74"/>
      <c r="BH130" s="74"/>
      <c r="BI130" s="74"/>
      <c r="BJ130" s="74"/>
      <c r="BK130" s="74"/>
      <c r="BL130" s="74"/>
      <c r="BM130" s="74"/>
      <c r="BN130" s="74"/>
      <c r="BO130" s="74"/>
      <c r="BP130" s="74"/>
      <c r="BQ130" s="74"/>
      <c r="BR130" s="74"/>
      <c r="BS130" s="74"/>
      <c r="BT130" s="74"/>
      <c r="BU130" s="74"/>
      <c r="BV130" s="74"/>
      <c r="BW130" s="74"/>
      <c r="BX130" s="74"/>
      <c r="BY130" s="74"/>
      <c r="BZ130" s="74"/>
      <c r="CA130" s="74"/>
      <c r="CB130" s="74"/>
      <c r="CC130" s="74"/>
      <c r="CD130" s="74"/>
      <c r="CE130" s="74"/>
      <c r="CF130" s="74"/>
      <c r="CG130" s="74"/>
      <c r="CH130" s="74"/>
      <c r="CI130" s="74"/>
      <c r="CJ130" s="74"/>
      <c r="CK130" s="74"/>
      <c r="CL130" s="74"/>
      <c r="CM130" s="74"/>
      <c r="CN130" s="74"/>
      <c r="CO130" s="74"/>
      <c r="CP130" s="74"/>
      <c r="CQ130" s="74"/>
      <c r="CR130" s="73"/>
      <c r="CS130" s="42"/>
    </row>
    <row r="131" spans="1:97" x14ac:dyDescent="0.25">
      <c r="A131" s="115"/>
      <c r="B131" s="73"/>
      <c r="C131" s="73"/>
      <c r="D131" s="73"/>
      <c r="E131" s="115" t="s">
        <v>238</v>
      </c>
      <c r="F131" s="73"/>
      <c r="G131" s="115" t="str">
        <f t="shared" si="14"/>
        <v>£m</v>
      </c>
      <c r="H131" s="130">
        <f>SUM(H125:H129)</f>
        <v>3883.3630301496173</v>
      </c>
      <c r="I131" s="143" t="s">
        <v>314</v>
      </c>
      <c r="J131" s="130"/>
      <c r="K131" s="130"/>
      <c r="L131" s="130"/>
      <c r="M131" s="130"/>
      <c r="N131" s="130"/>
      <c r="O131" s="130"/>
      <c r="P131" s="130"/>
      <c r="Q131" s="130"/>
      <c r="R131" s="130"/>
      <c r="S131" s="130"/>
      <c r="T131" s="130"/>
      <c r="U131" s="130"/>
      <c r="V131" s="130"/>
      <c r="W131" s="130"/>
      <c r="X131" s="130"/>
      <c r="Y131" s="130"/>
      <c r="Z131" s="130"/>
      <c r="AA131" s="130"/>
      <c r="AB131" s="130"/>
      <c r="AC131" s="130"/>
      <c r="AD131" s="130"/>
      <c r="AE131" s="130"/>
      <c r="AF131" s="130"/>
      <c r="AG131" s="130"/>
      <c r="AH131" s="130"/>
      <c r="AI131" s="130"/>
      <c r="AJ131" s="130"/>
      <c r="AK131" s="130"/>
      <c r="AL131" s="130"/>
      <c r="AM131" s="130"/>
      <c r="AN131" s="130"/>
      <c r="AO131" s="130"/>
      <c r="AP131" s="130"/>
      <c r="AQ131" s="130"/>
      <c r="AR131" s="130"/>
      <c r="AS131" s="130"/>
      <c r="AT131" s="130"/>
      <c r="AU131" s="130"/>
      <c r="AV131" s="130"/>
      <c r="AW131" s="130"/>
      <c r="AX131" s="130"/>
      <c r="AY131" s="130"/>
      <c r="AZ131" s="130"/>
      <c r="BA131" s="130"/>
      <c r="BB131" s="130"/>
      <c r="BC131" s="130"/>
      <c r="BD131" s="130"/>
      <c r="BE131" s="130"/>
      <c r="BF131" s="130"/>
      <c r="BG131" s="130"/>
      <c r="BH131" s="130"/>
      <c r="BI131" s="130"/>
      <c r="BJ131" s="130"/>
      <c r="BK131" s="130"/>
      <c r="BL131" s="130"/>
      <c r="BM131" s="130"/>
      <c r="BN131" s="130"/>
      <c r="BO131" s="130"/>
      <c r="BP131" s="130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74"/>
      <c r="CR131" s="115" t="s">
        <v>571</v>
      </c>
      <c r="CS131" s="42"/>
    </row>
    <row r="132" spans="1:97" x14ac:dyDescent="0.25">
      <c r="A132" s="73"/>
      <c r="B132" s="73"/>
      <c r="C132" s="73"/>
      <c r="D132" s="73"/>
      <c r="E132" s="115" t="s">
        <v>519</v>
      </c>
      <c r="F132" s="73"/>
      <c r="G132" s="115" t="s">
        <v>471</v>
      </c>
      <c r="H132" s="130" t="b">
        <f>H131 &gt; 0</f>
        <v>1</v>
      </c>
      <c r="I132" s="130"/>
      <c r="J132" s="130"/>
      <c r="K132" s="130"/>
      <c r="L132" s="130"/>
      <c r="M132" s="130"/>
      <c r="N132" s="130"/>
      <c r="O132" s="130"/>
      <c r="P132" s="130"/>
      <c r="Q132" s="130"/>
      <c r="R132" s="130"/>
      <c r="S132" s="130"/>
      <c r="T132" s="130"/>
      <c r="U132" s="130"/>
      <c r="V132" s="130"/>
      <c r="W132" s="130"/>
      <c r="X132" s="130"/>
      <c r="Y132" s="130"/>
      <c r="Z132" s="130"/>
      <c r="AA132" s="130"/>
      <c r="AB132" s="130"/>
      <c r="AC132" s="130"/>
      <c r="AD132" s="130"/>
      <c r="AE132" s="130"/>
      <c r="AF132" s="130"/>
      <c r="AG132" s="130"/>
      <c r="AH132" s="130"/>
      <c r="AI132" s="130"/>
      <c r="AJ132" s="130"/>
      <c r="AK132" s="130"/>
      <c r="AL132" s="130"/>
      <c r="AM132" s="130"/>
      <c r="AN132" s="130"/>
      <c r="AO132" s="130"/>
      <c r="AP132" s="130"/>
      <c r="AQ132" s="130"/>
      <c r="AR132" s="130"/>
      <c r="AS132" s="130"/>
      <c r="AT132" s="130"/>
      <c r="AU132" s="130"/>
      <c r="AV132" s="130"/>
      <c r="AW132" s="130"/>
      <c r="AX132" s="130"/>
      <c r="AY132" s="130"/>
      <c r="AZ132" s="130"/>
      <c r="BA132" s="130"/>
      <c r="BB132" s="130"/>
      <c r="BC132" s="130"/>
      <c r="BD132" s="130"/>
      <c r="BE132" s="130"/>
      <c r="BF132" s="130"/>
      <c r="BG132" s="130"/>
      <c r="BH132" s="130"/>
      <c r="BI132" s="130"/>
      <c r="BJ132" s="130"/>
      <c r="BK132" s="130"/>
      <c r="BL132" s="130"/>
      <c r="BM132" s="130"/>
      <c r="BN132" s="130"/>
      <c r="BO132" s="130"/>
      <c r="BP132" s="130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74"/>
      <c r="CR132" s="73"/>
      <c r="CS132" s="42"/>
    </row>
    <row r="133" spans="1:97" x14ac:dyDescent="0.25">
      <c r="A133" s="73"/>
      <c r="B133" s="73"/>
      <c r="C133" s="73"/>
      <c r="D133" s="73"/>
      <c r="E133" s="109"/>
      <c r="F133" s="73"/>
      <c r="G133" s="73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4"/>
      <c r="AI133" s="74"/>
      <c r="AJ133" s="74"/>
      <c r="AK133" s="74"/>
      <c r="AL133" s="74"/>
      <c r="AM133" s="74"/>
      <c r="AN133" s="74"/>
      <c r="AO133" s="74"/>
      <c r="AP133" s="74"/>
      <c r="AQ133" s="74"/>
      <c r="AR133" s="74"/>
      <c r="AS133" s="74"/>
      <c r="AT133" s="74"/>
      <c r="AU133" s="74"/>
      <c r="AV133" s="74"/>
      <c r="AW133" s="74"/>
      <c r="AX133" s="74"/>
      <c r="AY133" s="74"/>
      <c r="AZ133" s="74"/>
      <c r="BA133" s="74"/>
      <c r="BB133" s="74"/>
      <c r="BC133" s="74"/>
      <c r="BD133" s="74"/>
      <c r="BE133" s="74"/>
      <c r="BF133" s="74"/>
      <c r="BG133" s="74"/>
      <c r="BH133" s="74"/>
      <c r="BI133" s="74"/>
      <c r="BJ133" s="74"/>
      <c r="BK133" s="74"/>
      <c r="BL133" s="74"/>
      <c r="BM133" s="74"/>
      <c r="BN133" s="74"/>
      <c r="BO133" s="74"/>
      <c r="BP133" s="74"/>
      <c r="BQ133" s="74"/>
      <c r="BR133" s="74"/>
      <c r="BS133" s="74"/>
      <c r="BT133" s="74"/>
      <c r="BU133" s="74"/>
      <c r="BV133" s="74"/>
      <c r="BW133" s="74"/>
      <c r="BX133" s="74"/>
      <c r="BY133" s="74"/>
      <c r="BZ133" s="74"/>
      <c r="CA133" s="74"/>
      <c r="CB133" s="74"/>
      <c r="CC133" s="74"/>
      <c r="CD133" s="74"/>
      <c r="CE133" s="74"/>
      <c r="CF133" s="74"/>
      <c r="CG133" s="74"/>
      <c r="CH133" s="74"/>
      <c r="CI133" s="74"/>
      <c r="CJ133" s="74"/>
      <c r="CK133" s="74"/>
      <c r="CL133" s="74"/>
      <c r="CM133" s="74"/>
      <c r="CN133" s="74"/>
      <c r="CO133" s="74"/>
      <c r="CP133" s="74"/>
      <c r="CQ133" s="74"/>
      <c r="CR133" s="73"/>
      <c r="CS133" s="42"/>
    </row>
    <row r="134" spans="1:97" x14ac:dyDescent="0.25">
      <c r="A134" s="115"/>
      <c r="B134" s="73"/>
      <c r="C134" s="73"/>
      <c r="D134" s="73"/>
      <c r="E134" s="112" t="s">
        <v>363</v>
      </c>
      <c r="F134" s="73"/>
      <c r="G134" s="73"/>
      <c r="H134" s="74"/>
      <c r="I134" s="132" t="s">
        <v>314</v>
      </c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74"/>
      <c r="AO134" s="74"/>
      <c r="AP134" s="74"/>
      <c r="AQ134" s="74"/>
      <c r="AR134" s="74"/>
      <c r="AS134" s="74"/>
      <c r="AT134" s="74"/>
      <c r="AU134" s="74"/>
      <c r="AV134" s="74"/>
      <c r="AW134" s="74"/>
      <c r="AX134" s="74"/>
      <c r="AY134" s="74"/>
      <c r="AZ134" s="74"/>
      <c r="BA134" s="74"/>
      <c r="BB134" s="74"/>
      <c r="BC134" s="74"/>
      <c r="BD134" s="74"/>
      <c r="BE134" s="74"/>
      <c r="BF134" s="74"/>
      <c r="BG134" s="74"/>
      <c r="BH134" s="74"/>
      <c r="BI134" s="74"/>
      <c r="BJ134" s="74"/>
      <c r="BK134" s="74"/>
      <c r="BL134" s="74"/>
      <c r="BM134" s="74"/>
      <c r="BN134" s="74"/>
      <c r="BO134" s="74"/>
      <c r="BP134" s="74"/>
      <c r="BQ134" s="74"/>
      <c r="BR134" s="74"/>
      <c r="BS134" s="74"/>
      <c r="BT134" s="74"/>
      <c r="BU134" s="74"/>
      <c r="BV134" s="74"/>
      <c r="BW134" s="74"/>
      <c r="BX134" s="74"/>
      <c r="BY134" s="74"/>
      <c r="BZ134" s="74"/>
      <c r="CA134" s="74"/>
      <c r="CB134" s="74"/>
      <c r="CC134" s="74"/>
      <c r="CD134" s="74"/>
      <c r="CE134" s="74"/>
      <c r="CF134" s="74"/>
      <c r="CG134" s="74"/>
      <c r="CH134" s="74"/>
      <c r="CI134" s="74"/>
      <c r="CJ134" s="74"/>
      <c r="CK134" s="74"/>
      <c r="CL134" s="74"/>
      <c r="CM134" s="74"/>
      <c r="CN134" s="74"/>
      <c r="CO134" s="74"/>
      <c r="CP134" s="74"/>
      <c r="CQ134" s="74"/>
      <c r="CR134" s="115" t="s">
        <v>571</v>
      </c>
      <c r="CS134" s="42"/>
    </row>
    <row r="135" spans="1:97" x14ac:dyDescent="0.25">
      <c r="A135" s="73"/>
      <c r="B135" s="73"/>
      <c r="C135" s="73"/>
      <c r="D135" s="73"/>
      <c r="E135" s="73"/>
      <c r="F135" s="113" t="s">
        <v>193</v>
      </c>
      <c r="G135" s="113" t="s">
        <v>44</v>
      </c>
      <c r="H135" s="153">
        <f>IF(H$132, H125 / H$131, 0)</f>
        <v>0.16851905292377123</v>
      </c>
      <c r="I135" s="135"/>
      <c r="J135" s="135"/>
      <c r="K135" s="135"/>
      <c r="L135" s="135"/>
      <c r="M135" s="135"/>
      <c r="N135" s="135"/>
      <c r="O135" s="135"/>
      <c r="P135" s="135"/>
      <c r="Q135" s="135"/>
      <c r="R135" s="135"/>
      <c r="S135" s="135"/>
      <c r="T135" s="135"/>
      <c r="U135" s="135"/>
      <c r="V135" s="135"/>
      <c r="W135" s="135"/>
      <c r="X135" s="135"/>
      <c r="Y135" s="135"/>
      <c r="Z135" s="135"/>
      <c r="AA135" s="135"/>
      <c r="AB135" s="135"/>
      <c r="AC135" s="135"/>
      <c r="AD135" s="135"/>
      <c r="AE135" s="135"/>
      <c r="AF135" s="135"/>
      <c r="AG135" s="135"/>
      <c r="AH135" s="135"/>
      <c r="AI135" s="135"/>
      <c r="AJ135" s="135"/>
      <c r="AK135" s="135"/>
      <c r="AL135" s="135"/>
      <c r="AM135" s="135"/>
      <c r="AN135" s="135"/>
      <c r="AO135" s="135"/>
      <c r="AP135" s="135"/>
      <c r="AQ135" s="135"/>
      <c r="AR135" s="135"/>
      <c r="AS135" s="135"/>
      <c r="AT135" s="135"/>
      <c r="AU135" s="135"/>
      <c r="AV135" s="135"/>
      <c r="AW135" s="135"/>
      <c r="AX135" s="135"/>
      <c r="AY135" s="135"/>
      <c r="AZ135" s="135"/>
      <c r="BA135" s="135"/>
      <c r="BB135" s="135"/>
      <c r="BC135" s="135"/>
      <c r="BD135" s="135"/>
      <c r="BE135" s="135"/>
      <c r="BF135" s="135"/>
      <c r="BG135" s="135"/>
      <c r="BH135" s="135"/>
      <c r="BI135" s="135"/>
      <c r="BJ135" s="135"/>
      <c r="BK135" s="135"/>
      <c r="BL135" s="135"/>
      <c r="BM135" s="135"/>
      <c r="BN135" s="135"/>
      <c r="BO135" s="135"/>
      <c r="BP135" s="135"/>
      <c r="BQ135" s="135"/>
      <c r="BR135" s="135"/>
      <c r="BS135" s="135"/>
      <c r="BT135" s="135"/>
      <c r="BU135" s="135"/>
      <c r="BV135" s="135"/>
      <c r="BW135" s="135"/>
      <c r="BX135" s="135"/>
      <c r="BY135" s="135"/>
      <c r="BZ135" s="135"/>
      <c r="CA135" s="135"/>
      <c r="CB135" s="135"/>
      <c r="CC135" s="135"/>
      <c r="CD135" s="135"/>
      <c r="CE135" s="135"/>
      <c r="CF135" s="135"/>
      <c r="CG135" s="135"/>
      <c r="CH135" s="135"/>
      <c r="CI135" s="135"/>
      <c r="CJ135" s="135"/>
      <c r="CK135" s="135"/>
      <c r="CL135" s="135"/>
      <c r="CM135" s="135"/>
      <c r="CN135" s="135"/>
      <c r="CO135" s="135"/>
      <c r="CP135" s="135"/>
      <c r="CQ135" s="74"/>
      <c r="CR135" s="73"/>
      <c r="CS135" s="42"/>
    </row>
    <row r="136" spans="1:97" x14ac:dyDescent="0.25">
      <c r="A136" s="73"/>
      <c r="B136" s="73"/>
      <c r="C136" s="73"/>
      <c r="D136" s="73"/>
      <c r="E136" s="73"/>
      <c r="F136" s="115" t="s">
        <v>194</v>
      </c>
      <c r="G136" s="115" t="s">
        <v>44</v>
      </c>
      <c r="H136" s="154">
        <f>IF(H$132, H126 / H$131, 0)</f>
        <v>0.28561534324470994</v>
      </c>
      <c r="I136" s="135"/>
      <c r="J136" s="135"/>
      <c r="K136" s="135"/>
      <c r="L136" s="135"/>
      <c r="M136" s="135"/>
      <c r="N136" s="135"/>
      <c r="O136" s="135"/>
      <c r="P136" s="135"/>
      <c r="Q136" s="135"/>
      <c r="R136" s="135"/>
      <c r="S136" s="135"/>
      <c r="T136" s="135"/>
      <c r="U136" s="135"/>
      <c r="V136" s="135"/>
      <c r="W136" s="135"/>
      <c r="X136" s="135"/>
      <c r="Y136" s="135"/>
      <c r="Z136" s="135"/>
      <c r="AA136" s="135"/>
      <c r="AB136" s="135"/>
      <c r="AC136" s="135"/>
      <c r="AD136" s="135"/>
      <c r="AE136" s="135"/>
      <c r="AF136" s="135"/>
      <c r="AG136" s="135"/>
      <c r="AH136" s="135"/>
      <c r="AI136" s="135"/>
      <c r="AJ136" s="135"/>
      <c r="AK136" s="135"/>
      <c r="AL136" s="135"/>
      <c r="AM136" s="135"/>
      <c r="AN136" s="135"/>
      <c r="AO136" s="135"/>
      <c r="AP136" s="135"/>
      <c r="AQ136" s="135"/>
      <c r="AR136" s="135"/>
      <c r="AS136" s="135"/>
      <c r="AT136" s="135"/>
      <c r="AU136" s="135"/>
      <c r="AV136" s="135"/>
      <c r="AW136" s="135"/>
      <c r="AX136" s="135"/>
      <c r="AY136" s="135"/>
      <c r="AZ136" s="135"/>
      <c r="BA136" s="135"/>
      <c r="BB136" s="135"/>
      <c r="BC136" s="135"/>
      <c r="BD136" s="135"/>
      <c r="BE136" s="135"/>
      <c r="BF136" s="135"/>
      <c r="BG136" s="135"/>
      <c r="BH136" s="135"/>
      <c r="BI136" s="135"/>
      <c r="BJ136" s="135"/>
      <c r="BK136" s="135"/>
      <c r="BL136" s="135"/>
      <c r="BM136" s="135"/>
      <c r="BN136" s="135"/>
      <c r="BO136" s="135"/>
      <c r="BP136" s="135"/>
      <c r="BQ136" s="135"/>
      <c r="BR136" s="135"/>
      <c r="BS136" s="135"/>
      <c r="BT136" s="135"/>
      <c r="BU136" s="135"/>
      <c r="BV136" s="135"/>
      <c r="BW136" s="135"/>
      <c r="BX136" s="135"/>
      <c r="BY136" s="135"/>
      <c r="BZ136" s="135"/>
      <c r="CA136" s="135"/>
      <c r="CB136" s="135"/>
      <c r="CC136" s="135"/>
      <c r="CD136" s="135"/>
      <c r="CE136" s="135"/>
      <c r="CF136" s="135"/>
      <c r="CG136" s="135"/>
      <c r="CH136" s="135"/>
      <c r="CI136" s="135"/>
      <c r="CJ136" s="135"/>
      <c r="CK136" s="135"/>
      <c r="CL136" s="135"/>
      <c r="CM136" s="135"/>
      <c r="CN136" s="135"/>
      <c r="CO136" s="135"/>
      <c r="CP136" s="135"/>
      <c r="CQ136" s="74"/>
      <c r="CR136" s="73"/>
      <c r="CS136" s="42"/>
    </row>
    <row r="137" spans="1:97" x14ac:dyDescent="0.25">
      <c r="A137" s="73"/>
      <c r="B137" s="73"/>
      <c r="C137" s="73"/>
      <c r="D137" s="73"/>
      <c r="E137" s="73"/>
      <c r="F137" s="115" t="s">
        <v>41</v>
      </c>
      <c r="G137" s="115" t="s">
        <v>44</v>
      </c>
      <c r="H137" s="154">
        <f>IF(H$132, H127 / H$131, 0)</f>
        <v>7.1426291553615934E-2</v>
      </c>
      <c r="I137" s="135"/>
      <c r="J137" s="135"/>
      <c r="K137" s="135"/>
      <c r="L137" s="135"/>
      <c r="M137" s="135"/>
      <c r="N137" s="135"/>
      <c r="O137" s="135"/>
      <c r="P137" s="135"/>
      <c r="Q137" s="135"/>
      <c r="R137" s="135"/>
      <c r="S137" s="135"/>
      <c r="T137" s="135"/>
      <c r="U137" s="135"/>
      <c r="V137" s="135"/>
      <c r="W137" s="135"/>
      <c r="X137" s="135"/>
      <c r="Y137" s="135"/>
      <c r="Z137" s="135"/>
      <c r="AA137" s="135"/>
      <c r="AB137" s="135"/>
      <c r="AC137" s="135"/>
      <c r="AD137" s="135"/>
      <c r="AE137" s="135"/>
      <c r="AF137" s="135"/>
      <c r="AG137" s="135"/>
      <c r="AH137" s="135"/>
      <c r="AI137" s="135"/>
      <c r="AJ137" s="135"/>
      <c r="AK137" s="135"/>
      <c r="AL137" s="135"/>
      <c r="AM137" s="135"/>
      <c r="AN137" s="135"/>
      <c r="AO137" s="135"/>
      <c r="AP137" s="135"/>
      <c r="AQ137" s="135"/>
      <c r="AR137" s="135"/>
      <c r="AS137" s="135"/>
      <c r="AT137" s="135"/>
      <c r="AU137" s="135"/>
      <c r="AV137" s="135"/>
      <c r="AW137" s="135"/>
      <c r="AX137" s="135"/>
      <c r="AY137" s="135"/>
      <c r="AZ137" s="135"/>
      <c r="BA137" s="135"/>
      <c r="BB137" s="135"/>
      <c r="BC137" s="135"/>
      <c r="BD137" s="135"/>
      <c r="BE137" s="135"/>
      <c r="BF137" s="135"/>
      <c r="BG137" s="135"/>
      <c r="BH137" s="135"/>
      <c r="BI137" s="135"/>
      <c r="BJ137" s="135"/>
      <c r="BK137" s="135"/>
      <c r="BL137" s="135"/>
      <c r="BM137" s="135"/>
      <c r="BN137" s="135"/>
      <c r="BO137" s="135"/>
      <c r="BP137" s="135"/>
      <c r="BQ137" s="135"/>
      <c r="BR137" s="135"/>
      <c r="BS137" s="135"/>
      <c r="BT137" s="135"/>
      <c r="BU137" s="135"/>
      <c r="BV137" s="135"/>
      <c r="BW137" s="135"/>
      <c r="BX137" s="135"/>
      <c r="BY137" s="135"/>
      <c r="BZ137" s="135"/>
      <c r="CA137" s="135"/>
      <c r="CB137" s="135"/>
      <c r="CC137" s="135"/>
      <c r="CD137" s="135"/>
      <c r="CE137" s="135"/>
      <c r="CF137" s="135"/>
      <c r="CG137" s="135"/>
      <c r="CH137" s="135"/>
      <c r="CI137" s="135"/>
      <c r="CJ137" s="135"/>
      <c r="CK137" s="135"/>
      <c r="CL137" s="135"/>
      <c r="CM137" s="135"/>
      <c r="CN137" s="135"/>
      <c r="CO137" s="135"/>
      <c r="CP137" s="135"/>
      <c r="CQ137" s="74"/>
      <c r="CR137" s="73"/>
      <c r="CS137" s="42"/>
    </row>
    <row r="138" spans="1:97" x14ac:dyDescent="0.25">
      <c r="A138" s="73"/>
      <c r="B138" s="73"/>
      <c r="C138" s="73"/>
      <c r="D138" s="73"/>
      <c r="E138" s="73"/>
      <c r="F138" s="115" t="s">
        <v>40</v>
      </c>
      <c r="G138" s="115" t="s">
        <v>44</v>
      </c>
      <c r="H138" s="154">
        <f>IF(H$132, H128 / H$131, 0)</f>
        <v>0.29184229061281847</v>
      </c>
      <c r="I138" s="135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135"/>
      <c r="V138" s="135"/>
      <c r="W138" s="135"/>
      <c r="X138" s="135"/>
      <c r="Y138" s="135"/>
      <c r="Z138" s="135"/>
      <c r="AA138" s="135"/>
      <c r="AB138" s="135"/>
      <c r="AC138" s="135"/>
      <c r="AD138" s="135"/>
      <c r="AE138" s="135"/>
      <c r="AF138" s="135"/>
      <c r="AG138" s="135"/>
      <c r="AH138" s="135"/>
      <c r="AI138" s="135"/>
      <c r="AJ138" s="135"/>
      <c r="AK138" s="135"/>
      <c r="AL138" s="135"/>
      <c r="AM138" s="135"/>
      <c r="AN138" s="135"/>
      <c r="AO138" s="135"/>
      <c r="AP138" s="135"/>
      <c r="AQ138" s="135"/>
      <c r="AR138" s="135"/>
      <c r="AS138" s="135"/>
      <c r="AT138" s="135"/>
      <c r="AU138" s="135"/>
      <c r="AV138" s="135"/>
      <c r="AW138" s="135"/>
      <c r="AX138" s="135"/>
      <c r="AY138" s="135"/>
      <c r="AZ138" s="135"/>
      <c r="BA138" s="135"/>
      <c r="BB138" s="135"/>
      <c r="BC138" s="135"/>
      <c r="BD138" s="135"/>
      <c r="BE138" s="135"/>
      <c r="BF138" s="135"/>
      <c r="BG138" s="135"/>
      <c r="BH138" s="135"/>
      <c r="BI138" s="135"/>
      <c r="BJ138" s="135"/>
      <c r="BK138" s="135"/>
      <c r="BL138" s="135"/>
      <c r="BM138" s="135"/>
      <c r="BN138" s="135"/>
      <c r="BO138" s="135"/>
      <c r="BP138" s="135"/>
      <c r="BQ138" s="135"/>
      <c r="BR138" s="135"/>
      <c r="BS138" s="135"/>
      <c r="BT138" s="135"/>
      <c r="BU138" s="135"/>
      <c r="BV138" s="135"/>
      <c r="BW138" s="135"/>
      <c r="BX138" s="135"/>
      <c r="BY138" s="135"/>
      <c r="BZ138" s="135"/>
      <c r="CA138" s="135"/>
      <c r="CB138" s="135"/>
      <c r="CC138" s="135"/>
      <c r="CD138" s="135"/>
      <c r="CE138" s="135"/>
      <c r="CF138" s="135"/>
      <c r="CG138" s="135"/>
      <c r="CH138" s="135"/>
      <c r="CI138" s="135"/>
      <c r="CJ138" s="135"/>
      <c r="CK138" s="135"/>
      <c r="CL138" s="135"/>
      <c r="CM138" s="135"/>
      <c r="CN138" s="135"/>
      <c r="CO138" s="135"/>
      <c r="CP138" s="135"/>
      <c r="CQ138" s="74"/>
      <c r="CR138" s="73"/>
      <c r="CS138" s="42"/>
    </row>
    <row r="139" spans="1:97" x14ac:dyDescent="0.25">
      <c r="A139" s="73"/>
      <c r="B139" s="73"/>
      <c r="C139" s="73"/>
      <c r="D139" s="73"/>
      <c r="E139" s="73"/>
      <c r="F139" s="117" t="s">
        <v>166</v>
      </c>
      <c r="G139" s="117" t="s">
        <v>44</v>
      </c>
      <c r="H139" s="155">
        <f>IF(H$132, H129 / H$131, 0)</f>
        <v>0.18259702166508435</v>
      </c>
      <c r="I139" s="135"/>
      <c r="J139" s="135"/>
      <c r="K139" s="135"/>
      <c r="L139" s="135"/>
      <c r="M139" s="135"/>
      <c r="N139" s="135"/>
      <c r="O139" s="135"/>
      <c r="P139" s="135"/>
      <c r="Q139" s="135"/>
      <c r="R139" s="135"/>
      <c r="S139" s="135"/>
      <c r="T139" s="135"/>
      <c r="U139" s="135"/>
      <c r="V139" s="135"/>
      <c r="W139" s="135"/>
      <c r="X139" s="135"/>
      <c r="Y139" s="135"/>
      <c r="Z139" s="135"/>
      <c r="AA139" s="135"/>
      <c r="AB139" s="135"/>
      <c r="AC139" s="135"/>
      <c r="AD139" s="135"/>
      <c r="AE139" s="135"/>
      <c r="AF139" s="135"/>
      <c r="AG139" s="135"/>
      <c r="AH139" s="135"/>
      <c r="AI139" s="135"/>
      <c r="AJ139" s="135"/>
      <c r="AK139" s="135"/>
      <c r="AL139" s="135"/>
      <c r="AM139" s="135"/>
      <c r="AN139" s="135"/>
      <c r="AO139" s="135"/>
      <c r="AP139" s="135"/>
      <c r="AQ139" s="135"/>
      <c r="AR139" s="135"/>
      <c r="AS139" s="135"/>
      <c r="AT139" s="135"/>
      <c r="AU139" s="135"/>
      <c r="AV139" s="135"/>
      <c r="AW139" s="135"/>
      <c r="AX139" s="135"/>
      <c r="AY139" s="135"/>
      <c r="AZ139" s="135"/>
      <c r="BA139" s="135"/>
      <c r="BB139" s="135"/>
      <c r="BC139" s="135"/>
      <c r="BD139" s="135"/>
      <c r="BE139" s="135"/>
      <c r="BF139" s="135"/>
      <c r="BG139" s="135"/>
      <c r="BH139" s="135"/>
      <c r="BI139" s="135"/>
      <c r="BJ139" s="135"/>
      <c r="BK139" s="135"/>
      <c r="BL139" s="135"/>
      <c r="BM139" s="135"/>
      <c r="BN139" s="135"/>
      <c r="BO139" s="135"/>
      <c r="BP139" s="135"/>
      <c r="BQ139" s="135"/>
      <c r="BR139" s="135"/>
      <c r="BS139" s="135"/>
      <c r="BT139" s="135"/>
      <c r="BU139" s="135"/>
      <c r="BV139" s="135"/>
      <c r="BW139" s="135"/>
      <c r="BX139" s="135"/>
      <c r="BY139" s="135"/>
      <c r="BZ139" s="135"/>
      <c r="CA139" s="135"/>
      <c r="CB139" s="135"/>
      <c r="CC139" s="135"/>
      <c r="CD139" s="135"/>
      <c r="CE139" s="135"/>
      <c r="CF139" s="135"/>
      <c r="CG139" s="135"/>
      <c r="CH139" s="135"/>
      <c r="CI139" s="135"/>
      <c r="CJ139" s="135"/>
      <c r="CK139" s="135"/>
      <c r="CL139" s="135"/>
      <c r="CM139" s="135"/>
      <c r="CN139" s="135"/>
      <c r="CO139" s="135"/>
      <c r="CP139" s="135"/>
      <c r="CQ139" s="74"/>
      <c r="CR139" s="73"/>
      <c r="CS139" s="42"/>
    </row>
    <row r="140" spans="1:97" x14ac:dyDescent="0.25">
      <c r="A140" s="73"/>
      <c r="B140" s="73"/>
      <c r="C140" s="73"/>
      <c r="D140" s="73"/>
      <c r="E140" s="73"/>
      <c r="F140" s="73"/>
      <c r="G140" s="73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4"/>
      <c r="AI140" s="74"/>
      <c r="AJ140" s="74"/>
      <c r="AK140" s="74"/>
      <c r="AL140" s="74"/>
      <c r="AM140" s="74"/>
      <c r="AN140" s="74"/>
      <c r="AO140" s="74"/>
      <c r="AP140" s="74"/>
      <c r="AQ140" s="74"/>
      <c r="AR140" s="74"/>
      <c r="AS140" s="74"/>
      <c r="AT140" s="74"/>
      <c r="AU140" s="74"/>
      <c r="AV140" s="74"/>
      <c r="AW140" s="74"/>
      <c r="AX140" s="74"/>
      <c r="AY140" s="74"/>
      <c r="AZ140" s="74"/>
      <c r="BA140" s="74"/>
      <c r="BB140" s="74"/>
      <c r="BC140" s="74"/>
      <c r="BD140" s="74"/>
      <c r="BE140" s="74"/>
      <c r="BF140" s="74"/>
      <c r="BG140" s="74"/>
      <c r="BH140" s="74"/>
      <c r="BI140" s="74"/>
      <c r="BJ140" s="74"/>
      <c r="BK140" s="74"/>
      <c r="BL140" s="74"/>
      <c r="BM140" s="74"/>
      <c r="BN140" s="74"/>
      <c r="BO140" s="74"/>
      <c r="BP140" s="74"/>
      <c r="BQ140" s="74"/>
      <c r="BR140" s="74"/>
      <c r="BS140" s="74"/>
      <c r="BT140" s="74"/>
      <c r="BU140" s="74"/>
      <c r="BV140" s="74"/>
      <c r="BW140" s="74"/>
      <c r="BX140" s="74"/>
      <c r="BY140" s="74"/>
      <c r="BZ140" s="74"/>
      <c r="CA140" s="74"/>
      <c r="CB140" s="74"/>
      <c r="CC140" s="74"/>
      <c r="CD140" s="74"/>
      <c r="CE140" s="74"/>
      <c r="CF140" s="74"/>
      <c r="CG140" s="74"/>
      <c r="CH140" s="74"/>
      <c r="CI140" s="74"/>
      <c r="CJ140" s="74"/>
      <c r="CK140" s="74"/>
      <c r="CL140" s="74"/>
      <c r="CM140" s="74"/>
      <c r="CN140" s="74"/>
      <c r="CO140" s="74"/>
      <c r="CP140" s="74"/>
      <c r="CQ140" s="74"/>
      <c r="CR140" s="73"/>
      <c r="CS140" s="42"/>
    </row>
    <row r="141" spans="1:97" x14ac:dyDescent="0.25">
      <c r="A141" s="73"/>
      <c r="B141" s="73"/>
      <c r="C141" s="73"/>
      <c r="D141" s="73"/>
      <c r="E141" s="115" t="s">
        <v>239</v>
      </c>
      <c r="F141" s="73"/>
      <c r="G141" s="115" t="s">
        <v>231</v>
      </c>
      <c r="H141" s="136">
        <f>IF(SUM(H135:H139) = 1, 0, 1)</f>
        <v>0</v>
      </c>
      <c r="I141" s="136"/>
      <c r="J141" s="136"/>
      <c r="K141" s="136"/>
      <c r="L141" s="136"/>
      <c r="M141" s="136"/>
      <c r="N141" s="136"/>
      <c r="O141" s="136"/>
      <c r="P141" s="136"/>
      <c r="Q141" s="136"/>
      <c r="R141" s="136"/>
      <c r="S141" s="136"/>
      <c r="T141" s="136"/>
      <c r="U141" s="136"/>
      <c r="V141" s="136"/>
      <c r="W141" s="136"/>
      <c r="X141" s="136"/>
      <c r="Y141" s="136"/>
      <c r="Z141" s="136"/>
      <c r="AA141" s="136"/>
      <c r="AB141" s="136"/>
      <c r="AC141" s="136"/>
      <c r="AD141" s="136"/>
      <c r="AE141" s="136"/>
      <c r="AF141" s="136"/>
      <c r="AG141" s="136"/>
      <c r="AH141" s="136"/>
      <c r="AI141" s="136"/>
      <c r="AJ141" s="136"/>
      <c r="AK141" s="136"/>
      <c r="AL141" s="136"/>
      <c r="AM141" s="136"/>
      <c r="AN141" s="136"/>
      <c r="AO141" s="136"/>
      <c r="AP141" s="136"/>
      <c r="AQ141" s="136"/>
      <c r="AR141" s="136"/>
      <c r="AS141" s="136"/>
      <c r="AT141" s="136"/>
      <c r="AU141" s="136"/>
      <c r="AV141" s="136"/>
      <c r="AW141" s="136"/>
      <c r="AX141" s="136"/>
      <c r="AY141" s="136"/>
      <c r="AZ141" s="136"/>
      <c r="BA141" s="136"/>
      <c r="BB141" s="136"/>
      <c r="BC141" s="136"/>
      <c r="BD141" s="136"/>
      <c r="BE141" s="136"/>
      <c r="BF141" s="136"/>
      <c r="BG141" s="136"/>
      <c r="BH141" s="136"/>
      <c r="BI141" s="136"/>
      <c r="BJ141" s="136"/>
      <c r="BK141" s="136"/>
      <c r="BL141" s="136"/>
      <c r="BM141" s="136"/>
      <c r="BN141" s="136"/>
      <c r="BO141" s="136"/>
      <c r="BP141" s="136"/>
      <c r="BQ141" s="136"/>
      <c r="BR141" s="136"/>
      <c r="BS141" s="136"/>
      <c r="BT141" s="136"/>
      <c r="BU141" s="136"/>
      <c r="BV141" s="136"/>
      <c r="BW141" s="136"/>
      <c r="BX141" s="136"/>
      <c r="BY141" s="136"/>
      <c r="BZ141" s="136"/>
      <c r="CA141" s="136"/>
      <c r="CB141" s="136"/>
      <c r="CC141" s="136"/>
      <c r="CD141" s="136"/>
      <c r="CE141" s="136"/>
      <c r="CF141" s="136"/>
      <c r="CG141" s="136"/>
      <c r="CH141" s="136"/>
      <c r="CI141" s="136"/>
      <c r="CJ141" s="136"/>
      <c r="CK141" s="136"/>
      <c r="CL141" s="136"/>
      <c r="CM141" s="136"/>
      <c r="CN141" s="136"/>
      <c r="CO141" s="136"/>
      <c r="CP141" s="136"/>
      <c r="CQ141" s="74"/>
      <c r="CR141" s="73"/>
      <c r="CS141" s="42"/>
    </row>
    <row r="142" spans="1:97" x14ac:dyDescent="0.25">
      <c r="A142" s="73"/>
      <c r="B142" s="73"/>
      <c r="C142" s="73"/>
      <c r="D142" s="73"/>
      <c r="E142" s="109"/>
      <c r="F142" s="73"/>
      <c r="G142" s="73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  <c r="AK142" s="74"/>
      <c r="AL142" s="74"/>
      <c r="AM142" s="74"/>
      <c r="AN142" s="74"/>
      <c r="AO142" s="74"/>
      <c r="AP142" s="74"/>
      <c r="AQ142" s="74"/>
      <c r="AR142" s="74"/>
      <c r="AS142" s="74"/>
      <c r="AT142" s="74"/>
      <c r="AU142" s="74"/>
      <c r="AV142" s="74"/>
      <c r="AW142" s="74"/>
      <c r="AX142" s="74"/>
      <c r="AY142" s="74"/>
      <c r="AZ142" s="74"/>
      <c r="BA142" s="74"/>
      <c r="BB142" s="74"/>
      <c r="BC142" s="74"/>
      <c r="BD142" s="74"/>
      <c r="BE142" s="74"/>
      <c r="BF142" s="74"/>
      <c r="BG142" s="74"/>
      <c r="BH142" s="74"/>
      <c r="BI142" s="74"/>
      <c r="BJ142" s="74"/>
      <c r="BK142" s="74"/>
      <c r="BL142" s="74"/>
      <c r="BM142" s="74"/>
      <c r="BN142" s="74"/>
      <c r="BO142" s="74"/>
      <c r="BP142" s="74"/>
      <c r="BQ142" s="74"/>
      <c r="BR142" s="74"/>
      <c r="BS142" s="74"/>
      <c r="BT142" s="74"/>
      <c r="BU142" s="74"/>
      <c r="BV142" s="74"/>
      <c r="BW142" s="74"/>
      <c r="BX142" s="74"/>
      <c r="BY142" s="74"/>
      <c r="BZ142" s="74"/>
      <c r="CA142" s="74"/>
      <c r="CB142" s="74"/>
      <c r="CC142" s="74"/>
      <c r="CD142" s="74"/>
      <c r="CE142" s="74"/>
      <c r="CF142" s="74"/>
      <c r="CG142" s="74"/>
      <c r="CH142" s="74"/>
      <c r="CI142" s="74"/>
      <c r="CJ142" s="74"/>
      <c r="CK142" s="74"/>
      <c r="CL142" s="74"/>
      <c r="CM142" s="74"/>
      <c r="CN142" s="74"/>
      <c r="CO142" s="74"/>
      <c r="CP142" s="74"/>
      <c r="CQ142" s="74"/>
      <c r="CR142" s="73"/>
      <c r="CS142" s="42"/>
    </row>
    <row r="143" spans="1:97" x14ac:dyDescent="0.25">
      <c r="A143" s="73"/>
      <c r="B143" s="107" t="s">
        <v>242</v>
      </c>
      <c r="C143" s="107"/>
      <c r="D143" s="107"/>
      <c r="E143" s="107"/>
      <c r="F143" s="107"/>
      <c r="G143" s="107"/>
      <c r="H143" s="108"/>
      <c r="I143" s="108"/>
      <c r="J143" s="108"/>
      <c r="K143" s="108"/>
      <c r="L143" s="108"/>
      <c r="M143" s="108"/>
      <c r="N143" s="108"/>
      <c r="O143" s="108"/>
      <c r="P143" s="108"/>
      <c r="Q143" s="108"/>
      <c r="R143" s="108"/>
      <c r="S143" s="108"/>
      <c r="T143" s="108"/>
      <c r="U143" s="108"/>
      <c r="V143" s="108"/>
      <c r="W143" s="108"/>
      <c r="X143" s="108"/>
      <c r="Y143" s="108"/>
      <c r="Z143" s="108"/>
      <c r="AA143" s="108"/>
      <c r="AB143" s="108"/>
      <c r="AC143" s="108"/>
      <c r="AD143" s="108"/>
      <c r="AE143" s="108"/>
      <c r="AF143" s="108"/>
      <c r="AG143" s="108"/>
      <c r="AH143" s="108"/>
      <c r="AI143" s="108"/>
      <c r="AJ143" s="108"/>
      <c r="AK143" s="108"/>
      <c r="AL143" s="108"/>
      <c r="AM143" s="108"/>
      <c r="AN143" s="108"/>
      <c r="AO143" s="108"/>
      <c r="AP143" s="108"/>
      <c r="AQ143" s="108"/>
      <c r="AR143" s="108"/>
      <c r="AS143" s="108"/>
      <c r="AT143" s="108"/>
      <c r="AU143" s="108"/>
      <c r="AV143" s="108"/>
      <c r="AW143" s="108"/>
      <c r="AX143" s="108"/>
      <c r="AY143" s="108"/>
      <c r="AZ143" s="108"/>
      <c r="BA143" s="108"/>
      <c r="BB143" s="108"/>
      <c r="BC143" s="108"/>
      <c r="BD143" s="108"/>
      <c r="BE143" s="108"/>
      <c r="BF143" s="108"/>
      <c r="BG143" s="108"/>
      <c r="BH143" s="108"/>
      <c r="BI143" s="108"/>
      <c r="BJ143" s="108"/>
      <c r="BK143" s="108"/>
      <c r="BL143" s="108"/>
      <c r="BM143" s="108"/>
      <c r="BN143" s="108"/>
      <c r="BO143" s="108"/>
      <c r="BP143" s="108"/>
      <c r="BQ143" s="108"/>
      <c r="BR143" s="108"/>
      <c r="BS143" s="108"/>
      <c r="BT143" s="108"/>
      <c r="BU143" s="108"/>
      <c r="BV143" s="108"/>
      <c r="BW143" s="108"/>
      <c r="BX143" s="108"/>
      <c r="BY143" s="108"/>
      <c r="BZ143" s="108"/>
      <c r="CA143" s="108"/>
      <c r="CB143" s="108"/>
      <c r="CC143" s="108"/>
      <c r="CD143" s="108"/>
      <c r="CE143" s="108"/>
      <c r="CF143" s="108"/>
      <c r="CG143" s="108"/>
      <c r="CH143" s="108"/>
      <c r="CI143" s="108"/>
      <c r="CJ143" s="108"/>
      <c r="CK143" s="108"/>
      <c r="CL143" s="108"/>
      <c r="CM143" s="108"/>
      <c r="CN143" s="108"/>
      <c r="CO143" s="108"/>
      <c r="CP143" s="108"/>
      <c r="CQ143" s="108"/>
      <c r="CR143" s="107"/>
      <c r="CS143" s="42"/>
    </row>
    <row r="144" spans="1:97" x14ac:dyDescent="0.25">
      <c r="A144" s="73"/>
      <c r="B144" s="73"/>
      <c r="C144" s="73"/>
      <c r="D144" s="73"/>
      <c r="E144" s="73"/>
      <c r="F144" s="73"/>
      <c r="G144" s="73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4"/>
      <c r="AY144" s="74"/>
      <c r="AZ144" s="74"/>
      <c r="BA144" s="74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L144" s="74"/>
      <c r="BM144" s="74"/>
      <c r="BN144" s="74"/>
      <c r="BO144" s="74"/>
      <c r="BP144" s="74"/>
      <c r="BQ144" s="74"/>
      <c r="BR144" s="74"/>
      <c r="BS144" s="74"/>
      <c r="BT144" s="74"/>
      <c r="BU144" s="74"/>
      <c r="BV144" s="74"/>
      <c r="BW144" s="74"/>
      <c r="BX144" s="74"/>
      <c r="BY144" s="74"/>
      <c r="BZ144" s="74"/>
      <c r="CA144" s="74"/>
      <c r="CB144" s="74"/>
      <c r="CC144" s="74"/>
      <c r="CD144" s="74"/>
      <c r="CE144" s="74"/>
      <c r="CF144" s="74"/>
      <c r="CG144" s="74"/>
      <c r="CH144" s="74"/>
      <c r="CI144" s="74"/>
      <c r="CJ144" s="74"/>
      <c r="CK144" s="74"/>
      <c r="CL144" s="74"/>
      <c r="CM144" s="74"/>
      <c r="CN144" s="74"/>
      <c r="CO144" s="74"/>
      <c r="CP144" s="74"/>
      <c r="CQ144" s="74"/>
      <c r="CR144" s="73"/>
      <c r="CS144" s="42"/>
    </row>
    <row r="145" spans="1:97" x14ac:dyDescent="0.25">
      <c r="A145" s="73"/>
      <c r="B145" s="73"/>
      <c r="C145" s="109"/>
      <c r="D145" s="109"/>
      <c r="E145" s="115" t="s">
        <v>232</v>
      </c>
      <c r="F145" s="73"/>
      <c r="G145" s="115" t="s">
        <v>231</v>
      </c>
      <c r="H145" s="159">
        <f>H39 + H61 + H70 + H76 + H95 + H141</f>
        <v>0</v>
      </c>
      <c r="I145" s="136"/>
      <c r="J145" s="136"/>
      <c r="K145" s="136"/>
      <c r="L145" s="136"/>
      <c r="M145" s="136"/>
      <c r="N145" s="136"/>
      <c r="O145" s="136"/>
      <c r="P145" s="136"/>
      <c r="Q145" s="136"/>
      <c r="R145" s="136"/>
      <c r="S145" s="136"/>
      <c r="T145" s="136"/>
      <c r="U145" s="136"/>
      <c r="V145" s="136"/>
      <c r="W145" s="136"/>
      <c r="X145" s="136"/>
      <c r="Y145" s="136"/>
      <c r="Z145" s="136"/>
      <c r="AA145" s="136"/>
      <c r="AB145" s="136"/>
      <c r="AC145" s="136"/>
      <c r="AD145" s="136"/>
      <c r="AE145" s="136"/>
      <c r="AF145" s="136"/>
      <c r="AG145" s="136"/>
      <c r="AH145" s="136"/>
      <c r="AI145" s="136"/>
      <c r="AJ145" s="136"/>
      <c r="AK145" s="136"/>
      <c r="AL145" s="136"/>
      <c r="AM145" s="136"/>
      <c r="AN145" s="136"/>
      <c r="AO145" s="136"/>
      <c r="AP145" s="136"/>
      <c r="AQ145" s="136"/>
      <c r="AR145" s="136"/>
      <c r="AS145" s="136"/>
      <c r="AT145" s="136"/>
      <c r="AU145" s="136"/>
      <c r="AV145" s="136"/>
      <c r="AW145" s="136"/>
      <c r="AX145" s="136"/>
      <c r="AY145" s="136"/>
      <c r="AZ145" s="136"/>
      <c r="BA145" s="136"/>
      <c r="BB145" s="136"/>
      <c r="BC145" s="136"/>
      <c r="BD145" s="136"/>
      <c r="BE145" s="136"/>
      <c r="BF145" s="136"/>
      <c r="BG145" s="136"/>
      <c r="BH145" s="136"/>
      <c r="BI145" s="136"/>
      <c r="BJ145" s="136"/>
      <c r="BK145" s="136"/>
      <c r="BL145" s="136"/>
      <c r="BM145" s="136"/>
      <c r="BN145" s="136"/>
      <c r="BO145" s="136"/>
      <c r="BP145" s="136"/>
      <c r="BQ145" s="136"/>
      <c r="BR145" s="136"/>
      <c r="BS145" s="136"/>
      <c r="BT145" s="136"/>
      <c r="BU145" s="136"/>
      <c r="BV145" s="136"/>
      <c r="BW145" s="136"/>
      <c r="BX145" s="136"/>
      <c r="BY145" s="136"/>
      <c r="BZ145" s="136"/>
      <c r="CA145" s="136"/>
      <c r="CB145" s="136"/>
      <c r="CC145" s="136"/>
      <c r="CD145" s="136"/>
      <c r="CE145" s="136"/>
      <c r="CF145" s="136"/>
      <c r="CG145" s="136"/>
      <c r="CH145" s="136"/>
      <c r="CI145" s="136"/>
      <c r="CJ145" s="136"/>
      <c r="CK145" s="136"/>
      <c r="CL145" s="136"/>
      <c r="CM145" s="136"/>
      <c r="CN145" s="136"/>
      <c r="CO145" s="136"/>
      <c r="CP145" s="136"/>
      <c r="CQ145" s="74"/>
      <c r="CR145" s="73"/>
      <c r="CS145" s="42"/>
    </row>
    <row r="146" spans="1:97" x14ac:dyDescent="0.25">
      <c r="A146" s="73"/>
      <c r="B146" s="73"/>
      <c r="C146" s="73"/>
      <c r="D146" s="73"/>
      <c r="E146" s="109"/>
      <c r="F146" s="73"/>
      <c r="G146" s="73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4"/>
      <c r="AT146" s="74"/>
      <c r="AU146" s="74"/>
      <c r="AV146" s="74"/>
      <c r="AW146" s="74"/>
      <c r="AX146" s="74"/>
      <c r="AY146" s="74"/>
      <c r="AZ146" s="74"/>
      <c r="BA146" s="74"/>
      <c r="BB146" s="74"/>
      <c r="BC146" s="74"/>
      <c r="BD146" s="74"/>
      <c r="BE146" s="74"/>
      <c r="BF146" s="74"/>
      <c r="BG146" s="74"/>
      <c r="BH146" s="74"/>
      <c r="BI146" s="74"/>
      <c r="BJ146" s="74"/>
      <c r="BK146" s="74"/>
      <c r="BL146" s="74"/>
      <c r="BM146" s="74"/>
      <c r="BN146" s="74"/>
      <c r="BO146" s="74"/>
      <c r="BP146" s="74"/>
      <c r="BQ146" s="74"/>
      <c r="BR146" s="74"/>
      <c r="BS146" s="74"/>
      <c r="BT146" s="74"/>
      <c r="BU146" s="74"/>
      <c r="BV146" s="74"/>
      <c r="BW146" s="74"/>
      <c r="BX146" s="74"/>
      <c r="BY146" s="74"/>
      <c r="BZ146" s="74"/>
      <c r="CA146" s="74"/>
      <c r="CB146" s="74"/>
      <c r="CC146" s="74"/>
      <c r="CD146" s="74"/>
      <c r="CE146" s="74"/>
      <c r="CF146" s="74"/>
      <c r="CG146" s="74"/>
      <c r="CH146" s="74"/>
      <c r="CI146" s="74"/>
      <c r="CJ146" s="74"/>
      <c r="CK146" s="74"/>
      <c r="CL146" s="74"/>
      <c r="CM146" s="74"/>
      <c r="CN146" s="74"/>
      <c r="CO146" s="74"/>
      <c r="CP146" s="74"/>
      <c r="CQ146" s="74"/>
      <c r="CR146" s="73"/>
      <c r="CS146" s="42"/>
    </row>
    <row r="147" spans="1:97" x14ac:dyDescent="0.25">
      <c r="A147" s="73"/>
      <c r="B147" s="107" t="s">
        <v>30</v>
      </c>
      <c r="C147" s="107"/>
      <c r="D147" s="107"/>
      <c r="E147" s="107"/>
      <c r="F147" s="107"/>
      <c r="G147" s="107"/>
      <c r="H147" s="108"/>
      <c r="I147" s="108"/>
      <c r="J147" s="108"/>
      <c r="K147" s="108"/>
      <c r="L147" s="108"/>
      <c r="M147" s="108"/>
      <c r="N147" s="108"/>
      <c r="O147" s="108"/>
      <c r="P147" s="108"/>
      <c r="Q147" s="108"/>
      <c r="R147" s="108"/>
      <c r="S147" s="108"/>
      <c r="T147" s="108"/>
      <c r="U147" s="108"/>
      <c r="V147" s="108"/>
      <c r="W147" s="108"/>
      <c r="X147" s="108"/>
      <c r="Y147" s="108"/>
      <c r="Z147" s="108"/>
      <c r="AA147" s="108"/>
      <c r="AB147" s="108"/>
      <c r="AC147" s="108"/>
      <c r="AD147" s="108"/>
      <c r="AE147" s="108"/>
      <c r="AF147" s="108"/>
      <c r="AG147" s="108"/>
      <c r="AH147" s="108"/>
      <c r="AI147" s="108"/>
      <c r="AJ147" s="108"/>
      <c r="AK147" s="108"/>
      <c r="AL147" s="108"/>
      <c r="AM147" s="108"/>
      <c r="AN147" s="108"/>
      <c r="AO147" s="108"/>
      <c r="AP147" s="108"/>
      <c r="AQ147" s="108"/>
      <c r="AR147" s="108"/>
      <c r="AS147" s="108"/>
      <c r="AT147" s="108"/>
      <c r="AU147" s="108"/>
      <c r="AV147" s="108"/>
      <c r="AW147" s="108"/>
      <c r="AX147" s="108"/>
      <c r="AY147" s="108"/>
      <c r="AZ147" s="108"/>
      <c r="BA147" s="108"/>
      <c r="BB147" s="108"/>
      <c r="BC147" s="108"/>
      <c r="BD147" s="108"/>
      <c r="BE147" s="108"/>
      <c r="BF147" s="108"/>
      <c r="BG147" s="108"/>
      <c r="BH147" s="108"/>
      <c r="BI147" s="108"/>
      <c r="BJ147" s="108"/>
      <c r="BK147" s="108"/>
      <c r="BL147" s="108"/>
      <c r="BM147" s="108"/>
      <c r="BN147" s="108"/>
      <c r="BO147" s="108"/>
      <c r="BP147" s="108"/>
      <c r="BQ147" s="108"/>
      <c r="BR147" s="108"/>
      <c r="BS147" s="108"/>
      <c r="BT147" s="108"/>
      <c r="BU147" s="108"/>
      <c r="BV147" s="108"/>
      <c r="BW147" s="108"/>
      <c r="BX147" s="108"/>
      <c r="BY147" s="108"/>
      <c r="BZ147" s="108"/>
      <c r="CA147" s="108"/>
      <c r="CB147" s="108"/>
      <c r="CC147" s="108"/>
      <c r="CD147" s="108"/>
      <c r="CE147" s="108"/>
      <c r="CF147" s="108"/>
      <c r="CG147" s="108"/>
      <c r="CH147" s="108"/>
      <c r="CI147" s="108"/>
      <c r="CJ147" s="108"/>
      <c r="CK147" s="108"/>
      <c r="CL147" s="108"/>
      <c r="CM147" s="108"/>
      <c r="CN147" s="108"/>
      <c r="CO147" s="108"/>
      <c r="CP147" s="108"/>
      <c r="CQ147" s="108"/>
      <c r="CR147" s="107"/>
      <c r="CS147" s="42"/>
    </row>
  </sheetData>
  <sheetProtection sheet="1" objects="1" formatCells="0" formatColumns="0" formatRows="0" sort="0" autoFilter="0"/>
  <conditionalFormatting sqref="H38">
    <cfRule type="cellIs" dxfId="40" priority="2" stopIfTrue="1" operator="greaterThan">
      <formula>0</formula>
    </cfRule>
  </conditionalFormatting>
  <conditionalFormatting sqref="H39">
    <cfRule type="cellIs" dxfId="39" priority="3" stopIfTrue="1" operator="greaterThan">
      <formula>0</formula>
    </cfRule>
  </conditionalFormatting>
  <conditionalFormatting sqref="H61">
    <cfRule type="cellIs" dxfId="38" priority="4" stopIfTrue="1" operator="greaterThan">
      <formula>0</formula>
    </cfRule>
  </conditionalFormatting>
  <conditionalFormatting sqref="H70">
    <cfRule type="cellIs" dxfId="37" priority="5" stopIfTrue="1" operator="greaterThan">
      <formula>0</formula>
    </cfRule>
  </conditionalFormatting>
  <conditionalFormatting sqref="H76">
    <cfRule type="cellIs" dxfId="36" priority="6" stopIfTrue="1" operator="greaterThan">
      <formula>0</formula>
    </cfRule>
  </conditionalFormatting>
  <conditionalFormatting sqref="H95">
    <cfRule type="cellIs" dxfId="35" priority="7" stopIfTrue="1" operator="greaterThan">
      <formula>0</formula>
    </cfRule>
  </conditionalFormatting>
  <conditionalFormatting sqref="H141">
    <cfRule type="cellIs" dxfId="34" priority="8" stopIfTrue="1" operator="greaterThan">
      <formula>0</formula>
    </cfRule>
  </conditionalFormatting>
  <conditionalFormatting sqref="H145">
    <cfRule type="cellIs" dxfId="33" priority="9" stopIfTrue="1" operator="greaterThan">
      <formula>0</formula>
    </cfRule>
  </conditionalFormatting>
  <conditionalFormatting sqref="A4:XFD4">
    <cfRule type="expression" dxfId="32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4" tint="0.59999389629810485"/>
  </sheetPr>
  <dimension ref="A1:AT149"/>
  <sheetViews>
    <sheetView showGridLines="0" zoomScale="80" zoomScaleNormal="80" workbookViewId="0">
      <pane xSplit="9" ySplit="5" topLeftCell="J6" activePane="bottomRight" state="frozenSplit"/>
      <selection activeCell="C120" sqref="C120"/>
      <selection pane="topRight" activeCell="C120" sqref="C120"/>
      <selection pane="bottomLeft" activeCell="C120" sqref="C120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41" width="20.7109375" customWidth="1"/>
    <col min="42" max="42" width="20.7109375" style="17" customWidth="1"/>
    <col min="43" max="43" width="20.7109375" customWidth="1"/>
    <col min="44" max="44" width="2.7109375" customWidth="1"/>
    <col min="45" max="45" width="40.7109375" customWidth="1"/>
    <col min="46" max="46" width="2.7109375" customWidth="1"/>
    <col min="47" max="16384" width="9.140625" hidden="1"/>
  </cols>
  <sheetData>
    <row r="1" spans="1:46" x14ac:dyDescent="0.25">
      <c r="A1" s="96" t="str">
        <f ca="1">MID(CELL("filename",A1),FIND("]",CELL("filename",A1))+1,255)</f>
        <v>Expenditure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 x14ac:dyDescent="0.25">
      <c r="A2" s="96" t="str">
        <f>Cover!D21&amp;" - "&amp;Cover!D23</f>
        <v>WPD SWAE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 x14ac:dyDescent="0.25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 x14ac:dyDescent="0.25">
      <c r="A4" s="72" t="str">
        <f>H147 &amp; IF(H147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60" x14ac:dyDescent="0.25">
      <c r="A5" s="101"/>
      <c r="B5" s="102" t="s">
        <v>430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135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744</v>
      </c>
      <c r="AQ5" s="104" t="s">
        <v>743</v>
      </c>
      <c r="AR5" s="129"/>
      <c r="AS5" s="103" t="s">
        <v>34</v>
      </c>
      <c r="AT5" s="42"/>
    </row>
    <row r="6" spans="1:4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 x14ac:dyDescent="0.25">
      <c r="A9" s="73"/>
      <c r="B9" s="73"/>
      <c r="C9" s="109" t="s">
        <v>364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 x14ac:dyDescent="0.25">
      <c r="A10" s="73"/>
      <c r="B10" s="73"/>
      <c r="C10" s="109" t="s">
        <v>732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74"/>
    </row>
    <row r="11" spans="1:46" x14ac:dyDescent="0.25">
      <c r="A11" s="73"/>
      <c r="B11" s="73"/>
      <c r="C11" s="109"/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42"/>
    </row>
    <row r="12" spans="1:46" x14ac:dyDescent="0.25">
      <c r="A12" s="73"/>
      <c r="B12" s="107" t="s">
        <v>244</v>
      </c>
      <c r="C12" s="107"/>
      <c r="D12" s="107"/>
      <c r="E12" s="107"/>
      <c r="F12" s="107"/>
      <c r="G12" s="107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7"/>
      <c r="AT12" s="42"/>
    </row>
    <row r="13" spans="1:46" x14ac:dyDescent="0.25">
      <c r="A13" s="73"/>
      <c r="B13" s="73"/>
      <c r="C13" s="73"/>
      <c r="D13" s="73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3"/>
      <c r="AT13" s="42"/>
    </row>
    <row r="14" spans="1:46" x14ac:dyDescent="0.25">
      <c r="A14" s="73"/>
      <c r="B14" s="73"/>
      <c r="C14" s="109" t="s">
        <v>365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 x14ac:dyDescent="0.25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s="1" customFormat="1" x14ac:dyDescent="0.25">
      <c r="A16" s="73"/>
      <c r="B16" s="73"/>
      <c r="C16" s="110" t="s">
        <v>716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0"/>
      <c r="AT16" s="42"/>
    </row>
    <row r="17" spans="1:46" s="1" customFormat="1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 x14ac:dyDescent="0.25">
      <c r="A18" s="73"/>
      <c r="B18" s="73"/>
      <c r="C18" s="73"/>
      <c r="D18" s="73"/>
      <c r="E18" s="112" t="s">
        <v>422</v>
      </c>
      <c r="F18" s="73"/>
      <c r="G18" s="73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3"/>
      <c r="AT18" s="42"/>
    </row>
    <row r="19" spans="1:46" x14ac:dyDescent="0.25">
      <c r="A19" s="73"/>
      <c r="B19" s="73"/>
      <c r="C19" s="73"/>
      <c r="D19" s="73"/>
      <c r="E19" s="73"/>
      <c r="F19" s="113" t="str">
        <f>'DNO inputs'!J284</f>
        <v>LV</v>
      </c>
      <c r="G19" s="113" t="str">
        <f>'DNO inputs'!G285</f>
        <v>£ per year</v>
      </c>
      <c r="H19" s="145"/>
      <c r="I19" s="145"/>
      <c r="J19" s="133"/>
      <c r="K19" s="156">
        <f>'DNO inputs'!J286</f>
        <v>5199999.9999999991</v>
      </c>
      <c r="L19" s="156">
        <f>'DNO inputs'!J287</f>
        <v>0</v>
      </c>
      <c r="M19" s="156">
        <f>'DNO inputs'!J288</f>
        <v>4899999.9999999991</v>
      </c>
      <c r="N19" s="156">
        <f>'DNO inputs'!J289</f>
        <v>700000.00000000012</v>
      </c>
      <c r="O19" s="156">
        <f>'DNO inputs'!J290</f>
        <v>1165518.1170566711</v>
      </c>
      <c r="P19" s="156">
        <f>'DNO inputs'!J291</f>
        <v>0</v>
      </c>
      <c r="Q19" s="156">
        <f>'DNO inputs'!J292</f>
        <v>0</v>
      </c>
      <c r="R19" s="156">
        <f>'DNO inputs'!J293</f>
        <v>0</v>
      </c>
      <c r="S19" s="156">
        <f>'DNO inputs'!J294</f>
        <v>0</v>
      </c>
      <c r="T19" s="156">
        <f>'DNO inputs'!J295</f>
        <v>0</v>
      </c>
      <c r="U19" s="156">
        <f>'DNO inputs'!J296</f>
        <v>0</v>
      </c>
      <c r="V19" s="156">
        <f>'DNO inputs'!J297</f>
        <v>0</v>
      </c>
      <c r="W19" s="156">
        <f>'DNO inputs'!J298</f>
        <v>0</v>
      </c>
      <c r="X19" s="156">
        <f>'DNO inputs'!J299</f>
        <v>0</v>
      </c>
      <c r="Y19" s="156">
        <f>'DNO inputs'!J300</f>
        <v>0</v>
      </c>
      <c r="Z19" s="156">
        <f>'DNO inputs'!J301</f>
        <v>0</v>
      </c>
      <c r="AA19" s="156">
        <f>'DNO inputs'!J302</f>
        <v>0</v>
      </c>
      <c r="AB19" s="156">
        <f>'DNO inputs'!J303</f>
        <v>0</v>
      </c>
      <c r="AC19" s="156">
        <f>'DNO inputs'!J304</f>
        <v>0</v>
      </c>
      <c r="AD19" s="156">
        <f>'DNO inputs'!J305</f>
        <v>0</v>
      </c>
      <c r="AE19" s="156">
        <f>'DNO inputs'!J306</f>
        <v>0</v>
      </c>
      <c r="AF19" s="156">
        <f>'DNO inputs'!J307</f>
        <v>0</v>
      </c>
      <c r="AG19" s="156">
        <f>'DNO inputs'!J308</f>
        <v>0</v>
      </c>
      <c r="AH19" s="156">
        <f>'DNO inputs'!J309</f>
        <v>0</v>
      </c>
      <c r="AI19" s="156">
        <f>'DNO inputs'!J310</f>
        <v>0</v>
      </c>
      <c r="AJ19" s="156">
        <f>'DNO inputs'!J311</f>
        <v>0</v>
      </c>
      <c r="AK19" s="156">
        <f>'DNO inputs'!J312</f>
        <v>0</v>
      </c>
      <c r="AL19" s="156">
        <f>'DNO inputs'!J313</f>
        <v>0</v>
      </c>
      <c r="AM19" s="156">
        <f>'DNO inputs'!J314</f>
        <v>0</v>
      </c>
      <c r="AN19" s="156">
        <f>'DNO inputs'!J315</f>
        <v>0</v>
      </c>
      <c r="AO19" s="156">
        <f>'DNO inputs'!J316</f>
        <v>0</v>
      </c>
      <c r="AP19" s="156">
        <f>'DNO inputs'!J317</f>
        <v>0</v>
      </c>
      <c r="AQ19" s="156">
        <f>'DNO inputs'!J318</f>
        <v>0</v>
      </c>
      <c r="AR19" s="74"/>
      <c r="AS19" s="73"/>
      <c r="AT19" s="42"/>
    </row>
    <row r="20" spans="1:46" x14ac:dyDescent="0.25">
      <c r="A20" s="73"/>
      <c r="B20" s="73"/>
      <c r="C20" s="73"/>
      <c r="D20" s="73"/>
      <c r="E20" s="73"/>
      <c r="F20" s="115" t="str">
        <f>'DNO inputs'!K284</f>
        <v>HV/LV</v>
      </c>
      <c r="G20" s="115" t="str">
        <f>G$19</f>
        <v>£ per year</v>
      </c>
      <c r="H20" s="130"/>
      <c r="I20" s="130"/>
      <c r="J20" s="160"/>
      <c r="K20" s="152">
        <f>'DNO inputs'!K286</f>
        <v>4200000</v>
      </c>
      <c r="L20" s="152">
        <f>'DNO inputs'!K287</f>
        <v>0</v>
      </c>
      <c r="M20" s="152">
        <f>'DNO inputs'!K288</f>
        <v>200000</v>
      </c>
      <c r="N20" s="152">
        <f>'DNO inputs'!K289</f>
        <v>1600000</v>
      </c>
      <c r="O20" s="152">
        <f>'DNO inputs'!K290</f>
        <v>0</v>
      </c>
      <c r="P20" s="152">
        <f>'DNO inputs'!K291</f>
        <v>0</v>
      </c>
      <c r="Q20" s="152">
        <f>'DNO inputs'!K292</f>
        <v>0</v>
      </c>
      <c r="R20" s="152">
        <f>'DNO inputs'!K293</f>
        <v>0</v>
      </c>
      <c r="S20" s="152">
        <f>'DNO inputs'!K294</f>
        <v>0</v>
      </c>
      <c r="T20" s="152">
        <f>'DNO inputs'!K295</f>
        <v>0</v>
      </c>
      <c r="U20" s="152">
        <f>'DNO inputs'!K296</f>
        <v>0</v>
      </c>
      <c r="V20" s="152">
        <f>'DNO inputs'!K297</f>
        <v>0</v>
      </c>
      <c r="W20" s="152">
        <f>'DNO inputs'!K298</f>
        <v>0</v>
      </c>
      <c r="X20" s="152">
        <f>'DNO inputs'!K299</f>
        <v>0</v>
      </c>
      <c r="Y20" s="152">
        <f>'DNO inputs'!K300</f>
        <v>0</v>
      </c>
      <c r="Z20" s="152">
        <f>'DNO inputs'!K301</f>
        <v>0</v>
      </c>
      <c r="AA20" s="152">
        <f>'DNO inputs'!K302</f>
        <v>0</v>
      </c>
      <c r="AB20" s="152">
        <f>'DNO inputs'!K303</f>
        <v>0</v>
      </c>
      <c r="AC20" s="152">
        <f>'DNO inputs'!K304</f>
        <v>0</v>
      </c>
      <c r="AD20" s="152">
        <f>'DNO inputs'!K305</f>
        <v>0</v>
      </c>
      <c r="AE20" s="152">
        <f>'DNO inputs'!K306</f>
        <v>0</v>
      </c>
      <c r="AF20" s="152">
        <f>'DNO inputs'!K307</f>
        <v>0</v>
      </c>
      <c r="AG20" s="152">
        <f>'DNO inputs'!K308</f>
        <v>0</v>
      </c>
      <c r="AH20" s="152">
        <f>'DNO inputs'!K309</f>
        <v>0</v>
      </c>
      <c r="AI20" s="152">
        <f>'DNO inputs'!K310</f>
        <v>0</v>
      </c>
      <c r="AJ20" s="152">
        <f>'DNO inputs'!K311</f>
        <v>0</v>
      </c>
      <c r="AK20" s="152">
        <f>'DNO inputs'!K312</f>
        <v>0</v>
      </c>
      <c r="AL20" s="152">
        <f>'DNO inputs'!K313</f>
        <v>0</v>
      </c>
      <c r="AM20" s="152">
        <f>'DNO inputs'!K314</f>
        <v>0</v>
      </c>
      <c r="AN20" s="152">
        <f>'DNO inputs'!K315</f>
        <v>0</v>
      </c>
      <c r="AO20" s="152">
        <f>'DNO inputs'!K316</f>
        <v>0</v>
      </c>
      <c r="AP20" s="152">
        <f>'DNO inputs'!K317</f>
        <v>0</v>
      </c>
      <c r="AQ20" s="152">
        <f>'DNO inputs'!K318</f>
        <v>0</v>
      </c>
      <c r="AR20" s="74"/>
      <c r="AS20" s="73"/>
      <c r="AT20" s="42"/>
    </row>
    <row r="21" spans="1:46" x14ac:dyDescent="0.25">
      <c r="A21" s="73"/>
      <c r="B21" s="73"/>
      <c r="C21" s="73"/>
      <c r="D21" s="73"/>
      <c r="E21" s="73"/>
      <c r="F21" s="115" t="str">
        <f>'DNO inputs'!L284</f>
        <v>HV</v>
      </c>
      <c r="G21" s="115" t="str">
        <f>G$19</f>
        <v>£ per year</v>
      </c>
      <c r="H21" s="130"/>
      <c r="I21" s="130"/>
      <c r="J21" s="160"/>
      <c r="K21" s="152">
        <f>'DNO inputs'!L286</f>
        <v>14299999.999999998</v>
      </c>
      <c r="L21" s="152">
        <f>'DNO inputs'!L287</f>
        <v>0</v>
      </c>
      <c r="M21" s="152">
        <f>'DNO inputs'!L288</f>
        <v>2300000</v>
      </c>
      <c r="N21" s="152">
        <f>'DNO inputs'!L289</f>
        <v>600000</v>
      </c>
      <c r="O21" s="152">
        <f>'DNO inputs'!L290</f>
        <v>2363069.33637506</v>
      </c>
      <c r="P21" s="152">
        <f>'DNO inputs'!L291</f>
        <v>0</v>
      </c>
      <c r="Q21" s="152">
        <f>'DNO inputs'!L292</f>
        <v>0</v>
      </c>
      <c r="R21" s="152">
        <f>'DNO inputs'!L293</f>
        <v>0</v>
      </c>
      <c r="S21" s="152">
        <f>'DNO inputs'!L294</f>
        <v>0</v>
      </c>
      <c r="T21" s="152">
        <f>'DNO inputs'!L295</f>
        <v>0</v>
      </c>
      <c r="U21" s="152">
        <f>'DNO inputs'!L296</f>
        <v>0</v>
      </c>
      <c r="V21" s="152">
        <f>'DNO inputs'!L297</f>
        <v>0</v>
      </c>
      <c r="W21" s="152">
        <f>'DNO inputs'!L298</f>
        <v>0</v>
      </c>
      <c r="X21" s="152">
        <f>'DNO inputs'!L299</f>
        <v>0</v>
      </c>
      <c r="Y21" s="152">
        <f>'DNO inputs'!L300</f>
        <v>0</v>
      </c>
      <c r="Z21" s="152">
        <f>'DNO inputs'!L301</f>
        <v>0</v>
      </c>
      <c r="AA21" s="152">
        <f>'DNO inputs'!L302</f>
        <v>0</v>
      </c>
      <c r="AB21" s="152">
        <f>'DNO inputs'!L303</f>
        <v>0</v>
      </c>
      <c r="AC21" s="152">
        <f>'DNO inputs'!L304</f>
        <v>0</v>
      </c>
      <c r="AD21" s="152">
        <f>'DNO inputs'!L305</f>
        <v>0</v>
      </c>
      <c r="AE21" s="152">
        <f>'DNO inputs'!L306</f>
        <v>0</v>
      </c>
      <c r="AF21" s="152">
        <f>'DNO inputs'!L307</f>
        <v>0</v>
      </c>
      <c r="AG21" s="152">
        <f>'DNO inputs'!L308</f>
        <v>0</v>
      </c>
      <c r="AH21" s="152">
        <f>'DNO inputs'!L309</f>
        <v>0</v>
      </c>
      <c r="AI21" s="152">
        <f>'DNO inputs'!L310</f>
        <v>0</v>
      </c>
      <c r="AJ21" s="152">
        <f>'DNO inputs'!L311</f>
        <v>0</v>
      </c>
      <c r="AK21" s="152">
        <f>'DNO inputs'!L312</f>
        <v>0</v>
      </c>
      <c r="AL21" s="152">
        <f>'DNO inputs'!L313</f>
        <v>0</v>
      </c>
      <c r="AM21" s="152">
        <f>'DNO inputs'!L314</f>
        <v>0</v>
      </c>
      <c r="AN21" s="152">
        <f>'DNO inputs'!L315</f>
        <v>0</v>
      </c>
      <c r="AO21" s="152">
        <f>'DNO inputs'!L316</f>
        <v>0</v>
      </c>
      <c r="AP21" s="152">
        <f>'DNO inputs'!L317</f>
        <v>0</v>
      </c>
      <c r="AQ21" s="152">
        <f>'DNO inputs'!L318</f>
        <v>0</v>
      </c>
      <c r="AR21" s="74"/>
      <c r="AS21" s="73"/>
      <c r="AT21" s="42"/>
    </row>
    <row r="22" spans="1:46" x14ac:dyDescent="0.25">
      <c r="A22" s="73"/>
      <c r="B22" s="73"/>
      <c r="C22" s="73"/>
      <c r="D22" s="73"/>
      <c r="E22" s="73"/>
      <c r="F22" s="117" t="str">
        <f>'DNO inputs'!M284</f>
        <v>EHV and 132kV</v>
      </c>
      <c r="G22" s="117" t="str">
        <f>G$19</f>
        <v>£ per year</v>
      </c>
      <c r="H22" s="146"/>
      <c r="I22" s="147"/>
      <c r="J22" s="161"/>
      <c r="K22" s="162">
        <f>'DNO inputs'!M286</f>
        <v>8500000</v>
      </c>
      <c r="L22" s="162">
        <f>'DNO inputs'!M287</f>
        <v>0</v>
      </c>
      <c r="M22" s="162">
        <f>'DNO inputs'!M288</f>
        <v>600000.00000000012</v>
      </c>
      <c r="N22" s="162">
        <f>'DNO inputs'!M289</f>
        <v>2300000.0000000005</v>
      </c>
      <c r="O22" s="162">
        <f>'DNO inputs'!M290</f>
        <v>629777.08916097635</v>
      </c>
      <c r="P22" s="162">
        <f>'DNO inputs'!M291</f>
        <v>0</v>
      </c>
      <c r="Q22" s="162">
        <f>'DNO inputs'!M292</f>
        <v>0</v>
      </c>
      <c r="R22" s="162">
        <f>'DNO inputs'!M293</f>
        <v>0</v>
      </c>
      <c r="S22" s="162">
        <f>'DNO inputs'!M294</f>
        <v>0</v>
      </c>
      <c r="T22" s="162">
        <f>'DNO inputs'!M295</f>
        <v>0</v>
      </c>
      <c r="U22" s="162">
        <f>'DNO inputs'!M296</f>
        <v>0</v>
      </c>
      <c r="V22" s="162">
        <f>'DNO inputs'!M297</f>
        <v>0</v>
      </c>
      <c r="W22" s="162">
        <f>'DNO inputs'!M298</f>
        <v>0</v>
      </c>
      <c r="X22" s="162">
        <f>'DNO inputs'!M299</f>
        <v>0</v>
      </c>
      <c r="Y22" s="162">
        <f>'DNO inputs'!M300</f>
        <v>0</v>
      </c>
      <c r="Z22" s="162">
        <f>'DNO inputs'!M301</f>
        <v>0</v>
      </c>
      <c r="AA22" s="162">
        <f>'DNO inputs'!M302</f>
        <v>0</v>
      </c>
      <c r="AB22" s="162">
        <f>'DNO inputs'!M303</f>
        <v>0</v>
      </c>
      <c r="AC22" s="162">
        <f>'DNO inputs'!M304</f>
        <v>0</v>
      </c>
      <c r="AD22" s="162">
        <f>'DNO inputs'!M305</f>
        <v>0</v>
      </c>
      <c r="AE22" s="162">
        <f>'DNO inputs'!M306</f>
        <v>0</v>
      </c>
      <c r="AF22" s="162">
        <f>'DNO inputs'!M307</f>
        <v>0</v>
      </c>
      <c r="AG22" s="162">
        <f>'DNO inputs'!M308</f>
        <v>0</v>
      </c>
      <c r="AH22" s="162">
        <f>'DNO inputs'!M309</f>
        <v>0</v>
      </c>
      <c r="AI22" s="162">
        <f>'DNO inputs'!M310</f>
        <v>0</v>
      </c>
      <c r="AJ22" s="162">
        <f>'DNO inputs'!M311</f>
        <v>0</v>
      </c>
      <c r="AK22" s="162">
        <f>'DNO inputs'!M312</f>
        <v>0</v>
      </c>
      <c r="AL22" s="162">
        <f>'DNO inputs'!M313</f>
        <v>0</v>
      </c>
      <c r="AM22" s="162">
        <f>'DNO inputs'!M314</f>
        <v>0</v>
      </c>
      <c r="AN22" s="162">
        <f>'DNO inputs'!M315</f>
        <v>0</v>
      </c>
      <c r="AO22" s="162">
        <f>'DNO inputs'!M316</f>
        <v>0</v>
      </c>
      <c r="AP22" s="162">
        <f>'DNO inputs'!M317</f>
        <v>0</v>
      </c>
      <c r="AQ22" s="162">
        <f>'DNO inputs'!M318</f>
        <v>0</v>
      </c>
      <c r="AR22" s="74"/>
      <c r="AS22" s="73"/>
      <c r="AT22" s="42"/>
    </row>
    <row r="23" spans="1:46" x14ac:dyDescent="0.25">
      <c r="A23" s="73"/>
      <c r="B23" s="73"/>
      <c r="C23" s="73"/>
      <c r="D23" s="73"/>
      <c r="E23" s="73"/>
      <c r="F23" s="73"/>
      <c r="G23" s="73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3"/>
      <c r="AT23" s="42"/>
    </row>
    <row r="24" spans="1:46" x14ac:dyDescent="0.25">
      <c r="A24" s="73"/>
      <c r="B24" s="73"/>
      <c r="C24" s="73"/>
      <c r="D24" s="73"/>
      <c r="E24" s="112" t="s">
        <v>421</v>
      </c>
      <c r="F24" s="73"/>
      <c r="G24" s="73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3"/>
      <c r="AT24" s="42"/>
    </row>
    <row r="25" spans="1:46" x14ac:dyDescent="0.25">
      <c r="A25" s="73"/>
      <c r="B25" s="73"/>
      <c r="C25" s="73"/>
      <c r="D25" s="73"/>
      <c r="E25" s="73"/>
      <c r="F25" s="113" t="str">
        <f>'DNO inputs'!F326</f>
        <v>LV</v>
      </c>
      <c r="G25" s="113" t="str">
        <f>'DNO inputs'!G326</f>
        <v>£ per year</v>
      </c>
      <c r="H25" s="145"/>
      <c r="I25" s="145"/>
      <c r="J25" s="156">
        <f>'DNO inputs'!H326</f>
        <v>609999.99999999942</v>
      </c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74"/>
      <c r="AS25" s="73"/>
      <c r="AT25" s="42"/>
    </row>
    <row r="26" spans="1:46" x14ac:dyDescent="0.25">
      <c r="A26" s="73"/>
      <c r="B26" s="73"/>
      <c r="C26" s="73"/>
      <c r="D26" s="73"/>
      <c r="E26" s="73"/>
      <c r="F26" s="115" t="str">
        <f>'DNO inputs'!F327</f>
        <v>HV/LV</v>
      </c>
      <c r="G26" s="115" t="str">
        <f>'DNO inputs'!G327</f>
        <v>£ per year</v>
      </c>
      <c r="H26" s="130"/>
      <c r="I26" s="130"/>
      <c r="J26" s="152">
        <f>'DNO inputs'!H327</f>
        <v>0</v>
      </c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74"/>
      <c r="AS26" s="73"/>
      <c r="AT26" s="42"/>
    </row>
    <row r="27" spans="1:46" x14ac:dyDescent="0.25">
      <c r="A27" s="73"/>
      <c r="B27" s="73"/>
      <c r="C27" s="73"/>
      <c r="D27" s="73"/>
      <c r="E27" s="73"/>
      <c r="F27" s="115" t="str">
        <f>'DNO inputs'!F328</f>
        <v>HV</v>
      </c>
      <c r="G27" s="115" t="str">
        <f>'DNO inputs'!G328</f>
        <v>£ per year</v>
      </c>
      <c r="H27" s="130"/>
      <c r="I27" s="130"/>
      <c r="J27" s="152">
        <f>'DNO inputs'!H328</f>
        <v>1020000</v>
      </c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74"/>
      <c r="AS27" s="73"/>
      <c r="AT27" s="42"/>
    </row>
    <row r="28" spans="1:46" x14ac:dyDescent="0.25">
      <c r="A28" s="73"/>
      <c r="B28" s="73"/>
      <c r="C28" s="73"/>
      <c r="D28" s="73"/>
      <c r="E28" s="73"/>
      <c r="F28" s="117" t="str">
        <f>'DNO inputs'!F329</f>
        <v>EHV and 132kV</v>
      </c>
      <c r="G28" s="117" t="str">
        <f>'DNO inputs'!G329</f>
        <v>£ per year</v>
      </c>
      <c r="H28" s="146"/>
      <c r="I28" s="147"/>
      <c r="J28" s="162">
        <f>'DNO inputs'!H329</f>
        <v>2655000.0000000005</v>
      </c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74"/>
      <c r="AS28" s="73"/>
      <c r="AT28" s="42"/>
    </row>
    <row r="29" spans="1:46" x14ac:dyDescent="0.25">
      <c r="A29" s="73"/>
      <c r="B29" s="73"/>
      <c r="C29" s="73"/>
      <c r="D29" s="73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3"/>
      <c r="AT29" s="42"/>
    </row>
    <row r="30" spans="1:46" x14ac:dyDescent="0.25">
      <c r="A30" s="115"/>
      <c r="B30" s="73"/>
      <c r="C30" s="73"/>
      <c r="D30" s="73"/>
      <c r="E30" s="112" t="s">
        <v>245</v>
      </c>
      <c r="F30" s="73"/>
      <c r="G30" s="73"/>
      <c r="H30" s="74"/>
      <c r="I30" s="132" t="s">
        <v>314</v>
      </c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115" t="s">
        <v>594</v>
      </c>
      <c r="AT30" s="42"/>
    </row>
    <row r="31" spans="1:46" x14ac:dyDescent="0.25">
      <c r="A31" s="73"/>
      <c r="B31" s="73"/>
      <c r="C31" s="73"/>
      <c r="D31" s="73"/>
      <c r="E31" s="73"/>
      <c r="F31" s="113" t="s">
        <v>165</v>
      </c>
      <c r="G31" s="113" t="str">
        <f>G$19</f>
        <v>£ per year</v>
      </c>
      <c r="H31" s="145"/>
      <c r="I31" s="145"/>
      <c r="J31" s="163">
        <f t="shared" ref="J31:AQ31" si="0">J19 + J25</f>
        <v>609999.99999999942</v>
      </c>
      <c r="K31" s="163">
        <f t="shared" si="0"/>
        <v>5199999.9999999991</v>
      </c>
      <c r="L31" s="163">
        <f t="shared" si="0"/>
        <v>0</v>
      </c>
      <c r="M31" s="163">
        <f t="shared" si="0"/>
        <v>4899999.9999999991</v>
      </c>
      <c r="N31" s="163">
        <f t="shared" si="0"/>
        <v>700000.00000000012</v>
      </c>
      <c r="O31" s="163">
        <f t="shared" si="0"/>
        <v>1165518.1170566711</v>
      </c>
      <c r="P31" s="163">
        <f t="shared" si="0"/>
        <v>0</v>
      </c>
      <c r="Q31" s="163">
        <f t="shared" si="0"/>
        <v>0</v>
      </c>
      <c r="R31" s="163">
        <f t="shared" si="0"/>
        <v>0</v>
      </c>
      <c r="S31" s="163">
        <f t="shared" si="0"/>
        <v>0</v>
      </c>
      <c r="T31" s="163">
        <f t="shared" si="0"/>
        <v>0</v>
      </c>
      <c r="U31" s="163">
        <f t="shared" si="0"/>
        <v>0</v>
      </c>
      <c r="V31" s="163">
        <f t="shared" si="0"/>
        <v>0</v>
      </c>
      <c r="W31" s="163">
        <f t="shared" si="0"/>
        <v>0</v>
      </c>
      <c r="X31" s="163">
        <f t="shared" si="0"/>
        <v>0</v>
      </c>
      <c r="Y31" s="163">
        <f t="shared" si="0"/>
        <v>0</v>
      </c>
      <c r="Z31" s="163">
        <f t="shared" si="0"/>
        <v>0</v>
      </c>
      <c r="AA31" s="163">
        <f t="shared" si="0"/>
        <v>0</v>
      </c>
      <c r="AB31" s="163">
        <f t="shared" si="0"/>
        <v>0</v>
      </c>
      <c r="AC31" s="163">
        <f t="shared" si="0"/>
        <v>0</v>
      </c>
      <c r="AD31" s="163">
        <f t="shared" si="0"/>
        <v>0</v>
      </c>
      <c r="AE31" s="163">
        <f t="shared" si="0"/>
        <v>0</v>
      </c>
      <c r="AF31" s="163">
        <f t="shared" si="0"/>
        <v>0</v>
      </c>
      <c r="AG31" s="163">
        <f t="shared" si="0"/>
        <v>0</v>
      </c>
      <c r="AH31" s="163">
        <f t="shared" si="0"/>
        <v>0</v>
      </c>
      <c r="AI31" s="163">
        <f t="shared" si="0"/>
        <v>0</v>
      </c>
      <c r="AJ31" s="163">
        <f t="shared" si="0"/>
        <v>0</v>
      </c>
      <c r="AK31" s="163">
        <f t="shared" si="0"/>
        <v>0</v>
      </c>
      <c r="AL31" s="163">
        <f t="shared" si="0"/>
        <v>0</v>
      </c>
      <c r="AM31" s="163">
        <f t="shared" si="0"/>
        <v>0</v>
      </c>
      <c r="AN31" s="163">
        <f t="shared" si="0"/>
        <v>0</v>
      </c>
      <c r="AO31" s="163">
        <f t="shared" si="0"/>
        <v>0</v>
      </c>
      <c r="AP31" s="163">
        <f t="shared" ref="AP31" si="1">AP19 + AP25</f>
        <v>0</v>
      </c>
      <c r="AQ31" s="163">
        <f t="shared" si="0"/>
        <v>0</v>
      </c>
      <c r="AR31" s="74"/>
      <c r="AS31" s="73"/>
      <c r="AT31" s="42"/>
    </row>
    <row r="32" spans="1:46" x14ac:dyDescent="0.25">
      <c r="A32" s="73"/>
      <c r="B32" s="73"/>
      <c r="C32" s="73"/>
      <c r="D32" s="73"/>
      <c r="E32" s="73"/>
      <c r="F32" s="115" t="s">
        <v>41</v>
      </c>
      <c r="G32" s="115" t="str">
        <f>G$19</f>
        <v>£ per year</v>
      </c>
      <c r="H32" s="130"/>
      <c r="I32" s="130"/>
      <c r="J32" s="164">
        <f t="shared" ref="J32:AQ32" si="2">J20 + J26</f>
        <v>0</v>
      </c>
      <c r="K32" s="164">
        <f t="shared" si="2"/>
        <v>4200000</v>
      </c>
      <c r="L32" s="164">
        <f t="shared" si="2"/>
        <v>0</v>
      </c>
      <c r="M32" s="164">
        <f t="shared" si="2"/>
        <v>200000</v>
      </c>
      <c r="N32" s="164">
        <f t="shared" si="2"/>
        <v>1600000</v>
      </c>
      <c r="O32" s="164">
        <f t="shared" si="2"/>
        <v>0</v>
      </c>
      <c r="P32" s="164">
        <f t="shared" si="2"/>
        <v>0</v>
      </c>
      <c r="Q32" s="164">
        <f t="shared" si="2"/>
        <v>0</v>
      </c>
      <c r="R32" s="164">
        <f t="shared" si="2"/>
        <v>0</v>
      </c>
      <c r="S32" s="164">
        <f t="shared" si="2"/>
        <v>0</v>
      </c>
      <c r="T32" s="164">
        <f t="shared" si="2"/>
        <v>0</v>
      </c>
      <c r="U32" s="164">
        <f t="shared" si="2"/>
        <v>0</v>
      </c>
      <c r="V32" s="164">
        <f t="shared" si="2"/>
        <v>0</v>
      </c>
      <c r="W32" s="164">
        <f t="shared" si="2"/>
        <v>0</v>
      </c>
      <c r="X32" s="164">
        <f t="shared" si="2"/>
        <v>0</v>
      </c>
      <c r="Y32" s="164">
        <f t="shared" si="2"/>
        <v>0</v>
      </c>
      <c r="Z32" s="164">
        <f t="shared" si="2"/>
        <v>0</v>
      </c>
      <c r="AA32" s="164">
        <f t="shared" si="2"/>
        <v>0</v>
      </c>
      <c r="AB32" s="164">
        <f t="shared" si="2"/>
        <v>0</v>
      </c>
      <c r="AC32" s="164">
        <f t="shared" si="2"/>
        <v>0</v>
      </c>
      <c r="AD32" s="164">
        <f t="shared" si="2"/>
        <v>0</v>
      </c>
      <c r="AE32" s="164">
        <f t="shared" si="2"/>
        <v>0</v>
      </c>
      <c r="AF32" s="164">
        <f t="shared" si="2"/>
        <v>0</v>
      </c>
      <c r="AG32" s="164">
        <f t="shared" si="2"/>
        <v>0</v>
      </c>
      <c r="AH32" s="164">
        <f t="shared" si="2"/>
        <v>0</v>
      </c>
      <c r="AI32" s="164">
        <f t="shared" si="2"/>
        <v>0</v>
      </c>
      <c r="AJ32" s="164">
        <f t="shared" si="2"/>
        <v>0</v>
      </c>
      <c r="AK32" s="164">
        <f t="shared" si="2"/>
        <v>0</v>
      </c>
      <c r="AL32" s="164">
        <f t="shared" si="2"/>
        <v>0</v>
      </c>
      <c r="AM32" s="164">
        <f t="shared" si="2"/>
        <v>0</v>
      </c>
      <c r="AN32" s="164">
        <f t="shared" si="2"/>
        <v>0</v>
      </c>
      <c r="AO32" s="164">
        <f t="shared" si="2"/>
        <v>0</v>
      </c>
      <c r="AP32" s="164">
        <f t="shared" ref="AP32" si="3">AP20 + AP26</f>
        <v>0</v>
      </c>
      <c r="AQ32" s="164">
        <f t="shared" si="2"/>
        <v>0</v>
      </c>
      <c r="AR32" s="74"/>
      <c r="AS32" s="73"/>
      <c r="AT32" s="42"/>
    </row>
    <row r="33" spans="1:46" x14ac:dyDescent="0.25">
      <c r="A33" s="73"/>
      <c r="B33" s="73"/>
      <c r="C33" s="73"/>
      <c r="D33" s="73"/>
      <c r="E33" s="73"/>
      <c r="F33" s="115" t="s">
        <v>40</v>
      </c>
      <c r="G33" s="115" t="str">
        <f>G$19</f>
        <v>£ per year</v>
      </c>
      <c r="H33" s="130"/>
      <c r="I33" s="130"/>
      <c r="J33" s="164">
        <f t="shared" ref="J33:AQ33" si="4">J21 + J27</f>
        <v>1020000</v>
      </c>
      <c r="K33" s="164">
        <f t="shared" si="4"/>
        <v>14299999.999999998</v>
      </c>
      <c r="L33" s="164">
        <f t="shared" si="4"/>
        <v>0</v>
      </c>
      <c r="M33" s="164">
        <f t="shared" si="4"/>
        <v>2300000</v>
      </c>
      <c r="N33" s="164">
        <f t="shared" si="4"/>
        <v>600000</v>
      </c>
      <c r="O33" s="164">
        <f t="shared" si="4"/>
        <v>2363069.33637506</v>
      </c>
      <c r="P33" s="164">
        <f t="shared" si="4"/>
        <v>0</v>
      </c>
      <c r="Q33" s="164">
        <f t="shared" si="4"/>
        <v>0</v>
      </c>
      <c r="R33" s="164">
        <f t="shared" si="4"/>
        <v>0</v>
      </c>
      <c r="S33" s="164">
        <f t="shared" si="4"/>
        <v>0</v>
      </c>
      <c r="T33" s="164">
        <f t="shared" si="4"/>
        <v>0</v>
      </c>
      <c r="U33" s="164">
        <f t="shared" si="4"/>
        <v>0</v>
      </c>
      <c r="V33" s="164">
        <f t="shared" si="4"/>
        <v>0</v>
      </c>
      <c r="W33" s="164">
        <f t="shared" si="4"/>
        <v>0</v>
      </c>
      <c r="X33" s="164">
        <f t="shared" si="4"/>
        <v>0</v>
      </c>
      <c r="Y33" s="164">
        <f t="shared" si="4"/>
        <v>0</v>
      </c>
      <c r="Z33" s="164">
        <f t="shared" si="4"/>
        <v>0</v>
      </c>
      <c r="AA33" s="164">
        <f t="shared" si="4"/>
        <v>0</v>
      </c>
      <c r="AB33" s="164">
        <f t="shared" si="4"/>
        <v>0</v>
      </c>
      <c r="AC33" s="164">
        <f t="shared" si="4"/>
        <v>0</v>
      </c>
      <c r="AD33" s="164">
        <f t="shared" si="4"/>
        <v>0</v>
      </c>
      <c r="AE33" s="164">
        <f t="shared" si="4"/>
        <v>0</v>
      </c>
      <c r="AF33" s="164">
        <f t="shared" si="4"/>
        <v>0</v>
      </c>
      <c r="AG33" s="164">
        <f t="shared" si="4"/>
        <v>0</v>
      </c>
      <c r="AH33" s="164">
        <f t="shared" si="4"/>
        <v>0</v>
      </c>
      <c r="AI33" s="164">
        <f t="shared" si="4"/>
        <v>0</v>
      </c>
      <c r="AJ33" s="164">
        <f t="shared" si="4"/>
        <v>0</v>
      </c>
      <c r="AK33" s="164">
        <f t="shared" si="4"/>
        <v>0</v>
      </c>
      <c r="AL33" s="164">
        <f t="shared" si="4"/>
        <v>0</v>
      </c>
      <c r="AM33" s="164">
        <f t="shared" si="4"/>
        <v>0</v>
      </c>
      <c r="AN33" s="164">
        <f t="shared" si="4"/>
        <v>0</v>
      </c>
      <c r="AO33" s="164">
        <f t="shared" si="4"/>
        <v>0</v>
      </c>
      <c r="AP33" s="164">
        <f t="shared" ref="AP33" si="5">AP21 + AP27</f>
        <v>0</v>
      </c>
      <c r="AQ33" s="164">
        <f t="shared" si="4"/>
        <v>0</v>
      </c>
      <c r="AR33" s="74"/>
      <c r="AS33" s="73"/>
      <c r="AT33" s="42"/>
    </row>
    <row r="34" spans="1:46" x14ac:dyDescent="0.25">
      <c r="A34" s="73"/>
      <c r="B34" s="73"/>
      <c r="C34" s="73"/>
      <c r="D34" s="73"/>
      <c r="E34" s="73"/>
      <c r="F34" s="117" t="s">
        <v>166</v>
      </c>
      <c r="G34" s="117" t="str">
        <f>G$19</f>
        <v>£ per year</v>
      </c>
      <c r="H34" s="146"/>
      <c r="I34" s="147"/>
      <c r="J34" s="165">
        <f t="shared" ref="J34:AQ34" si="6">J22 + J28</f>
        <v>2655000.0000000005</v>
      </c>
      <c r="K34" s="165">
        <f t="shared" si="6"/>
        <v>8500000</v>
      </c>
      <c r="L34" s="165">
        <f t="shared" si="6"/>
        <v>0</v>
      </c>
      <c r="M34" s="165">
        <f t="shared" si="6"/>
        <v>600000.00000000012</v>
      </c>
      <c r="N34" s="165">
        <f t="shared" si="6"/>
        <v>2300000.0000000005</v>
      </c>
      <c r="O34" s="165">
        <f t="shared" si="6"/>
        <v>629777.08916097635</v>
      </c>
      <c r="P34" s="165">
        <f t="shared" si="6"/>
        <v>0</v>
      </c>
      <c r="Q34" s="165">
        <f t="shared" si="6"/>
        <v>0</v>
      </c>
      <c r="R34" s="165">
        <f t="shared" si="6"/>
        <v>0</v>
      </c>
      <c r="S34" s="165">
        <f t="shared" si="6"/>
        <v>0</v>
      </c>
      <c r="T34" s="165">
        <f t="shared" si="6"/>
        <v>0</v>
      </c>
      <c r="U34" s="165">
        <f t="shared" si="6"/>
        <v>0</v>
      </c>
      <c r="V34" s="165">
        <f t="shared" si="6"/>
        <v>0</v>
      </c>
      <c r="W34" s="165">
        <f t="shared" si="6"/>
        <v>0</v>
      </c>
      <c r="X34" s="165">
        <f t="shared" si="6"/>
        <v>0</v>
      </c>
      <c r="Y34" s="165">
        <f t="shared" si="6"/>
        <v>0</v>
      </c>
      <c r="Z34" s="165">
        <f t="shared" si="6"/>
        <v>0</v>
      </c>
      <c r="AA34" s="165">
        <f t="shared" si="6"/>
        <v>0</v>
      </c>
      <c r="AB34" s="165">
        <f t="shared" si="6"/>
        <v>0</v>
      </c>
      <c r="AC34" s="165">
        <f t="shared" si="6"/>
        <v>0</v>
      </c>
      <c r="AD34" s="165">
        <f t="shared" si="6"/>
        <v>0</v>
      </c>
      <c r="AE34" s="165">
        <f t="shared" si="6"/>
        <v>0</v>
      </c>
      <c r="AF34" s="165">
        <f t="shared" si="6"/>
        <v>0</v>
      </c>
      <c r="AG34" s="165">
        <f t="shared" si="6"/>
        <v>0</v>
      </c>
      <c r="AH34" s="165">
        <f t="shared" si="6"/>
        <v>0</v>
      </c>
      <c r="AI34" s="165">
        <f t="shared" si="6"/>
        <v>0</v>
      </c>
      <c r="AJ34" s="165">
        <f t="shared" si="6"/>
        <v>0</v>
      </c>
      <c r="AK34" s="165">
        <f t="shared" si="6"/>
        <v>0</v>
      </c>
      <c r="AL34" s="165">
        <f t="shared" si="6"/>
        <v>0</v>
      </c>
      <c r="AM34" s="165">
        <f t="shared" si="6"/>
        <v>0</v>
      </c>
      <c r="AN34" s="165">
        <f t="shared" si="6"/>
        <v>0</v>
      </c>
      <c r="AO34" s="165">
        <f t="shared" si="6"/>
        <v>0</v>
      </c>
      <c r="AP34" s="165">
        <f t="shared" ref="AP34" si="7">AP22 + AP28</f>
        <v>0</v>
      </c>
      <c r="AQ34" s="165">
        <f t="shared" si="6"/>
        <v>0</v>
      </c>
      <c r="AR34" s="74"/>
      <c r="AS34" s="73"/>
      <c r="AT34" s="42"/>
    </row>
    <row r="35" spans="1:46" x14ac:dyDescent="0.25">
      <c r="A35" s="73"/>
      <c r="B35" s="73"/>
      <c r="C35" s="73"/>
      <c r="D35" s="73"/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3"/>
      <c r="AT35" s="42"/>
    </row>
    <row r="36" spans="1:46" s="1" customFormat="1" x14ac:dyDescent="0.25">
      <c r="A36" s="73"/>
      <c r="B36" s="73"/>
      <c r="C36" s="110" t="s">
        <v>717</v>
      </c>
      <c r="D36" s="110"/>
      <c r="E36" s="110"/>
      <c r="F36" s="110"/>
      <c r="G36" s="110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0"/>
      <c r="AT36" s="42"/>
    </row>
    <row r="37" spans="1:46" s="1" customFormat="1" x14ac:dyDescent="0.25">
      <c r="A37" s="73"/>
      <c r="B37" s="73"/>
      <c r="C37" s="73"/>
      <c r="D37" s="73"/>
      <c r="E37" s="109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3"/>
      <c r="AT37" s="42"/>
    </row>
    <row r="38" spans="1:46" x14ac:dyDescent="0.25">
      <c r="A38" s="73"/>
      <c r="B38" s="73"/>
      <c r="C38" s="73"/>
      <c r="D38" s="73"/>
      <c r="E38" s="115" t="str">
        <f>MEAV!F73</f>
        <v>Services share of LV MEAV</v>
      </c>
      <c r="F38" s="73"/>
      <c r="G38" s="115" t="str">
        <f>MEAV!G73</f>
        <v>%</v>
      </c>
      <c r="H38" s="166">
        <f>MEAV!H73</f>
        <v>0.37107749235812487</v>
      </c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74"/>
      <c r="AS38" s="73"/>
      <c r="AT38" s="42"/>
    </row>
    <row r="39" spans="1:46" x14ac:dyDescent="0.25">
      <c r="A39" s="73"/>
      <c r="B39" s="73"/>
      <c r="C39" s="73"/>
      <c r="D39" s="73"/>
      <c r="E39" s="109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 x14ac:dyDescent="0.25">
      <c r="A40" s="73"/>
      <c r="B40" s="73"/>
      <c r="C40" s="73"/>
      <c r="D40" s="73"/>
      <c r="E40" s="115" t="str">
        <f>'Fixed inputs'!E53</f>
        <v>Allocation rules allocation key, by cost category</v>
      </c>
      <c r="F40" s="73"/>
      <c r="G40" s="115" t="str">
        <f>'Fixed inputs'!G54</f>
        <v>option</v>
      </c>
      <c r="H40" s="130"/>
      <c r="I40" s="130"/>
      <c r="J40" s="160"/>
      <c r="K40" s="152" t="str">
        <f>'Fixed inputs'!H55</f>
        <v>MEAV</v>
      </c>
      <c r="L40" s="152" t="str">
        <f>'Fixed inputs'!H56</f>
        <v>MEAV</v>
      </c>
      <c r="M40" s="152" t="str">
        <f>'Fixed inputs'!H57</f>
        <v>MEAV</v>
      </c>
      <c r="N40" s="152" t="str">
        <f>'Fixed inputs'!H58</f>
        <v>MEAV</v>
      </c>
      <c r="O40" s="152" t="str">
        <f>'Fixed inputs'!H59</f>
        <v>MEAV</v>
      </c>
      <c r="P40" s="152" t="str">
        <f>'Fixed inputs'!H60</f>
        <v>MEAV</v>
      </c>
      <c r="Q40" s="152" t="str">
        <f>'Fixed inputs'!H61</f>
        <v>MEAV</v>
      </c>
      <c r="R40" s="152" t="str">
        <f>'Fixed inputs'!H62</f>
        <v>MEAV</v>
      </c>
      <c r="S40" s="152" t="str">
        <f>'Fixed inputs'!H63</f>
        <v>MEAV</v>
      </c>
      <c r="T40" s="152" t="str">
        <f>'Fixed inputs'!H64</f>
        <v>MEAV</v>
      </c>
      <c r="U40" s="152" t="str">
        <f>'Fixed inputs'!H65</f>
        <v>MEAV</v>
      </c>
      <c r="V40" s="152" t="str">
        <f>'Fixed inputs'!H66</f>
        <v>MEAV</v>
      </c>
      <c r="W40" s="152" t="str">
        <f>'Fixed inputs'!H67</f>
        <v>MEAV</v>
      </c>
      <c r="X40" s="152" t="str">
        <f>'Fixed inputs'!H68</f>
        <v>MEAV</v>
      </c>
      <c r="Y40" s="152" t="str">
        <f>'Fixed inputs'!H69</f>
        <v>Do not allocate</v>
      </c>
      <c r="Z40" s="152" t="str">
        <f>'Fixed inputs'!H70</f>
        <v>Do not allocate</v>
      </c>
      <c r="AA40" s="152" t="str">
        <f>'Fixed inputs'!H71</f>
        <v>MEAV</v>
      </c>
      <c r="AB40" s="152" t="str">
        <f>'Fixed inputs'!H72</f>
        <v>MEAV</v>
      </c>
      <c r="AC40" s="152" t="str">
        <f>'Fixed inputs'!H73</f>
        <v>MEAV</v>
      </c>
      <c r="AD40" s="152" t="str">
        <f>'Fixed inputs'!H74</f>
        <v>MEAV</v>
      </c>
      <c r="AE40" s="152" t="str">
        <f>'Fixed inputs'!H75</f>
        <v>Do not allocate</v>
      </c>
      <c r="AF40" s="152" t="str">
        <f>'Fixed inputs'!H76</f>
        <v>Do not allocate</v>
      </c>
      <c r="AG40" s="152" t="str">
        <f>'Fixed inputs'!H77</f>
        <v>Do not allocate</v>
      </c>
      <c r="AH40" s="152" t="str">
        <f>'Fixed inputs'!H78</f>
        <v>Do not allocate</v>
      </c>
      <c r="AI40" s="152" t="str">
        <f>'Fixed inputs'!H79</f>
        <v>Do not allocate</v>
      </c>
      <c r="AJ40" s="152" t="str">
        <f>'Fixed inputs'!H80</f>
        <v>Do not allocate</v>
      </c>
      <c r="AK40" s="152" t="str">
        <f>'Fixed inputs'!H81</f>
        <v>Do not allocate</v>
      </c>
      <c r="AL40" s="152" t="str">
        <f>'Fixed inputs'!H82</f>
        <v>Do not allocate</v>
      </c>
      <c r="AM40" s="152" t="str">
        <f>'Fixed inputs'!H83</f>
        <v>Do not allocate</v>
      </c>
      <c r="AN40" s="152" t="str">
        <f>'Fixed inputs'!H84</f>
        <v>Deduct from revenue</v>
      </c>
      <c r="AO40" s="152" t="str">
        <f>'Fixed inputs'!H85</f>
        <v>Do not allocate</v>
      </c>
      <c r="AP40" s="152" t="str">
        <f>'Fixed inputs'!H86</f>
        <v>LV Services</v>
      </c>
      <c r="AQ40" s="152" t="str">
        <f>'Fixed inputs'!H87</f>
        <v>Do not allocate</v>
      </c>
      <c r="AR40" s="74"/>
      <c r="AS40" s="73"/>
      <c r="AT40" s="42"/>
    </row>
    <row r="41" spans="1:46" x14ac:dyDescent="0.25">
      <c r="A41" s="73"/>
      <c r="B41" s="73"/>
      <c r="C41" s="73"/>
      <c r="D41" s="73"/>
      <c r="E41" s="115" t="str">
        <f>'Fixed inputs'!E49</f>
        <v>MEAV allocation option name</v>
      </c>
      <c r="F41" s="73"/>
      <c r="G41" s="115" t="str">
        <f>'Fixed inputs'!G55</f>
        <v>option</v>
      </c>
      <c r="H41" s="152" t="str">
        <f>'Fixed inputs'!H49</f>
        <v>MEAV</v>
      </c>
      <c r="I41" s="167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74"/>
      <c r="AS41" s="73"/>
      <c r="AT41" s="42"/>
    </row>
    <row r="42" spans="1:46" x14ac:dyDescent="0.25">
      <c r="A42" s="115"/>
      <c r="B42" s="73"/>
      <c r="C42" s="73"/>
      <c r="D42" s="73"/>
      <c r="E42" s="120" t="s">
        <v>536</v>
      </c>
      <c r="F42" s="101"/>
      <c r="G42" s="115" t="s">
        <v>191</v>
      </c>
      <c r="H42" s="168"/>
      <c r="I42" s="169" t="s">
        <v>314</v>
      </c>
      <c r="J42" s="170">
        <f t="shared" ref="J42:AQ42" si="8">IF($H41 = J40, 1, 0)</f>
        <v>0</v>
      </c>
      <c r="K42" s="170">
        <f t="shared" si="8"/>
        <v>1</v>
      </c>
      <c r="L42" s="170">
        <f t="shared" si="8"/>
        <v>1</v>
      </c>
      <c r="M42" s="170">
        <f t="shared" si="8"/>
        <v>1</v>
      </c>
      <c r="N42" s="170">
        <f t="shared" si="8"/>
        <v>1</v>
      </c>
      <c r="O42" s="170">
        <f t="shared" si="8"/>
        <v>1</v>
      </c>
      <c r="P42" s="170">
        <f t="shared" si="8"/>
        <v>1</v>
      </c>
      <c r="Q42" s="170">
        <f t="shared" si="8"/>
        <v>1</v>
      </c>
      <c r="R42" s="170">
        <f t="shared" si="8"/>
        <v>1</v>
      </c>
      <c r="S42" s="170">
        <f t="shared" si="8"/>
        <v>1</v>
      </c>
      <c r="T42" s="170">
        <f t="shared" si="8"/>
        <v>1</v>
      </c>
      <c r="U42" s="170">
        <f t="shared" si="8"/>
        <v>1</v>
      </c>
      <c r="V42" s="170">
        <f t="shared" si="8"/>
        <v>1</v>
      </c>
      <c r="W42" s="170">
        <f t="shared" si="8"/>
        <v>1</v>
      </c>
      <c r="X42" s="170">
        <f t="shared" si="8"/>
        <v>1</v>
      </c>
      <c r="Y42" s="170">
        <f t="shared" si="8"/>
        <v>0</v>
      </c>
      <c r="Z42" s="170">
        <f t="shared" si="8"/>
        <v>0</v>
      </c>
      <c r="AA42" s="170">
        <f t="shared" si="8"/>
        <v>1</v>
      </c>
      <c r="AB42" s="170">
        <f t="shared" si="8"/>
        <v>1</v>
      </c>
      <c r="AC42" s="170">
        <f t="shared" si="8"/>
        <v>1</v>
      </c>
      <c r="AD42" s="170">
        <f t="shared" si="8"/>
        <v>1</v>
      </c>
      <c r="AE42" s="170">
        <f t="shared" si="8"/>
        <v>0</v>
      </c>
      <c r="AF42" s="170">
        <f t="shared" si="8"/>
        <v>0</v>
      </c>
      <c r="AG42" s="170">
        <f t="shared" si="8"/>
        <v>0</v>
      </c>
      <c r="AH42" s="170">
        <f t="shared" si="8"/>
        <v>0</v>
      </c>
      <c r="AI42" s="170">
        <f t="shared" si="8"/>
        <v>0</v>
      </c>
      <c r="AJ42" s="170">
        <f t="shared" si="8"/>
        <v>0</v>
      </c>
      <c r="AK42" s="170">
        <f t="shared" si="8"/>
        <v>0</v>
      </c>
      <c r="AL42" s="170">
        <f t="shared" si="8"/>
        <v>0</v>
      </c>
      <c r="AM42" s="170">
        <f t="shared" si="8"/>
        <v>0</v>
      </c>
      <c r="AN42" s="170">
        <f t="shared" si="8"/>
        <v>0</v>
      </c>
      <c r="AO42" s="170">
        <f t="shared" si="8"/>
        <v>0</v>
      </c>
      <c r="AP42" s="170">
        <f t="shared" ref="AP42" si="9">IF($H41 = AP40, 1, 0)</f>
        <v>0</v>
      </c>
      <c r="AQ42" s="170">
        <f t="shared" si="8"/>
        <v>0</v>
      </c>
      <c r="AR42" s="74"/>
      <c r="AS42" s="115" t="s">
        <v>520</v>
      </c>
      <c r="AT42" s="42"/>
    </row>
    <row r="43" spans="1:46" x14ac:dyDescent="0.25">
      <c r="A43" s="73"/>
      <c r="B43" s="73"/>
      <c r="C43" s="73"/>
      <c r="D43" s="73"/>
      <c r="E43" s="109"/>
      <c r="F43" s="73"/>
      <c r="G43" s="73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3"/>
      <c r="AT43" s="42"/>
    </row>
    <row r="44" spans="1:46" x14ac:dyDescent="0.25">
      <c r="A44" s="115"/>
      <c r="B44" s="73"/>
      <c r="C44" s="73"/>
      <c r="D44" s="73"/>
      <c r="E44" s="112" t="s">
        <v>718</v>
      </c>
      <c r="F44" s="73"/>
      <c r="G44" s="73"/>
      <c r="H44" s="74"/>
      <c r="I44" s="132" t="s">
        <v>314</v>
      </c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115" t="s">
        <v>520</v>
      </c>
      <c r="AT44" s="42"/>
    </row>
    <row r="45" spans="1:46" x14ac:dyDescent="0.25">
      <c r="A45" s="73"/>
      <c r="B45" s="73"/>
      <c r="C45" s="73"/>
      <c r="D45" s="73"/>
      <c r="E45" s="73"/>
      <c r="F45" s="113" t="s">
        <v>193</v>
      </c>
      <c r="G45" s="113" t="str">
        <f>G$19</f>
        <v>£ per year</v>
      </c>
      <c r="H45" s="145"/>
      <c r="I45" s="145"/>
      <c r="J45" s="163">
        <f>$H38 * J$31 * J42</f>
        <v>0</v>
      </c>
      <c r="K45" s="163">
        <f t="shared" ref="K45:AQ45" si="10">$H38 * K$31 * K42</f>
        <v>1929602.960262249</v>
      </c>
      <c r="L45" s="163">
        <f t="shared" si="10"/>
        <v>0</v>
      </c>
      <c r="M45" s="163">
        <f t="shared" si="10"/>
        <v>1818279.7125548115</v>
      </c>
      <c r="N45" s="163">
        <f t="shared" si="10"/>
        <v>259754.24465068744</v>
      </c>
      <c r="O45" s="163">
        <f t="shared" si="10"/>
        <v>432497.54017535294</v>
      </c>
      <c r="P45" s="163">
        <f t="shared" si="10"/>
        <v>0</v>
      </c>
      <c r="Q45" s="163">
        <f t="shared" si="10"/>
        <v>0</v>
      </c>
      <c r="R45" s="163">
        <f t="shared" si="10"/>
        <v>0</v>
      </c>
      <c r="S45" s="163">
        <f t="shared" si="10"/>
        <v>0</v>
      </c>
      <c r="T45" s="163">
        <f t="shared" si="10"/>
        <v>0</v>
      </c>
      <c r="U45" s="163">
        <f t="shared" si="10"/>
        <v>0</v>
      </c>
      <c r="V45" s="163">
        <f t="shared" si="10"/>
        <v>0</v>
      </c>
      <c r="W45" s="163">
        <f t="shared" si="10"/>
        <v>0</v>
      </c>
      <c r="X45" s="163">
        <f t="shared" si="10"/>
        <v>0</v>
      </c>
      <c r="Y45" s="163">
        <f t="shared" si="10"/>
        <v>0</v>
      </c>
      <c r="Z45" s="163">
        <f t="shared" si="10"/>
        <v>0</v>
      </c>
      <c r="AA45" s="163">
        <f t="shared" si="10"/>
        <v>0</v>
      </c>
      <c r="AB45" s="163">
        <f t="shared" si="10"/>
        <v>0</v>
      </c>
      <c r="AC45" s="163">
        <f t="shared" si="10"/>
        <v>0</v>
      </c>
      <c r="AD45" s="163">
        <f t="shared" si="10"/>
        <v>0</v>
      </c>
      <c r="AE45" s="163">
        <f t="shared" si="10"/>
        <v>0</v>
      </c>
      <c r="AF45" s="163">
        <f t="shared" si="10"/>
        <v>0</v>
      </c>
      <c r="AG45" s="163">
        <f t="shared" si="10"/>
        <v>0</v>
      </c>
      <c r="AH45" s="163">
        <f t="shared" si="10"/>
        <v>0</v>
      </c>
      <c r="AI45" s="163">
        <f t="shared" si="10"/>
        <v>0</v>
      </c>
      <c r="AJ45" s="163">
        <f t="shared" si="10"/>
        <v>0</v>
      </c>
      <c r="AK45" s="163">
        <f t="shared" si="10"/>
        <v>0</v>
      </c>
      <c r="AL45" s="163">
        <f t="shared" si="10"/>
        <v>0</v>
      </c>
      <c r="AM45" s="163">
        <f t="shared" si="10"/>
        <v>0</v>
      </c>
      <c r="AN45" s="163">
        <f t="shared" si="10"/>
        <v>0</v>
      </c>
      <c r="AO45" s="163">
        <f t="shared" si="10"/>
        <v>0</v>
      </c>
      <c r="AP45" s="163">
        <f t="shared" ref="AP45" si="11">$H38 * AP$31 * AP42</f>
        <v>0</v>
      </c>
      <c r="AQ45" s="163">
        <f t="shared" si="10"/>
        <v>0</v>
      </c>
      <c r="AR45" s="74"/>
      <c r="AS45" s="73"/>
      <c r="AT45" s="42"/>
    </row>
    <row r="46" spans="1:46" x14ac:dyDescent="0.25">
      <c r="A46" s="73"/>
      <c r="B46" s="73"/>
      <c r="C46" s="73"/>
      <c r="D46" s="73"/>
      <c r="E46" s="73"/>
      <c r="F46" s="115" t="s">
        <v>194</v>
      </c>
      <c r="G46" s="115" t="str">
        <f>G$19</f>
        <v>£ per year</v>
      </c>
      <c r="H46" s="130"/>
      <c r="I46" s="130"/>
      <c r="J46" s="171">
        <f>J$31 - J45</f>
        <v>609999.99999999942</v>
      </c>
      <c r="K46" s="171">
        <f t="shared" ref="K46:AQ46" si="12">K$31 - K45</f>
        <v>3270397.0397377498</v>
      </c>
      <c r="L46" s="171">
        <f t="shared" si="12"/>
        <v>0</v>
      </c>
      <c r="M46" s="171">
        <f t="shared" si="12"/>
        <v>3081720.2874451876</v>
      </c>
      <c r="N46" s="171">
        <f t="shared" si="12"/>
        <v>440245.75534931268</v>
      </c>
      <c r="O46" s="171">
        <f t="shared" si="12"/>
        <v>733020.57688131812</v>
      </c>
      <c r="P46" s="171">
        <f t="shared" si="12"/>
        <v>0</v>
      </c>
      <c r="Q46" s="171">
        <f t="shared" si="12"/>
        <v>0</v>
      </c>
      <c r="R46" s="171">
        <f t="shared" si="12"/>
        <v>0</v>
      </c>
      <c r="S46" s="171">
        <f t="shared" si="12"/>
        <v>0</v>
      </c>
      <c r="T46" s="171">
        <f t="shared" si="12"/>
        <v>0</v>
      </c>
      <c r="U46" s="171">
        <f t="shared" si="12"/>
        <v>0</v>
      </c>
      <c r="V46" s="171">
        <f t="shared" si="12"/>
        <v>0</v>
      </c>
      <c r="W46" s="171">
        <f t="shared" si="12"/>
        <v>0</v>
      </c>
      <c r="X46" s="171">
        <f t="shared" si="12"/>
        <v>0</v>
      </c>
      <c r="Y46" s="171">
        <f t="shared" si="12"/>
        <v>0</v>
      </c>
      <c r="Z46" s="171">
        <f t="shared" si="12"/>
        <v>0</v>
      </c>
      <c r="AA46" s="171">
        <f t="shared" si="12"/>
        <v>0</v>
      </c>
      <c r="AB46" s="171">
        <f t="shared" si="12"/>
        <v>0</v>
      </c>
      <c r="AC46" s="171">
        <f t="shared" si="12"/>
        <v>0</v>
      </c>
      <c r="AD46" s="171">
        <f t="shared" si="12"/>
        <v>0</v>
      </c>
      <c r="AE46" s="171">
        <f t="shared" si="12"/>
        <v>0</v>
      </c>
      <c r="AF46" s="171">
        <f t="shared" si="12"/>
        <v>0</v>
      </c>
      <c r="AG46" s="171">
        <f t="shared" si="12"/>
        <v>0</v>
      </c>
      <c r="AH46" s="171">
        <f t="shared" si="12"/>
        <v>0</v>
      </c>
      <c r="AI46" s="171">
        <f t="shared" si="12"/>
        <v>0</v>
      </c>
      <c r="AJ46" s="171">
        <f t="shared" si="12"/>
        <v>0</v>
      </c>
      <c r="AK46" s="171">
        <f t="shared" si="12"/>
        <v>0</v>
      </c>
      <c r="AL46" s="171">
        <f t="shared" si="12"/>
        <v>0</v>
      </c>
      <c r="AM46" s="171">
        <f t="shared" si="12"/>
        <v>0</v>
      </c>
      <c r="AN46" s="171">
        <f t="shared" si="12"/>
        <v>0</v>
      </c>
      <c r="AO46" s="171">
        <f t="shared" si="12"/>
        <v>0</v>
      </c>
      <c r="AP46" s="171">
        <f t="shared" ref="AP46" si="13">AP$31 - AP45</f>
        <v>0</v>
      </c>
      <c r="AQ46" s="171">
        <f t="shared" si="12"/>
        <v>0</v>
      </c>
      <c r="AR46" s="74"/>
      <c r="AS46" s="73"/>
      <c r="AT46" s="42"/>
    </row>
    <row r="47" spans="1:46" x14ac:dyDescent="0.25">
      <c r="A47" s="73"/>
      <c r="B47" s="73"/>
      <c r="C47" s="73"/>
      <c r="D47" s="73"/>
      <c r="E47" s="73"/>
      <c r="F47" s="115" t="s">
        <v>41</v>
      </c>
      <c r="G47" s="115" t="str">
        <f>G$19</f>
        <v>£ per year</v>
      </c>
      <c r="H47" s="130"/>
      <c r="I47" s="130"/>
      <c r="J47" s="164">
        <f t="shared" ref="J47:AQ47" si="14">J32</f>
        <v>0</v>
      </c>
      <c r="K47" s="164">
        <f t="shared" si="14"/>
        <v>4200000</v>
      </c>
      <c r="L47" s="164">
        <f t="shared" si="14"/>
        <v>0</v>
      </c>
      <c r="M47" s="164">
        <f t="shared" si="14"/>
        <v>200000</v>
      </c>
      <c r="N47" s="164">
        <f t="shared" si="14"/>
        <v>1600000</v>
      </c>
      <c r="O47" s="164">
        <f t="shared" si="14"/>
        <v>0</v>
      </c>
      <c r="P47" s="164">
        <f t="shared" si="14"/>
        <v>0</v>
      </c>
      <c r="Q47" s="164">
        <f t="shared" si="14"/>
        <v>0</v>
      </c>
      <c r="R47" s="164">
        <f t="shared" si="14"/>
        <v>0</v>
      </c>
      <c r="S47" s="164">
        <f t="shared" si="14"/>
        <v>0</v>
      </c>
      <c r="T47" s="164">
        <f t="shared" si="14"/>
        <v>0</v>
      </c>
      <c r="U47" s="164">
        <f t="shared" si="14"/>
        <v>0</v>
      </c>
      <c r="V47" s="164">
        <f t="shared" si="14"/>
        <v>0</v>
      </c>
      <c r="W47" s="164">
        <f t="shared" si="14"/>
        <v>0</v>
      </c>
      <c r="X47" s="164">
        <f t="shared" si="14"/>
        <v>0</v>
      </c>
      <c r="Y47" s="164">
        <f t="shared" si="14"/>
        <v>0</v>
      </c>
      <c r="Z47" s="164">
        <f t="shared" si="14"/>
        <v>0</v>
      </c>
      <c r="AA47" s="164">
        <f t="shared" si="14"/>
        <v>0</v>
      </c>
      <c r="AB47" s="164">
        <f t="shared" si="14"/>
        <v>0</v>
      </c>
      <c r="AC47" s="164">
        <f t="shared" si="14"/>
        <v>0</v>
      </c>
      <c r="AD47" s="164">
        <f t="shared" si="14"/>
        <v>0</v>
      </c>
      <c r="AE47" s="164">
        <f t="shared" si="14"/>
        <v>0</v>
      </c>
      <c r="AF47" s="164">
        <f t="shared" si="14"/>
        <v>0</v>
      </c>
      <c r="AG47" s="164">
        <f t="shared" si="14"/>
        <v>0</v>
      </c>
      <c r="AH47" s="164">
        <f t="shared" si="14"/>
        <v>0</v>
      </c>
      <c r="AI47" s="164">
        <f t="shared" si="14"/>
        <v>0</v>
      </c>
      <c r="AJ47" s="164">
        <f t="shared" si="14"/>
        <v>0</v>
      </c>
      <c r="AK47" s="164">
        <f t="shared" si="14"/>
        <v>0</v>
      </c>
      <c r="AL47" s="164">
        <f t="shared" si="14"/>
        <v>0</v>
      </c>
      <c r="AM47" s="164">
        <f t="shared" si="14"/>
        <v>0</v>
      </c>
      <c r="AN47" s="164">
        <f t="shared" si="14"/>
        <v>0</v>
      </c>
      <c r="AO47" s="164">
        <f t="shared" si="14"/>
        <v>0</v>
      </c>
      <c r="AP47" s="164">
        <f t="shared" ref="AP47" si="15">AP32</f>
        <v>0</v>
      </c>
      <c r="AQ47" s="164">
        <f t="shared" si="14"/>
        <v>0</v>
      </c>
      <c r="AR47" s="74"/>
      <c r="AS47" s="73"/>
      <c r="AT47" s="42"/>
    </row>
    <row r="48" spans="1:46" x14ac:dyDescent="0.25">
      <c r="A48" s="73"/>
      <c r="B48" s="73"/>
      <c r="C48" s="73"/>
      <c r="D48" s="73"/>
      <c r="E48" s="73"/>
      <c r="F48" s="115" t="s">
        <v>40</v>
      </c>
      <c r="G48" s="115" t="str">
        <f>G$19</f>
        <v>£ per year</v>
      </c>
      <c r="H48" s="130"/>
      <c r="I48" s="130"/>
      <c r="J48" s="164">
        <f t="shared" ref="J48:AQ48" si="16">J33</f>
        <v>1020000</v>
      </c>
      <c r="K48" s="164">
        <f t="shared" si="16"/>
        <v>14299999.999999998</v>
      </c>
      <c r="L48" s="164">
        <f t="shared" si="16"/>
        <v>0</v>
      </c>
      <c r="M48" s="164">
        <f t="shared" si="16"/>
        <v>2300000</v>
      </c>
      <c r="N48" s="164">
        <f t="shared" si="16"/>
        <v>600000</v>
      </c>
      <c r="O48" s="164">
        <f t="shared" si="16"/>
        <v>2363069.33637506</v>
      </c>
      <c r="P48" s="164">
        <f t="shared" si="16"/>
        <v>0</v>
      </c>
      <c r="Q48" s="164">
        <f t="shared" si="16"/>
        <v>0</v>
      </c>
      <c r="R48" s="164">
        <f t="shared" si="16"/>
        <v>0</v>
      </c>
      <c r="S48" s="164">
        <f t="shared" si="16"/>
        <v>0</v>
      </c>
      <c r="T48" s="164">
        <f t="shared" si="16"/>
        <v>0</v>
      </c>
      <c r="U48" s="164">
        <f t="shared" si="16"/>
        <v>0</v>
      </c>
      <c r="V48" s="164">
        <f t="shared" si="16"/>
        <v>0</v>
      </c>
      <c r="W48" s="164">
        <f t="shared" si="16"/>
        <v>0</v>
      </c>
      <c r="X48" s="164">
        <f t="shared" si="16"/>
        <v>0</v>
      </c>
      <c r="Y48" s="164">
        <f t="shared" si="16"/>
        <v>0</v>
      </c>
      <c r="Z48" s="164">
        <f t="shared" si="16"/>
        <v>0</v>
      </c>
      <c r="AA48" s="164">
        <f t="shared" si="16"/>
        <v>0</v>
      </c>
      <c r="AB48" s="164">
        <f t="shared" si="16"/>
        <v>0</v>
      </c>
      <c r="AC48" s="164">
        <f t="shared" si="16"/>
        <v>0</v>
      </c>
      <c r="AD48" s="164">
        <f t="shared" si="16"/>
        <v>0</v>
      </c>
      <c r="AE48" s="164">
        <f t="shared" si="16"/>
        <v>0</v>
      </c>
      <c r="AF48" s="164">
        <f t="shared" si="16"/>
        <v>0</v>
      </c>
      <c r="AG48" s="164">
        <f t="shared" si="16"/>
        <v>0</v>
      </c>
      <c r="AH48" s="164">
        <f t="shared" si="16"/>
        <v>0</v>
      </c>
      <c r="AI48" s="164">
        <f t="shared" si="16"/>
        <v>0</v>
      </c>
      <c r="AJ48" s="164">
        <f t="shared" si="16"/>
        <v>0</v>
      </c>
      <c r="AK48" s="164">
        <f t="shared" si="16"/>
        <v>0</v>
      </c>
      <c r="AL48" s="164">
        <f t="shared" si="16"/>
        <v>0</v>
      </c>
      <c r="AM48" s="164">
        <f t="shared" si="16"/>
        <v>0</v>
      </c>
      <c r="AN48" s="164">
        <f t="shared" si="16"/>
        <v>0</v>
      </c>
      <c r="AO48" s="164">
        <f t="shared" si="16"/>
        <v>0</v>
      </c>
      <c r="AP48" s="164">
        <f t="shared" ref="AP48" si="17">AP33</f>
        <v>0</v>
      </c>
      <c r="AQ48" s="164">
        <f t="shared" si="16"/>
        <v>0</v>
      </c>
      <c r="AR48" s="74"/>
      <c r="AS48" s="73"/>
      <c r="AT48" s="42"/>
    </row>
    <row r="49" spans="1:46" x14ac:dyDescent="0.25">
      <c r="A49" s="73"/>
      <c r="B49" s="73"/>
      <c r="C49" s="73"/>
      <c r="D49" s="73"/>
      <c r="E49" s="73"/>
      <c r="F49" s="117" t="s">
        <v>166</v>
      </c>
      <c r="G49" s="117" t="str">
        <f>G$19</f>
        <v>£ per year</v>
      </c>
      <c r="H49" s="146"/>
      <c r="I49" s="147"/>
      <c r="J49" s="165">
        <f t="shared" ref="J49:AQ49" si="18">J34</f>
        <v>2655000.0000000005</v>
      </c>
      <c r="K49" s="165">
        <f t="shared" si="18"/>
        <v>8500000</v>
      </c>
      <c r="L49" s="165">
        <f t="shared" si="18"/>
        <v>0</v>
      </c>
      <c r="M49" s="165">
        <f t="shared" si="18"/>
        <v>600000.00000000012</v>
      </c>
      <c r="N49" s="165">
        <f t="shared" si="18"/>
        <v>2300000.0000000005</v>
      </c>
      <c r="O49" s="165">
        <f t="shared" si="18"/>
        <v>629777.08916097635</v>
      </c>
      <c r="P49" s="165">
        <f t="shared" si="18"/>
        <v>0</v>
      </c>
      <c r="Q49" s="165">
        <f t="shared" si="18"/>
        <v>0</v>
      </c>
      <c r="R49" s="165">
        <f t="shared" si="18"/>
        <v>0</v>
      </c>
      <c r="S49" s="165">
        <f t="shared" si="18"/>
        <v>0</v>
      </c>
      <c r="T49" s="165">
        <f t="shared" si="18"/>
        <v>0</v>
      </c>
      <c r="U49" s="165">
        <f t="shared" si="18"/>
        <v>0</v>
      </c>
      <c r="V49" s="165">
        <f t="shared" si="18"/>
        <v>0</v>
      </c>
      <c r="W49" s="165">
        <f t="shared" si="18"/>
        <v>0</v>
      </c>
      <c r="X49" s="165">
        <f t="shared" si="18"/>
        <v>0</v>
      </c>
      <c r="Y49" s="165">
        <f t="shared" si="18"/>
        <v>0</v>
      </c>
      <c r="Z49" s="165">
        <f t="shared" si="18"/>
        <v>0</v>
      </c>
      <c r="AA49" s="165">
        <f t="shared" si="18"/>
        <v>0</v>
      </c>
      <c r="AB49" s="165">
        <f t="shared" si="18"/>
        <v>0</v>
      </c>
      <c r="AC49" s="165">
        <f t="shared" si="18"/>
        <v>0</v>
      </c>
      <c r="AD49" s="165">
        <f t="shared" si="18"/>
        <v>0</v>
      </c>
      <c r="AE49" s="165">
        <f t="shared" si="18"/>
        <v>0</v>
      </c>
      <c r="AF49" s="165">
        <f t="shared" si="18"/>
        <v>0</v>
      </c>
      <c r="AG49" s="165">
        <f t="shared" si="18"/>
        <v>0</v>
      </c>
      <c r="AH49" s="165">
        <f t="shared" si="18"/>
        <v>0</v>
      </c>
      <c r="AI49" s="165">
        <f t="shared" si="18"/>
        <v>0</v>
      </c>
      <c r="AJ49" s="165">
        <f t="shared" si="18"/>
        <v>0</v>
      </c>
      <c r="AK49" s="165">
        <f t="shared" si="18"/>
        <v>0</v>
      </c>
      <c r="AL49" s="165">
        <f t="shared" si="18"/>
        <v>0</v>
      </c>
      <c r="AM49" s="165">
        <f t="shared" si="18"/>
        <v>0</v>
      </c>
      <c r="AN49" s="165">
        <f t="shared" si="18"/>
        <v>0</v>
      </c>
      <c r="AO49" s="165">
        <f t="shared" si="18"/>
        <v>0</v>
      </c>
      <c r="AP49" s="165">
        <f t="shared" ref="AP49" si="19">AP34</f>
        <v>0</v>
      </c>
      <c r="AQ49" s="165">
        <f t="shared" si="18"/>
        <v>0</v>
      </c>
      <c r="AR49" s="74"/>
      <c r="AS49" s="73"/>
      <c r="AT49" s="42"/>
    </row>
    <row r="50" spans="1:46" x14ac:dyDescent="0.25">
      <c r="A50" s="73"/>
      <c r="B50" s="73"/>
      <c r="C50" s="73"/>
      <c r="D50" s="73"/>
      <c r="E50" s="73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3"/>
      <c r="AT50" s="42"/>
    </row>
    <row r="51" spans="1:46" x14ac:dyDescent="0.25">
      <c r="A51" s="73"/>
      <c r="B51" s="73"/>
      <c r="C51" s="73"/>
      <c r="D51" s="73"/>
      <c r="E51" s="115" t="s">
        <v>246</v>
      </c>
      <c r="F51" s="73"/>
      <c r="G51" s="115" t="s">
        <v>439</v>
      </c>
      <c r="H51" s="130"/>
      <c r="I51" s="130"/>
      <c r="J51" s="130">
        <f t="shared" ref="J51:AQ51" si="20">SUM(J45:J49)</f>
        <v>4285000</v>
      </c>
      <c r="K51" s="130">
        <f t="shared" si="20"/>
        <v>32200000</v>
      </c>
      <c r="L51" s="130">
        <f t="shared" si="20"/>
        <v>0</v>
      </c>
      <c r="M51" s="130">
        <f t="shared" si="20"/>
        <v>7999999.9999999991</v>
      </c>
      <c r="N51" s="130">
        <f t="shared" si="20"/>
        <v>5200000</v>
      </c>
      <c r="O51" s="130">
        <f t="shared" si="20"/>
        <v>4158364.5425927076</v>
      </c>
      <c r="P51" s="130">
        <f t="shared" si="20"/>
        <v>0</v>
      </c>
      <c r="Q51" s="130">
        <f t="shared" si="20"/>
        <v>0</v>
      </c>
      <c r="R51" s="130">
        <f t="shared" si="20"/>
        <v>0</v>
      </c>
      <c r="S51" s="130">
        <f t="shared" si="20"/>
        <v>0</v>
      </c>
      <c r="T51" s="130">
        <f t="shared" si="20"/>
        <v>0</v>
      </c>
      <c r="U51" s="130">
        <f t="shared" si="20"/>
        <v>0</v>
      </c>
      <c r="V51" s="130">
        <f t="shared" si="20"/>
        <v>0</v>
      </c>
      <c r="W51" s="130">
        <f t="shared" si="20"/>
        <v>0</v>
      </c>
      <c r="X51" s="130">
        <f t="shared" si="20"/>
        <v>0</v>
      </c>
      <c r="Y51" s="130">
        <f t="shared" si="20"/>
        <v>0</v>
      </c>
      <c r="Z51" s="130">
        <f t="shared" si="20"/>
        <v>0</v>
      </c>
      <c r="AA51" s="130">
        <f t="shared" si="20"/>
        <v>0</v>
      </c>
      <c r="AB51" s="130">
        <f t="shared" si="20"/>
        <v>0</v>
      </c>
      <c r="AC51" s="130">
        <f t="shared" si="20"/>
        <v>0</v>
      </c>
      <c r="AD51" s="130">
        <f t="shared" si="20"/>
        <v>0</v>
      </c>
      <c r="AE51" s="130">
        <f t="shared" si="20"/>
        <v>0</v>
      </c>
      <c r="AF51" s="130">
        <f t="shared" si="20"/>
        <v>0</v>
      </c>
      <c r="AG51" s="130">
        <f t="shared" si="20"/>
        <v>0</v>
      </c>
      <c r="AH51" s="130">
        <f t="shared" si="20"/>
        <v>0</v>
      </c>
      <c r="AI51" s="130">
        <f t="shared" si="20"/>
        <v>0</v>
      </c>
      <c r="AJ51" s="130">
        <f t="shared" si="20"/>
        <v>0</v>
      </c>
      <c r="AK51" s="130">
        <f t="shared" si="20"/>
        <v>0</v>
      </c>
      <c r="AL51" s="130">
        <f t="shared" si="20"/>
        <v>0</v>
      </c>
      <c r="AM51" s="130">
        <f t="shared" si="20"/>
        <v>0</v>
      </c>
      <c r="AN51" s="130">
        <f t="shared" si="20"/>
        <v>0</v>
      </c>
      <c r="AO51" s="130">
        <f t="shared" si="20"/>
        <v>0</v>
      </c>
      <c r="AP51" s="130">
        <f t="shared" ref="AP51" si="21">SUM(AP45:AP49)</f>
        <v>0</v>
      </c>
      <c r="AQ51" s="130">
        <f t="shared" si="20"/>
        <v>0</v>
      </c>
      <c r="AR51" s="74"/>
      <c r="AS51" s="73"/>
      <c r="AT51" s="42"/>
    </row>
    <row r="52" spans="1:46" x14ac:dyDescent="0.25">
      <c r="A52" s="73"/>
      <c r="B52" s="73"/>
      <c r="C52" s="73"/>
      <c r="D52" s="73"/>
      <c r="E52" s="109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3"/>
      <c r="AT52" s="42"/>
    </row>
    <row r="53" spans="1:46" x14ac:dyDescent="0.25">
      <c r="A53" s="73"/>
      <c r="B53" s="107" t="s">
        <v>247</v>
      </c>
      <c r="C53" s="107"/>
      <c r="D53" s="107"/>
      <c r="E53" s="107"/>
      <c r="F53" s="107"/>
      <c r="G53" s="107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08"/>
      <c r="AS53" s="107"/>
      <c r="AT53" s="42"/>
    </row>
    <row r="54" spans="1:46" x14ac:dyDescent="0.25">
      <c r="A54" s="73"/>
      <c r="B54" s="73"/>
      <c r="C54" s="73"/>
      <c r="D54" s="73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3"/>
      <c r="AT54" s="42"/>
    </row>
    <row r="55" spans="1:46" x14ac:dyDescent="0.25">
      <c r="A55" s="73"/>
      <c r="B55" s="73"/>
      <c r="C55" s="109" t="s">
        <v>503</v>
      </c>
      <c r="D55" s="109"/>
      <c r="E55" s="73"/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3"/>
      <c r="AT55" s="42"/>
    </row>
    <row r="56" spans="1:46" x14ac:dyDescent="0.25">
      <c r="A56" s="73"/>
      <c r="B56" s="73"/>
      <c r="C56" s="109" t="s">
        <v>504</v>
      </c>
      <c r="D56" s="109"/>
      <c r="E56" s="73"/>
      <c r="F56" s="73"/>
      <c r="G56" s="73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3"/>
      <c r="AT56" s="42"/>
    </row>
    <row r="57" spans="1:46" x14ac:dyDescent="0.25">
      <c r="A57" s="73"/>
      <c r="B57" s="73"/>
      <c r="C57" s="109"/>
      <c r="D57" s="109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3"/>
      <c r="AT57" s="42"/>
    </row>
    <row r="58" spans="1:46" x14ac:dyDescent="0.25">
      <c r="A58" s="73"/>
      <c r="B58" s="101"/>
      <c r="C58" s="110" t="s">
        <v>639</v>
      </c>
      <c r="D58" s="110"/>
      <c r="E58" s="110"/>
      <c r="F58" s="110"/>
      <c r="G58" s="110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  <c r="AQ58" s="111"/>
      <c r="AR58" s="111"/>
      <c r="AS58" s="110"/>
      <c r="AT58" s="42"/>
    </row>
    <row r="59" spans="1:46" x14ac:dyDescent="0.25">
      <c r="A59" s="73"/>
      <c r="B59" s="73"/>
      <c r="C59" s="109"/>
      <c r="D59" s="109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3"/>
      <c r="AT59" s="42"/>
    </row>
    <row r="60" spans="1:46" x14ac:dyDescent="0.25">
      <c r="A60" s="73"/>
      <c r="B60" s="73"/>
      <c r="C60" s="73"/>
      <c r="D60" s="109"/>
      <c r="E60" s="115" t="str">
        <f>'DNO inputs'!E243</f>
        <v>2007/08 RRP expenditure, by cost category</v>
      </c>
      <c r="F60" s="73"/>
      <c r="G60" s="115" t="str">
        <f>'DNO inputs'!G244</f>
        <v>£ per year</v>
      </c>
      <c r="H60" s="130"/>
      <c r="I60" s="130"/>
      <c r="J60" s="152">
        <f>'DNO inputs'!H244</f>
        <v>0</v>
      </c>
      <c r="K60" s="152">
        <f>'DNO inputs'!H245</f>
        <v>32299999.999999996</v>
      </c>
      <c r="L60" s="152">
        <f>'DNO inputs'!H246</f>
        <v>3000000</v>
      </c>
      <c r="M60" s="152">
        <f>'DNO inputs'!H247</f>
        <v>8300000.0000000009</v>
      </c>
      <c r="N60" s="152">
        <f>'DNO inputs'!H248</f>
        <v>5500000</v>
      </c>
      <c r="O60" s="152">
        <f>'DNO inputs'!H249</f>
        <v>4099999.9999999995</v>
      </c>
      <c r="P60" s="152">
        <f>'DNO inputs'!H250</f>
        <v>600000</v>
      </c>
      <c r="Q60" s="152">
        <f>'DNO inputs'!H251</f>
        <v>3500000</v>
      </c>
      <c r="R60" s="152">
        <f>'DNO inputs'!H252</f>
        <v>2900000</v>
      </c>
      <c r="S60" s="152">
        <f>'DNO inputs'!H253</f>
        <v>7200000</v>
      </c>
      <c r="T60" s="152">
        <f>'DNO inputs'!H254</f>
        <v>1900000</v>
      </c>
      <c r="U60" s="152">
        <f>'DNO inputs'!H255</f>
        <v>1000000</v>
      </c>
      <c r="V60" s="152">
        <f>'DNO inputs'!H256</f>
        <v>700000</v>
      </c>
      <c r="W60" s="152">
        <f>'DNO inputs'!H257</f>
        <v>900000</v>
      </c>
      <c r="X60" s="152">
        <f>'DNO inputs'!H258</f>
        <v>2700000</v>
      </c>
      <c r="Y60" s="152">
        <f>'DNO inputs'!H259</f>
        <v>6800000</v>
      </c>
      <c r="Z60" s="152">
        <f>'DNO inputs'!H260</f>
        <v>2100000</v>
      </c>
      <c r="AA60" s="152">
        <f>'DNO inputs'!H261</f>
        <v>900000</v>
      </c>
      <c r="AB60" s="152">
        <f>'DNO inputs'!H262</f>
        <v>1100000</v>
      </c>
      <c r="AC60" s="152">
        <f>'DNO inputs'!H263</f>
        <v>5800000</v>
      </c>
      <c r="AD60" s="152">
        <f>'DNO inputs'!H264</f>
        <v>1800000</v>
      </c>
      <c r="AE60" s="152">
        <f>'DNO inputs'!H265</f>
        <v>4300000</v>
      </c>
      <c r="AF60" s="152">
        <f>'DNO inputs'!H266</f>
        <v>13400000</v>
      </c>
      <c r="AG60" s="152">
        <f>'DNO inputs'!H267</f>
        <v>1800000</v>
      </c>
      <c r="AH60" s="152">
        <f>'DNO inputs'!H268</f>
        <v>8900000</v>
      </c>
      <c r="AI60" s="152">
        <f>'DNO inputs'!H269</f>
        <v>-100000</v>
      </c>
      <c r="AJ60" s="152">
        <f>'DNO inputs'!H270</f>
        <v>100000</v>
      </c>
      <c r="AK60" s="152">
        <f>'DNO inputs'!H271</f>
        <v>-2.7755575615628914E-11</v>
      </c>
      <c r="AL60" s="152">
        <f>'DNO inputs'!H272</f>
        <v>25300000</v>
      </c>
      <c r="AM60" s="152">
        <f>'DNO inputs'!H273</f>
        <v>15100000</v>
      </c>
      <c r="AN60" s="152">
        <f>'DNO inputs'!H274</f>
        <v>4200000</v>
      </c>
      <c r="AO60" s="152">
        <f>'DNO inputs'!H275</f>
        <v>0</v>
      </c>
      <c r="AP60" s="152">
        <f>'DNO inputs'!H276</f>
        <v>500000</v>
      </c>
      <c r="AQ60" s="152">
        <f>'DNO inputs'!H277</f>
        <v>-2900000.0000000056</v>
      </c>
      <c r="AR60" s="74"/>
      <c r="AS60" s="73"/>
      <c r="AT60" s="42"/>
    </row>
    <row r="61" spans="1:46" x14ac:dyDescent="0.25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 x14ac:dyDescent="0.25">
      <c r="A62" s="115"/>
      <c r="B62" s="73"/>
      <c r="C62" s="73"/>
      <c r="D62" s="73"/>
      <c r="E62" s="115" t="s">
        <v>248</v>
      </c>
      <c r="F62" s="73"/>
      <c r="G62" s="115" t="str">
        <f>G$19</f>
        <v>£ per year</v>
      </c>
      <c r="H62" s="130"/>
      <c r="I62" s="143" t="s">
        <v>314</v>
      </c>
      <c r="J62" s="130">
        <f>J60 - J51</f>
        <v>-4285000</v>
      </c>
      <c r="K62" s="130">
        <f t="shared" ref="K62:AQ62" si="22">K60 - K51</f>
        <v>99999.999999996275</v>
      </c>
      <c r="L62" s="130">
        <f t="shared" si="22"/>
        <v>3000000</v>
      </c>
      <c r="M62" s="130">
        <f t="shared" si="22"/>
        <v>300000.00000000186</v>
      </c>
      <c r="N62" s="130">
        <f t="shared" si="22"/>
        <v>300000</v>
      </c>
      <c r="O62" s="130">
        <f t="shared" si="22"/>
        <v>-58364.542592708021</v>
      </c>
      <c r="P62" s="130">
        <f t="shared" si="22"/>
        <v>600000</v>
      </c>
      <c r="Q62" s="130">
        <f t="shared" si="22"/>
        <v>3500000</v>
      </c>
      <c r="R62" s="130">
        <f t="shared" si="22"/>
        <v>2900000</v>
      </c>
      <c r="S62" s="130">
        <f t="shared" si="22"/>
        <v>7200000</v>
      </c>
      <c r="T62" s="130">
        <f t="shared" si="22"/>
        <v>1900000</v>
      </c>
      <c r="U62" s="130">
        <f t="shared" si="22"/>
        <v>1000000</v>
      </c>
      <c r="V62" s="130">
        <f t="shared" si="22"/>
        <v>700000</v>
      </c>
      <c r="W62" s="130">
        <f t="shared" si="22"/>
        <v>900000</v>
      </c>
      <c r="X62" s="130">
        <f t="shared" si="22"/>
        <v>2700000</v>
      </c>
      <c r="Y62" s="130">
        <f t="shared" si="22"/>
        <v>6800000</v>
      </c>
      <c r="Z62" s="130">
        <f t="shared" si="22"/>
        <v>2100000</v>
      </c>
      <c r="AA62" s="130">
        <f t="shared" si="22"/>
        <v>900000</v>
      </c>
      <c r="AB62" s="130">
        <f t="shared" si="22"/>
        <v>1100000</v>
      </c>
      <c r="AC62" s="130">
        <f t="shared" si="22"/>
        <v>5800000</v>
      </c>
      <c r="AD62" s="130">
        <f t="shared" si="22"/>
        <v>1800000</v>
      </c>
      <c r="AE62" s="130">
        <f t="shared" si="22"/>
        <v>4300000</v>
      </c>
      <c r="AF62" s="130">
        <f t="shared" si="22"/>
        <v>13400000</v>
      </c>
      <c r="AG62" s="130">
        <f t="shared" si="22"/>
        <v>1800000</v>
      </c>
      <c r="AH62" s="130">
        <f t="shared" si="22"/>
        <v>8900000</v>
      </c>
      <c r="AI62" s="130">
        <f t="shared" si="22"/>
        <v>-100000</v>
      </c>
      <c r="AJ62" s="130">
        <f t="shared" si="22"/>
        <v>100000</v>
      </c>
      <c r="AK62" s="130">
        <f t="shared" si="22"/>
        <v>-2.7755575615628914E-11</v>
      </c>
      <c r="AL62" s="130">
        <f t="shared" si="22"/>
        <v>25300000</v>
      </c>
      <c r="AM62" s="130">
        <f t="shared" si="22"/>
        <v>15100000</v>
      </c>
      <c r="AN62" s="130">
        <f t="shared" si="22"/>
        <v>4200000</v>
      </c>
      <c r="AO62" s="130">
        <f t="shared" si="22"/>
        <v>0</v>
      </c>
      <c r="AP62" s="130">
        <f t="shared" ref="AP62" si="23">AP60 - AP51</f>
        <v>500000</v>
      </c>
      <c r="AQ62" s="130">
        <f t="shared" si="22"/>
        <v>-2900000.0000000056</v>
      </c>
      <c r="AR62" s="74"/>
      <c r="AS62" s="115" t="s">
        <v>571</v>
      </c>
      <c r="AT62" s="42"/>
    </row>
    <row r="63" spans="1:46" x14ac:dyDescent="0.25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3"/>
      <c r="AT63" s="42"/>
    </row>
    <row r="64" spans="1:46" x14ac:dyDescent="0.25">
      <c r="A64" s="73"/>
      <c r="B64" s="73"/>
      <c r="C64" s="73"/>
      <c r="D64" s="73"/>
      <c r="E64" s="115" t="str">
        <f>'Fixed inputs'!E53</f>
        <v>Allocation rules allocation key, by cost category</v>
      </c>
      <c r="F64" s="73"/>
      <c r="G64" s="115" t="str">
        <f>'Fixed inputs'!G54</f>
        <v>option</v>
      </c>
      <c r="H64" s="130"/>
      <c r="I64" s="130"/>
      <c r="J64" s="160"/>
      <c r="K64" s="152" t="str">
        <f>'Fixed inputs'!H55</f>
        <v>MEAV</v>
      </c>
      <c r="L64" s="152" t="str">
        <f>'Fixed inputs'!H56</f>
        <v>MEAV</v>
      </c>
      <c r="M64" s="152" t="str">
        <f>'Fixed inputs'!H57</f>
        <v>MEAV</v>
      </c>
      <c r="N64" s="152" t="str">
        <f>'Fixed inputs'!H58</f>
        <v>MEAV</v>
      </c>
      <c r="O64" s="152" t="str">
        <f>'Fixed inputs'!H59</f>
        <v>MEAV</v>
      </c>
      <c r="P64" s="152" t="str">
        <f>'Fixed inputs'!H60</f>
        <v>MEAV</v>
      </c>
      <c r="Q64" s="152" t="str">
        <f>'Fixed inputs'!H61</f>
        <v>MEAV</v>
      </c>
      <c r="R64" s="152" t="str">
        <f>'Fixed inputs'!H62</f>
        <v>MEAV</v>
      </c>
      <c r="S64" s="152" t="str">
        <f>'Fixed inputs'!H63</f>
        <v>MEAV</v>
      </c>
      <c r="T64" s="152" t="str">
        <f>'Fixed inputs'!H64</f>
        <v>MEAV</v>
      </c>
      <c r="U64" s="152" t="str">
        <f>'Fixed inputs'!H65</f>
        <v>MEAV</v>
      </c>
      <c r="V64" s="152" t="str">
        <f>'Fixed inputs'!H66</f>
        <v>MEAV</v>
      </c>
      <c r="W64" s="152" t="str">
        <f>'Fixed inputs'!H67</f>
        <v>MEAV</v>
      </c>
      <c r="X64" s="152" t="str">
        <f>'Fixed inputs'!H68</f>
        <v>MEAV</v>
      </c>
      <c r="Y64" s="152" t="str">
        <f>'Fixed inputs'!H69</f>
        <v>Do not allocate</v>
      </c>
      <c r="Z64" s="152" t="str">
        <f>'Fixed inputs'!H70</f>
        <v>Do not allocate</v>
      </c>
      <c r="AA64" s="152" t="str">
        <f>'Fixed inputs'!H71</f>
        <v>MEAV</v>
      </c>
      <c r="AB64" s="152" t="str">
        <f>'Fixed inputs'!H72</f>
        <v>MEAV</v>
      </c>
      <c r="AC64" s="152" t="str">
        <f>'Fixed inputs'!H73</f>
        <v>MEAV</v>
      </c>
      <c r="AD64" s="152" t="str">
        <f>'Fixed inputs'!H74</f>
        <v>MEAV</v>
      </c>
      <c r="AE64" s="152" t="str">
        <f>'Fixed inputs'!H75</f>
        <v>Do not allocate</v>
      </c>
      <c r="AF64" s="152" t="str">
        <f>'Fixed inputs'!H76</f>
        <v>Do not allocate</v>
      </c>
      <c r="AG64" s="152" t="str">
        <f>'Fixed inputs'!H77</f>
        <v>Do not allocate</v>
      </c>
      <c r="AH64" s="152" t="str">
        <f>'Fixed inputs'!H78</f>
        <v>Do not allocate</v>
      </c>
      <c r="AI64" s="152" t="str">
        <f>'Fixed inputs'!H79</f>
        <v>Do not allocate</v>
      </c>
      <c r="AJ64" s="152" t="str">
        <f>'Fixed inputs'!H80</f>
        <v>Do not allocate</v>
      </c>
      <c r="AK64" s="152" t="str">
        <f>'Fixed inputs'!H81</f>
        <v>Do not allocate</v>
      </c>
      <c r="AL64" s="152" t="str">
        <f>'Fixed inputs'!H82</f>
        <v>Do not allocate</v>
      </c>
      <c r="AM64" s="152" t="str">
        <f>'Fixed inputs'!H83</f>
        <v>Do not allocate</v>
      </c>
      <c r="AN64" s="152" t="str">
        <f>'Fixed inputs'!H84</f>
        <v>Deduct from revenue</v>
      </c>
      <c r="AO64" s="152" t="str">
        <f>'Fixed inputs'!H85</f>
        <v>Do not allocate</v>
      </c>
      <c r="AP64" s="152" t="str">
        <f>'Fixed inputs'!H86</f>
        <v>LV Services</v>
      </c>
      <c r="AQ64" s="152" t="str">
        <f>'Fixed inputs'!H87</f>
        <v>Do not allocate</v>
      </c>
      <c r="AR64" s="74"/>
      <c r="AS64" s="73"/>
      <c r="AT64" s="42"/>
    </row>
    <row r="65" spans="1:46" x14ac:dyDescent="0.25">
      <c r="A65" s="73"/>
      <c r="B65" s="73"/>
      <c r="C65" s="73"/>
      <c r="D65" s="73"/>
      <c r="E65" s="109"/>
      <c r="F65" s="73"/>
      <c r="G65" s="73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3"/>
      <c r="AT65" s="42"/>
    </row>
    <row r="66" spans="1:46" x14ac:dyDescent="0.25">
      <c r="A66" s="73"/>
      <c r="B66" s="73"/>
      <c r="C66" s="73"/>
      <c r="D66" s="73"/>
      <c r="E66" s="115" t="str">
        <f>'Fixed inputs'!E49</f>
        <v>MEAV allocation option name</v>
      </c>
      <c r="F66" s="73"/>
      <c r="G66" s="115" t="s">
        <v>354</v>
      </c>
      <c r="H66" s="152" t="str">
        <f>'Fixed inputs'!H49</f>
        <v>MEAV</v>
      </c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74"/>
      <c r="AS66" s="73"/>
      <c r="AT66" s="42"/>
    </row>
    <row r="67" spans="1:46" x14ac:dyDescent="0.25">
      <c r="A67" s="115"/>
      <c r="B67" s="73"/>
      <c r="C67" s="73"/>
      <c r="D67" s="73"/>
      <c r="E67" s="120" t="s">
        <v>536</v>
      </c>
      <c r="F67" s="101"/>
      <c r="G67" s="115" t="s">
        <v>191</v>
      </c>
      <c r="H67" s="168"/>
      <c r="I67" s="169" t="s">
        <v>314</v>
      </c>
      <c r="J67" s="170">
        <f t="shared" ref="J67:AQ67" si="24">IF($H66 = J64, 1, 0)</f>
        <v>0</v>
      </c>
      <c r="K67" s="170">
        <f t="shared" si="24"/>
        <v>1</v>
      </c>
      <c r="L67" s="170">
        <f t="shared" si="24"/>
        <v>1</v>
      </c>
      <c r="M67" s="170">
        <f t="shared" si="24"/>
        <v>1</v>
      </c>
      <c r="N67" s="170">
        <f t="shared" si="24"/>
        <v>1</v>
      </c>
      <c r="O67" s="170">
        <f t="shared" si="24"/>
        <v>1</v>
      </c>
      <c r="P67" s="170">
        <f t="shared" si="24"/>
        <v>1</v>
      </c>
      <c r="Q67" s="170">
        <f t="shared" si="24"/>
        <v>1</v>
      </c>
      <c r="R67" s="170">
        <f t="shared" si="24"/>
        <v>1</v>
      </c>
      <c r="S67" s="170">
        <f t="shared" si="24"/>
        <v>1</v>
      </c>
      <c r="T67" s="170">
        <f t="shared" si="24"/>
        <v>1</v>
      </c>
      <c r="U67" s="170">
        <f t="shared" si="24"/>
        <v>1</v>
      </c>
      <c r="V67" s="170">
        <f t="shared" si="24"/>
        <v>1</v>
      </c>
      <c r="W67" s="170">
        <f t="shared" si="24"/>
        <v>1</v>
      </c>
      <c r="X67" s="170">
        <f t="shared" si="24"/>
        <v>1</v>
      </c>
      <c r="Y67" s="170">
        <f t="shared" si="24"/>
        <v>0</v>
      </c>
      <c r="Z67" s="170">
        <f t="shared" si="24"/>
        <v>0</v>
      </c>
      <c r="AA67" s="170">
        <f t="shared" si="24"/>
        <v>1</v>
      </c>
      <c r="AB67" s="170">
        <f t="shared" si="24"/>
        <v>1</v>
      </c>
      <c r="AC67" s="170">
        <f t="shared" si="24"/>
        <v>1</v>
      </c>
      <c r="AD67" s="170">
        <f t="shared" si="24"/>
        <v>1</v>
      </c>
      <c r="AE67" s="170">
        <f t="shared" si="24"/>
        <v>0</v>
      </c>
      <c r="AF67" s="170">
        <f t="shared" si="24"/>
        <v>0</v>
      </c>
      <c r="AG67" s="170">
        <f t="shared" si="24"/>
        <v>0</v>
      </c>
      <c r="AH67" s="170">
        <f t="shared" si="24"/>
        <v>0</v>
      </c>
      <c r="AI67" s="170">
        <f t="shared" si="24"/>
        <v>0</v>
      </c>
      <c r="AJ67" s="170">
        <f t="shared" si="24"/>
        <v>0</v>
      </c>
      <c r="AK67" s="170">
        <f t="shared" si="24"/>
        <v>0</v>
      </c>
      <c r="AL67" s="170">
        <f t="shared" si="24"/>
        <v>0</v>
      </c>
      <c r="AM67" s="170">
        <f t="shared" si="24"/>
        <v>0</v>
      </c>
      <c r="AN67" s="170">
        <f t="shared" si="24"/>
        <v>0</v>
      </c>
      <c r="AO67" s="170">
        <f t="shared" si="24"/>
        <v>0</v>
      </c>
      <c r="AP67" s="170">
        <f t="shared" ref="AP67" si="25">IF($H66 = AP64, 1, 0)</f>
        <v>0</v>
      </c>
      <c r="AQ67" s="170">
        <f t="shared" si="24"/>
        <v>0</v>
      </c>
      <c r="AR67" s="74"/>
      <c r="AS67" s="115" t="s">
        <v>571</v>
      </c>
      <c r="AT67" s="42"/>
    </row>
    <row r="68" spans="1:46" x14ac:dyDescent="0.25">
      <c r="A68" s="73"/>
      <c r="B68" s="73"/>
      <c r="C68" s="73"/>
      <c r="D68" s="73"/>
      <c r="E68" s="109"/>
      <c r="F68" s="73"/>
      <c r="G68" s="73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  <c r="AN68" s="74"/>
      <c r="AO68" s="74"/>
      <c r="AP68" s="74"/>
      <c r="AQ68" s="74"/>
      <c r="AR68" s="74"/>
      <c r="AS68" s="73"/>
      <c r="AT68" s="42"/>
    </row>
    <row r="69" spans="1:46" x14ac:dyDescent="0.25">
      <c r="A69" s="115"/>
      <c r="B69" s="73"/>
      <c r="C69" s="73"/>
      <c r="D69" s="73"/>
      <c r="E69" s="115" t="s">
        <v>263</v>
      </c>
      <c r="F69" s="73"/>
      <c r="G69" s="115" t="str">
        <f>G$19</f>
        <v>£ per year</v>
      </c>
      <c r="H69" s="130"/>
      <c r="I69" s="143" t="s">
        <v>314</v>
      </c>
      <c r="J69" s="130">
        <f>J62 * J67</f>
        <v>0</v>
      </c>
      <c r="K69" s="130">
        <f t="shared" ref="K69:AQ69" si="26">K62 * K67</f>
        <v>99999.999999996275</v>
      </c>
      <c r="L69" s="130">
        <f t="shared" si="26"/>
        <v>3000000</v>
      </c>
      <c r="M69" s="130">
        <f t="shared" si="26"/>
        <v>300000.00000000186</v>
      </c>
      <c r="N69" s="130">
        <f t="shared" si="26"/>
        <v>300000</v>
      </c>
      <c r="O69" s="130">
        <f t="shared" si="26"/>
        <v>-58364.542592708021</v>
      </c>
      <c r="P69" s="130">
        <f t="shared" si="26"/>
        <v>600000</v>
      </c>
      <c r="Q69" s="130">
        <f t="shared" si="26"/>
        <v>3500000</v>
      </c>
      <c r="R69" s="130">
        <f t="shared" si="26"/>
        <v>2900000</v>
      </c>
      <c r="S69" s="130">
        <f t="shared" si="26"/>
        <v>7200000</v>
      </c>
      <c r="T69" s="130">
        <f t="shared" si="26"/>
        <v>1900000</v>
      </c>
      <c r="U69" s="130">
        <f t="shared" si="26"/>
        <v>1000000</v>
      </c>
      <c r="V69" s="130">
        <f t="shared" si="26"/>
        <v>700000</v>
      </c>
      <c r="W69" s="130">
        <f t="shared" si="26"/>
        <v>900000</v>
      </c>
      <c r="X69" s="130">
        <f t="shared" si="26"/>
        <v>2700000</v>
      </c>
      <c r="Y69" s="130">
        <f t="shared" si="26"/>
        <v>0</v>
      </c>
      <c r="Z69" s="130">
        <f t="shared" si="26"/>
        <v>0</v>
      </c>
      <c r="AA69" s="130">
        <f t="shared" si="26"/>
        <v>900000</v>
      </c>
      <c r="AB69" s="130">
        <f t="shared" si="26"/>
        <v>1100000</v>
      </c>
      <c r="AC69" s="130">
        <f t="shared" si="26"/>
        <v>5800000</v>
      </c>
      <c r="AD69" s="130">
        <f t="shared" si="26"/>
        <v>1800000</v>
      </c>
      <c r="AE69" s="130">
        <f t="shared" si="26"/>
        <v>0</v>
      </c>
      <c r="AF69" s="130">
        <f t="shared" si="26"/>
        <v>0</v>
      </c>
      <c r="AG69" s="130">
        <f t="shared" si="26"/>
        <v>0</v>
      </c>
      <c r="AH69" s="130">
        <f t="shared" si="26"/>
        <v>0</v>
      </c>
      <c r="AI69" s="130">
        <f t="shared" si="26"/>
        <v>0</v>
      </c>
      <c r="AJ69" s="130">
        <f t="shared" si="26"/>
        <v>0</v>
      </c>
      <c r="AK69" s="130">
        <f t="shared" si="26"/>
        <v>0</v>
      </c>
      <c r="AL69" s="130">
        <f t="shared" si="26"/>
        <v>0</v>
      </c>
      <c r="AM69" s="130">
        <f t="shared" si="26"/>
        <v>0</v>
      </c>
      <c r="AN69" s="130">
        <f t="shared" si="26"/>
        <v>0</v>
      </c>
      <c r="AO69" s="130">
        <f t="shared" si="26"/>
        <v>0</v>
      </c>
      <c r="AP69" s="130">
        <f t="shared" ref="AP69" si="27">AP62 * AP67</f>
        <v>0</v>
      </c>
      <c r="AQ69" s="130">
        <f t="shared" si="26"/>
        <v>0</v>
      </c>
      <c r="AR69" s="74"/>
      <c r="AS69" s="115" t="s">
        <v>571</v>
      </c>
      <c r="AT69" s="42"/>
    </row>
    <row r="70" spans="1:46" x14ac:dyDescent="0.25">
      <c r="A70" s="73"/>
      <c r="B70" s="73"/>
      <c r="C70" s="73"/>
      <c r="D70" s="73"/>
      <c r="E70" s="109"/>
      <c r="F70" s="73"/>
      <c r="G70" s="73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74"/>
      <c r="AP70" s="74"/>
      <c r="AQ70" s="74"/>
      <c r="AR70" s="74"/>
      <c r="AS70" s="73"/>
      <c r="AT70" s="42"/>
    </row>
    <row r="71" spans="1:46" x14ac:dyDescent="0.25">
      <c r="A71" s="73"/>
      <c r="B71" s="101"/>
      <c r="C71" s="110" t="s">
        <v>640</v>
      </c>
      <c r="D71" s="110"/>
      <c r="E71" s="110"/>
      <c r="F71" s="110"/>
      <c r="G71" s="110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0"/>
      <c r="AT71" s="42"/>
    </row>
    <row r="72" spans="1:46" x14ac:dyDescent="0.25">
      <c r="A72" s="73"/>
      <c r="B72" s="73"/>
      <c r="C72" s="109"/>
      <c r="D72" s="109"/>
      <c r="E72" s="73"/>
      <c r="F72" s="73"/>
      <c r="G72" s="73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3"/>
      <c r="AT72" s="42"/>
    </row>
    <row r="73" spans="1:46" x14ac:dyDescent="0.25">
      <c r="A73" s="73"/>
      <c r="B73" s="73"/>
      <c r="C73" s="73"/>
      <c r="D73" s="109"/>
      <c r="E73" s="112" t="str">
        <f>MEAV!E63</f>
        <v>Share of total MEAV, by network level</v>
      </c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3"/>
      <c r="AT73" s="42"/>
    </row>
    <row r="74" spans="1:46" x14ac:dyDescent="0.25">
      <c r="A74" s="73"/>
      <c r="B74" s="73"/>
      <c r="C74" s="73"/>
      <c r="D74" s="73"/>
      <c r="E74" s="73"/>
      <c r="F74" s="113" t="str">
        <f>MEAV!F64</f>
        <v>LV services</v>
      </c>
      <c r="G74" s="113" t="str">
        <f>MEAV!G64</f>
        <v>%</v>
      </c>
      <c r="H74" s="172">
        <f>MEAV!H64</f>
        <v>0.16067723412421733</v>
      </c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135"/>
      <c r="AD74" s="135"/>
      <c r="AE74" s="135"/>
      <c r="AF74" s="135"/>
      <c r="AG74" s="135"/>
      <c r="AH74" s="135"/>
      <c r="AI74" s="135"/>
      <c r="AJ74" s="135"/>
      <c r="AK74" s="135"/>
      <c r="AL74" s="135"/>
      <c r="AM74" s="135"/>
      <c r="AN74" s="135"/>
      <c r="AO74" s="135"/>
      <c r="AP74" s="135"/>
      <c r="AQ74" s="135"/>
      <c r="AR74" s="74"/>
      <c r="AS74" s="73"/>
      <c r="AT74" s="42"/>
    </row>
    <row r="75" spans="1:46" x14ac:dyDescent="0.25">
      <c r="A75" s="73"/>
      <c r="B75" s="73"/>
      <c r="C75" s="73"/>
      <c r="D75" s="73"/>
      <c r="E75" s="73"/>
      <c r="F75" s="115" t="str">
        <f>MEAV!F65</f>
        <v>LV mains</v>
      </c>
      <c r="G75" s="115" t="str">
        <f>MEAV!G65</f>
        <v>%</v>
      </c>
      <c r="H75" s="166">
        <f>MEAV!H65</f>
        <v>0.27232459819696425</v>
      </c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  <c r="AK75" s="135"/>
      <c r="AL75" s="135"/>
      <c r="AM75" s="135"/>
      <c r="AN75" s="135"/>
      <c r="AO75" s="135"/>
      <c r="AP75" s="135"/>
      <c r="AQ75" s="135"/>
      <c r="AR75" s="74"/>
      <c r="AS75" s="73"/>
      <c r="AT75" s="42"/>
    </row>
    <row r="76" spans="1:46" x14ac:dyDescent="0.25">
      <c r="A76" s="73"/>
      <c r="B76" s="73"/>
      <c r="C76" s="73"/>
      <c r="D76" s="73"/>
      <c r="E76" s="73"/>
      <c r="F76" s="115" t="str">
        <f>MEAV!F66</f>
        <v>HV/LV</v>
      </c>
      <c r="G76" s="115" t="str">
        <f>MEAV!G66</f>
        <v>%</v>
      </c>
      <c r="H76" s="166">
        <f>MEAV!H66</f>
        <v>6.8102560342398366E-2</v>
      </c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74"/>
      <c r="AS76" s="73"/>
      <c r="AT76" s="42"/>
    </row>
    <row r="77" spans="1:46" x14ac:dyDescent="0.25">
      <c r="A77" s="73"/>
      <c r="B77" s="73"/>
      <c r="C77" s="73"/>
      <c r="D77" s="73"/>
      <c r="E77" s="73"/>
      <c r="F77" s="115" t="str">
        <f>MEAV!F67</f>
        <v>HV</v>
      </c>
      <c r="G77" s="115" t="str">
        <f>MEAV!G67</f>
        <v>%</v>
      </c>
      <c r="H77" s="166">
        <f>MEAV!H67</f>
        <v>0.2782617825258919</v>
      </c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74"/>
      <c r="AS77" s="73"/>
      <c r="AT77" s="42"/>
    </row>
    <row r="78" spans="1:46" x14ac:dyDescent="0.25">
      <c r="A78" s="73"/>
      <c r="B78" s="73"/>
      <c r="C78" s="73"/>
      <c r="D78" s="73"/>
      <c r="E78" s="73"/>
      <c r="F78" s="117" t="str">
        <f>MEAV!F68</f>
        <v>EHV and 132kV</v>
      </c>
      <c r="G78" s="117" t="str">
        <f>MEAV!G68</f>
        <v>%</v>
      </c>
      <c r="H78" s="173">
        <f>MEAV!H68</f>
        <v>0.22063382481052812</v>
      </c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74"/>
      <c r="AS78" s="73"/>
      <c r="AT78" s="42"/>
    </row>
    <row r="79" spans="1:46" x14ac:dyDescent="0.25">
      <c r="A79" s="73"/>
      <c r="B79" s="73"/>
      <c r="C79" s="73"/>
      <c r="D79" s="73"/>
      <c r="E79" s="73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3"/>
      <c r="AT79" s="42"/>
    </row>
    <row r="80" spans="1:46" x14ac:dyDescent="0.25">
      <c r="A80" s="73"/>
      <c r="B80" s="73"/>
      <c r="C80" s="73"/>
      <c r="D80" s="73"/>
      <c r="E80" s="112" t="str">
        <f>MEAV!E134</f>
        <v>Share of total adjusted MEAV, by network level</v>
      </c>
      <c r="F80" s="73"/>
      <c r="G80" s="73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3"/>
      <c r="AT80" s="42"/>
    </row>
    <row r="81" spans="1:46" x14ac:dyDescent="0.25">
      <c r="A81" s="73"/>
      <c r="B81" s="73"/>
      <c r="C81" s="73"/>
      <c r="D81" s="73"/>
      <c r="E81" s="73"/>
      <c r="F81" s="113" t="str">
        <f>MEAV!F135</f>
        <v>LV services</v>
      </c>
      <c r="G81" s="113" t="str">
        <f>MEAV!G135</f>
        <v>%</v>
      </c>
      <c r="H81" s="172">
        <f>MEAV!H135</f>
        <v>0.16851905292377123</v>
      </c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74"/>
      <c r="AS81" s="73"/>
      <c r="AT81" s="42"/>
    </row>
    <row r="82" spans="1:46" x14ac:dyDescent="0.25">
      <c r="A82" s="73"/>
      <c r="B82" s="73"/>
      <c r="C82" s="73"/>
      <c r="D82" s="73"/>
      <c r="E82" s="73"/>
      <c r="F82" s="115" t="str">
        <f>MEAV!F136</f>
        <v>LV mains</v>
      </c>
      <c r="G82" s="115" t="str">
        <f>MEAV!G136</f>
        <v>%</v>
      </c>
      <c r="H82" s="166">
        <f>MEAV!H136</f>
        <v>0.28561534324470994</v>
      </c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135"/>
      <c r="AA82" s="135"/>
      <c r="AB82" s="135"/>
      <c r="AC82" s="135"/>
      <c r="AD82" s="135"/>
      <c r="AE82" s="135"/>
      <c r="AF82" s="135"/>
      <c r="AG82" s="135"/>
      <c r="AH82" s="135"/>
      <c r="AI82" s="135"/>
      <c r="AJ82" s="135"/>
      <c r="AK82" s="135"/>
      <c r="AL82" s="135"/>
      <c r="AM82" s="135"/>
      <c r="AN82" s="135"/>
      <c r="AO82" s="135"/>
      <c r="AP82" s="135"/>
      <c r="AQ82" s="135"/>
      <c r="AR82" s="74"/>
      <c r="AS82" s="73"/>
      <c r="AT82" s="42"/>
    </row>
    <row r="83" spans="1:46" x14ac:dyDescent="0.25">
      <c r="A83" s="73"/>
      <c r="B83" s="73"/>
      <c r="C83" s="73"/>
      <c r="D83" s="73"/>
      <c r="E83" s="73"/>
      <c r="F83" s="115" t="str">
        <f>MEAV!F137</f>
        <v>HV/LV</v>
      </c>
      <c r="G83" s="115" t="str">
        <f>MEAV!G137</f>
        <v>%</v>
      </c>
      <c r="H83" s="166">
        <f>MEAV!H137</f>
        <v>7.1426291553615934E-2</v>
      </c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  <c r="AJ83" s="135"/>
      <c r="AK83" s="135"/>
      <c r="AL83" s="135"/>
      <c r="AM83" s="135"/>
      <c r="AN83" s="135"/>
      <c r="AO83" s="135"/>
      <c r="AP83" s="135"/>
      <c r="AQ83" s="135"/>
      <c r="AR83" s="74"/>
      <c r="AS83" s="73"/>
      <c r="AT83" s="42"/>
    </row>
    <row r="84" spans="1:46" x14ac:dyDescent="0.25">
      <c r="A84" s="73"/>
      <c r="B84" s="73"/>
      <c r="C84" s="73"/>
      <c r="D84" s="73"/>
      <c r="E84" s="73"/>
      <c r="F84" s="115" t="str">
        <f>MEAV!F138</f>
        <v>HV</v>
      </c>
      <c r="G84" s="115" t="str">
        <f>MEAV!G138</f>
        <v>%</v>
      </c>
      <c r="H84" s="166">
        <f>MEAV!H138</f>
        <v>0.29184229061281847</v>
      </c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74"/>
      <c r="AS84" s="73"/>
      <c r="AT84" s="42"/>
    </row>
    <row r="85" spans="1:46" x14ac:dyDescent="0.25">
      <c r="A85" s="73"/>
      <c r="B85" s="73"/>
      <c r="C85" s="73"/>
      <c r="D85" s="73"/>
      <c r="E85" s="73"/>
      <c r="F85" s="117" t="str">
        <f>MEAV!F139</f>
        <v>EHV and 132kV</v>
      </c>
      <c r="G85" s="117" t="str">
        <f>MEAV!G139</f>
        <v>%</v>
      </c>
      <c r="H85" s="173">
        <f>MEAV!H139</f>
        <v>0.18259702166508435</v>
      </c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135"/>
      <c r="AA85" s="135"/>
      <c r="AB85" s="135"/>
      <c r="AC85" s="135"/>
      <c r="AD85" s="135"/>
      <c r="AE85" s="135"/>
      <c r="AF85" s="135"/>
      <c r="AG85" s="135"/>
      <c r="AH85" s="135"/>
      <c r="AI85" s="135"/>
      <c r="AJ85" s="135"/>
      <c r="AK85" s="135"/>
      <c r="AL85" s="135"/>
      <c r="AM85" s="135"/>
      <c r="AN85" s="135"/>
      <c r="AO85" s="135"/>
      <c r="AP85" s="135"/>
      <c r="AQ85" s="135"/>
      <c r="AR85" s="74"/>
      <c r="AS85" s="73"/>
      <c r="AT85" s="42"/>
    </row>
    <row r="86" spans="1:46" x14ac:dyDescent="0.25">
      <c r="A86" s="73"/>
      <c r="B86" s="73"/>
      <c r="C86" s="73"/>
      <c r="D86" s="73"/>
      <c r="E86" s="73"/>
      <c r="F86" s="73"/>
      <c r="G86" s="73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3"/>
      <c r="AT86" s="42"/>
    </row>
    <row r="87" spans="1:46" x14ac:dyDescent="0.25">
      <c r="A87" s="73"/>
      <c r="B87" s="101"/>
      <c r="C87" s="110" t="s">
        <v>641</v>
      </c>
      <c r="D87" s="110"/>
      <c r="E87" s="110"/>
      <c r="F87" s="110"/>
      <c r="G87" s="110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  <c r="AQ87" s="111"/>
      <c r="AR87" s="111"/>
      <c r="AS87" s="110"/>
      <c r="AT87" s="42"/>
    </row>
    <row r="88" spans="1:46" x14ac:dyDescent="0.25">
      <c r="A88" s="73"/>
      <c r="B88" s="73"/>
      <c r="C88" s="109"/>
      <c r="D88" s="109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3"/>
      <c r="AT88" s="42"/>
    </row>
    <row r="89" spans="1:46" x14ac:dyDescent="0.25">
      <c r="A89" s="115"/>
      <c r="B89" s="73"/>
      <c r="C89" s="73"/>
      <c r="D89" s="109"/>
      <c r="E89" s="112" t="s">
        <v>355</v>
      </c>
      <c r="F89" s="73"/>
      <c r="G89" s="73"/>
      <c r="H89" s="74"/>
      <c r="I89" s="132" t="s">
        <v>314</v>
      </c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115" t="s">
        <v>571</v>
      </c>
      <c r="AT89" s="42"/>
    </row>
    <row r="90" spans="1:46" x14ac:dyDescent="0.25">
      <c r="A90" s="73"/>
      <c r="B90" s="73"/>
      <c r="C90" s="73"/>
      <c r="D90" s="73"/>
      <c r="E90" s="73"/>
      <c r="F90" s="113" t="s">
        <v>193</v>
      </c>
      <c r="G90" s="113" t="str">
        <f>G$19</f>
        <v>£ per year</v>
      </c>
      <c r="H90" s="145"/>
      <c r="I90" s="145"/>
      <c r="J90" s="163">
        <f t="shared" ref="J90:AQ90" si="28">J$69 * $H74</f>
        <v>0</v>
      </c>
      <c r="K90" s="163">
        <f t="shared" si="28"/>
        <v>16067.723412421135</v>
      </c>
      <c r="L90" s="163">
        <f t="shared" si="28"/>
        <v>482031.70237265201</v>
      </c>
      <c r="M90" s="163">
        <f t="shared" si="28"/>
        <v>48203.170237265498</v>
      </c>
      <c r="N90" s="163">
        <f t="shared" si="28"/>
        <v>48203.1702372652</v>
      </c>
      <c r="O90" s="163">
        <f t="shared" si="28"/>
        <v>-9377.8532747214012</v>
      </c>
      <c r="P90" s="163">
        <f t="shared" si="28"/>
        <v>96406.3404745304</v>
      </c>
      <c r="Q90" s="163">
        <f t="shared" si="28"/>
        <v>562370.31943476072</v>
      </c>
      <c r="R90" s="163">
        <f t="shared" si="28"/>
        <v>465963.97896023025</v>
      </c>
      <c r="S90" s="163">
        <f t="shared" si="28"/>
        <v>1156876.0856943647</v>
      </c>
      <c r="T90" s="163">
        <f t="shared" si="28"/>
        <v>305286.74483601295</v>
      </c>
      <c r="U90" s="163">
        <f t="shared" si="28"/>
        <v>160677.23412421733</v>
      </c>
      <c r="V90" s="163">
        <f t="shared" si="28"/>
        <v>112474.06388695214</v>
      </c>
      <c r="W90" s="163">
        <f t="shared" si="28"/>
        <v>144609.51071179559</v>
      </c>
      <c r="X90" s="163">
        <f t="shared" si="28"/>
        <v>433828.53213538678</v>
      </c>
      <c r="Y90" s="163">
        <f t="shared" si="28"/>
        <v>0</v>
      </c>
      <c r="Z90" s="163">
        <f t="shared" si="28"/>
        <v>0</v>
      </c>
      <c r="AA90" s="163">
        <f t="shared" si="28"/>
        <v>144609.51071179559</v>
      </c>
      <c r="AB90" s="163">
        <f t="shared" si="28"/>
        <v>176744.95753663906</v>
      </c>
      <c r="AC90" s="163">
        <f t="shared" si="28"/>
        <v>931927.9579204605</v>
      </c>
      <c r="AD90" s="163">
        <f t="shared" si="28"/>
        <v>289219.02142359118</v>
      </c>
      <c r="AE90" s="163">
        <f t="shared" si="28"/>
        <v>0</v>
      </c>
      <c r="AF90" s="163">
        <f t="shared" si="28"/>
        <v>0</v>
      </c>
      <c r="AG90" s="163">
        <f t="shared" si="28"/>
        <v>0</v>
      </c>
      <c r="AH90" s="163">
        <f t="shared" si="28"/>
        <v>0</v>
      </c>
      <c r="AI90" s="163">
        <f t="shared" si="28"/>
        <v>0</v>
      </c>
      <c r="AJ90" s="163">
        <f t="shared" si="28"/>
        <v>0</v>
      </c>
      <c r="AK90" s="163">
        <f t="shared" si="28"/>
        <v>0</v>
      </c>
      <c r="AL90" s="163">
        <f t="shared" si="28"/>
        <v>0</v>
      </c>
      <c r="AM90" s="163">
        <f t="shared" si="28"/>
        <v>0</v>
      </c>
      <c r="AN90" s="163">
        <f t="shared" si="28"/>
        <v>0</v>
      </c>
      <c r="AO90" s="163">
        <f t="shared" si="28"/>
        <v>0</v>
      </c>
      <c r="AP90" s="163">
        <f t="shared" ref="AP90" si="29">AP$69 * $H74</f>
        <v>0</v>
      </c>
      <c r="AQ90" s="163">
        <f t="shared" si="28"/>
        <v>0</v>
      </c>
      <c r="AR90" s="74"/>
      <c r="AS90" s="73"/>
      <c r="AT90" s="42"/>
    </row>
    <row r="91" spans="1:46" x14ac:dyDescent="0.25">
      <c r="A91" s="73"/>
      <c r="B91" s="73"/>
      <c r="C91" s="73"/>
      <c r="D91" s="73"/>
      <c r="E91" s="73"/>
      <c r="F91" s="115" t="s">
        <v>194</v>
      </c>
      <c r="G91" s="115" t="str">
        <f>G$19</f>
        <v>£ per year</v>
      </c>
      <c r="H91" s="130"/>
      <c r="I91" s="130"/>
      <c r="J91" s="164">
        <f t="shared" ref="J91:AQ91" si="30">J$69 * $H75</f>
        <v>0</v>
      </c>
      <c r="K91" s="164">
        <f t="shared" si="30"/>
        <v>27232.45981969541</v>
      </c>
      <c r="L91" s="164">
        <f t="shared" si="30"/>
        <v>816973.79459089274</v>
      </c>
      <c r="M91" s="164">
        <f t="shared" si="30"/>
        <v>81697.379459089789</v>
      </c>
      <c r="N91" s="164">
        <f t="shared" si="30"/>
        <v>81697.379459089279</v>
      </c>
      <c r="O91" s="164">
        <f t="shared" si="30"/>
        <v>-15894.100610508818</v>
      </c>
      <c r="P91" s="164">
        <f t="shared" si="30"/>
        <v>163394.75891817856</v>
      </c>
      <c r="Q91" s="164">
        <f t="shared" si="30"/>
        <v>953136.09368937486</v>
      </c>
      <c r="R91" s="164">
        <f t="shared" si="30"/>
        <v>789741.33477119636</v>
      </c>
      <c r="S91" s="164">
        <f t="shared" si="30"/>
        <v>1960737.1070181427</v>
      </c>
      <c r="T91" s="164">
        <f t="shared" si="30"/>
        <v>517416.73657423205</v>
      </c>
      <c r="U91" s="164">
        <f t="shared" si="30"/>
        <v>272324.59819696425</v>
      </c>
      <c r="V91" s="164">
        <f t="shared" si="30"/>
        <v>190627.21873787497</v>
      </c>
      <c r="W91" s="164">
        <f t="shared" si="30"/>
        <v>245092.13837726784</v>
      </c>
      <c r="X91" s="164">
        <f t="shared" si="30"/>
        <v>735276.41513180349</v>
      </c>
      <c r="Y91" s="164">
        <f t="shared" si="30"/>
        <v>0</v>
      </c>
      <c r="Z91" s="164">
        <f t="shared" si="30"/>
        <v>0</v>
      </c>
      <c r="AA91" s="164">
        <f t="shared" si="30"/>
        <v>245092.13837726784</v>
      </c>
      <c r="AB91" s="164">
        <f t="shared" si="30"/>
        <v>299557.05801666068</v>
      </c>
      <c r="AC91" s="164">
        <f t="shared" si="30"/>
        <v>1579482.6695423927</v>
      </c>
      <c r="AD91" s="164">
        <f t="shared" si="30"/>
        <v>490184.27675453568</v>
      </c>
      <c r="AE91" s="164">
        <f t="shared" si="30"/>
        <v>0</v>
      </c>
      <c r="AF91" s="164">
        <f t="shared" si="30"/>
        <v>0</v>
      </c>
      <c r="AG91" s="164">
        <f t="shared" si="30"/>
        <v>0</v>
      </c>
      <c r="AH91" s="164">
        <f t="shared" si="30"/>
        <v>0</v>
      </c>
      <c r="AI91" s="164">
        <f t="shared" si="30"/>
        <v>0</v>
      </c>
      <c r="AJ91" s="164">
        <f t="shared" si="30"/>
        <v>0</v>
      </c>
      <c r="AK91" s="164">
        <f t="shared" si="30"/>
        <v>0</v>
      </c>
      <c r="AL91" s="164">
        <f t="shared" si="30"/>
        <v>0</v>
      </c>
      <c r="AM91" s="164">
        <f t="shared" si="30"/>
        <v>0</v>
      </c>
      <c r="AN91" s="164">
        <f t="shared" si="30"/>
        <v>0</v>
      </c>
      <c r="AO91" s="164">
        <f t="shared" si="30"/>
        <v>0</v>
      </c>
      <c r="AP91" s="164">
        <f t="shared" ref="AP91" si="31">AP$69 * $H75</f>
        <v>0</v>
      </c>
      <c r="AQ91" s="164">
        <f t="shared" si="30"/>
        <v>0</v>
      </c>
      <c r="AR91" s="74"/>
      <c r="AS91" s="73"/>
      <c r="AT91" s="42"/>
    </row>
    <row r="92" spans="1:46" x14ac:dyDescent="0.25">
      <c r="A92" s="73"/>
      <c r="B92" s="73"/>
      <c r="C92" s="73"/>
      <c r="D92" s="73"/>
      <c r="E92" s="73"/>
      <c r="F92" s="115" t="s">
        <v>41</v>
      </c>
      <c r="G92" s="115" t="str">
        <f>G$19</f>
        <v>£ per year</v>
      </c>
      <c r="H92" s="130"/>
      <c r="I92" s="130"/>
      <c r="J92" s="164">
        <f t="shared" ref="J92:AQ92" si="32">J$69 * $H76</f>
        <v>0</v>
      </c>
      <c r="K92" s="164">
        <f t="shared" si="32"/>
        <v>6810.2560342395827</v>
      </c>
      <c r="L92" s="164">
        <f t="shared" si="32"/>
        <v>204307.6810271951</v>
      </c>
      <c r="M92" s="164">
        <f t="shared" si="32"/>
        <v>20430.768102719638</v>
      </c>
      <c r="N92" s="164">
        <f t="shared" si="32"/>
        <v>20430.76810271951</v>
      </c>
      <c r="O92" s="164">
        <f t="shared" si="32"/>
        <v>-3974.7747837763777</v>
      </c>
      <c r="P92" s="164">
        <f t="shared" si="32"/>
        <v>40861.536205439021</v>
      </c>
      <c r="Q92" s="164">
        <f t="shared" si="32"/>
        <v>238358.96119839427</v>
      </c>
      <c r="R92" s="164">
        <f t="shared" si="32"/>
        <v>197497.42499295526</v>
      </c>
      <c r="S92" s="164">
        <f t="shared" si="32"/>
        <v>490338.43446526822</v>
      </c>
      <c r="T92" s="164">
        <f t="shared" si="32"/>
        <v>129394.86465055689</v>
      </c>
      <c r="U92" s="164">
        <f t="shared" si="32"/>
        <v>68102.56034239837</v>
      </c>
      <c r="V92" s="164">
        <f t="shared" si="32"/>
        <v>47671.792239678856</v>
      </c>
      <c r="W92" s="164">
        <f t="shared" si="32"/>
        <v>61292.304308158527</v>
      </c>
      <c r="X92" s="164">
        <f t="shared" si="32"/>
        <v>183876.91292447559</v>
      </c>
      <c r="Y92" s="164">
        <f t="shared" si="32"/>
        <v>0</v>
      </c>
      <c r="Z92" s="164">
        <f t="shared" si="32"/>
        <v>0</v>
      </c>
      <c r="AA92" s="164">
        <f t="shared" si="32"/>
        <v>61292.304308158527</v>
      </c>
      <c r="AB92" s="164">
        <f t="shared" si="32"/>
        <v>74912.816376638206</v>
      </c>
      <c r="AC92" s="164">
        <f t="shared" si="32"/>
        <v>394994.84998591052</v>
      </c>
      <c r="AD92" s="164">
        <f t="shared" si="32"/>
        <v>122584.60861631705</v>
      </c>
      <c r="AE92" s="164">
        <f t="shared" si="32"/>
        <v>0</v>
      </c>
      <c r="AF92" s="164">
        <f t="shared" si="32"/>
        <v>0</v>
      </c>
      <c r="AG92" s="164">
        <f t="shared" si="32"/>
        <v>0</v>
      </c>
      <c r="AH92" s="164">
        <f t="shared" si="32"/>
        <v>0</v>
      </c>
      <c r="AI92" s="164">
        <f t="shared" si="32"/>
        <v>0</v>
      </c>
      <c r="AJ92" s="164">
        <f t="shared" si="32"/>
        <v>0</v>
      </c>
      <c r="AK92" s="164">
        <f t="shared" si="32"/>
        <v>0</v>
      </c>
      <c r="AL92" s="164">
        <f t="shared" si="32"/>
        <v>0</v>
      </c>
      <c r="AM92" s="164">
        <f t="shared" si="32"/>
        <v>0</v>
      </c>
      <c r="AN92" s="164">
        <f t="shared" si="32"/>
        <v>0</v>
      </c>
      <c r="AO92" s="164">
        <f t="shared" si="32"/>
        <v>0</v>
      </c>
      <c r="AP92" s="164">
        <f t="shared" ref="AP92" si="33">AP$69 * $H76</f>
        <v>0</v>
      </c>
      <c r="AQ92" s="164">
        <f t="shared" si="32"/>
        <v>0</v>
      </c>
      <c r="AR92" s="74"/>
      <c r="AS92" s="73"/>
      <c r="AT92" s="42"/>
    </row>
    <row r="93" spans="1:46" x14ac:dyDescent="0.25">
      <c r="A93" s="73"/>
      <c r="B93" s="73"/>
      <c r="C93" s="73"/>
      <c r="D93" s="73"/>
      <c r="E93" s="73"/>
      <c r="F93" s="115" t="s">
        <v>40</v>
      </c>
      <c r="G93" s="115" t="str">
        <f>G$19</f>
        <v>£ per year</v>
      </c>
      <c r="H93" s="130"/>
      <c r="I93" s="130"/>
      <c r="J93" s="164">
        <f t="shared" ref="J93:AQ93" si="34">J$69 * $H77</f>
        <v>0</v>
      </c>
      <c r="K93" s="164">
        <f t="shared" si="34"/>
        <v>27826.178252588154</v>
      </c>
      <c r="L93" s="164">
        <f t="shared" si="34"/>
        <v>834785.34757767571</v>
      </c>
      <c r="M93" s="164">
        <f t="shared" si="34"/>
        <v>83478.534757768095</v>
      </c>
      <c r="N93" s="164">
        <f t="shared" si="34"/>
        <v>83478.534757767571</v>
      </c>
      <c r="O93" s="164">
        <f t="shared" si="34"/>
        <v>-16240.621658155274</v>
      </c>
      <c r="P93" s="164">
        <f t="shared" si="34"/>
        <v>166957.06951553514</v>
      </c>
      <c r="Q93" s="164">
        <f t="shared" si="34"/>
        <v>973916.23884062166</v>
      </c>
      <c r="R93" s="164">
        <f t="shared" si="34"/>
        <v>806959.16932508652</v>
      </c>
      <c r="S93" s="164">
        <f t="shared" si="34"/>
        <v>2003484.8341864217</v>
      </c>
      <c r="T93" s="164">
        <f t="shared" si="34"/>
        <v>528697.38679919462</v>
      </c>
      <c r="U93" s="164">
        <f t="shared" si="34"/>
        <v>278261.7825258919</v>
      </c>
      <c r="V93" s="164">
        <f t="shared" si="34"/>
        <v>194783.24776812433</v>
      </c>
      <c r="W93" s="164">
        <f t="shared" si="34"/>
        <v>250435.60427330271</v>
      </c>
      <c r="X93" s="164">
        <f t="shared" si="34"/>
        <v>751306.81281990814</v>
      </c>
      <c r="Y93" s="164">
        <f t="shared" si="34"/>
        <v>0</v>
      </c>
      <c r="Z93" s="164">
        <f t="shared" si="34"/>
        <v>0</v>
      </c>
      <c r="AA93" s="164">
        <f t="shared" si="34"/>
        <v>250435.60427330271</v>
      </c>
      <c r="AB93" s="164">
        <f t="shared" si="34"/>
        <v>306087.96077848109</v>
      </c>
      <c r="AC93" s="164">
        <f t="shared" si="34"/>
        <v>1613918.338650173</v>
      </c>
      <c r="AD93" s="164">
        <f t="shared" si="34"/>
        <v>500871.20854660543</v>
      </c>
      <c r="AE93" s="164">
        <f t="shared" si="34"/>
        <v>0</v>
      </c>
      <c r="AF93" s="164">
        <f t="shared" si="34"/>
        <v>0</v>
      </c>
      <c r="AG93" s="164">
        <f t="shared" si="34"/>
        <v>0</v>
      </c>
      <c r="AH93" s="164">
        <f t="shared" si="34"/>
        <v>0</v>
      </c>
      <c r="AI93" s="164">
        <f t="shared" si="34"/>
        <v>0</v>
      </c>
      <c r="AJ93" s="164">
        <f t="shared" si="34"/>
        <v>0</v>
      </c>
      <c r="AK93" s="164">
        <f t="shared" si="34"/>
        <v>0</v>
      </c>
      <c r="AL93" s="164">
        <f t="shared" si="34"/>
        <v>0</v>
      </c>
      <c r="AM93" s="164">
        <f t="shared" si="34"/>
        <v>0</v>
      </c>
      <c r="AN93" s="164">
        <f t="shared" si="34"/>
        <v>0</v>
      </c>
      <c r="AO93" s="164">
        <f t="shared" si="34"/>
        <v>0</v>
      </c>
      <c r="AP93" s="164">
        <f t="shared" ref="AP93" si="35">AP$69 * $H77</f>
        <v>0</v>
      </c>
      <c r="AQ93" s="164">
        <f t="shared" si="34"/>
        <v>0</v>
      </c>
      <c r="AR93" s="74"/>
      <c r="AS93" s="73"/>
      <c r="AT93" s="42"/>
    </row>
    <row r="94" spans="1:46" x14ac:dyDescent="0.25">
      <c r="A94" s="73"/>
      <c r="B94" s="73"/>
      <c r="C94" s="73"/>
      <c r="D94" s="73"/>
      <c r="E94" s="73"/>
      <c r="F94" s="117" t="s">
        <v>166</v>
      </c>
      <c r="G94" s="117" t="str">
        <f>G$19</f>
        <v>£ per year</v>
      </c>
      <c r="H94" s="146"/>
      <c r="I94" s="147"/>
      <c r="J94" s="165">
        <f t="shared" ref="J94:AQ94" si="36">J$69 * $H78</f>
        <v>0</v>
      </c>
      <c r="K94" s="165">
        <f t="shared" si="36"/>
        <v>22063.382481051991</v>
      </c>
      <c r="L94" s="165">
        <f t="shared" si="36"/>
        <v>661901.47443158436</v>
      </c>
      <c r="M94" s="165">
        <f t="shared" si="36"/>
        <v>66190.147443158843</v>
      </c>
      <c r="N94" s="165">
        <f t="shared" si="36"/>
        <v>66190.147443158436</v>
      </c>
      <c r="O94" s="165">
        <f t="shared" si="36"/>
        <v>-12877.192265546148</v>
      </c>
      <c r="P94" s="165">
        <f t="shared" si="36"/>
        <v>132380.29488631687</v>
      </c>
      <c r="Q94" s="165">
        <f t="shared" si="36"/>
        <v>772218.38683684845</v>
      </c>
      <c r="R94" s="165">
        <f t="shared" si="36"/>
        <v>639838.09195053158</v>
      </c>
      <c r="S94" s="165">
        <f t="shared" si="36"/>
        <v>1588563.5386358025</v>
      </c>
      <c r="T94" s="165">
        <f t="shared" si="36"/>
        <v>419204.26714000345</v>
      </c>
      <c r="U94" s="165">
        <f t="shared" si="36"/>
        <v>220633.82481052811</v>
      </c>
      <c r="V94" s="165">
        <f t="shared" si="36"/>
        <v>154443.67736736967</v>
      </c>
      <c r="W94" s="165">
        <f t="shared" si="36"/>
        <v>198570.44232947531</v>
      </c>
      <c r="X94" s="165">
        <f t="shared" si="36"/>
        <v>595711.32698842592</v>
      </c>
      <c r="Y94" s="165">
        <f t="shared" si="36"/>
        <v>0</v>
      </c>
      <c r="Z94" s="165">
        <f t="shared" si="36"/>
        <v>0</v>
      </c>
      <c r="AA94" s="165">
        <f t="shared" si="36"/>
        <v>198570.44232947531</v>
      </c>
      <c r="AB94" s="165">
        <f t="shared" si="36"/>
        <v>242697.20729158094</v>
      </c>
      <c r="AC94" s="165">
        <f t="shared" si="36"/>
        <v>1279676.1839010632</v>
      </c>
      <c r="AD94" s="165">
        <f t="shared" si="36"/>
        <v>397140.88465895061</v>
      </c>
      <c r="AE94" s="165">
        <f t="shared" si="36"/>
        <v>0</v>
      </c>
      <c r="AF94" s="165">
        <f t="shared" si="36"/>
        <v>0</v>
      </c>
      <c r="AG94" s="165">
        <f t="shared" si="36"/>
        <v>0</v>
      </c>
      <c r="AH94" s="165">
        <f t="shared" si="36"/>
        <v>0</v>
      </c>
      <c r="AI94" s="165">
        <f t="shared" si="36"/>
        <v>0</v>
      </c>
      <c r="AJ94" s="165">
        <f t="shared" si="36"/>
        <v>0</v>
      </c>
      <c r="AK94" s="165">
        <f t="shared" si="36"/>
        <v>0</v>
      </c>
      <c r="AL94" s="165">
        <f t="shared" si="36"/>
        <v>0</v>
      </c>
      <c r="AM94" s="165">
        <f t="shared" si="36"/>
        <v>0</v>
      </c>
      <c r="AN94" s="165">
        <f t="shared" si="36"/>
        <v>0</v>
      </c>
      <c r="AO94" s="165">
        <f t="shared" si="36"/>
        <v>0</v>
      </c>
      <c r="AP94" s="165">
        <f t="shared" ref="AP94" si="37">AP$69 * $H78</f>
        <v>0</v>
      </c>
      <c r="AQ94" s="165">
        <f t="shared" si="36"/>
        <v>0</v>
      </c>
      <c r="AR94" s="74"/>
      <c r="AS94" s="73"/>
      <c r="AT94" s="42"/>
    </row>
    <row r="95" spans="1:46" x14ac:dyDescent="0.25">
      <c r="A95" s="73"/>
      <c r="B95" s="73"/>
      <c r="C95" s="73"/>
      <c r="D95" s="73"/>
      <c r="E95" s="73"/>
      <c r="F95" s="73"/>
      <c r="G95" s="73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3"/>
      <c r="AT95" s="42"/>
    </row>
    <row r="96" spans="1:46" x14ac:dyDescent="0.25">
      <c r="A96" s="115"/>
      <c r="B96" s="73"/>
      <c r="C96" s="73"/>
      <c r="D96" s="73"/>
      <c r="E96" s="112" t="s">
        <v>356</v>
      </c>
      <c r="F96" s="73"/>
      <c r="G96" s="73"/>
      <c r="H96" s="74"/>
      <c r="I96" s="132" t="s">
        <v>314</v>
      </c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115" t="s">
        <v>571</v>
      </c>
      <c r="AT96" s="42"/>
    </row>
    <row r="97" spans="1:46" x14ac:dyDescent="0.25">
      <c r="A97" s="73"/>
      <c r="B97" s="73"/>
      <c r="C97" s="73"/>
      <c r="D97" s="73"/>
      <c r="E97" s="73"/>
      <c r="F97" s="113" t="s">
        <v>193</v>
      </c>
      <c r="G97" s="113" t="str">
        <f>G$19</f>
        <v>£ per year</v>
      </c>
      <c r="H97" s="145"/>
      <c r="I97" s="145"/>
      <c r="J97" s="163">
        <f t="shared" ref="J97:AQ97" si="38">J$69 * $H81</f>
        <v>0</v>
      </c>
      <c r="K97" s="163">
        <f t="shared" si="38"/>
        <v>16851.905292376494</v>
      </c>
      <c r="L97" s="163">
        <f t="shared" si="38"/>
        <v>505557.15877131367</v>
      </c>
      <c r="M97" s="163">
        <f t="shared" si="38"/>
        <v>50555.715877131683</v>
      </c>
      <c r="N97" s="163">
        <f t="shared" si="38"/>
        <v>50555.71587713137</v>
      </c>
      <c r="O97" s="163">
        <f t="shared" si="38"/>
        <v>-9835.5374420522639</v>
      </c>
      <c r="P97" s="163">
        <f t="shared" si="38"/>
        <v>101111.43175426274</v>
      </c>
      <c r="Q97" s="163">
        <f t="shared" si="38"/>
        <v>589816.68523319927</v>
      </c>
      <c r="R97" s="163">
        <f t="shared" si="38"/>
        <v>488705.25347893656</v>
      </c>
      <c r="S97" s="163">
        <f t="shared" si="38"/>
        <v>1213337.1810511528</v>
      </c>
      <c r="T97" s="163">
        <f t="shared" si="38"/>
        <v>320186.20055516536</v>
      </c>
      <c r="U97" s="163">
        <f t="shared" si="38"/>
        <v>168519.05292377123</v>
      </c>
      <c r="V97" s="163">
        <f t="shared" si="38"/>
        <v>117963.33704663986</v>
      </c>
      <c r="W97" s="163">
        <f t="shared" si="38"/>
        <v>151667.14763139409</v>
      </c>
      <c r="X97" s="163">
        <f t="shared" si="38"/>
        <v>455001.44289418234</v>
      </c>
      <c r="Y97" s="163">
        <f t="shared" si="38"/>
        <v>0</v>
      </c>
      <c r="Z97" s="163">
        <f t="shared" si="38"/>
        <v>0</v>
      </c>
      <c r="AA97" s="163">
        <f t="shared" si="38"/>
        <v>151667.14763139409</v>
      </c>
      <c r="AB97" s="163">
        <f t="shared" si="38"/>
        <v>185370.95821614834</v>
      </c>
      <c r="AC97" s="163">
        <f t="shared" si="38"/>
        <v>977410.50695787312</v>
      </c>
      <c r="AD97" s="163">
        <f t="shared" si="38"/>
        <v>303334.29526278819</v>
      </c>
      <c r="AE97" s="163">
        <f t="shared" si="38"/>
        <v>0</v>
      </c>
      <c r="AF97" s="163">
        <f t="shared" si="38"/>
        <v>0</v>
      </c>
      <c r="AG97" s="163">
        <f t="shared" si="38"/>
        <v>0</v>
      </c>
      <c r="AH97" s="163">
        <f t="shared" si="38"/>
        <v>0</v>
      </c>
      <c r="AI97" s="163">
        <f t="shared" si="38"/>
        <v>0</v>
      </c>
      <c r="AJ97" s="163">
        <f t="shared" si="38"/>
        <v>0</v>
      </c>
      <c r="AK97" s="163">
        <f t="shared" si="38"/>
        <v>0</v>
      </c>
      <c r="AL97" s="163">
        <f t="shared" si="38"/>
        <v>0</v>
      </c>
      <c r="AM97" s="163">
        <f t="shared" si="38"/>
        <v>0</v>
      </c>
      <c r="AN97" s="163">
        <f t="shared" si="38"/>
        <v>0</v>
      </c>
      <c r="AO97" s="163">
        <f t="shared" si="38"/>
        <v>0</v>
      </c>
      <c r="AP97" s="163">
        <f t="shared" ref="AP97" si="39">AP$69 * $H81</f>
        <v>0</v>
      </c>
      <c r="AQ97" s="163">
        <f t="shared" si="38"/>
        <v>0</v>
      </c>
      <c r="AR97" s="74"/>
      <c r="AS97" s="73"/>
      <c r="AT97" s="42"/>
    </row>
    <row r="98" spans="1:46" x14ac:dyDescent="0.25">
      <c r="A98" s="73"/>
      <c r="B98" s="73"/>
      <c r="C98" s="73"/>
      <c r="D98" s="73"/>
      <c r="E98" s="73"/>
      <c r="F98" s="115" t="s">
        <v>194</v>
      </c>
      <c r="G98" s="115" t="str">
        <f>G$19</f>
        <v>£ per year</v>
      </c>
      <c r="H98" s="130"/>
      <c r="I98" s="130"/>
      <c r="J98" s="164">
        <f t="shared" ref="J98:AQ98" si="40">J$69 * $H82</f>
        <v>0</v>
      </c>
      <c r="K98" s="164">
        <f t="shared" si="40"/>
        <v>28561.534324469929</v>
      </c>
      <c r="L98" s="164">
        <f t="shared" si="40"/>
        <v>856846.02973412978</v>
      </c>
      <c r="M98" s="164">
        <f t="shared" si="40"/>
        <v>85684.602973413508</v>
      </c>
      <c r="N98" s="164">
        <f t="shared" si="40"/>
        <v>85684.602973412984</v>
      </c>
      <c r="O98" s="164">
        <f t="shared" si="40"/>
        <v>-16669.808865936793</v>
      </c>
      <c r="P98" s="164">
        <f t="shared" si="40"/>
        <v>171369.20594682597</v>
      </c>
      <c r="Q98" s="164">
        <f t="shared" si="40"/>
        <v>999653.70135648479</v>
      </c>
      <c r="R98" s="164">
        <f t="shared" si="40"/>
        <v>828284.49540965888</v>
      </c>
      <c r="S98" s="164">
        <f t="shared" si="40"/>
        <v>2056430.4713619116</v>
      </c>
      <c r="T98" s="164">
        <f t="shared" si="40"/>
        <v>542669.15216494887</v>
      </c>
      <c r="U98" s="164">
        <f t="shared" si="40"/>
        <v>285615.34324470995</v>
      </c>
      <c r="V98" s="164">
        <f t="shared" si="40"/>
        <v>199930.74027129696</v>
      </c>
      <c r="W98" s="164">
        <f t="shared" si="40"/>
        <v>257053.80892023895</v>
      </c>
      <c r="X98" s="164">
        <f t="shared" si="40"/>
        <v>771161.42676071683</v>
      </c>
      <c r="Y98" s="164">
        <f t="shared" si="40"/>
        <v>0</v>
      </c>
      <c r="Z98" s="164">
        <f t="shared" si="40"/>
        <v>0</v>
      </c>
      <c r="AA98" s="164">
        <f t="shared" si="40"/>
        <v>257053.80892023895</v>
      </c>
      <c r="AB98" s="164">
        <f t="shared" si="40"/>
        <v>314176.87756918091</v>
      </c>
      <c r="AC98" s="164">
        <f t="shared" si="40"/>
        <v>1656568.9908193178</v>
      </c>
      <c r="AD98" s="164">
        <f t="shared" si="40"/>
        <v>514107.61784047791</v>
      </c>
      <c r="AE98" s="164">
        <f t="shared" si="40"/>
        <v>0</v>
      </c>
      <c r="AF98" s="164">
        <f t="shared" si="40"/>
        <v>0</v>
      </c>
      <c r="AG98" s="164">
        <f t="shared" si="40"/>
        <v>0</v>
      </c>
      <c r="AH98" s="164">
        <f t="shared" si="40"/>
        <v>0</v>
      </c>
      <c r="AI98" s="164">
        <f t="shared" si="40"/>
        <v>0</v>
      </c>
      <c r="AJ98" s="164">
        <f t="shared" si="40"/>
        <v>0</v>
      </c>
      <c r="AK98" s="164">
        <f t="shared" si="40"/>
        <v>0</v>
      </c>
      <c r="AL98" s="164">
        <f t="shared" si="40"/>
        <v>0</v>
      </c>
      <c r="AM98" s="164">
        <f t="shared" si="40"/>
        <v>0</v>
      </c>
      <c r="AN98" s="164">
        <f t="shared" si="40"/>
        <v>0</v>
      </c>
      <c r="AO98" s="164">
        <f t="shared" si="40"/>
        <v>0</v>
      </c>
      <c r="AP98" s="164">
        <f t="shared" ref="AP98" si="41">AP$69 * $H82</f>
        <v>0</v>
      </c>
      <c r="AQ98" s="164">
        <f t="shared" si="40"/>
        <v>0</v>
      </c>
      <c r="AR98" s="74"/>
      <c r="AS98" s="73"/>
      <c r="AT98" s="42"/>
    </row>
    <row r="99" spans="1:46" x14ac:dyDescent="0.25">
      <c r="A99" s="73"/>
      <c r="B99" s="73"/>
      <c r="C99" s="73"/>
      <c r="D99" s="73"/>
      <c r="E99" s="73"/>
      <c r="F99" s="115" t="s">
        <v>41</v>
      </c>
      <c r="G99" s="115" t="str">
        <f>G$19</f>
        <v>£ per year</v>
      </c>
      <c r="H99" s="130"/>
      <c r="I99" s="130"/>
      <c r="J99" s="164">
        <f t="shared" ref="J99:AQ99" si="42">J$69 * $H83</f>
        <v>0</v>
      </c>
      <c r="K99" s="164">
        <f t="shared" si="42"/>
        <v>7142.6291553613273</v>
      </c>
      <c r="L99" s="164">
        <f t="shared" si="42"/>
        <v>214278.8746608478</v>
      </c>
      <c r="M99" s="164">
        <f t="shared" si="42"/>
        <v>21427.887466084914</v>
      </c>
      <c r="N99" s="164">
        <f t="shared" si="42"/>
        <v>21427.88746608478</v>
      </c>
      <c r="O99" s="164">
        <f t="shared" si="42"/>
        <v>-4168.7628356201985</v>
      </c>
      <c r="P99" s="164">
        <f t="shared" si="42"/>
        <v>42855.774932169559</v>
      </c>
      <c r="Q99" s="164">
        <f t="shared" si="42"/>
        <v>249992.02043765577</v>
      </c>
      <c r="R99" s="164">
        <f t="shared" si="42"/>
        <v>207136.24550548621</v>
      </c>
      <c r="S99" s="164">
        <f t="shared" si="42"/>
        <v>514269.29918603471</v>
      </c>
      <c r="T99" s="164">
        <f t="shared" si="42"/>
        <v>135709.95395187027</v>
      </c>
      <c r="U99" s="164">
        <f t="shared" si="42"/>
        <v>71426.291553615927</v>
      </c>
      <c r="V99" s="164">
        <f t="shared" si="42"/>
        <v>49998.404087531155</v>
      </c>
      <c r="W99" s="164">
        <f t="shared" si="42"/>
        <v>64283.662398254339</v>
      </c>
      <c r="X99" s="164">
        <f t="shared" si="42"/>
        <v>192850.98719476303</v>
      </c>
      <c r="Y99" s="164">
        <f t="shared" si="42"/>
        <v>0</v>
      </c>
      <c r="Z99" s="164">
        <f t="shared" si="42"/>
        <v>0</v>
      </c>
      <c r="AA99" s="164">
        <f t="shared" si="42"/>
        <v>64283.662398254339</v>
      </c>
      <c r="AB99" s="164">
        <f t="shared" si="42"/>
        <v>78568.92070897753</v>
      </c>
      <c r="AC99" s="164">
        <f t="shared" si="42"/>
        <v>414272.49101097242</v>
      </c>
      <c r="AD99" s="164">
        <f t="shared" si="42"/>
        <v>128567.32479650868</v>
      </c>
      <c r="AE99" s="164">
        <f t="shared" si="42"/>
        <v>0</v>
      </c>
      <c r="AF99" s="164">
        <f t="shared" si="42"/>
        <v>0</v>
      </c>
      <c r="AG99" s="164">
        <f t="shared" si="42"/>
        <v>0</v>
      </c>
      <c r="AH99" s="164">
        <f t="shared" si="42"/>
        <v>0</v>
      </c>
      <c r="AI99" s="164">
        <f t="shared" si="42"/>
        <v>0</v>
      </c>
      <c r="AJ99" s="164">
        <f t="shared" si="42"/>
        <v>0</v>
      </c>
      <c r="AK99" s="164">
        <f t="shared" si="42"/>
        <v>0</v>
      </c>
      <c r="AL99" s="164">
        <f t="shared" si="42"/>
        <v>0</v>
      </c>
      <c r="AM99" s="164">
        <f t="shared" si="42"/>
        <v>0</v>
      </c>
      <c r="AN99" s="164">
        <f t="shared" si="42"/>
        <v>0</v>
      </c>
      <c r="AO99" s="164">
        <f t="shared" si="42"/>
        <v>0</v>
      </c>
      <c r="AP99" s="164">
        <f t="shared" ref="AP99" si="43">AP$69 * $H83</f>
        <v>0</v>
      </c>
      <c r="AQ99" s="164">
        <f t="shared" si="42"/>
        <v>0</v>
      </c>
      <c r="AR99" s="74"/>
      <c r="AS99" s="73"/>
      <c r="AT99" s="42"/>
    </row>
    <row r="100" spans="1:46" x14ac:dyDescent="0.25">
      <c r="A100" s="73"/>
      <c r="B100" s="73"/>
      <c r="C100" s="73"/>
      <c r="D100" s="73"/>
      <c r="E100" s="73"/>
      <c r="F100" s="115" t="s">
        <v>40</v>
      </c>
      <c r="G100" s="115" t="str">
        <f>G$19</f>
        <v>£ per year</v>
      </c>
      <c r="H100" s="130"/>
      <c r="I100" s="130"/>
      <c r="J100" s="164">
        <f t="shared" ref="J100:AQ100" si="44">J$69 * $H84</f>
        <v>0</v>
      </c>
      <c r="K100" s="164">
        <f t="shared" si="44"/>
        <v>29184.229061280759</v>
      </c>
      <c r="L100" s="164">
        <f t="shared" si="44"/>
        <v>875526.87183845544</v>
      </c>
      <c r="M100" s="164">
        <f t="shared" si="44"/>
        <v>87552.687183846079</v>
      </c>
      <c r="N100" s="164">
        <f t="shared" si="44"/>
        <v>87552.687183845541</v>
      </c>
      <c r="O100" s="164">
        <f t="shared" si="44"/>
        <v>-17033.241800825315</v>
      </c>
      <c r="P100" s="164">
        <f t="shared" si="44"/>
        <v>175105.37436769108</v>
      </c>
      <c r="Q100" s="164">
        <f t="shared" si="44"/>
        <v>1021448.0171448647</v>
      </c>
      <c r="R100" s="164">
        <f t="shared" si="44"/>
        <v>846342.64277717355</v>
      </c>
      <c r="S100" s="164">
        <f t="shared" si="44"/>
        <v>2101264.4924122929</v>
      </c>
      <c r="T100" s="164">
        <f t="shared" si="44"/>
        <v>554500.35216435511</v>
      </c>
      <c r="U100" s="164">
        <f t="shared" si="44"/>
        <v>291842.29061281844</v>
      </c>
      <c r="V100" s="164">
        <f t="shared" si="44"/>
        <v>204289.60342897291</v>
      </c>
      <c r="W100" s="164">
        <f t="shared" si="44"/>
        <v>262658.06155153661</v>
      </c>
      <c r="X100" s="164">
        <f t="shared" si="44"/>
        <v>787974.18465460988</v>
      </c>
      <c r="Y100" s="164">
        <f t="shared" si="44"/>
        <v>0</v>
      </c>
      <c r="Z100" s="164">
        <f t="shared" si="44"/>
        <v>0</v>
      </c>
      <c r="AA100" s="164">
        <f t="shared" si="44"/>
        <v>262658.06155153661</v>
      </c>
      <c r="AB100" s="164">
        <f t="shared" si="44"/>
        <v>321026.51967410033</v>
      </c>
      <c r="AC100" s="164">
        <f t="shared" si="44"/>
        <v>1692685.2855543471</v>
      </c>
      <c r="AD100" s="164">
        <f t="shared" si="44"/>
        <v>525316.12310307322</v>
      </c>
      <c r="AE100" s="164">
        <f t="shared" si="44"/>
        <v>0</v>
      </c>
      <c r="AF100" s="164">
        <f t="shared" si="44"/>
        <v>0</v>
      </c>
      <c r="AG100" s="164">
        <f t="shared" si="44"/>
        <v>0</v>
      </c>
      <c r="AH100" s="164">
        <f t="shared" si="44"/>
        <v>0</v>
      </c>
      <c r="AI100" s="164">
        <f t="shared" si="44"/>
        <v>0</v>
      </c>
      <c r="AJ100" s="164">
        <f t="shared" si="44"/>
        <v>0</v>
      </c>
      <c r="AK100" s="164">
        <f t="shared" si="44"/>
        <v>0</v>
      </c>
      <c r="AL100" s="164">
        <f t="shared" si="44"/>
        <v>0</v>
      </c>
      <c r="AM100" s="164">
        <f t="shared" si="44"/>
        <v>0</v>
      </c>
      <c r="AN100" s="164">
        <f t="shared" si="44"/>
        <v>0</v>
      </c>
      <c r="AO100" s="164">
        <f t="shared" si="44"/>
        <v>0</v>
      </c>
      <c r="AP100" s="164">
        <f t="shared" ref="AP100" si="45">AP$69 * $H84</f>
        <v>0</v>
      </c>
      <c r="AQ100" s="164">
        <f t="shared" si="44"/>
        <v>0</v>
      </c>
      <c r="AR100" s="74"/>
      <c r="AS100" s="73"/>
      <c r="AT100" s="42"/>
    </row>
    <row r="101" spans="1:46" x14ac:dyDescent="0.25">
      <c r="A101" s="73"/>
      <c r="B101" s="73"/>
      <c r="C101" s="73"/>
      <c r="D101" s="73"/>
      <c r="E101" s="73"/>
      <c r="F101" s="117" t="s">
        <v>166</v>
      </c>
      <c r="G101" s="117" t="str">
        <f>G$19</f>
        <v>£ per year</v>
      </c>
      <c r="H101" s="146"/>
      <c r="I101" s="147"/>
      <c r="J101" s="165">
        <f t="shared" ref="J101:AQ101" si="46">J$69 * $H85</f>
        <v>0</v>
      </c>
      <c r="K101" s="165">
        <f t="shared" si="46"/>
        <v>18259.702166507755</v>
      </c>
      <c r="L101" s="165">
        <f t="shared" si="46"/>
        <v>547791.06499525299</v>
      </c>
      <c r="M101" s="165">
        <f t="shared" si="46"/>
        <v>54779.106499525646</v>
      </c>
      <c r="N101" s="165">
        <f t="shared" si="46"/>
        <v>54779.106499525304</v>
      </c>
      <c r="O101" s="165">
        <f t="shared" si="46"/>
        <v>-10657.191648273445</v>
      </c>
      <c r="P101" s="165">
        <f t="shared" si="46"/>
        <v>109558.21299905061</v>
      </c>
      <c r="Q101" s="165">
        <f t="shared" si="46"/>
        <v>639089.5758277952</v>
      </c>
      <c r="R101" s="165">
        <f t="shared" si="46"/>
        <v>529531.36282874458</v>
      </c>
      <c r="S101" s="165">
        <f t="shared" si="46"/>
        <v>1314698.5559886072</v>
      </c>
      <c r="T101" s="165">
        <f t="shared" si="46"/>
        <v>346934.34116366028</v>
      </c>
      <c r="U101" s="165">
        <f t="shared" si="46"/>
        <v>182597.02166508435</v>
      </c>
      <c r="V101" s="165">
        <f t="shared" si="46"/>
        <v>127817.91516555904</v>
      </c>
      <c r="W101" s="165">
        <f t="shared" si="46"/>
        <v>164337.3194985759</v>
      </c>
      <c r="X101" s="165">
        <f t="shared" si="46"/>
        <v>493011.95849572774</v>
      </c>
      <c r="Y101" s="165">
        <f t="shared" si="46"/>
        <v>0</v>
      </c>
      <c r="Z101" s="165">
        <f t="shared" si="46"/>
        <v>0</v>
      </c>
      <c r="AA101" s="165">
        <f t="shared" si="46"/>
        <v>164337.3194985759</v>
      </c>
      <c r="AB101" s="165">
        <f t="shared" si="46"/>
        <v>200856.72383159277</v>
      </c>
      <c r="AC101" s="165">
        <f t="shared" si="46"/>
        <v>1059062.7256574892</v>
      </c>
      <c r="AD101" s="165">
        <f t="shared" si="46"/>
        <v>328674.63899715181</v>
      </c>
      <c r="AE101" s="165">
        <f t="shared" si="46"/>
        <v>0</v>
      </c>
      <c r="AF101" s="165">
        <f t="shared" si="46"/>
        <v>0</v>
      </c>
      <c r="AG101" s="165">
        <f t="shared" si="46"/>
        <v>0</v>
      </c>
      <c r="AH101" s="165">
        <f t="shared" si="46"/>
        <v>0</v>
      </c>
      <c r="AI101" s="165">
        <f t="shared" si="46"/>
        <v>0</v>
      </c>
      <c r="AJ101" s="165">
        <f t="shared" si="46"/>
        <v>0</v>
      </c>
      <c r="AK101" s="165">
        <f t="shared" si="46"/>
        <v>0</v>
      </c>
      <c r="AL101" s="165">
        <f t="shared" si="46"/>
        <v>0</v>
      </c>
      <c r="AM101" s="165">
        <f t="shared" si="46"/>
        <v>0</v>
      </c>
      <c r="AN101" s="165">
        <f t="shared" si="46"/>
        <v>0</v>
      </c>
      <c r="AO101" s="165">
        <f t="shared" si="46"/>
        <v>0</v>
      </c>
      <c r="AP101" s="165">
        <f t="shared" ref="AP101" si="47">AP$69 * $H85</f>
        <v>0</v>
      </c>
      <c r="AQ101" s="165">
        <f t="shared" si="46"/>
        <v>0</v>
      </c>
      <c r="AR101" s="74"/>
      <c r="AS101" s="73"/>
      <c r="AT101" s="42"/>
    </row>
    <row r="102" spans="1:46" x14ac:dyDescent="0.25">
      <c r="A102" s="73"/>
      <c r="B102" s="73"/>
      <c r="C102" s="73"/>
      <c r="D102" s="73"/>
      <c r="E102" s="73"/>
      <c r="F102" s="73"/>
      <c r="G102" s="73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3"/>
      <c r="AT102" s="42"/>
    </row>
    <row r="103" spans="1:46" s="17" customFormat="1" x14ac:dyDescent="0.25">
      <c r="A103" s="73"/>
      <c r="B103" s="107" t="s">
        <v>749</v>
      </c>
      <c r="C103" s="107"/>
      <c r="D103" s="107"/>
      <c r="E103" s="107"/>
      <c r="F103" s="107"/>
      <c r="G103" s="107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  <c r="AS103" s="107"/>
      <c r="AT103" s="42"/>
    </row>
    <row r="104" spans="1:46" s="17" customFormat="1" x14ac:dyDescent="0.25">
      <c r="A104" s="73"/>
      <c r="B104" s="73"/>
      <c r="C104" s="73"/>
      <c r="D104" s="73"/>
      <c r="E104" s="73"/>
      <c r="F104" s="73"/>
      <c r="G104" s="73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3"/>
      <c r="AT104" s="42"/>
    </row>
    <row r="105" spans="1:46" s="17" customFormat="1" x14ac:dyDescent="0.25">
      <c r="A105" s="73"/>
      <c r="B105" s="73"/>
      <c r="C105" s="109" t="s">
        <v>750</v>
      </c>
      <c r="D105" s="109"/>
      <c r="E105" s="73"/>
      <c r="F105" s="73"/>
      <c r="G105" s="73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3"/>
      <c r="AT105" s="42"/>
    </row>
    <row r="106" spans="1:46" s="17" customFormat="1" x14ac:dyDescent="0.25">
      <c r="A106" s="73"/>
      <c r="B106" s="73"/>
      <c r="C106" s="109"/>
      <c r="D106" s="109"/>
      <c r="E106" s="73"/>
      <c r="F106" s="73"/>
      <c r="G106" s="73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74"/>
      <c r="AS106" s="73"/>
      <c r="AT106" s="42"/>
    </row>
    <row r="107" spans="1:46" s="1" customFormat="1" x14ac:dyDescent="0.25">
      <c r="A107" s="73"/>
      <c r="B107" s="73"/>
      <c r="C107" s="110" t="s">
        <v>747</v>
      </c>
      <c r="D107" s="110"/>
      <c r="E107" s="110"/>
      <c r="F107" s="110"/>
      <c r="G107" s="110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0"/>
      <c r="AT107" s="42"/>
    </row>
    <row r="108" spans="1:46" s="17" customFormat="1" x14ac:dyDescent="0.25">
      <c r="A108" s="73"/>
      <c r="B108" s="73"/>
      <c r="C108" s="109"/>
      <c r="D108" s="109"/>
      <c r="E108" s="73"/>
      <c r="F108" s="73"/>
      <c r="G108" s="73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74"/>
      <c r="AS108" s="73"/>
      <c r="AT108" s="42"/>
    </row>
    <row r="109" spans="1:46" s="17" customFormat="1" x14ac:dyDescent="0.25">
      <c r="A109" s="73"/>
      <c r="B109" s="73"/>
      <c r="C109" s="109"/>
      <c r="D109" s="109"/>
      <c r="E109" s="73" t="s">
        <v>248</v>
      </c>
      <c r="F109" s="73"/>
      <c r="G109" s="73"/>
      <c r="H109" s="74"/>
      <c r="I109" s="74" t="s">
        <v>314</v>
      </c>
      <c r="J109" s="130">
        <f t="shared" ref="J109:AQ109" si="48">J62-J69</f>
        <v>-4285000</v>
      </c>
      <c r="K109" s="130">
        <f t="shared" si="48"/>
        <v>0</v>
      </c>
      <c r="L109" s="130">
        <f t="shared" si="48"/>
        <v>0</v>
      </c>
      <c r="M109" s="130">
        <f t="shared" si="48"/>
        <v>0</v>
      </c>
      <c r="N109" s="130">
        <f t="shared" si="48"/>
        <v>0</v>
      </c>
      <c r="O109" s="130">
        <f t="shared" si="48"/>
        <v>0</v>
      </c>
      <c r="P109" s="130">
        <f t="shared" si="48"/>
        <v>0</v>
      </c>
      <c r="Q109" s="130">
        <f t="shared" si="48"/>
        <v>0</v>
      </c>
      <c r="R109" s="130">
        <f t="shared" si="48"/>
        <v>0</v>
      </c>
      <c r="S109" s="130">
        <f t="shared" si="48"/>
        <v>0</v>
      </c>
      <c r="T109" s="130">
        <f t="shared" si="48"/>
        <v>0</v>
      </c>
      <c r="U109" s="130">
        <f t="shared" si="48"/>
        <v>0</v>
      </c>
      <c r="V109" s="130">
        <f t="shared" si="48"/>
        <v>0</v>
      </c>
      <c r="W109" s="130">
        <f t="shared" si="48"/>
        <v>0</v>
      </c>
      <c r="X109" s="130">
        <f t="shared" si="48"/>
        <v>0</v>
      </c>
      <c r="Y109" s="130">
        <f t="shared" si="48"/>
        <v>6800000</v>
      </c>
      <c r="Z109" s="130">
        <f t="shared" si="48"/>
        <v>2100000</v>
      </c>
      <c r="AA109" s="130">
        <f t="shared" si="48"/>
        <v>0</v>
      </c>
      <c r="AB109" s="130">
        <f t="shared" si="48"/>
        <v>0</v>
      </c>
      <c r="AC109" s="130">
        <f t="shared" si="48"/>
        <v>0</v>
      </c>
      <c r="AD109" s="130">
        <f t="shared" si="48"/>
        <v>0</v>
      </c>
      <c r="AE109" s="130">
        <f t="shared" si="48"/>
        <v>4300000</v>
      </c>
      <c r="AF109" s="130">
        <f t="shared" si="48"/>
        <v>13400000</v>
      </c>
      <c r="AG109" s="130">
        <f t="shared" si="48"/>
        <v>1800000</v>
      </c>
      <c r="AH109" s="130">
        <f t="shared" si="48"/>
        <v>8900000</v>
      </c>
      <c r="AI109" s="130">
        <f t="shared" si="48"/>
        <v>-100000</v>
      </c>
      <c r="AJ109" s="130">
        <f t="shared" si="48"/>
        <v>100000</v>
      </c>
      <c r="AK109" s="130">
        <f t="shared" si="48"/>
        <v>-2.7755575615628914E-11</v>
      </c>
      <c r="AL109" s="130">
        <f t="shared" si="48"/>
        <v>25300000</v>
      </c>
      <c r="AM109" s="130">
        <f t="shared" si="48"/>
        <v>15100000</v>
      </c>
      <c r="AN109" s="130">
        <f t="shared" si="48"/>
        <v>4200000</v>
      </c>
      <c r="AO109" s="130">
        <f t="shared" si="48"/>
        <v>0</v>
      </c>
      <c r="AP109" s="130">
        <f t="shared" si="48"/>
        <v>500000</v>
      </c>
      <c r="AQ109" s="130">
        <f t="shared" si="48"/>
        <v>-2900000.0000000056</v>
      </c>
      <c r="AR109" s="74"/>
      <c r="AS109" s="73" t="s">
        <v>754</v>
      </c>
      <c r="AT109" s="42"/>
    </row>
    <row r="110" spans="1:46" s="1" customFormat="1" x14ac:dyDescent="0.25">
      <c r="A110" s="73"/>
      <c r="B110" s="73"/>
      <c r="C110" s="109"/>
      <c r="D110" s="109"/>
      <c r="E110" s="73"/>
      <c r="F110" s="73"/>
      <c r="G110" s="73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  <c r="AK110" s="74"/>
      <c r="AL110" s="74"/>
      <c r="AM110" s="74"/>
      <c r="AN110" s="74"/>
      <c r="AO110" s="74"/>
      <c r="AP110" s="74"/>
      <c r="AQ110" s="74"/>
      <c r="AR110" s="74"/>
      <c r="AS110" s="73"/>
      <c r="AT110" s="42"/>
    </row>
    <row r="111" spans="1:46" s="17" customFormat="1" x14ac:dyDescent="0.25">
      <c r="A111" s="73"/>
      <c r="B111" s="73"/>
      <c r="C111" s="73"/>
      <c r="D111" s="73"/>
      <c r="E111" s="115" t="str">
        <f>'Fixed inputs'!E53</f>
        <v>Allocation rules allocation key, by cost category</v>
      </c>
      <c r="F111" s="73"/>
      <c r="G111" s="115" t="str">
        <f>'Fixed inputs'!G100</f>
        <v>%</v>
      </c>
      <c r="H111" s="130"/>
      <c r="I111" s="130"/>
      <c r="J111" s="160"/>
      <c r="K111" s="152" t="str">
        <f>'Fixed inputs'!H55</f>
        <v>MEAV</v>
      </c>
      <c r="L111" s="152" t="str">
        <f>'Fixed inputs'!H56</f>
        <v>MEAV</v>
      </c>
      <c r="M111" s="152" t="str">
        <f>'Fixed inputs'!H57</f>
        <v>MEAV</v>
      </c>
      <c r="N111" s="152" t="str">
        <f>'Fixed inputs'!H58</f>
        <v>MEAV</v>
      </c>
      <c r="O111" s="152" t="str">
        <f>'Fixed inputs'!H59</f>
        <v>MEAV</v>
      </c>
      <c r="P111" s="152" t="str">
        <f>'Fixed inputs'!H60</f>
        <v>MEAV</v>
      </c>
      <c r="Q111" s="152" t="str">
        <f>'Fixed inputs'!H61</f>
        <v>MEAV</v>
      </c>
      <c r="R111" s="152" t="str">
        <f>'Fixed inputs'!H62</f>
        <v>MEAV</v>
      </c>
      <c r="S111" s="152" t="str">
        <f>'Fixed inputs'!H63</f>
        <v>MEAV</v>
      </c>
      <c r="T111" s="152" t="str">
        <f>'Fixed inputs'!H64</f>
        <v>MEAV</v>
      </c>
      <c r="U111" s="152" t="str">
        <f>'Fixed inputs'!H65</f>
        <v>MEAV</v>
      </c>
      <c r="V111" s="152" t="str">
        <f>'Fixed inputs'!H66</f>
        <v>MEAV</v>
      </c>
      <c r="W111" s="152" t="str">
        <f>'Fixed inputs'!H67</f>
        <v>MEAV</v>
      </c>
      <c r="X111" s="152" t="str">
        <f>'Fixed inputs'!H68</f>
        <v>MEAV</v>
      </c>
      <c r="Y111" s="152" t="str">
        <f>'Fixed inputs'!H69</f>
        <v>Do not allocate</v>
      </c>
      <c r="Z111" s="152" t="str">
        <f>'Fixed inputs'!H70</f>
        <v>Do not allocate</v>
      </c>
      <c r="AA111" s="152" t="str">
        <f>'Fixed inputs'!H71</f>
        <v>MEAV</v>
      </c>
      <c r="AB111" s="152" t="str">
        <f>'Fixed inputs'!H72</f>
        <v>MEAV</v>
      </c>
      <c r="AC111" s="152" t="str">
        <f>'Fixed inputs'!H73</f>
        <v>MEAV</v>
      </c>
      <c r="AD111" s="152" t="str">
        <f>'Fixed inputs'!H74</f>
        <v>MEAV</v>
      </c>
      <c r="AE111" s="152" t="str">
        <f>'Fixed inputs'!H75</f>
        <v>Do not allocate</v>
      </c>
      <c r="AF111" s="152" t="str">
        <f>'Fixed inputs'!H76</f>
        <v>Do not allocate</v>
      </c>
      <c r="AG111" s="152" t="str">
        <f>'Fixed inputs'!H77</f>
        <v>Do not allocate</v>
      </c>
      <c r="AH111" s="152" t="str">
        <f>'Fixed inputs'!H78</f>
        <v>Do not allocate</v>
      </c>
      <c r="AI111" s="152" t="str">
        <f>'Fixed inputs'!H79</f>
        <v>Do not allocate</v>
      </c>
      <c r="AJ111" s="152" t="str">
        <f>'Fixed inputs'!H80</f>
        <v>Do not allocate</v>
      </c>
      <c r="AK111" s="152" t="str">
        <f>'Fixed inputs'!H81</f>
        <v>Do not allocate</v>
      </c>
      <c r="AL111" s="152" t="str">
        <f>'Fixed inputs'!H82</f>
        <v>Do not allocate</v>
      </c>
      <c r="AM111" s="152" t="str">
        <f>'Fixed inputs'!H83</f>
        <v>Do not allocate</v>
      </c>
      <c r="AN111" s="152" t="str">
        <f>'Fixed inputs'!H84</f>
        <v>Deduct from revenue</v>
      </c>
      <c r="AO111" s="152" t="str">
        <f>'Fixed inputs'!H85</f>
        <v>Do not allocate</v>
      </c>
      <c r="AP111" s="152" t="str">
        <f>'Fixed inputs'!H86</f>
        <v>LV Services</v>
      </c>
      <c r="AQ111" s="152" t="str">
        <f>'Fixed inputs'!H87</f>
        <v>Do not allocate</v>
      </c>
      <c r="AR111" s="74"/>
      <c r="AS111" s="73"/>
      <c r="AT111" s="42"/>
    </row>
    <row r="112" spans="1:46" s="17" customFormat="1" x14ac:dyDescent="0.25">
      <c r="A112" s="73"/>
      <c r="B112" s="73"/>
      <c r="C112" s="73"/>
      <c r="D112" s="73"/>
      <c r="E112" s="109"/>
      <c r="F112" s="73"/>
      <c r="G112" s="73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  <c r="AK112" s="74"/>
      <c r="AL112" s="74"/>
      <c r="AM112" s="74"/>
      <c r="AN112" s="74"/>
      <c r="AO112" s="74"/>
      <c r="AP112" s="74"/>
      <c r="AQ112" s="74"/>
      <c r="AR112" s="74"/>
      <c r="AS112" s="73"/>
      <c r="AT112" s="42"/>
    </row>
    <row r="113" spans="1:46" s="17" customFormat="1" x14ac:dyDescent="0.25">
      <c r="A113" s="73"/>
      <c r="B113" s="73"/>
      <c r="C113" s="73"/>
      <c r="D113" s="73"/>
      <c r="E113" s="115" t="str">
        <f>'Fixed inputs'!E51</f>
        <v>LV Services allocation option name</v>
      </c>
      <c r="F113" s="73"/>
      <c r="G113" s="115" t="s">
        <v>354</v>
      </c>
      <c r="H113" s="152" t="str">
        <f>'Fixed inputs'!H51</f>
        <v>LV Services</v>
      </c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  <c r="AK113" s="130"/>
      <c r="AL113" s="130"/>
      <c r="AM113" s="130"/>
      <c r="AN113" s="130"/>
      <c r="AO113" s="130"/>
      <c r="AP113" s="130"/>
      <c r="AQ113" s="130"/>
      <c r="AR113" s="74"/>
      <c r="AS113" s="73"/>
      <c r="AT113" s="42"/>
    </row>
    <row r="114" spans="1:46" s="17" customFormat="1" x14ac:dyDescent="0.25">
      <c r="A114" s="115"/>
      <c r="B114" s="73"/>
      <c r="C114" s="73"/>
      <c r="D114" s="73"/>
      <c r="E114" s="221" t="s">
        <v>745</v>
      </c>
      <c r="F114" s="101"/>
      <c r="G114" s="115" t="s">
        <v>191</v>
      </c>
      <c r="H114" s="168"/>
      <c r="I114" s="169" t="s">
        <v>314</v>
      </c>
      <c r="J114" s="170">
        <f t="shared" ref="J114:AQ114" si="49">IF($H113 = J111, 1, 0)</f>
        <v>0</v>
      </c>
      <c r="K114" s="170">
        <f t="shared" si="49"/>
        <v>0</v>
      </c>
      <c r="L114" s="170">
        <f t="shared" si="49"/>
        <v>0</v>
      </c>
      <c r="M114" s="170">
        <f t="shared" si="49"/>
        <v>0</v>
      </c>
      <c r="N114" s="170">
        <f t="shared" si="49"/>
        <v>0</v>
      </c>
      <c r="O114" s="170">
        <f t="shared" si="49"/>
        <v>0</v>
      </c>
      <c r="P114" s="170">
        <f t="shared" si="49"/>
        <v>0</v>
      </c>
      <c r="Q114" s="170">
        <f t="shared" si="49"/>
        <v>0</v>
      </c>
      <c r="R114" s="170">
        <f t="shared" si="49"/>
        <v>0</v>
      </c>
      <c r="S114" s="170">
        <f t="shared" si="49"/>
        <v>0</v>
      </c>
      <c r="T114" s="170">
        <f t="shared" si="49"/>
        <v>0</v>
      </c>
      <c r="U114" s="170">
        <f t="shared" si="49"/>
        <v>0</v>
      </c>
      <c r="V114" s="170">
        <f t="shared" si="49"/>
        <v>0</v>
      </c>
      <c r="W114" s="170">
        <f t="shared" si="49"/>
        <v>0</v>
      </c>
      <c r="X114" s="170">
        <f t="shared" si="49"/>
        <v>0</v>
      </c>
      <c r="Y114" s="170">
        <f t="shared" si="49"/>
        <v>0</v>
      </c>
      <c r="Z114" s="170">
        <f t="shared" si="49"/>
        <v>0</v>
      </c>
      <c r="AA114" s="170">
        <f t="shared" si="49"/>
        <v>0</v>
      </c>
      <c r="AB114" s="170">
        <f t="shared" si="49"/>
        <v>0</v>
      </c>
      <c r="AC114" s="170">
        <f t="shared" si="49"/>
        <v>0</v>
      </c>
      <c r="AD114" s="170">
        <f t="shared" si="49"/>
        <v>0</v>
      </c>
      <c r="AE114" s="170">
        <f t="shared" si="49"/>
        <v>0</v>
      </c>
      <c r="AF114" s="170">
        <f t="shared" si="49"/>
        <v>0</v>
      </c>
      <c r="AG114" s="170">
        <f t="shared" si="49"/>
        <v>0</v>
      </c>
      <c r="AH114" s="170">
        <f t="shared" si="49"/>
        <v>0</v>
      </c>
      <c r="AI114" s="170">
        <f t="shared" si="49"/>
        <v>0</v>
      </c>
      <c r="AJ114" s="170">
        <f t="shared" si="49"/>
        <v>0</v>
      </c>
      <c r="AK114" s="170">
        <f t="shared" si="49"/>
        <v>0</v>
      </c>
      <c r="AL114" s="170">
        <f t="shared" si="49"/>
        <v>0</v>
      </c>
      <c r="AM114" s="170">
        <f t="shared" si="49"/>
        <v>0</v>
      </c>
      <c r="AN114" s="170">
        <f t="shared" si="49"/>
        <v>0</v>
      </c>
      <c r="AO114" s="170">
        <f t="shared" si="49"/>
        <v>0</v>
      </c>
      <c r="AP114" s="170">
        <f t="shared" si="49"/>
        <v>1</v>
      </c>
      <c r="AQ114" s="170">
        <f t="shared" si="49"/>
        <v>0</v>
      </c>
      <c r="AR114" s="74"/>
      <c r="AS114" s="73" t="s">
        <v>754</v>
      </c>
      <c r="AT114" s="42"/>
    </row>
    <row r="115" spans="1:46" s="17" customFormat="1" x14ac:dyDescent="0.25">
      <c r="A115" s="73"/>
      <c r="B115" s="73"/>
      <c r="C115" s="73"/>
      <c r="D115" s="73"/>
      <c r="E115" s="109"/>
      <c r="F115" s="73"/>
      <c r="G115" s="73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3"/>
      <c r="AT115" s="42"/>
    </row>
    <row r="116" spans="1:46" s="17" customFormat="1" x14ac:dyDescent="0.25">
      <c r="A116" s="115"/>
      <c r="B116" s="73"/>
      <c r="C116" s="73"/>
      <c r="D116" s="73"/>
      <c r="E116" s="217" t="s">
        <v>751</v>
      </c>
      <c r="F116" s="73"/>
      <c r="G116" s="115" t="str">
        <f>G$19</f>
        <v>£ per year</v>
      </c>
      <c r="H116" s="130"/>
      <c r="I116" s="143" t="s">
        <v>314</v>
      </c>
      <c r="J116" s="130">
        <f>J109 * J114</f>
        <v>0</v>
      </c>
      <c r="K116" s="130">
        <f t="shared" ref="K116:AQ116" si="50">K109 * K114</f>
        <v>0</v>
      </c>
      <c r="L116" s="130">
        <f t="shared" si="50"/>
        <v>0</v>
      </c>
      <c r="M116" s="130">
        <f t="shared" si="50"/>
        <v>0</v>
      </c>
      <c r="N116" s="130">
        <f t="shared" si="50"/>
        <v>0</v>
      </c>
      <c r="O116" s="130">
        <f t="shared" si="50"/>
        <v>0</v>
      </c>
      <c r="P116" s="130">
        <f t="shared" si="50"/>
        <v>0</v>
      </c>
      <c r="Q116" s="130">
        <f t="shared" si="50"/>
        <v>0</v>
      </c>
      <c r="R116" s="130">
        <f t="shared" si="50"/>
        <v>0</v>
      </c>
      <c r="S116" s="130">
        <f t="shared" si="50"/>
        <v>0</v>
      </c>
      <c r="T116" s="130">
        <f t="shared" si="50"/>
        <v>0</v>
      </c>
      <c r="U116" s="130">
        <f t="shared" si="50"/>
        <v>0</v>
      </c>
      <c r="V116" s="130">
        <f t="shared" si="50"/>
        <v>0</v>
      </c>
      <c r="W116" s="130">
        <f t="shared" si="50"/>
        <v>0</v>
      </c>
      <c r="X116" s="130">
        <f t="shared" si="50"/>
        <v>0</v>
      </c>
      <c r="Y116" s="130">
        <f t="shared" si="50"/>
        <v>0</v>
      </c>
      <c r="Z116" s="130">
        <f t="shared" si="50"/>
        <v>0</v>
      </c>
      <c r="AA116" s="130">
        <f t="shared" si="50"/>
        <v>0</v>
      </c>
      <c r="AB116" s="130">
        <f t="shared" si="50"/>
        <v>0</v>
      </c>
      <c r="AC116" s="130">
        <f t="shared" si="50"/>
        <v>0</v>
      </c>
      <c r="AD116" s="130">
        <f t="shared" si="50"/>
        <v>0</v>
      </c>
      <c r="AE116" s="130">
        <f t="shared" si="50"/>
        <v>0</v>
      </c>
      <c r="AF116" s="130">
        <f t="shared" si="50"/>
        <v>0</v>
      </c>
      <c r="AG116" s="130">
        <f t="shared" si="50"/>
        <v>0</v>
      </c>
      <c r="AH116" s="130">
        <f t="shared" si="50"/>
        <v>0</v>
      </c>
      <c r="AI116" s="130">
        <f t="shared" si="50"/>
        <v>0</v>
      </c>
      <c r="AJ116" s="130">
        <f t="shared" si="50"/>
        <v>0</v>
      </c>
      <c r="AK116" s="130">
        <f t="shared" si="50"/>
        <v>0</v>
      </c>
      <c r="AL116" s="130">
        <f t="shared" si="50"/>
        <v>0</v>
      </c>
      <c r="AM116" s="130">
        <f t="shared" si="50"/>
        <v>0</v>
      </c>
      <c r="AN116" s="130">
        <f t="shared" si="50"/>
        <v>0</v>
      </c>
      <c r="AO116" s="130">
        <f t="shared" si="50"/>
        <v>0</v>
      </c>
      <c r="AP116" s="130">
        <f t="shared" si="50"/>
        <v>500000</v>
      </c>
      <c r="AQ116" s="130">
        <f t="shared" si="50"/>
        <v>0</v>
      </c>
      <c r="AR116" s="74"/>
      <c r="AS116" s="73" t="s">
        <v>754</v>
      </c>
      <c r="AT116" s="42"/>
    </row>
    <row r="117" spans="1:46" s="17" customFormat="1" x14ac:dyDescent="0.25">
      <c r="A117" s="115"/>
      <c r="B117" s="73"/>
      <c r="C117" s="73"/>
      <c r="D117" s="73"/>
      <c r="E117" s="217"/>
      <c r="F117" s="73"/>
      <c r="G117" s="115"/>
      <c r="H117" s="130"/>
      <c r="I117" s="143"/>
      <c r="J117" s="130"/>
      <c r="K117" s="130"/>
      <c r="L117" s="130"/>
      <c r="M117" s="130"/>
      <c r="N117" s="130"/>
      <c r="O117" s="130"/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  <c r="Z117" s="130"/>
      <c r="AA117" s="130"/>
      <c r="AB117" s="130"/>
      <c r="AC117" s="130"/>
      <c r="AD117" s="130"/>
      <c r="AE117" s="130"/>
      <c r="AF117" s="130"/>
      <c r="AG117" s="130"/>
      <c r="AH117" s="130"/>
      <c r="AI117" s="130"/>
      <c r="AJ117" s="130"/>
      <c r="AK117" s="130"/>
      <c r="AL117" s="130"/>
      <c r="AM117" s="130"/>
      <c r="AN117" s="130"/>
      <c r="AO117" s="130"/>
      <c r="AP117" s="130"/>
      <c r="AQ117" s="130"/>
      <c r="AR117" s="74"/>
      <c r="AS117" s="73"/>
      <c r="AT117" s="42"/>
    </row>
    <row r="118" spans="1:46" s="17" customFormat="1" x14ac:dyDescent="0.25">
      <c r="A118" s="115"/>
      <c r="B118" s="73"/>
      <c r="C118" s="73"/>
      <c r="D118" s="73"/>
      <c r="E118" s="217" t="s">
        <v>752</v>
      </c>
      <c r="F118" s="73"/>
      <c r="G118" s="217" t="s">
        <v>231</v>
      </c>
      <c r="H118" s="224"/>
      <c r="I118" s="225"/>
      <c r="J118" s="136">
        <f>IF( AND( SUM( J19:J22 ) &lt;&gt; 0, J114 &lt;&gt; 0), 1, 0)</f>
        <v>0</v>
      </c>
      <c r="K118" s="136">
        <f t="shared" ref="K118:AQ118" si="51">IF( AND( SUM( K19:K22 ) &lt;&gt; 0, K114 &lt;&gt; 0), 1, 0)</f>
        <v>0</v>
      </c>
      <c r="L118" s="136">
        <f t="shared" si="51"/>
        <v>0</v>
      </c>
      <c r="M118" s="136">
        <f t="shared" si="51"/>
        <v>0</v>
      </c>
      <c r="N118" s="136">
        <f t="shared" si="51"/>
        <v>0</v>
      </c>
      <c r="O118" s="136">
        <f t="shared" si="51"/>
        <v>0</v>
      </c>
      <c r="P118" s="136">
        <f t="shared" si="51"/>
        <v>0</v>
      </c>
      <c r="Q118" s="136">
        <f t="shared" si="51"/>
        <v>0</v>
      </c>
      <c r="R118" s="136">
        <f t="shared" si="51"/>
        <v>0</v>
      </c>
      <c r="S118" s="136">
        <f t="shared" si="51"/>
        <v>0</v>
      </c>
      <c r="T118" s="136">
        <f t="shared" si="51"/>
        <v>0</v>
      </c>
      <c r="U118" s="136">
        <f t="shared" si="51"/>
        <v>0</v>
      </c>
      <c r="V118" s="136">
        <f t="shared" si="51"/>
        <v>0</v>
      </c>
      <c r="W118" s="136">
        <f t="shared" si="51"/>
        <v>0</v>
      </c>
      <c r="X118" s="136">
        <f t="shared" si="51"/>
        <v>0</v>
      </c>
      <c r="Y118" s="136">
        <f t="shared" si="51"/>
        <v>0</v>
      </c>
      <c r="Z118" s="136">
        <f t="shared" si="51"/>
        <v>0</v>
      </c>
      <c r="AA118" s="136">
        <f t="shared" si="51"/>
        <v>0</v>
      </c>
      <c r="AB118" s="136">
        <f t="shared" si="51"/>
        <v>0</v>
      </c>
      <c r="AC118" s="136">
        <f t="shared" si="51"/>
        <v>0</v>
      </c>
      <c r="AD118" s="136">
        <f t="shared" si="51"/>
        <v>0</v>
      </c>
      <c r="AE118" s="136">
        <f t="shared" si="51"/>
        <v>0</v>
      </c>
      <c r="AF118" s="136">
        <f t="shared" si="51"/>
        <v>0</v>
      </c>
      <c r="AG118" s="136">
        <f t="shared" si="51"/>
        <v>0</v>
      </c>
      <c r="AH118" s="136">
        <f t="shared" si="51"/>
        <v>0</v>
      </c>
      <c r="AI118" s="136">
        <f t="shared" si="51"/>
        <v>0</v>
      </c>
      <c r="AJ118" s="136">
        <f t="shared" si="51"/>
        <v>0</v>
      </c>
      <c r="AK118" s="136">
        <f t="shared" si="51"/>
        <v>0</v>
      </c>
      <c r="AL118" s="136">
        <f t="shared" si="51"/>
        <v>0</v>
      </c>
      <c r="AM118" s="136">
        <f t="shared" si="51"/>
        <v>0</v>
      </c>
      <c r="AN118" s="136">
        <f t="shared" si="51"/>
        <v>0</v>
      </c>
      <c r="AO118" s="136">
        <f t="shared" si="51"/>
        <v>0</v>
      </c>
      <c r="AP118" s="136">
        <f t="shared" si="51"/>
        <v>0</v>
      </c>
      <c r="AQ118" s="136">
        <f t="shared" si="51"/>
        <v>0</v>
      </c>
      <c r="AR118" s="74"/>
      <c r="AS118" s="73"/>
      <c r="AT118" s="42"/>
    </row>
    <row r="119" spans="1:46" s="17" customFormat="1" x14ac:dyDescent="0.25">
      <c r="A119" s="115"/>
      <c r="B119" s="73"/>
      <c r="C119" s="73"/>
      <c r="D119" s="73"/>
      <c r="E119" s="217" t="s">
        <v>232</v>
      </c>
      <c r="F119" s="73"/>
      <c r="G119" s="217" t="s">
        <v>231</v>
      </c>
      <c r="H119" s="136">
        <f>SUM(J118:AQ118)</f>
        <v>0</v>
      </c>
      <c r="I119" s="225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74"/>
      <c r="AS119" s="73"/>
      <c r="AT119" s="42"/>
    </row>
    <row r="120" spans="1:46" s="17" customFormat="1" x14ac:dyDescent="0.25">
      <c r="A120" s="73"/>
      <c r="B120" s="73"/>
      <c r="C120" s="73"/>
      <c r="D120" s="73"/>
      <c r="E120" s="109"/>
      <c r="F120" s="73"/>
      <c r="G120" s="73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4"/>
      <c r="AK120" s="74"/>
      <c r="AL120" s="74"/>
      <c r="AM120" s="74"/>
      <c r="AN120" s="74"/>
      <c r="AO120" s="74"/>
      <c r="AP120" s="74"/>
      <c r="AQ120" s="74"/>
      <c r="AR120" s="74"/>
      <c r="AS120" s="73"/>
      <c r="AT120" s="42"/>
    </row>
    <row r="121" spans="1:46" x14ac:dyDescent="0.25">
      <c r="A121" s="73"/>
      <c r="B121" s="107" t="s">
        <v>271</v>
      </c>
      <c r="C121" s="107"/>
      <c r="D121" s="107"/>
      <c r="E121" s="107"/>
      <c r="F121" s="107"/>
      <c r="G121" s="107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8"/>
      <c r="AD121" s="108"/>
      <c r="AE121" s="108"/>
      <c r="AF121" s="108"/>
      <c r="AG121" s="108"/>
      <c r="AH121" s="108"/>
      <c r="AI121" s="108"/>
      <c r="AJ121" s="108"/>
      <c r="AK121" s="108"/>
      <c r="AL121" s="108"/>
      <c r="AM121" s="108"/>
      <c r="AN121" s="108"/>
      <c r="AO121" s="108"/>
      <c r="AP121" s="108"/>
      <c r="AQ121" s="108"/>
      <c r="AR121" s="108"/>
      <c r="AS121" s="107"/>
      <c r="AT121" s="42"/>
    </row>
    <row r="122" spans="1:46" x14ac:dyDescent="0.25">
      <c r="A122" s="73"/>
      <c r="B122" s="73"/>
      <c r="C122" s="73"/>
      <c r="D122" s="73"/>
      <c r="E122" s="73"/>
      <c r="F122" s="73"/>
      <c r="G122" s="73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4"/>
      <c r="AI122" s="74"/>
      <c r="AJ122" s="74"/>
      <c r="AK122" s="74"/>
      <c r="AL122" s="74"/>
      <c r="AM122" s="74"/>
      <c r="AN122" s="74"/>
      <c r="AO122" s="74"/>
      <c r="AP122" s="74"/>
      <c r="AQ122" s="74"/>
      <c r="AR122" s="74"/>
      <c r="AS122" s="73"/>
      <c r="AT122" s="42"/>
    </row>
    <row r="123" spans="1:46" x14ac:dyDescent="0.25">
      <c r="A123" s="73"/>
      <c r="B123" s="73"/>
      <c r="C123" s="109" t="s">
        <v>719</v>
      </c>
      <c r="D123" s="109"/>
      <c r="E123" s="73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3"/>
      <c r="AT123" s="42"/>
    </row>
    <row r="124" spans="1:46" x14ac:dyDescent="0.25">
      <c r="A124" s="73"/>
      <c r="B124" s="73"/>
      <c r="C124" s="109" t="s">
        <v>459</v>
      </c>
      <c r="D124" s="109"/>
      <c r="E124" s="73"/>
      <c r="F124" s="73"/>
      <c r="G124" s="73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3"/>
      <c r="AT124" s="42"/>
    </row>
    <row r="125" spans="1:46" x14ac:dyDescent="0.25">
      <c r="A125" s="73"/>
      <c r="B125" s="73"/>
      <c r="C125" s="109"/>
      <c r="D125" s="109"/>
      <c r="E125" s="73"/>
      <c r="F125" s="73"/>
      <c r="G125" s="73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3"/>
      <c r="AT125" s="42"/>
    </row>
    <row r="126" spans="1:46" s="17" customFormat="1" x14ac:dyDescent="0.25">
      <c r="A126" s="73"/>
      <c r="B126" s="73"/>
      <c r="C126" s="110" t="s">
        <v>746</v>
      </c>
      <c r="D126" s="110"/>
      <c r="E126" s="110"/>
      <c r="F126" s="110"/>
      <c r="G126" s="110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  <c r="AS126" s="110"/>
      <c r="AT126" s="42"/>
    </row>
    <row r="127" spans="1:46" s="17" customFormat="1" x14ac:dyDescent="0.25">
      <c r="A127" s="73"/>
      <c r="B127" s="73"/>
      <c r="C127" s="109"/>
      <c r="D127" s="109"/>
      <c r="E127" s="73"/>
      <c r="F127" s="73"/>
      <c r="G127" s="73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3"/>
      <c r="AT127" s="42"/>
    </row>
    <row r="128" spans="1:46" x14ac:dyDescent="0.25">
      <c r="A128" s="115"/>
      <c r="B128" s="73"/>
      <c r="C128" s="73"/>
      <c r="D128" s="73"/>
      <c r="E128" s="112" t="s">
        <v>269</v>
      </c>
      <c r="F128" s="73"/>
      <c r="G128" s="73"/>
      <c r="H128" s="74"/>
      <c r="I128" s="132" t="s">
        <v>314</v>
      </c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4"/>
      <c r="AL128" s="74"/>
      <c r="AM128" s="74"/>
      <c r="AN128" s="74"/>
      <c r="AO128" s="74"/>
      <c r="AP128" s="74"/>
      <c r="AQ128" s="74"/>
      <c r="AR128" s="74"/>
      <c r="AS128" s="115" t="s">
        <v>607</v>
      </c>
      <c r="AT128" s="42"/>
    </row>
    <row r="129" spans="1:46" x14ac:dyDescent="0.25">
      <c r="A129" s="73"/>
      <c r="B129" s="73"/>
      <c r="C129" s="73"/>
      <c r="D129" s="73"/>
      <c r="E129" s="73"/>
      <c r="F129" s="113" t="s">
        <v>287</v>
      </c>
      <c r="G129" s="113" t="str">
        <f>G$19</f>
        <v>£ per year</v>
      </c>
      <c r="H129" s="145"/>
      <c r="I129" s="145"/>
      <c r="J129" s="222">
        <f t="shared" ref="J129:AQ129" si="52">J45 + J90 + J116</f>
        <v>0</v>
      </c>
      <c r="K129" s="222">
        <f t="shared" si="52"/>
        <v>1945670.6836746701</v>
      </c>
      <c r="L129" s="222">
        <f t="shared" si="52"/>
        <v>482031.70237265201</v>
      </c>
      <c r="M129" s="222">
        <f t="shared" si="52"/>
        <v>1866482.882792077</v>
      </c>
      <c r="N129" s="222">
        <f t="shared" si="52"/>
        <v>307957.41488795262</v>
      </c>
      <c r="O129" s="222">
        <f t="shared" si="52"/>
        <v>423119.68690063152</v>
      </c>
      <c r="P129" s="222">
        <f t="shared" si="52"/>
        <v>96406.3404745304</v>
      </c>
      <c r="Q129" s="222">
        <f t="shared" si="52"/>
        <v>562370.31943476072</v>
      </c>
      <c r="R129" s="222">
        <f t="shared" si="52"/>
        <v>465963.97896023025</v>
      </c>
      <c r="S129" s="222">
        <f t="shared" si="52"/>
        <v>1156876.0856943647</v>
      </c>
      <c r="T129" s="222">
        <f t="shared" si="52"/>
        <v>305286.74483601295</v>
      </c>
      <c r="U129" s="222">
        <f t="shared" si="52"/>
        <v>160677.23412421733</v>
      </c>
      <c r="V129" s="222">
        <f t="shared" si="52"/>
        <v>112474.06388695214</v>
      </c>
      <c r="W129" s="222">
        <f t="shared" si="52"/>
        <v>144609.51071179559</v>
      </c>
      <c r="X129" s="222">
        <f t="shared" si="52"/>
        <v>433828.53213538678</v>
      </c>
      <c r="Y129" s="222">
        <f t="shared" si="52"/>
        <v>0</v>
      </c>
      <c r="Z129" s="222">
        <f t="shared" si="52"/>
        <v>0</v>
      </c>
      <c r="AA129" s="222">
        <f t="shared" si="52"/>
        <v>144609.51071179559</v>
      </c>
      <c r="AB129" s="222">
        <f t="shared" si="52"/>
        <v>176744.95753663906</v>
      </c>
      <c r="AC129" s="222">
        <f t="shared" si="52"/>
        <v>931927.9579204605</v>
      </c>
      <c r="AD129" s="222">
        <f t="shared" si="52"/>
        <v>289219.02142359118</v>
      </c>
      <c r="AE129" s="222">
        <f t="shared" si="52"/>
        <v>0</v>
      </c>
      <c r="AF129" s="222">
        <f t="shared" si="52"/>
        <v>0</v>
      </c>
      <c r="AG129" s="222">
        <f t="shared" si="52"/>
        <v>0</v>
      </c>
      <c r="AH129" s="222">
        <f t="shared" si="52"/>
        <v>0</v>
      </c>
      <c r="AI129" s="222">
        <f t="shared" si="52"/>
        <v>0</v>
      </c>
      <c r="AJ129" s="222">
        <f t="shared" si="52"/>
        <v>0</v>
      </c>
      <c r="AK129" s="222">
        <f t="shared" si="52"/>
        <v>0</v>
      </c>
      <c r="AL129" s="222">
        <f t="shared" si="52"/>
        <v>0</v>
      </c>
      <c r="AM129" s="222">
        <f t="shared" si="52"/>
        <v>0</v>
      </c>
      <c r="AN129" s="222">
        <f t="shared" si="52"/>
        <v>0</v>
      </c>
      <c r="AO129" s="222">
        <f t="shared" si="52"/>
        <v>0</v>
      </c>
      <c r="AP129" s="222">
        <f t="shared" si="52"/>
        <v>500000</v>
      </c>
      <c r="AQ129" s="222">
        <f t="shared" si="52"/>
        <v>0</v>
      </c>
      <c r="AR129" s="74"/>
      <c r="AS129" s="73"/>
      <c r="AT129" s="42"/>
    </row>
    <row r="130" spans="1:46" x14ac:dyDescent="0.25">
      <c r="A130" s="73"/>
      <c r="B130" s="73"/>
      <c r="C130" s="73"/>
      <c r="D130" s="73"/>
      <c r="E130" s="73"/>
      <c r="F130" s="115" t="s">
        <v>288</v>
      </c>
      <c r="G130" s="115" t="str">
        <f>G$19</f>
        <v>£ per year</v>
      </c>
      <c r="H130" s="130"/>
      <c r="I130" s="130"/>
      <c r="J130" s="174">
        <f t="shared" ref="J130:AQ130" si="53">J46 + J91</f>
        <v>609999.99999999942</v>
      </c>
      <c r="K130" s="174">
        <f t="shared" si="53"/>
        <v>3297629.4995574453</v>
      </c>
      <c r="L130" s="174">
        <f t="shared" si="53"/>
        <v>816973.79459089274</v>
      </c>
      <c r="M130" s="174">
        <f t="shared" si="53"/>
        <v>3163417.6669042772</v>
      </c>
      <c r="N130" s="174">
        <f t="shared" si="53"/>
        <v>521943.13480840193</v>
      </c>
      <c r="O130" s="174">
        <f t="shared" si="53"/>
        <v>717126.4762708093</v>
      </c>
      <c r="P130" s="174">
        <f t="shared" si="53"/>
        <v>163394.75891817856</v>
      </c>
      <c r="Q130" s="174">
        <f t="shared" si="53"/>
        <v>953136.09368937486</v>
      </c>
      <c r="R130" s="174">
        <f t="shared" si="53"/>
        <v>789741.33477119636</v>
      </c>
      <c r="S130" s="174">
        <f t="shared" si="53"/>
        <v>1960737.1070181427</v>
      </c>
      <c r="T130" s="174">
        <f t="shared" si="53"/>
        <v>517416.73657423205</v>
      </c>
      <c r="U130" s="174">
        <f t="shared" si="53"/>
        <v>272324.59819696425</v>
      </c>
      <c r="V130" s="174">
        <f t="shared" si="53"/>
        <v>190627.21873787497</v>
      </c>
      <c r="W130" s="174">
        <f t="shared" si="53"/>
        <v>245092.13837726784</v>
      </c>
      <c r="X130" s="174">
        <f t="shared" si="53"/>
        <v>735276.41513180349</v>
      </c>
      <c r="Y130" s="174">
        <f t="shared" si="53"/>
        <v>0</v>
      </c>
      <c r="Z130" s="174">
        <f t="shared" si="53"/>
        <v>0</v>
      </c>
      <c r="AA130" s="174">
        <f t="shared" si="53"/>
        <v>245092.13837726784</v>
      </c>
      <c r="AB130" s="174">
        <f t="shared" si="53"/>
        <v>299557.05801666068</v>
      </c>
      <c r="AC130" s="174">
        <f t="shared" si="53"/>
        <v>1579482.6695423927</v>
      </c>
      <c r="AD130" s="174">
        <f t="shared" si="53"/>
        <v>490184.27675453568</v>
      </c>
      <c r="AE130" s="174">
        <f t="shared" si="53"/>
        <v>0</v>
      </c>
      <c r="AF130" s="174">
        <f t="shared" si="53"/>
        <v>0</v>
      </c>
      <c r="AG130" s="174">
        <f t="shared" si="53"/>
        <v>0</v>
      </c>
      <c r="AH130" s="174">
        <f t="shared" si="53"/>
        <v>0</v>
      </c>
      <c r="AI130" s="174">
        <f t="shared" si="53"/>
        <v>0</v>
      </c>
      <c r="AJ130" s="174">
        <f t="shared" si="53"/>
        <v>0</v>
      </c>
      <c r="AK130" s="174">
        <f t="shared" si="53"/>
        <v>0</v>
      </c>
      <c r="AL130" s="174">
        <f t="shared" si="53"/>
        <v>0</v>
      </c>
      <c r="AM130" s="174">
        <f t="shared" si="53"/>
        <v>0</v>
      </c>
      <c r="AN130" s="174">
        <f t="shared" si="53"/>
        <v>0</v>
      </c>
      <c r="AO130" s="174">
        <f t="shared" si="53"/>
        <v>0</v>
      </c>
      <c r="AP130" s="174">
        <f t="shared" si="53"/>
        <v>0</v>
      </c>
      <c r="AQ130" s="174">
        <f t="shared" si="53"/>
        <v>0</v>
      </c>
      <c r="AR130" s="74"/>
      <c r="AS130" s="73"/>
      <c r="AT130" s="42"/>
    </row>
    <row r="131" spans="1:46" x14ac:dyDescent="0.25">
      <c r="A131" s="73"/>
      <c r="B131" s="73"/>
      <c r="C131" s="73"/>
      <c r="D131" s="73"/>
      <c r="E131" s="73"/>
      <c r="F131" s="115" t="s">
        <v>289</v>
      </c>
      <c r="G131" s="115" t="str">
        <f>G$19</f>
        <v>£ per year</v>
      </c>
      <c r="H131" s="130"/>
      <c r="I131" s="130"/>
      <c r="J131" s="174">
        <f t="shared" ref="J131:AQ131" si="54">J47 + J92</f>
        <v>0</v>
      </c>
      <c r="K131" s="174">
        <f t="shared" si="54"/>
        <v>4206810.2560342392</v>
      </c>
      <c r="L131" s="174">
        <f t="shared" si="54"/>
        <v>204307.6810271951</v>
      </c>
      <c r="M131" s="174">
        <f t="shared" si="54"/>
        <v>220430.76810271962</v>
      </c>
      <c r="N131" s="174">
        <f t="shared" si="54"/>
        <v>1620430.7681027194</v>
      </c>
      <c r="O131" s="174">
        <f t="shared" si="54"/>
        <v>-3974.7747837763777</v>
      </c>
      <c r="P131" s="174">
        <f t="shared" si="54"/>
        <v>40861.536205439021</v>
      </c>
      <c r="Q131" s="174">
        <f t="shared" si="54"/>
        <v>238358.96119839427</v>
      </c>
      <c r="R131" s="174">
        <f t="shared" si="54"/>
        <v>197497.42499295526</v>
      </c>
      <c r="S131" s="174">
        <f t="shared" si="54"/>
        <v>490338.43446526822</v>
      </c>
      <c r="T131" s="174">
        <f t="shared" si="54"/>
        <v>129394.86465055689</v>
      </c>
      <c r="U131" s="174">
        <f t="shared" si="54"/>
        <v>68102.56034239837</v>
      </c>
      <c r="V131" s="174">
        <f t="shared" si="54"/>
        <v>47671.792239678856</v>
      </c>
      <c r="W131" s="174">
        <f t="shared" si="54"/>
        <v>61292.304308158527</v>
      </c>
      <c r="X131" s="174">
        <f t="shared" si="54"/>
        <v>183876.91292447559</v>
      </c>
      <c r="Y131" s="174">
        <f t="shared" si="54"/>
        <v>0</v>
      </c>
      <c r="Z131" s="174">
        <f t="shared" si="54"/>
        <v>0</v>
      </c>
      <c r="AA131" s="174">
        <f t="shared" si="54"/>
        <v>61292.304308158527</v>
      </c>
      <c r="AB131" s="174">
        <f t="shared" si="54"/>
        <v>74912.816376638206</v>
      </c>
      <c r="AC131" s="174">
        <f t="shared" si="54"/>
        <v>394994.84998591052</v>
      </c>
      <c r="AD131" s="174">
        <f t="shared" si="54"/>
        <v>122584.60861631705</v>
      </c>
      <c r="AE131" s="174">
        <f t="shared" si="54"/>
        <v>0</v>
      </c>
      <c r="AF131" s="174">
        <f t="shared" si="54"/>
        <v>0</v>
      </c>
      <c r="AG131" s="174">
        <f t="shared" si="54"/>
        <v>0</v>
      </c>
      <c r="AH131" s="174">
        <f t="shared" si="54"/>
        <v>0</v>
      </c>
      <c r="AI131" s="174">
        <f t="shared" si="54"/>
        <v>0</v>
      </c>
      <c r="AJ131" s="174">
        <f t="shared" si="54"/>
        <v>0</v>
      </c>
      <c r="AK131" s="174">
        <f t="shared" si="54"/>
        <v>0</v>
      </c>
      <c r="AL131" s="174">
        <f t="shared" si="54"/>
        <v>0</v>
      </c>
      <c r="AM131" s="174">
        <f t="shared" si="54"/>
        <v>0</v>
      </c>
      <c r="AN131" s="174">
        <f t="shared" si="54"/>
        <v>0</v>
      </c>
      <c r="AO131" s="174">
        <f t="shared" si="54"/>
        <v>0</v>
      </c>
      <c r="AP131" s="174">
        <f t="shared" si="54"/>
        <v>0</v>
      </c>
      <c r="AQ131" s="174">
        <f t="shared" si="54"/>
        <v>0</v>
      </c>
      <c r="AR131" s="74"/>
      <c r="AS131" s="73"/>
      <c r="AT131" s="42"/>
    </row>
    <row r="132" spans="1:46" x14ac:dyDescent="0.25">
      <c r="A132" s="73"/>
      <c r="B132" s="73"/>
      <c r="C132" s="73"/>
      <c r="D132" s="73"/>
      <c r="E132" s="73"/>
      <c r="F132" s="115" t="s">
        <v>290</v>
      </c>
      <c r="G132" s="115" t="str">
        <f>G$19</f>
        <v>£ per year</v>
      </c>
      <c r="H132" s="130"/>
      <c r="I132" s="130"/>
      <c r="J132" s="174">
        <f t="shared" ref="J132:AQ132" si="55">J48 + J93</f>
        <v>1020000</v>
      </c>
      <c r="K132" s="174">
        <f t="shared" si="55"/>
        <v>14327826.178252587</v>
      </c>
      <c r="L132" s="174">
        <f t="shared" si="55"/>
        <v>834785.34757767571</v>
      </c>
      <c r="M132" s="174">
        <f t="shared" si="55"/>
        <v>2383478.5347577683</v>
      </c>
      <c r="N132" s="174">
        <f t="shared" si="55"/>
        <v>683478.53475776757</v>
      </c>
      <c r="O132" s="174">
        <f t="shared" si="55"/>
        <v>2346828.7147169048</v>
      </c>
      <c r="P132" s="174">
        <f t="shared" si="55"/>
        <v>166957.06951553514</v>
      </c>
      <c r="Q132" s="174">
        <f t="shared" si="55"/>
        <v>973916.23884062166</v>
      </c>
      <c r="R132" s="174">
        <f t="shared" si="55"/>
        <v>806959.16932508652</v>
      </c>
      <c r="S132" s="174">
        <f t="shared" si="55"/>
        <v>2003484.8341864217</v>
      </c>
      <c r="T132" s="174">
        <f t="shared" si="55"/>
        <v>528697.38679919462</v>
      </c>
      <c r="U132" s="174">
        <f t="shared" si="55"/>
        <v>278261.7825258919</v>
      </c>
      <c r="V132" s="174">
        <f t="shared" si="55"/>
        <v>194783.24776812433</v>
      </c>
      <c r="W132" s="174">
        <f t="shared" si="55"/>
        <v>250435.60427330271</v>
      </c>
      <c r="X132" s="174">
        <f t="shared" si="55"/>
        <v>751306.81281990814</v>
      </c>
      <c r="Y132" s="174">
        <f t="shared" si="55"/>
        <v>0</v>
      </c>
      <c r="Z132" s="174">
        <f t="shared" si="55"/>
        <v>0</v>
      </c>
      <c r="AA132" s="174">
        <f t="shared" si="55"/>
        <v>250435.60427330271</v>
      </c>
      <c r="AB132" s="174">
        <f t="shared" si="55"/>
        <v>306087.96077848109</v>
      </c>
      <c r="AC132" s="174">
        <f t="shared" si="55"/>
        <v>1613918.338650173</v>
      </c>
      <c r="AD132" s="174">
        <f t="shared" si="55"/>
        <v>500871.20854660543</v>
      </c>
      <c r="AE132" s="174">
        <f t="shared" si="55"/>
        <v>0</v>
      </c>
      <c r="AF132" s="174">
        <f t="shared" si="55"/>
        <v>0</v>
      </c>
      <c r="AG132" s="174">
        <f t="shared" si="55"/>
        <v>0</v>
      </c>
      <c r="AH132" s="174">
        <f t="shared" si="55"/>
        <v>0</v>
      </c>
      <c r="AI132" s="174">
        <f t="shared" si="55"/>
        <v>0</v>
      </c>
      <c r="AJ132" s="174">
        <f t="shared" si="55"/>
        <v>0</v>
      </c>
      <c r="AK132" s="174">
        <f t="shared" si="55"/>
        <v>0</v>
      </c>
      <c r="AL132" s="174">
        <f t="shared" si="55"/>
        <v>0</v>
      </c>
      <c r="AM132" s="174">
        <f t="shared" si="55"/>
        <v>0</v>
      </c>
      <c r="AN132" s="174">
        <f t="shared" si="55"/>
        <v>0</v>
      </c>
      <c r="AO132" s="174">
        <f t="shared" si="55"/>
        <v>0</v>
      </c>
      <c r="AP132" s="174">
        <f t="shared" si="55"/>
        <v>0</v>
      </c>
      <c r="AQ132" s="174">
        <f t="shared" si="55"/>
        <v>0</v>
      </c>
      <c r="AR132" s="74"/>
      <c r="AS132" s="73"/>
      <c r="AT132" s="42"/>
    </row>
    <row r="133" spans="1:46" x14ac:dyDescent="0.25">
      <c r="A133" s="73"/>
      <c r="B133" s="73"/>
      <c r="C133" s="73"/>
      <c r="D133" s="73"/>
      <c r="E133" s="73"/>
      <c r="F133" s="117" t="s">
        <v>291</v>
      </c>
      <c r="G133" s="117" t="str">
        <f>G$19</f>
        <v>£ per year</v>
      </c>
      <c r="H133" s="146"/>
      <c r="I133" s="147"/>
      <c r="J133" s="175">
        <f t="shared" ref="J133:AQ133" si="56">J49 + J94</f>
        <v>2655000.0000000005</v>
      </c>
      <c r="K133" s="175">
        <f t="shared" si="56"/>
        <v>8522063.3824810516</v>
      </c>
      <c r="L133" s="175">
        <f t="shared" si="56"/>
        <v>661901.47443158436</v>
      </c>
      <c r="M133" s="175">
        <f t="shared" si="56"/>
        <v>666190.14744315902</v>
      </c>
      <c r="N133" s="175">
        <f t="shared" si="56"/>
        <v>2366190.147443159</v>
      </c>
      <c r="O133" s="175">
        <f t="shared" si="56"/>
        <v>616899.89689543017</v>
      </c>
      <c r="P133" s="175">
        <f t="shared" si="56"/>
        <v>132380.29488631687</v>
      </c>
      <c r="Q133" s="175">
        <f t="shared" si="56"/>
        <v>772218.38683684845</v>
      </c>
      <c r="R133" s="175">
        <f t="shared" si="56"/>
        <v>639838.09195053158</v>
      </c>
      <c r="S133" s="175">
        <f t="shared" si="56"/>
        <v>1588563.5386358025</v>
      </c>
      <c r="T133" s="175">
        <f t="shared" si="56"/>
        <v>419204.26714000345</v>
      </c>
      <c r="U133" s="175">
        <f t="shared" si="56"/>
        <v>220633.82481052811</v>
      </c>
      <c r="V133" s="175">
        <f t="shared" si="56"/>
        <v>154443.67736736967</v>
      </c>
      <c r="W133" s="175">
        <f t="shared" si="56"/>
        <v>198570.44232947531</v>
      </c>
      <c r="X133" s="175">
        <f t="shared" si="56"/>
        <v>595711.32698842592</v>
      </c>
      <c r="Y133" s="175">
        <f t="shared" si="56"/>
        <v>0</v>
      </c>
      <c r="Z133" s="175">
        <f t="shared" si="56"/>
        <v>0</v>
      </c>
      <c r="AA133" s="175">
        <f t="shared" si="56"/>
        <v>198570.44232947531</v>
      </c>
      <c r="AB133" s="175">
        <f t="shared" si="56"/>
        <v>242697.20729158094</v>
      </c>
      <c r="AC133" s="175">
        <f t="shared" si="56"/>
        <v>1279676.1839010632</v>
      </c>
      <c r="AD133" s="175">
        <f t="shared" si="56"/>
        <v>397140.88465895061</v>
      </c>
      <c r="AE133" s="175">
        <f t="shared" si="56"/>
        <v>0</v>
      </c>
      <c r="AF133" s="175">
        <f t="shared" si="56"/>
        <v>0</v>
      </c>
      <c r="AG133" s="175">
        <f t="shared" si="56"/>
        <v>0</v>
      </c>
      <c r="AH133" s="175">
        <f t="shared" si="56"/>
        <v>0</v>
      </c>
      <c r="AI133" s="175">
        <f t="shared" si="56"/>
        <v>0</v>
      </c>
      <c r="AJ133" s="175">
        <f t="shared" si="56"/>
        <v>0</v>
      </c>
      <c r="AK133" s="175">
        <f t="shared" si="56"/>
        <v>0</v>
      </c>
      <c r="AL133" s="175">
        <f t="shared" si="56"/>
        <v>0</v>
      </c>
      <c r="AM133" s="175">
        <f t="shared" si="56"/>
        <v>0</v>
      </c>
      <c r="AN133" s="175">
        <f t="shared" si="56"/>
        <v>0</v>
      </c>
      <c r="AO133" s="175">
        <f t="shared" si="56"/>
        <v>0</v>
      </c>
      <c r="AP133" s="175">
        <f t="shared" si="56"/>
        <v>0</v>
      </c>
      <c r="AQ133" s="175">
        <f t="shared" si="56"/>
        <v>0</v>
      </c>
      <c r="AR133" s="74"/>
      <c r="AS133" s="73"/>
      <c r="AT133" s="42"/>
    </row>
    <row r="134" spans="1:46" x14ac:dyDescent="0.25">
      <c r="A134" s="73"/>
      <c r="B134" s="73"/>
      <c r="C134" s="73"/>
      <c r="D134" s="73"/>
      <c r="E134" s="73"/>
      <c r="F134" s="73"/>
      <c r="G134" s="73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74"/>
      <c r="AO134" s="74"/>
      <c r="AP134" s="74"/>
      <c r="AQ134" s="74"/>
      <c r="AR134" s="74"/>
      <c r="AS134" s="73"/>
      <c r="AT134" s="42"/>
    </row>
    <row r="135" spans="1:46" x14ac:dyDescent="0.25">
      <c r="A135" s="115"/>
      <c r="B135" s="73"/>
      <c r="C135" s="73"/>
      <c r="D135" s="73"/>
      <c r="E135" s="112" t="s">
        <v>270</v>
      </c>
      <c r="F135" s="73"/>
      <c r="G135" s="73"/>
      <c r="H135" s="74"/>
      <c r="I135" s="132" t="s">
        <v>314</v>
      </c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115" t="s">
        <v>607</v>
      </c>
      <c r="AT135" s="42"/>
    </row>
    <row r="136" spans="1:46" x14ac:dyDescent="0.25">
      <c r="A136" s="73"/>
      <c r="B136" s="73"/>
      <c r="C136" s="73"/>
      <c r="D136" s="73"/>
      <c r="E136" s="73"/>
      <c r="F136" s="113" t="s">
        <v>282</v>
      </c>
      <c r="G136" s="113" t="str">
        <f>G$19</f>
        <v>£ per year</v>
      </c>
      <c r="H136" s="145"/>
      <c r="I136" s="145"/>
      <c r="J136" s="222">
        <f t="shared" ref="J136:AQ136" si="57">J45 + J97 + J116</f>
        <v>0</v>
      </c>
      <c r="K136" s="222">
        <f t="shared" si="57"/>
        <v>1946454.8655546254</v>
      </c>
      <c r="L136" s="222">
        <f t="shared" si="57"/>
        <v>505557.15877131367</v>
      </c>
      <c r="M136" s="222">
        <f t="shared" si="57"/>
        <v>1868835.4284319433</v>
      </c>
      <c r="N136" s="222">
        <f t="shared" si="57"/>
        <v>310309.96052781882</v>
      </c>
      <c r="O136" s="222">
        <f t="shared" si="57"/>
        <v>422662.00273330067</v>
      </c>
      <c r="P136" s="222">
        <f t="shared" si="57"/>
        <v>101111.43175426274</v>
      </c>
      <c r="Q136" s="222">
        <f t="shared" si="57"/>
        <v>589816.68523319927</v>
      </c>
      <c r="R136" s="222">
        <f t="shared" si="57"/>
        <v>488705.25347893656</v>
      </c>
      <c r="S136" s="222">
        <f t="shared" si="57"/>
        <v>1213337.1810511528</v>
      </c>
      <c r="T136" s="222">
        <f t="shared" si="57"/>
        <v>320186.20055516536</v>
      </c>
      <c r="U136" s="222">
        <f t="shared" si="57"/>
        <v>168519.05292377123</v>
      </c>
      <c r="V136" s="222">
        <f t="shared" si="57"/>
        <v>117963.33704663986</v>
      </c>
      <c r="W136" s="222">
        <f t="shared" si="57"/>
        <v>151667.14763139409</v>
      </c>
      <c r="X136" s="222">
        <f t="shared" si="57"/>
        <v>455001.44289418234</v>
      </c>
      <c r="Y136" s="222">
        <f t="shared" si="57"/>
        <v>0</v>
      </c>
      <c r="Z136" s="222">
        <f t="shared" si="57"/>
        <v>0</v>
      </c>
      <c r="AA136" s="222">
        <f t="shared" si="57"/>
        <v>151667.14763139409</v>
      </c>
      <c r="AB136" s="222">
        <f t="shared" si="57"/>
        <v>185370.95821614834</v>
      </c>
      <c r="AC136" s="222">
        <f t="shared" si="57"/>
        <v>977410.50695787312</v>
      </c>
      <c r="AD136" s="222">
        <f t="shared" si="57"/>
        <v>303334.29526278819</v>
      </c>
      <c r="AE136" s="222">
        <f t="shared" si="57"/>
        <v>0</v>
      </c>
      <c r="AF136" s="222">
        <f t="shared" si="57"/>
        <v>0</v>
      </c>
      <c r="AG136" s="222">
        <f t="shared" si="57"/>
        <v>0</v>
      </c>
      <c r="AH136" s="222">
        <f t="shared" si="57"/>
        <v>0</v>
      </c>
      <c r="AI136" s="222">
        <f t="shared" si="57"/>
        <v>0</v>
      </c>
      <c r="AJ136" s="222">
        <f t="shared" si="57"/>
        <v>0</v>
      </c>
      <c r="AK136" s="222">
        <f t="shared" si="57"/>
        <v>0</v>
      </c>
      <c r="AL136" s="222">
        <f t="shared" si="57"/>
        <v>0</v>
      </c>
      <c r="AM136" s="222">
        <f t="shared" si="57"/>
        <v>0</v>
      </c>
      <c r="AN136" s="222">
        <f t="shared" si="57"/>
        <v>0</v>
      </c>
      <c r="AO136" s="222">
        <f t="shared" si="57"/>
        <v>0</v>
      </c>
      <c r="AP136" s="222">
        <f t="shared" si="57"/>
        <v>500000</v>
      </c>
      <c r="AQ136" s="222">
        <f t="shared" si="57"/>
        <v>0</v>
      </c>
      <c r="AR136" s="74"/>
      <c r="AS136" s="73"/>
      <c r="AT136" s="42"/>
    </row>
    <row r="137" spans="1:46" x14ac:dyDescent="0.25">
      <c r="A137" s="73"/>
      <c r="B137" s="73"/>
      <c r="C137" s="73"/>
      <c r="D137" s="73"/>
      <c r="E137" s="73"/>
      <c r="F137" s="115" t="s">
        <v>283</v>
      </c>
      <c r="G137" s="115" t="str">
        <f>G$19</f>
        <v>£ per year</v>
      </c>
      <c r="H137" s="130"/>
      <c r="I137" s="130"/>
      <c r="J137" s="174">
        <f t="shared" ref="J137:AQ137" si="58">J46 + J98</f>
        <v>609999.99999999942</v>
      </c>
      <c r="K137" s="174">
        <f t="shared" si="58"/>
        <v>3298958.5740622198</v>
      </c>
      <c r="L137" s="174">
        <f t="shared" si="58"/>
        <v>856846.02973412978</v>
      </c>
      <c r="M137" s="174">
        <f t="shared" si="58"/>
        <v>3167404.8904186012</v>
      </c>
      <c r="N137" s="174">
        <f t="shared" si="58"/>
        <v>525930.35832272563</v>
      </c>
      <c r="O137" s="174">
        <f t="shared" si="58"/>
        <v>716350.7680153813</v>
      </c>
      <c r="P137" s="174">
        <f t="shared" si="58"/>
        <v>171369.20594682597</v>
      </c>
      <c r="Q137" s="174">
        <f t="shared" si="58"/>
        <v>999653.70135648479</v>
      </c>
      <c r="R137" s="174">
        <f t="shared" si="58"/>
        <v>828284.49540965888</v>
      </c>
      <c r="S137" s="174">
        <f t="shared" si="58"/>
        <v>2056430.4713619116</v>
      </c>
      <c r="T137" s="174">
        <f t="shared" si="58"/>
        <v>542669.15216494887</v>
      </c>
      <c r="U137" s="174">
        <f t="shared" si="58"/>
        <v>285615.34324470995</v>
      </c>
      <c r="V137" s="174">
        <f t="shared" si="58"/>
        <v>199930.74027129696</v>
      </c>
      <c r="W137" s="174">
        <f t="shared" si="58"/>
        <v>257053.80892023895</v>
      </c>
      <c r="X137" s="174">
        <f t="shared" si="58"/>
        <v>771161.42676071683</v>
      </c>
      <c r="Y137" s="174">
        <f t="shared" si="58"/>
        <v>0</v>
      </c>
      <c r="Z137" s="174">
        <f t="shared" si="58"/>
        <v>0</v>
      </c>
      <c r="AA137" s="174">
        <f t="shared" si="58"/>
        <v>257053.80892023895</v>
      </c>
      <c r="AB137" s="174">
        <f t="shared" si="58"/>
        <v>314176.87756918091</v>
      </c>
      <c r="AC137" s="174">
        <f t="shared" si="58"/>
        <v>1656568.9908193178</v>
      </c>
      <c r="AD137" s="174">
        <f t="shared" si="58"/>
        <v>514107.61784047791</v>
      </c>
      <c r="AE137" s="174">
        <f t="shared" si="58"/>
        <v>0</v>
      </c>
      <c r="AF137" s="174">
        <f t="shared" si="58"/>
        <v>0</v>
      </c>
      <c r="AG137" s="174">
        <f t="shared" si="58"/>
        <v>0</v>
      </c>
      <c r="AH137" s="174">
        <f t="shared" si="58"/>
        <v>0</v>
      </c>
      <c r="AI137" s="174">
        <f t="shared" si="58"/>
        <v>0</v>
      </c>
      <c r="AJ137" s="174">
        <f t="shared" si="58"/>
        <v>0</v>
      </c>
      <c r="AK137" s="174">
        <f t="shared" si="58"/>
        <v>0</v>
      </c>
      <c r="AL137" s="174">
        <f t="shared" si="58"/>
        <v>0</v>
      </c>
      <c r="AM137" s="174">
        <f t="shared" si="58"/>
        <v>0</v>
      </c>
      <c r="AN137" s="174">
        <f t="shared" si="58"/>
        <v>0</v>
      </c>
      <c r="AO137" s="174">
        <f t="shared" si="58"/>
        <v>0</v>
      </c>
      <c r="AP137" s="174">
        <f t="shared" ref="AP137" si="59">AP46 + AP98</f>
        <v>0</v>
      </c>
      <c r="AQ137" s="174">
        <f t="shared" si="58"/>
        <v>0</v>
      </c>
      <c r="AR137" s="74"/>
      <c r="AS137" s="73"/>
      <c r="AT137" s="42"/>
    </row>
    <row r="138" spans="1:46" x14ac:dyDescent="0.25">
      <c r="A138" s="73"/>
      <c r="B138" s="73"/>
      <c r="C138" s="73"/>
      <c r="D138" s="73"/>
      <c r="E138" s="73"/>
      <c r="F138" s="115" t="s">
        <v>284</v>
      </c>
      <c r="G138" s="115" t="str">
        <f>G$19</f>
        <v>£ per year</v>
      </c>
      <c r="H138" s="130"/>
      <c r="I138" s="130"/>
      <c r="J138" s="174">
        <f t="shared" ref="J138:AQ138" si="60">J47 + J99</f>
        <v>0</v>
      </c>
      <c r="K138" s="174">
        <f t="shared" si="60"/>
        <v>4207142.6291553611</v>
      </c>
      <c r="L138" s="174">
        <f t="shared" si="60"/>
        <v>214278.8746608478</v>
      </c>
      <c r="M138" s="174">
        <f t="shared" si="60"/>
        <v>221427.88746608491</v>
      </c>
      <c r="N138" s="174">
        <f t="shared" si="60"/>
        <v>1621427.8874660847</v>
      </c>
      <c r="O138" s="174">
        <f t="shared" si="60"/>
        <v>-4168.7628356201985</v>
      </c>
      <c r="P138" s="174">
        <f t="shared" si="60"/>
        <v>42855.774932169559</v>
      </c>
      <c r="Q138" s="174">
        <f t="shared" si="60"/>
        <v>249992.02043765577</v>
      </c>
      <c r="R138" s="174">
        <f t="shared" si="60"/>
        <v>207136.24550548621</v>
      </c>
      <c r="S138" s="174">
        <f t="shared" si="60"/>
        <v>514269.29918603471</v>
      </c>
      <c r="T138" s="174">
        <f t="shared" si="60"/>
        <v>135709.95395187027</v>
      </c>
      <c r="U138" s="174">
        <f t="shared" si="60"/>
        <v>71426.291553615927</v>
      </c>
      <c r="V138" s="174">
        <f t="shared" si="60"/>
        <v>49998.404087531155</v>
      </c>
      <c r="W138" s="174">
        <f t="shared" si="60"/>
        <v>64283.662398254339</v>
      </c>
      <c r="X138" s="174">
        <f t="shared" si="60"/>
        <v>192850.98719476303</v>
      </c>
      <c r="Y138" s="174">
        <f t="shared" si="60"/>
        <v>0</v>
      </c>
      <c r="Z138" s="174">
        <f t="shared" si="60"/>
        <v>0</v>
      </c>
      <c r="AA138" s="174">
        <f t="shared" si="60"/>
        <v>64283.662398254339</v>
      </c>
      <c r="AB138" s="174">
        <f t="shared" si="60"/>
        <v>78568.92070897753</v>
      </c>
      <c r="AC138" s="174">
        <f t="shared" si="60"/>
        <v>414272.49101097242</v>
      </c>
      <c r="AD138" s="174">
        <f t="shared" si="60"/>
        <v>128567.32479650868</v>
      </c>
      <c r="AE138" s="174">
        <f t="shared" si="60"/>
        <v>0</v>
      </c>
      <c r="AF138" s="174">
        <f t="shared" si="60"/>
        <v>0</v>
      </c>
      <c r="AG138" s="174">
        <f t="shared" si="60"/>
        <v>0</v>
      </c>
      <c r="AH138" s="174">
        <f t="shared" si="60"/>
        <v>0</v>
      </c>
      <c r="AI138" s="174">
        <f t="shared" si="60"/>
        <v>0</v>
      </c>
      <c r="AJ138" s="174">
        <f t="shared" si="60"/>
        <v>0</v>
      </c>
      <c r="AK138" s="174">
        <f t="shared" si="60"/>
        <v>0</v>
      </c>
      <c r="AL138" s="174">
        <f t="shared" si="60"/>
        <v>0</v>
      </c>
      <c r="AM138" s="174">
        <f t="shared" si="60"/>
        <v>0</v>
      </c>
      <c r="AN138" s="174">
        <f t="shared" si="60"/>
        <v>0</v>
      </c>
      <c r="AO138" s="174">
        <f t="shared" si="60"/>
        <v>0</v>
      </c>
      <c r="AP138" s="174">
        <f t="shared" ref="AP138" si="61">AP47 + AP99</f>
        <v>0</v>
      </c>
      <c r="AQ138" s="174">
        <f t="shared" si="60"/>
        <v>0</v>
      </c>
      <c r="AR138" s="74"/>
      <c r="AS138" s="73"/>
      <c r="AT138" s="42"/>
    </row>
    <row r="139" spans="1:46" x14ac:dyDescent="0.25">
      <c r="A139" s="73"/>
      <c r="B139" s="73"/>
      <c r="C139" s="73"/>
      <c r="D139" s="73"/>
      <c r="E139" s="73"/>
      <c r="F139" s="115" t="s">
        <v>285</v>
      </c>
      <c r="G139" s="115" t="str">
        <f>G$19</f>
        <v>£ per year</v>
      </c>
      <c r="H139" s="130"/>
      <c r="I139" s="130"/>
      <c r="J139" s="174">
        <f t="shared" ref="J139:AQ139" si="62">J48 + J100</f>
        <v>1020000</v>
      </c>
      <c r="K139" s="174">
        <f t="shared" si="62"/>
        <v>14329184.229061279</v>
      </c>
      <c r="L139" s="174">
        <f t="shared" si="62"/>
        <v>875526.87183845544</v>
      </c>
      <c r="M139" s="174">
        <f t="shared" si="62"/>
        <v>2387552.6871838463</v>
      </c>
      <c r="N139" s="174">
        <f t="shared" si="62"/>
        <v>687552.68718384556</v>
      </c>
      <c r="O139" s="174">
        <f t="shared" si="62"/>
        <v>2346036.0945742349</v>
      </c>
      <c r="P139" s="174">
        <f t="shared" si="62"/>
        <v>175105.37436769108</v>
      </c>
      <c r="Q139" s="174">
        <f t="shared" si="62"/>
        <v>1021448.0171448647</v>
      </c>
      <c r="R139" s="174">
        <f t="shared" si="62"/>
        <v>846342.64277717355</v>
      </c>
      <c r="S139" s="174">
        <f t="shared" si="62"/>
        <v>2101264.4924122929</v>
      </c>
      <c r="T139" s="174">
        <f t="shared" si="62"/>
        <v>554500.35216435511</v>
      </c>
      <c r="U139" s="174">
        <f t="shared" si="62"/>
        <v>291842.29061281844</v>
      </c>
      <c r="V139" s="174">
        <f t="shared" si="62"/>
        <v>204289.60342897291</v>
      </c>
      <c r="W139" s="174">
        <f t="shared" si="62"/>
        <v>262658.06155153661</v>
      </c>
      <c r="X139" s="174">
        <f t="shared" si="62"/>
        <v>787974.18465460988</v>
      </c>
      <c r="Y139" s="174">
        <f t="shared" si="62"/>
        <v>0</v>
      </c>
      <c r="Z139" s="174">
        <f t="shared" si="62"/>
        <v>0</v>
      </c>
      <c r="AA139" s="174">
        <f t="shared" si="62"/>
        <v>262658.06155153661</v>
      </c>
      <c r="AB139" s="174">
        <f t="shared" si="62"/>
        <v>321026.51967410033</v>
      </c>
      <c r="AC139" s="174">
        <f t="shared" si="62"/>
        <v>1692685.2855543471</v>
      </c>
      <c r="AD139" s="174">
        <f t="shared" si="62"/>
        <v>525316.12310307322</v>
      </c>
      <c r="AE139" s="174">
        <f t="shared" si="62"/>
        <v>0</v>
      </c>
      <c r="AF139" s="174">
        <f t="shared" si="62"/>
        <v>0</v>
      </c>
      <c r="AG139" s="174">
        <f t="shared" si="62"/>
        <v>0</v>
      </c>
      <c r="AH139" s="174">
        <f t="shared" si="62"/>
        <v>0</v>
      </c>
      <c r="AI139" s="174">
        <f t="shared" si="62"/>
        <v>0</v>
      </c>
      <c r="AJ139" s="174">
        <f t="shared" si="62"/>
        <v>0</v>
      </c>
      <c r="AK139" s="174">
        <f t="shared" si="62"/>
        <v>0</v>
      </c>
      <c r="AL139" s="174">
        <f t="shared" si="62"/>
        <v>0</v>
      </c>
      <c r="AM139" s="174">
        <f t="shared" si="62"/>
        <v>0</v>
      </c>
      <c r="AN139" s="174">
        <f t="shared" si="62"/>
        <v>0</v>
      </c>
      <c r="AO139" s="174">
        <f t="shared" si="62"/>
        <v>0</v>
      </c>
      <c r="AP139" s="174">
        <f t="shared" ref="AP139" si="63">AP48 + AP100</f>
        <v>0</v>
      </c>
      <c r="AQ139" s="174">
        <f t="shared" si="62"/>
        <v>0</v>
      </c>
      <c r="AR139" s="74"/>
      <c r="AS139" s="73"/>
      <c r="AT139" s="42"/>
    </row>
    <row r="140" spans="1:46" x14ac:dyDescent="0.25">
      <c r="A140" s="73"/>
      <c r="B140" s="73"/>
      <c r="C140" s="73"/>
      <c r="D140" s="73"/>
      <c r="E140" s="73"/>
      <c r="F140" s="117" t="s">
        <v>286</v>
      </c>
      <c r="G140" s="117" t="str">
        <f>G$19</f>
        <v>£ per year</v>
      </c>
      <c r="H140" s="146"/>
      <c r="I140" s="147"/>
      <c r="J140" s="175">
        <f t="shared" ref="J140:AQ140" si="64">J49 + J101</f>
        <v>2655000.0000000005</v>
      </c>
      <c r="K140" s="175">
        <f t="shared" si="64"/>
        <v>8518259.702166507</v>
      </c>
      <c r="L140" s="175">
        <f t="shared" si="64"/>
        <v>547791.06499525299</v>
      </c>
      <c r="M140" s="175">
        <f t="shared" si="64"/>
        <v>654779.10649952572</v>
      </c>
      <c r="N140" s="175">
        <f t="shared" si="64"/>
        <v>2354779.1064995257</v>
      </c>
      <c r="O140" s="175">
        <f t="shared" si="64"/>
        <v>619119.89751270285</v>
      </c>
      <c r="P140" s="175">
        <f t="shared" si="64"/>
        <v>109558.21299905061</v>
      </c>
      <c r="Q140" s="175">
        <f t="shared" si="64"/>
        <v>639089.5758277952</v>
      </c>
      <c r="R140" s="175">
        <f t="shared" si="64"/>
        <v>529531.36282874458</v>
      </c>
      <c r="S140" s="175">
        <f t="shared" si="64"/>
        <v>1314698.5559886072</v>
      </c>
      <c r="T140" s="175">
        <f t="shared" si="64"/>
        <v>346934.34116366028</v>
      </c>
      <c r="U140" s="175">
        <f t="shared" si="64"/>
        <v>182597.02166508435</v>
      </c>
      <c r="V140" s="175">
        <f t="shared" si="64"/>
        <v>127817.91516555904</v>
      </c>
      <c r="W140" s="175">
        <f t="shared" si="64"/>
        <v>164337.3194985759</v>
      </c>
      <c r="X140" s="175">
        <f t="shared" si="64"/>
        <v>493011.95849572774</v>
      </c>
      <c r="Y140" s="175">
        <f t="shared" si="64"/>
        <v>0</v>
      </c>
      <c r="Z140" s="175">
        <f t="shared" si="64"/>
        <v>0</v>
      </c>
      <c r="AA140" s="175">
        <f t="shared" si="64"/>
        <v>164337.3194985759</v>
      </c>
      <c r="AB140" s="175">
        <f t="shared" si="64"/>
        <v>200856.72383159277</v>
      </c>
      <c r="AC140" s="175">
        <f t="shared" si="64"/>
        <v>1059062.7256574892</v>
      </c>
      <c r="AD140" s="175">
        <f t="shared" si="64"/>
        <v>328674.63899715181</v>
      </c>
      <c r="AE140" s="175">
        <f t="shared" si="64"/>
        <v>0</v>
      </c>
      <c r="AF140" s="175">
        <f t="shared" si="64"/>
        <v>0</v>
      </c>
      <c r="AG140" s="175">
        <f t="shared" si="64"/>
        <v>0</v>
      </c>
      <c r="AH140" s="175">
        <f t="shared" si="64"/>
        <v>0</v>
      </c>
      <c r="AI140" s="175">
        <f t="shared" si="64"/>
        <v>0</v>
      </c>
      <c r="AJ140" s="175">
        <f t="shared" si="64"/>
        <v>0</v>
      </c>
      <c r="AK140" s="175">
        <f t="shared" si="64"/>
        <v>0</v>
      </c>
      <c r="AL140" s="175">
        <f t="shared" si="64"/>
        <v>0</v>
      </c>
      <c r="AM140" s="175">
        <f t="shared" si="64"/>
        <v>0</v>
      </c>
      <c r="AN140" s="175">
        <f t="shared" si="64"/>
        <v>0</v>
      </c>
      <c r="AO140" s="175">
        <f t="shared" si="64"/>
        <v>0</v>
      </c>
      <c r="AP140" s="175">
        <f t="shared" ref="AP140" si="65">AP49 + AP101</f>
        <v>0</v>
      </c>
      <c r="AQ140" s="175">
        <f t="shared" si="64"/>
        <v>0</v>
      </c>
      <c r="AR140" s="74"/>
      <c r="AS140" s="73"/>
      <c r="AT140" s="42"/>
    </row>
    <row r="141" spans="1:46" x14ac:dyDescent="0.25">
      <c r="A141" s="73"/>
      <c r="B141" s="73"/>
      <c r="C141" s="73"/>
      <c r="D141" s="73"/>
      <c r="E141" s="73"/>
      <c r="F141" s="73"/>
      <c r="G141" s="73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3"/>
      <c r="AT141" s="42"/>
    </row>
    <row r="142" spans="1:46" x14ac:dyDescent="0.25">
      <c r="A142" s="73"/>
      <c r="B142" s="73"/>
      <c r="C142" s="109"/>
      <c r="D142" s="109"/>
      <c r="E142" s="115" t="s">
        <v>493</v>
      </c>
      <c r="F142" s="73"/>
      <c r="G142" s="115" t="s">
        <v>231</v>
      </c>
      <c r="H142" s="136">
        <f>IF(SUM(J129:AQ133) = 0, 1, 0) + IF(SUM(J136:AQ140) = 0, 1, 0)</f>
        <v>0</v>
      </c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  <c r="AA142" s="136"/>
      <c r="AB142" s="136"/>
      <c r="AC142" s="136"/>
      <c r="AD142" s="136"/>
      <c r="AE142" s="136"/>
      <c r="AF142" s="136"/>
      <c r="AG142" s="136"/>
      <c r="AH142" s="136"/>
      <c r="AI142" s="136"/>
      <c r="AJ142" s="136"/>
      <c r="AK142" s="136"/>
      <c r="AL142" s="136"/>
      <c r="AM142" s="136"/>
      <c r="AN142" s="136"/>
      <c r="AO142" s="136"/>
      <c r="AP142" s="136"/>
      <c r="AQ142" s="136"/>
      <c r="AR142" s="74"/>
      <c r="AS142" s="73"/>
      <c r="AT142" s="42"/>
    </row>
    <row r="143" spans="1:46" x14ac:dyDescent="0.25">
      <c r="A143" s="73"/>
      <c r="B143" s="73"/>
      <c r="C143" s="73"/>
      <c r="D143" s="73"/>
      <c r="E143" s="115" t="s">
        <v>525</v>
      </c>
      <c r="F143" s="73"/>
      <c r="G143" s="115" t="s">
        <v>231</v>
      </c>
      <c r="H143" s="136">
        <f>IF(ROUND(SUM(J129:AQ133) - SUM(J136:AQ140), 2) = 0, 0, 1)</f>
        <v>0</v>
      </c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74"/>
      <c r="AS143" s="73"/>
      <c r="AT143" s="42"/>
    </row>
    <row r="144" spans="1:46" x14ac:dyDescent="0.25">
      <c r="A144" s="73"/>
      <c r="B144" s="73"/>
      <c r="C144" s="73"/>
      <c r="D144" s="73"/>
      <c r="E144" s="73"/>
      <c r="F144" s="73"/>
      <c r="G144" s="73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3"/>
      <c r="AT144" s="42"/>
    </row>
    <row r="145" spans="1:46" x14ac:dyDescent="0.25">
      <c r="A145" s="73"/>
      <c r="B145" s="107" t="s">
        <v>242</v>
      </c>
      <c r="C145" s="107"/>
      <c r="D145" s="107"/>
      <c r="E145" s="107"/>
      <c r="F145" s="107"/>
      <c r="G145" s="107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8"/>
      <c r="AK145" s="108"/>
      <c r="AL145" s="108"/>
      <c r="AM145" s="108"/>
      <c r="AN145" s="108"/>
      <c r="AO145" s="108"/>
      <c r="AP145" s="108"/>
      <c r="AQ145" s="108"/>
      <c r="AR145" s="108"/>
      <c r="AS145" s="107"/>
      <c r="AT145" s="42"/>
    </row>
    <row r="146" spans="1:46" x14ac:dyDescent="0.25">
      <c r="A146" s="73"/>
      <c r="B146" s="73"/>
      <c r="C146" s="73"/>
      <c r="D146" s="73"/>
      <c r="E146" s="109"/>
      <c r="F146" s="73"/>
      <c r="G146" s="73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3"/>
      <c r="AT146" s="42"/>
    </row>
    <row r="147" spans="1:46" x14ac:dyDescent="0.25">
      <c r="A147" s="73"/>
      <c r="B147" s="73"/>
      <c r="C147" s="109"/>
      <c r="D147" s="109"/>
      <c r="E147" s="115" t="s">
        <v>232</v>
      </c>
      <c r="F147" s="73"/>
      <c r="G147" s="115" t="s">
        <v>231</v>
      </c>
      <c r="H147" s="159">
        <f xml:space="preserve"> H119 + H142 + H143</f>
        <v>0</v>
      </c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  <c r="AF147" s="136"/>
      <c r="AG147" s="136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74"/>
      <c r="AS147" s="73"/>
      <c r="AT147" s="42"/>
    </row>
    <row r="148" spans="1:46" x14ac:dyDescent="0.25">
      <c r="A148" s="73"/>
      <c r="B148" s="73"/>
      <c r="C148" s="73"/>
      <c r="D148" s="73"/>
      <c r="E148" s="109"/>
      <c r="F148" s="73"/>
      <c r="G148" s="73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  <c r="AP148" s="74"/>
      <c r="AQ148" s="74"/>
      <c r="AR148" s="74"/>
      <c r="AS148" s="73"/>
      <c r="AT148" s="42"/>
    </row>
    <row r="149" spans="1:46" x14ac:dyDescent="0.25">
      <c r="A149" s="73"/>
      <c r="B149" s="107" t="s">
        <v>30</v>
      </c>
      <c r="C149" s="107"/>
      <c r="D149" s="107"/>
      <c r="E149" s="107"/>
      <c r="F149" s="107"/>
      <c r="G149" s="107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  <c r="AH149" s="108"/>
      <c r="AI149" s="108"/>
      <c r="AJ149" s="108"/>
      <c r="AK149" s="108"/>
      <c r="AL149" s="108"/>
      <c r="AM149" s="108"/>
      <c r="AN149" s="108"/>
      <c r="AO149" s="108"/>
      <c r="AP149" s="108"/>
      <c r="AQ149" s="108"/>
      <c r="AR149" s="108"/>
      <c r="AS149" s="107"/>
      <c r="AT149" s="42"/>
    </row>
  </sheetData>
  <sheetProtection sheet="1" objects="1" formatCells="0" formatColumns="0" formatRows="0" sort="0" autoFilter="0"/>
  <conditionalFormatting sqref="H142">
    <cfRule type="cellIs" dxfId="31" priority="5" stopIfTrue="1" operator="greaterThan">
      <formula>0</formula>
    </cfRule>
  </conditionalFormatting>
  <conditionalFormatting sqref="H143">
    <cfRule type="cellIs" dxfId="30" priority="6" stopIfTrue="1" operator="greaterThan">
      <formula>0</formula>
    </cfRule>
  </conditionalFormatting>
  <conditionalFormatting sqref="H147">
    <cfRule type="cellIs" dxfId="29" priority="7" stopIfTrue="1" operator="greaterThan">
      <formula>0</formula>
    </cfRule>
  </conditionalFormatting>
  <conditionalFormatting sqref="A4:AO4 AQ4:XFD4">
    <cfRule type="expression" dxfId="28" priority="4">
      <formula>LEFT($A$4,1) &lt;&gt; "0"</formula>
    </cfRule>
  </conditionalFormatting>
  <conditionalFormatting sqref="AP4">
    <cfRule type="expression" dxfId="27" priority="3">
      <formula>LEFT($A$4,1) &lt;&gt; "0"</formula>
    </cfRule>
  </conditionalFormatting>
  <conditionalFormatting sqref="H119">
    <cfRule type="cellIs" dxfId="26" priority="2" stopIfTrue="1" operator="greaterThan">
      <formula>0</formula>
    </cfRule>
  </conditionalFormatting>
  <conditionalFormatting sqref="J118:AQ118">
    <cfRule type="cellIs" dxfId="25" priority="1" stopIfTrue="1" operator="greaterThan">
      <formula>0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4" tint="0.59999389629810485"/>
  </sheetPr>
  <dimension ref="A1:AT88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41" width="20.7109375" customWidth="1"/>
    <col min="42" max="42" width="20.7109375" style="17" customWidth="1"/>
    <col min="43" max="43" width="20.7109375" customWidth="1"/>
    <col min="44" max="44" width="2.7109375" customWidth="1"/>
    <col min="45" max="45" width="40.7109375" customWidth="1"/>
    <col min="46" max="46" width="2.7109375" customWidth="1"/>
    <col min="47" max="16384" width="9.140625" hidden="1"/>
  </cols>
  <sheetData>
    <row r="1" spans="1:46" x14ac:dyDescent="0.25">
      <c r="A1" s="96" t="str">
        <f ca="1">MID(CELL("filename",A1),FIND("]",CELL("filename",A1))+1,255)</f>
        <v>Expensed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 x14ac:dyDescent="0.25">
      <c r="A2" s="96" t="str">
        <f>Cover!D21&amp;" - "&amp;Cover!D23</f>
        <v>WPD SWAE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 x14ac:dyDescent="0.25">
      <c r="A3" s="98" t="str">
        <f>Cover!D2&amp;" - "&amp;Cover!D8&amp;" v"&amp;Cover!D10&amp;" - "&amp;Cover!D19</f>
        <v>PCDM charging model - Release for charge setting v3 - 2020/21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 x14ac:dyDescent="0.25">
      <c r="A4" s="72" t="str">
        <f>H86 &amp; IF(H86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60" x14ac:dyDescent="0.25">
      <c r="A5" s="101"/>
      <c r="B5" s="102" t="s">
        <v>430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135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744</v>
      </c>
      <c r="AQ5" s="104" t="s">
        <v>743</v>
      </c>
      <c r="AR5" s="129"/>
      <c r="AS5" s="103" t="s">
        <v>34</v>
      </c>
      <c r="AT5" s="42"/>
    </row>
    <row r="6" spans="1:4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 x14ac:dyDescent="0.25">
      <c r="A9" s="73"/>
      <c r="B9" s="73"/>
      <c r="C9" s="109" t="s">
        <v>552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 x14ac:dyDescent="0.25">
      <c r="A10" s="73"/>
      <c r="B10" s="73"/>
      <c r="C10" s="109" t="s">
        <v>457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42"/>
    </row>
    <row r="11" spans="1:46" x14ac:dyDescent="0.25">
      <c r="A11" s="73"/>
      <c r="B11" s="73"/>
      <c r="C11" s="109" t="s">
        <v>733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74"/>
    </row>
    <row r="12" spans="1:46" x14ac:dyDescent="0.25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3"/>
      <c r="AT12" s="42"/>
    </row>
    <row r="13" spans="1:46" x14ac:dyDescent="0.25">
      <c r="A13" s="73"/>
      <c r="B13" s="107" t="s">
        <v>243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7"/>
      <c r="AT13" s="42"/>
    </row>
    <row r="14" spans="1:46" x14ac:dyDescent="0.25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 x14ac:dyDescent="0.25">
      <c r="A15" s="73"/>
      <c r="B15" s="73"/>
      <c r="C15" s="109" t="s">
        <v>553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x14ac:dyDescent="0.25">
      <c r="A16" s="73"/>
      <c r="B16" s="73"/>
      <c r="C16" s="109" t="s">
        <v>458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3"/>
      <c r="AT16" s="42"/>
    </row>
    <row r="17" spans="1:46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 x14ac:dyDescent="0.25">
      <c r="A18" s="73"/>
      <c r="B18" s="101"/>
      <c r="C18" s="110" t="s">
        <v>642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0"/>
      <c r="AT18" s="42"/>
    </row>
    <row r="19" spans="1:46" x14ac:dyDescent="0.25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3"/>
      <c r="AT19" s="42"/>
    </row>
    <row r="20" spans="1:46" x14ac:dyDescent="0.25">
      <c r="A20" s="73"/>
      <c r="B20" s="73"/>
      <c r="C20" s="73"/>
      <c r="D20" s="109"/>
      <c r="E20" s="112" t="str">
        <f>Expenditure!E128</f>
        <v>Total expenditure allocated, by network level and cost category (EDCM)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3"/>
      <c r="AT20" s="42"/>
    </row>
    <row r="21" spans="1:46" x14ac:dyDescent="0.25">
      <c r="A21" s="73"/>
      <c r="B21" s="73"/>
      <c r="C21" s="73"/>
      <c r="D21" s="73"/>
      <c r="E21" s="73"/>
      <c r="F21" s="113" t="str">
        <f>Expenditure!F129</f>
        <v>LV services (EDCM)</v>
      </c>
      <c r="G21" s="113" t="str">
        <f>Expenditure!G129</f>
        <v>£ per year</v>
      </c>
      <c r="H21" s="145"/>
      <c r="I21" s="145"/>
      <c r="J21" s="156">
        <f>Expenditure!J129</f>
        <v>0</v>
      </c>
      <c r="K21" s="156">
        <f>Expenditure!K129</f>
        <v>1945670.6836746701</v>
      </c>
      <c r="L21" s="156">
        <f>Expenditure!L129</f>
        <v>482031.70237265201</v>
      </c>
      <c r="M21" s="156">
        <f>Expenditure!M129</f>
        <v>1866482.882792077</v>
      </c>
      <c r="N21" s="156">
        <f>Expenditure!N129</f>
        <v>307957.41488795262</v>
      </c>
      <c r="O21" s="156">
        <f>Expenditure!O129</f>
        <v>423119.68690063152</v>
      </c>
      <c r="P21" s="156">
        <f>Expenditure!P129</f>
        <v>96406.3404745304</v>
      </c>
      <c r="Q21" s="156">
        <f>Expenditure!Q129</f>
        <v>562370.31943476072</v>
      </c>
      <c r="R21" s="156">
        <f>Expenditure!R129</f>
        <v>465963.97896023025</v>
      </c>
      <c r="S21" s="156">
        <f>Expenditure!S129</f>
        <v>1156876.0856943647</v>
      </c>
      <c r="T21" s="156">
        <f>Expenditure!T129</f>
        <v>305286.74483601295</v>
      </c>
      <c r="U21" s="156">
        <f>Expenditure!U129</f>
        <v>160677.23412421733</v>
      </c>
      <c r="V21" s="156">
        <f>Expenditure!V129</f>
        <v>112474.06388695214</v>
      </c>
      <c r="W21" s="156">
        <f>Expenditure!W129</f>
        <v>144609.51071179559</v>
      </c>
      <c r="X21" s="156">
        <f>Expenditure!X129</f>
        <v>433828.53213538678</v>
      </c>
      <c r="Y21" s="156">
        <f>Expenditure!Y129</f>
        <v>0</v>
      </c>
      <c r="Z21" s="156">
        <f>Expenditure!Z129</f>
        <v>0</v>
      </c>
      <c r="AA21" s="156">
        <f>Expenditure!AA129</f>
        <v>144609.51071179559</v>
      </c>
      <c r="AB21" s="156">
        <f>Expenditure!AB129</f>
        <v>176744.95753663906</v>
      </c>
      <c r="AC21" s="156">
        <f>Expenditure!AC129</f>
        <v>931927.9579204605</v>
      </c>
      <c r="AD21" s="156">
        <f>Expenditure!AD129</f>
        <v>289219.02142359118</v>
      </c>
      <c r="AE21" s="156">
        <f>Expenditure!AE129</f>
        <v>0</v>
      </c>
      <c r="AF21" s="156">
        <f>Expenditure!AF129</f>
        <v>0</v>
      </c>
      <c r="AG21" s="156">
        <f>Expenditure!AG129</f>
        <v>0</v>
      </c>
      <c r="AH21" s="156">
        <f>Expenditure!AH129</f>
        <v>0</v>
      </c>
      <c r="AI21" s="156">
        <f>Expenditure!AI129</f>
        <v>0</v>
      </c>
      <c r="AJ21" s="156">
        <f>Expenditure!AJ129</f>
        <v>0</v>
      </c>
      <c r="AK21" s="156">
        <f>Expenditure!AK129</f>
        <v>0</v>
      </c>
      <c r="AL21" s="156">
        <f>Expenditure!AL129</f>
        <v>0</v>
      </c>
      <c r="AM21" s="156">
        <f>Expenditure!AM129</f>
        <v>0</v>
      </c>
      <c r="AN21" s="156">
        <f>Expenditure!AN129</f>
        <v>0</v>
      </c>
      <c r="AO21" s="156">
        <f>Expenditure!AO129</f>
        <v>0</v>
      </c>
      <c r="AP21" s="156">
        <f>Expenditure!AP129</f>
        <v>500000</v>
      </c>
      <c r="AQ21" s="156">
        <f>Expenditure!AQ129</f>
        <v>0</v>
      </c>
      <c r="AR21" s="74"/>
      <c r="AS21" s="73"/>
      <c r="AT21" s="42"/>
    </row>
    <row r="22" spans="1:46" x14ac:dyDescent="0.25">
      <c r="A22" s="73"/>
      <c r="B22" s="73"/>
      <c r="C22" s="73"/>
      <c r="D22" s="73"/>
      <c r="E22" s="73"/>
      <c r="F22" s="115" t="str">
        <f>Expenditure!F130</f>
        <v>LV mains (EDCM)</v>
      </c>
      <c r="G22" s="115" t="str">
        <f>Expenditure!G130</f>
        <v>£ per year</v>
      </c>
      <c r="H22" s="130"/>
      <c r="I22" s="130"/>
      <c r="J22" s="152">
        <f>Expenditure!J130</f>
        <v>609999.99999999942</v>
      </c>
      <c r="K22" s="152">
        <f>Expenditure!K130</f>
        <v>3297629.4995574453</v>
      </c>
      <c r="L22" s="152">
        <f>Expenditure!L130</f>
        <v>816973.79459089274</v>
      </c>
      <c r="M22" s="152">
        <f>Expenditure!M130</f>
        <v>3163417.6669042772</v>
      </c>
      <c r="N22" s="152">
        <f>Expenditure!N130</f>
        <v>521943.13480840193</v>
      </c>
      <c r="O22" s="152">
        <f>Expenditure!O130</f>
        <v>717126.4762708093</v>
      </c>
      <c r="P22" s="152">
        <f>Expenditure!P130</f>
        <v>163394.75891817856</v>
      </c>
      <c r="Q22" s="152">
        <f>Expenditure!Q130</f>
        <v>953136.09368937486</v>
      </c>
      <c r="R22" s="152">
        <f>Expenditure!R130</f>
        <v>789741.33477119636</v>
      </c>
      <c r="S22" s="152">
        <f>Expenditure!S130</f>
        <v>1960737.1070181427</v>
      </c>
      <c r="T22" s="152">
        <f>Expenditure!T130</f>
        <v>517416.73657423205</v>
      </c>
      <c r="U22" s="152">
        <f>Expenditure!U130</f>
        <v>272324.59819696425</v>
      </c>
      <c r="V22" s="152">
        <f>Expenditure!V130</f>
        <v>190627.21873787497</v>
      </c>
      <c r="W22" s="152">
        <f>Expenditure!W130</f>
        <v>245092.13837726784</v>
      </c>
      <c r="X22" s="152">
        <f>Expenditure!X130</f>
        <v>735276.41513180349</v>
      </c>
      <c r="Y22" s="152">
        <f>Expenditure!Y130</f>
        <v>0</v>
      </c>
      <c r="Z22" s="152">
        <f>Expenditure!Z130</f>
        <v>0</v>
      </c>
      <c r="AA22" s="152">
        <f>Expenditure!AA130</f>
        <v>245092.13837726784</v>
      </c>
      <c r="AB22" s="152">
        <f>Expenditure!AB130</f>
        <v>299557.05801666068</v>
      </c>
      <c r="AC22" s="152">
        <f>Expenditure!AC130</f>
        <v>1579482.6695423927</v>
      </c>
      <c r="AD22" s="152">
        <f>Expenditure!AD130</f>
        <v>490184.27675453568</v>
      </c>
      <c r="AE22" s="152">
        <f>Expenditure!AE130</f>
        <v>0</v>
      </c>
      <c r="AF22" s="152">
        <f>Expenditure!AF130</f>
        <v>0</v>
      </c>
      <c r="AG22" s="152">
        <f>Expenditure!AG130</f>
        <v>0</v>
      </c>
      <c r="AH22" s="152">
        <f>Expenditure!AH130</f>
        <v>0</v>
      </c>
      <c r="AI22" s="152">
        <f>Expenditure!AI130</f>
        <v>0</v>
      </c>
      <c r="AJ22" s="152">
        <f>Expenditure!AJ130</f>
        <v>0</v>
      </c>
      <c r="AK22" s="152">
        <f>Expenditure!AK130</f>
        <v>0</v>
      </c>
      <c r="AL22" s="152">
        <f>Expenditure!AL130</f>
        <v>0</v>
      </c>
      <c r="AM22" s="152">
        <f>Expenditure!AM130</f>
        <v>0</v>
      </c>
      <c r="AN22" s="152">
        <f>Expenditure!AN130</f>
        <v>0</v>
      </c>
      <c r="AO22" s="152">
        <f>Expenditure!AO130</f>
        <v>0</v>
      </c>
      <c r="AP22" s="152">
        <f>Expenditure!AP130</f>
        <v>0</v>
      </c>
      <c r="AQ22" s="152">
        <f>Expenditure!AQ130</f>
        <v>0</v>
      </c>
      <c r="AR22" s="74"/>
      <c r="AS22" s="73"/>
      <c r="AT22" s="42"/>
    </row>
    <row r="23" spans="1:46" x14ac:dyDescent="0.25">
      <c r="A23" s="73"/>
      <c r="B23" s="73"/>
      <c r="C23" s="73"/>
      <c r="D23" s="73"/>
      <c r="E23" s="73"/>
      <c r="F23" s="115" t="str">
        <f>Expenditure!F131</f>
        <v>HV/LV (EDCM)</v>
      </c>
      <c r="G23" s="115" t="str">
        <f>Expenditure!G131</f>
        <v>£ per year</v>
      </c>
      <c r="H23" s="130"/>
      <c r="I23" s="130"/>
      <c r="J23" s="152">
        <f>Expenditure!J131</f>
        <v>0</v>
      </c>
      <c r="K23" s="152">
        <f>Expenditure!K131</f>
        <v>4206810.2560342392</v>
      </c>
      <c r="L23" s="152">
        <f>Expenditure!L131</f>
        <v>204307.6810271951</v>
      </c>
      <c r="M23" s="152">
        <f>Expenditure!M131</f>
        <v>220430.76810271962</v>
      </c>
      <c r="N23" s="152">
        <f>Expenditure!N131</f>
        <v>1620430.7681027194</v>
      </c>
      <c r="O23" s="152">
        <f>Expenditure!O131</f>
        <v>-3974.7747837763777</v>
      </c>
      <c r="P23" s="152">
        <f>Expenditure!P131</f>
        <v>40861.536205439021</v>
      </c>
      <c r="Q23" s="152">
        <f>Expenditure!Q131</f>
        <v>238358.96119839427</v>
      </c>
      <c r="R23" s="152">
        <f>Expenditure!R131</f>
        <v>197497.42499295526</v>
      </c>
      <c r="S23" s="152">
        <f>Expenditure!S131</f>
        <v>490338.43446526822</v>
      </c>
      <c r="T23" s="152">
        <f>Expenditure!T131</f>
        <v>129394.86465055689</v>
      </c>
      <c r="U23" s="152">
        <f>Expenditure!U131</f>
        <v>68102.56034239837</v>
      </c>
      <c r="V23" s="152">
        <f>Expenditure!V131</f>
        <v>47671.792239678856</v>
      </c>
      <c r="W23" s="152">
        <f>Expenditure!W131</f>
        <v>61292.304308158527</v>
      </c>
      <c r="X23" s="152">
        <f>Expenditure!X131</f>
        <v>183876.91292447559</v>
      </c>
      <c r="Y23" s="152">
        <f>Expenditure!Y131</f>
        <v>0</v>
      </c>
      <c r="Z23" s="152">
        <f>Expenditure!Z131</f>
        <v>0</v>
      </c>
      <c r="AA23" s="152">
        <f>Expenditure!AA131</f>
        <v>61292.304308158527</v>
      </c>
      <c r="AB23" s="152">
        <f>Expenditure!AB131</f>
        <v>74912.816376638206</v>
      </c>
      <c r="AC23" s="152">
        <f>Expenditure!AC131</f>
        <v>394994.84998591052</v>
      </c>
      <c r="AD23" s="152">
        <f>Expenditure!AD131</f>
        <v>122584.60861631705</v>
      </c>
      <c r="AE23" s="152">
        <f>Expenditure!AE131</f>
        <v>0</v>
      </c>
      <c r="AF23" s="152">
        <f>Expenditure!AF131</f>
        <v>0</v>
      </c>
      <c r="AG23" s="152">
        <f>Expenditure!AG131</f>
        <v>0</v>
      </c>
      <c r="AH23" s="152">
        <f>Expenditure!AH131</f>
        <v>0</v>
      </c>
      <c r="AI23" s="152">
        <f>Expenditure!AI131</f>
        <v>0</v>
      </c>
      <c r="AJ23" s="152">
        <f>Expenditure!AJ131</f>
        <v>0</v>
      </c>
      <c r="AK23" s="152">
        <f>Expenditure!AK131</f>
        <v>0</v>
      </c>
      <c r="AL23" s="152">
        <f>Expenditure!AL131</f>
        <v>0</v>
      </c>
      <c r="AM23" s="152">
        <f>Expenditure!AM131</f>
        <v>0</v>
      </c>
      <c r="AN23" s="152">
        <f>Expenditure!AN131</f>
        <v>0</v>
      </c>
      <c r="AO23" s="152">
        <f>Expenditure!AO131</f>
        <v>0</v>
      </c>
      <c r="AP23" s="152">
        <f>Expenditure!AP131</f>
        <v>0</v>
      </c>
      <c r="AQ23" s="152">
        <f>Expenditure!AQ131</f>
        <v>0</v>
      </c>
      <c r="AR23" s="74"/>
      <c r="AS23" s="73"/>
      <c r="AT23" s="42"/>
    </row>
    <row r="24" spans="1:46" x14ac:dyDescent="0.25">
      <c r="A24" s="73"/>
      <c r="B24" s="73"/>
      <c r="C24" s="73"/>
      <c r="D24" s="73"/>
      <c r="E24" s="73"/>
      <c r="F24" s="115" t="str">
        <f>Expenditure!F132</f>
        <v>HV (EDCM)</v>
      </c>
      <c r="G24" s="115" t="str">
        <f>Expenditure!G132</f>
        <v>£ per year</v>
      </c>
      <c r="H24" s="130"/>
      <c r="I24" s="130"/>
      <c r="J24" s="152">
        <f>Expenditure!J132</f>
        <v>1020000</v>
      </c>
      <c r="K24" s="152">
        <f>Expenditure!K132</f>
        <v>14327826.178252587</v>
      </c>
      <c r="L24" s="152">
        <f>Expenditure!L132</f>
        <v>834785.34757767571</v>
      </c>
      <c r="M24" s="152">
        <f>Expenditure!M132</f>
        <v>2383478.5347577683</v>
      </c>
      <c r="N24" s="152">
        <f>Expenditure!N132</f>
        <v>683478.53475776757</v>
      </c>
      <c r="O24" s="152">
        <f>Expenditure!O132</f>
        <v>2346828.7147169048</v>
      </c>
      <c r="P24" s="152">
        <f>Expenditure!P132</f>
        <v>166957.06951553514</v>
      </c>
      <c r="Q24" s="152">
        <f>Expenditure!Q132</f>
        <v>973916.23884062166</v>
      </c>
      <c r="R24" s="152">
        <f>Expenditure!R132</f>
        <v>806959.16932508652</v>
      </c>
      <c r="S24" s="152">
        <f>Expenditure!S132</f>
        <v>2003484.8341864217</v>
      </c>
      <c r="T24" s="152">
        <f>Expenditure!T132</f>
        <v>528697.38679919462</v>
      </c>
      <c r="U24" s="152">
        <f>Expenditure!U132</f>
        <v>278261.7825258919</v>
      </c>
      <c r="V24" s="152">
        <f>Expenditure!V132</f>
        <v>194783.24776812433</v>
      </c>
      <c r="W24" s="152">
        <f>Expenditure!W132</f>
        <v>250435.60427330271</v>
      </c>
      <c r="X24" s="152">
        <f>Expenditure!X132</f>
        <v>751306.81281990814</v>
      </c>
      <c r="Y24" s="152">
        <f>Expenditure!Y132</f>
        <v>0</v>
      </c>
      <c r="Z24" s="152">
        <f>Expenditure!Z132</f>
        <v>0</v>
      </c>
      <c r="AA24" s="152">
        <f>Expenditure!AA132</f>
        <v>250435.60427330271</v>
      </c>
      <c r="AB24" s="152">
        <f>Expenditure!AB132</f>
        <v>306087.96077848109</v>
      </c>
      <c r="AC24" s="152">
        <f>Expenditure!AC132</f>
        <v>1613918.338650173</v>
      </c>
      <c r="AD24" s="152">
        <f>Expenditure!AD132</f>
        <v>500871.20854660543</v>
      </c>
      <c r="AE24" s="152">
        <f>Expenditure!AE132</f>
        <v>0</v>
      </c>
      <c r="AF24" s="152">
        <f>Expenditure!AF132</f>
        <v>0</v>
      </c>
      <c r="AG24" s="152">
        <f>Expenditure!AG132</f>
        <v>0</v>
      </c>
      <c r="AH24" s="152">
        <f>Expenditure!AH132</f>
        <v>0</v>
      </c>
      <c r="AI24" s="152">
        <f>Expenditure!AI132</f>
        <v>0</v>
      </c>
      <c r="AJ24" s="152">
        <f>Expenditure!AJ132</f>
        <v>0</v>
      </c>
      <c r="AK24" s="152">
        <f>Expenditure!AK132</f>
        <v>0</v>
      </c>
      <c r="AL24" s="152">
        <f>Expenditure!AL132</f>
        <v>0</v>
      </c>
      <c r="AM24" s="152">
        <f>Expenditure!AM132</f>
        <v>0</v>
      </c>
      <c r="AN24" s="152">
        <f>Expenditure!AN132</f>
        <v>0</v>
      </c>
      <c r="AO24" s="152">
        <f>Expenditure!AO132</f>
        <v>0</v>
      </c>
      <c r="AP24" s="152">
        <f>Expenditure!AP132</f>
        <v>0</v>
      </c>
      <c r="AQ24" s="152">
        <f>Expenditure!AQ132</f>
        <v>0</v>
      </c>
      <c r="AR24" s="74"/>
      <c r="AS24" s="73"/>
      <c r="AT24" s="42"/>
    </row>
    <row r="25" spans="1:46" x14ac:dyDescent="0.25">
      <c r="A25" s="73"/>
      <c r="B25" s="73"/>
      <c r="C25" s="73"/>
      <c r="D25" s="73"/>
      <c r="E25" s="73"/>
      <c r="F25" s="117" t="str">
        <f>Expenditure!F133</f>
        <v>EHV and 132kV (EDCM)</v>
      </c>
      <c r="G25" s="117" t="str">
        <f>Expenditure!G133</f>
        <v>£ per year</v>
      </c>
      <c r="H25" s="146"/>
      <c r="I25" s="147"/>
      <c r="J25" s="162">
        <f>Expenditure!J133</f>
        <v>2655000.0000000005</v>
      </c>
      <c r="K25" s="162">
        <f>Expenditure!K133</f>
        <v>8522063.3824810516</v>
      </c>
      <c r="L25" s="162">
        <f>Expenditure!L133</f>
        <v>661901.47443158436</v>
      </c>
      <c r="M25" s="162">
        <f>Expenditure!M133</f>
        <v>666190.14744315902</v>
      </c>
      <c r="N25" s="162">
        <f>Expenditure!N133</f>
        <v>2366190.147443159</v>
      </c>
      <c r="O25" s="162">
        <f>Expenditure!O133</f>
        <v>616899.89689543017</v>
      </c>
      <c r="P25" s="162">
        <f>Expenditure!P133</f>
        <v>132380.29488631687</v>
      </c>
      <c r="Q25" s="162">
        <f>Expenditure!Q133</f>
        <v>772218.38683684845</v>
      </c>
      <c r="R25" s="162">
        <f>Expenditure!R133</f>
        <v>639838.09195053158</v>
      </c>
      <c r="S25" s="162">
        <f>Expenditure!S133</f>
        <v>1588563.5386358025</v>
      </c>
      <c r="T25" s="162">
        <f>Expenditure!T133</f>
        <v>419204.26714000345</v>
      </c>
      <c r="U25" s="162">
        <f>Expenditure!U133</f>
        <v>220633.82481052811</v>
      </c>
      <c r="V25" s="162">
        <f>Expenditure!V133</f>
        <v>154443.67736736967</v>
      </c>
      <c r="W25" s="162">
        <f>Expenditure!W133</f>
        <v>198570.44232947531</v>
      </c>
      <c r="X25" s="162">
        <f>Expenditure!X133</f>
        <v>595711.32698842592</v>
      </c>
      <c r="Y25" s="162">
        <f>Expenditure!Y133</f>
        <v>0</v>
      </c>
      <c r="Z25" s="162">
        <f>Expenditure!Z133</f>
        <v>0</v>
      </c>
      <c r="AA25" s="162">
        <f>Expenditure!AA133</f>
        <v>198570.44232947531</v>
      </c>
      <c r="AB25" s="162">
        <f>Expenditure!AB133</f>
        <v>242697.20729158094</v>
      </c>
      <c r="AC25" s="162">
        <f>Expenditure!AC133</f>
        <v>1279676.1839010632</v>
      </c>
      <c r="AD25" s="162">
        <f>Expenditure!AD133</f>
        <v>397140.88465895061</v>
      </c>
      <c r="AE25" s="162">
        <f>Expenditure!AE133</f>
        <v>0</v>
      </c>
      <c r="AF25" s="162">
        <f>Expenditure!AF133</f>
        <v>0</v>
      </c>
      <c r="AG25" s="162">
        <f>Expenditure!AG133</f>
        <v>0</v>
      </c>
      <c r="AH25" s="162">
        <f>Expenditure!AH133</f>
        <v>0</v>
      </c>
      <c r="AI25" s="162">
        <f>Expenditure!AI133</f>
        <v>0</v>
      </c>
      <c r="AJ25" s="162">
        <f>Expenditure!AJ133</f>
        <v>0</v>
      </c>
      <c r="AK25" s="162">
        <f>Expenditure!AK133</f>
        <v>0</v>
      </c>
      <c r="AL25" s="162">
        <f>Expenditure!AL133</f>
        <v>0</v>
      </c>
      <c r="AM25" s="162">
        <f>Expenditure!AM133</f>
        <v>0</v>
      </c>
      <c r="AN25" s="162">
        <f>Expenditure!AN133</f>
        <v>0</v>
      </c>
      <c r="AO25" s="162">
        <f>Expenditure!AO133</f>
        <v>0</v>
      </c>
      <c r="AP25" s="162">
        <f>Expenditure!AP133</f>
        <v>0</v>
      </c>
      <c r="AQ25" s="162">
        <f>Expenditure!AQ133</f>
        <v>0</v>
      </c>
      <c r="AR25" s="74"/>
      <c r="AS25" s="73"/>
      <c r="AT25" s="42"/>
    </row>
    <row r="26" spans="1:46" x14ac:dyDescent="0.25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3"/>
      <c r="AT26" s="42"/>
    </row>
    <row r="27" spans="1:46" x14ac:dyDescent="0.25">
      <c r="A27" s="73"/>
      <c r="B27" s="73"/>
      <c r="C27" s="73"/>
      <c r="D27" s="73"/>
      <c r="E27" s="112" t="str">
        <f>Expenditure!E135</f>
        <v>Total expenditure allocated, by network level and cost category (CDCM)</v>
      </c>
      <c r="F27" s="73"/>
      <c r="G27" s="73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3"/>
      <c r="AT27" s="42"/>
    </row>
    <row r="28" spans="1:46" x14ac:dyDescent="0.25">
      <c r="A28" s="73"/>
      <c r="B28" s="73"/>
      <c r="C28" s="73"/>
      <c r="D28" s="73"/>
      <c r="E28" s="73"/>
      <c r="F28" s="113" t="str">
        <f>Expenditure!F136</f>
        <v>LV services (CDCM)</v>
      </c>
      <c r="G28" s="113" t="str">
        <f>Expenditure!G136</f>
        <v>£ per year</v>
      </c>
      <c r="H28" s="145"/>
      <c r="I28" s="145"/>
      <c r="J28" s="156">
        <f>Expenditure!J136</f>
        <v>0</v>
      </c>
      <c r="K28" s="156">
        <f>Expenditure!K136</f>
        <v>1946454.8655546254</v>
      </c>
      <c r="L28" s="156">
        <f>Expenditure!L136</f>
        <v>505557.15877131367</v>
      </c>
      <c r="M28" s="156">
        <f>Expenditure!M136</f>
        <v>1868835.4284319433</v>
      </c>
      <c r="N28" s="156">
        <f>Expenditure!N136</f>
        <v>310309.96052781882</v>
      </c>
      <c r="O28" s="156">
        <f>Expenditure!O136</f>
        <v>422662.00273330067</v>
      </c>
      <c r="P28" s="156">
        <f>Expenditure!P136</f>
        <v>101111.43175426274</v>
      </c>
      <c r="Q28" s="156">
        <f>Expenditure!Q136</f>
        <v>589816.68523319927</v>
      </c>
      <c r="R28" s="156">
        <f>Expenditure!R136</f>
        <v>488705.25347893656</v>
      </c>
      <c r="S28" s="156">
        <f>Expenditure!S136</f>
        <v>1213337.1810511528</v>
      </c>
      <c r="T28" s="156">
        <f>Expenditure!T136</f>
        <v>320186.20055516536</v>
      </c>
      <c r="U28" s="156">
        <f>Expenditure!U136</f>
        <v>168519.05292377123</v>
      </c>
      <c r="V28" s="156">
        <f>Expenditure!V136</f>
        <v>117963.33704663986</v>
      </c>
      <c r="W28" s="156">
        <f>Expenditure!W136</f>
        <v>151667.14763139409</v>
      </c>
      <c r="X28" s="156">
        <f>Expenditure!X136</f>
        <v>455001.44289418234</v>
      </c>
      <c r="Y28" s="156">
        <f>Expenditure!Y136</f>
        <v>0</v>
      </c>
      <c r="Z28" s="156">
        <f>Expenditure!Z136</f>
        <v>0</v>
      </c>
      <c r="AA28" s="156">
        <f>Expenditure!AA136</f>
        <v>151667.14763139409</v>
      </c>
      <c r="AB28" s="156">
        <f>Expenditure!AB136</f>
        <v>185370.95821614834</v>
      </c>
      <c r="AC28" s="156">
        <f>Expenditure!AC136</f>
        <v>977410.50695787312</v>
      </c>
      <c r="AD28" s="156">
        <f>Expenditure!AD136</f>
        <v>303334.29526278819</v>
      </c>
      <c r="AE28" s="156">
        <f>Expenditure!AE136</f>
        <v>0</v>
      </c>
      <c r="AF28" s="156">
        <f>Expenditure!AF136</f>
        <v>0</v>
      </c>
      <c r="AG28" s="156">
        <f>Expenditure!AG136</f>
        <v>0</v>
      </c>
      <c r="AH28" s="156">
        <f>Expenditure!AH136</f>
        <v>0</v>
      </c>
      <c r="AI28" s="156">
        <f>Expenditure!AI136</f>
        <v>0</v>
      </c>
      <c r="AJ28" s="156">
        <f>Expenditure!AJ136</f>
        <v>0</v>
      </c>
      <c r="AK28" s="156">
        <f>Expenditure!AK136</f>
        <v>0</v>
      </c>
      <c r="AL28" s="156">
        <f>Expenditure!AL136</f>
        <v>0</v>
      </c>
      <c r="AM28" s="156">
        <f>Expenditure!AM136</f>
        <v>0</v>
      </c>
      <c r="AN28" s="156">
        <f>Expenditure!AN136</f>
        <v>0</v>
      </c>
      <c r="AO28" s="156">
        <f>Expenditure!AO136</f>
        <v>0</v>
      </c>
      <c r="AP28" s="156">
        <f>Expenditure!AP136</f>
        <v>500000</v>
      </c>
      <c r="AQ28" s="156">
        <f>Expenditure!AQ136</f>
        <v>0</v>
      </c>
      <c r="AR28" s="74"/>
      <c r="AS28" s="73"/>
      <c r="AT28" s="42"/>
    </row>
    <row r="29" spans="1:46" x14ac:dyDescent="0.25">
      <c r="A29" s="73"/>
      <c r="B29" s="73"/>
      <c r="C29" s="73"/>
      <c r="D29" s="73"/>
      <c r="E29" s="73"/>
      <c r="F29" s="115" t="str">
        <f>Expenditure!F137</f>
        <v>LV mains (CDCM)</v>
      </c>
      <c r="G29" s="115" t="str">
        <f>Expenditure!G137</f>
        <v>£ per year</v>
      </c>
      <c r="H29" s="130"/>
      <c r="I29" s="130"/>
      <c r="J29" s="152">
        <f>Expenditure!J137</f>
        <v>609999.99999999942</v>
      </c>
      <c r="K29" s="152">
        <f>Expenditure!K137</f>
        <v>3298958.5740622198</v>
      </c>
      <c r="L29" s="152">
        <f>Expenditure!L137</f>
        <v>856846.02973412978</v>
      </c>
      <c r="M29" s="152">
        <f>Expenditure!M137</f>
        <v>3167404.8904186012</v>
      </c>
      <c r="N29" s="152">
        <f>Expenditure!N137</f>
        <v>525930.35832272563</v>
      </c>
      <c r="O29" s="152">
        <f>Expenditure!O137</f>
        <v>716350.7680153813</v>
      </c>
      <c r="P29" s="152">
        <f>Expenditure!P137</f>
        <v>171369.20594682597</v>
      </c>
      <c r="Q29" s="152">
        <f>Expenditure!Q137</f>
        <v>999653.70135648479</v>
      </c>
      <c r="R29" s="152">
        <f>Expenditure!R137</f>
        <v>828284.49540965888</v>
      </c>
      <c r="S29" s="152">
        <f>Expenditure!S137</f>
        <v>2056430.4713619116</v>
      </c>
      <c r="T29" s="152">
        <f>Expenditure!T137</f>
        <v>542669.15216494887</v>
      </c>
      <c r="U29" s="152">
        <f>Expenditure!U137</f>
        <v>285615.34324470995</v>
      </c>
      <c r="V29" s="152">
        <f>Expenditure!V137</f>
        <v>199930.74027129696</v>
      </c>
      <c r="W29" s="152">
        <f>Expenditure!W137</f>
        <v>257053.80892023895</v>
      </c>
      <c r="X29" s="152">
        <f>Expenditure!X137</f>
        <v>771161.42676071683</v>
      </c>
      <c r="Y29" s="152">
        <f>Expenditure!Y137</f>
        <v>0</v>
      </c>
      <c r="Z29" s="152">
        <f>Expenditure!Z137</f>
        <v>0</v>
      </c>
      <c r="AA29" s="152">
        <f>Expenditure!AA137</f>
        <v>257053.80892023895</v>
      </c>
      <c r="AB29" s="152">
        <f>Expenditure!AB137</f>
        <v>314176.87756918091</v>
      </c>
      <c r="AC29" s="152">
        <f>Expenditure!AC137</f>
        <v>1656568.9908193178</v>
      </c>
      <c r="AD29" s="152">
        <f>Expenditure!AD137</f>
        <v>514107.61784047791</v>
      </c>
      <c r="AE29" s="152">
        <f>Expenditure!AE137</f>
        <v>0</v>
      </c>
      <c r="AF29" s="152">
        <f>Expenditure!AF137</f>
        <v>0</v>
      </c>
      <c r="AG29" s="152">
        <f>Expenditure!AG137</f>
        <v>0</v>
      </c>
      <c r="AH29" s="152">
        <f>Expenditure!AH137</f>
        <v>0</v>
      </c>
      <c r="AI29" s="152">
        <f>Expenditure!AI137</f>
        <v>0</v>
      </c>
      <c r="AJ29" s="152">
        <f>Expenditure!AJ137</f>
        <v>0</v>
      </c>
      <c r="AK29" s="152">
        <f>Expenditure!AK137</f>
        <v>0</v>
      </c>
      <c r="AL29" s="152">
        <f>Expenditure!AL137</f>
        <v>0</v>
      </c>
      <c r="AM29" s="152">
        <f>Expenditure!AM137</f>
        <v>0</v>
      </c>
      <c r="AN29" s="152">
        <f>Expenditure!AN137</f>
        <v>0</v>
      </c>
      <c r="AO29" s="152">
        <f>Expenditure!AO137</f>
        <v>0</v>
      </c>
      <c r="AP29" s="152">
        <f>Expenditure!AP137</f>
        <v>0</v>
      </c>
      <c r="AQ29" s="152">
        <f>Expenditure!AQ137</f>
        <v>0</v>
      </c>
      <c r="AR29" s="74"/>
      <c r="AS29" s="73"/>
      <c r="AT29" s="42"/>
    </row>
    <row r="30" spans="1:46" x14ac:dyDescent="0.25">
      <c r="A30" s="73"/>
      <c r="B30" s="73"/>
      <c r="C30" s="73"/>
      <c r="D30" s="73"/>
      <c r="E30" s="73"/>
      <c r="F30" s="115" t="str">
        <f>Expenditure!F138</f>
        <v>HV/LV (CDCM)</v>
      </c>
      <c r="G30" s="115" t="str">
        <f>Expenditure!G138</f>
        <v>£ per year</v>
      </c>
      <c r="H30" s="130"/>
      <c r="I30" s="130"/>
      <c r="J30" s="152">
        <f>Expenditure!J138</f>
        <v>0</v>
      </c>
      <c r="K30" s="152">
        <f>Expenditure!K138</f>
        <v>4207142.6291553611</v>
      </c>
      <c r="L30" s="152">
        <f>Expenditure!L138</f>
        <v>214278.8746608478</v>
      </c>
      <c r="M30" s="152">
        <f>Expenditure!M138</f>
        <v>221427.88746608491</v>
      </c>
      <c r="N30" s="152">
        <f>Expenditure!N138</f>
        <v>1621427.8874660847</v>
      </c>
      <c r="O30" s="152">
        <f>Expenditure!O138</f>
        <v>-4168.7628356201985</v>
      </c>
      <c r="P30" s="152">
        <f>Expenditure!P138</f>
        <v>42855.774932169559</v>
      </c>
      <c r="Q30" s="152">
        <f>Expenditure!Q138</f>
        <v>249992.02043765577</v>
      </c>
      <c r="R30" s="152">
        <f>Expenditure!R138</f>
        <v>207136.24550548621</v>
      </c>
      <c r="S30" s="152">
        <f>Expenditure!S138</f>
        <v>514269.29918603471</v>
      </c>
      <c r="T30" s="152">
        <f>Expenditure!T138</f>
        <v>135709.95395187027</v>
      </c>
      <c r="U30" s="152">
        <f>Expenditure!U138</f>
        <v>71426.291553615927</v>
      </c>
      <c r="V30" s="152">
        <f>Expenditure!V138</f>
        <v>49998.404087531155</v>
      </c>
      <c r="W30" s="152">
        <f>Expenditure!W138</f>
        <v>64283.662398254339</v>
      </c>
      <c r="X30" s="152">
        <f>Expenditure!X138</f>
        <v>192850.98719476303</v>
      </c>
      <c r="Y30" s="152">
        <f>Expenditure!Y138</f>
        <v>0</v>
      </c>
      <c r="Z30" s="152">
        <f>Expenditure!Z138</f>
        <v>0</v>
      </c>
      <c r="AA30" s="152">
        <f>Expenditure!AA138</f>
        <v>64283.662398254339</v>
      </c>
      <c r="AB30" s="152">
        <f>Expenditure!AB138</f>
        <v>78568.92070897753</v>
      </c>
      <c r="AC30" s="152">
        <f>Expenditure!AC138</f>
        <v>414272.49101097242</v>
      </c>
      <c r="AD30" s="152">
        <f>Expenditure!AD138</f>
        <v>128567.32479650868</v>
      </c>
      <c r="AE30" s="152">
        <f>Expenditure!AE138</f>
        <v>0</v>
      </c>
      <c r="AF30" s="152">
        <f>Expenditure!AF138</f>
        <v>0</v>
      </c>
      <c r="AG30" s="152">
        <f>Expenditure!AG138</f>
        <v>0</v>
      </c>
      <c r="AH30" s="152">
        <f>Expenditure!AH138</f>
        <v>0</v>
      </c>
      <c r="AI30" s="152">
        <f>Expenditure!AI138</f>
        <v>0</v>
      </c>
      <c r="AJ30" s="152">
        <f>Expenditure!AJ138</f>
        <v>0</v>
      </c>
      <c r="AK30" s="152">
        <f>Expenditure!AK138</f>
        <v>0</v>
      </c>
      <c r="AL30" s="152">
        <f>Expenditure!AL138</f>
        <v>0</v>
      </c>
      <c r="AM30" s="152">
        <f>Expenditure!AM138</f>
        <v>0</v>
      </c>
      <c r="AN30" s="152">
        <f>Expenditure!AN138</f>
        <v>0</v>
      </c>
      <c r="AO30" s="152">
        <f>Expenditure!AO138</f>
        <v>0</v>
      </c>
      <c r="AP30" s="152">
        <f>Expenditure!AP138</f>
        <v>0</v>
      </c>
      <c r="AQ30" s="152">
        <f>Expenditure!AQ138</f>
        <v>0</v>
      </c>
      <c r="AR30" s="74"/>
      <c r="AS30" s="73"/>
      <c r="AT30" s="42"/>
    </row>
    <row r="31" spans="1:46" x14ac:dyDescent="0.25">
      <c r="A31" s="73"/>
      <c r="B31" s="73"/>
      <c r="C31" s="73"/>
      <c r="D31" s="73"/>
      <c r="E31" s="73"/>
      <c r="F31" s="115" t="str">
        <f>Expenditure!F139</f>
        <v>HV (CDCM)</v>
      </c>
      <c r="G31" s="115" t="str">
        <f>Expenditure!G139</f>
        <v>£ per year</v>
      </c>
      <c r="H31" s="130"/>
      <c r="I31" s="130"/>
      <c r="J31" s="152">
        <f>Expenditure!J139</f>
        <v>1020000</v>
      </c>
      <c r="K31" s="152">
        <f>Expenditure!K139</f>
        <v>14329184.229061279</v>
      </c>
      <c r="L31" s="152">
        <f>Expenditure!L139</f>
        <v>875526.87183845544</v>
      </c>
      <c r="M31" s="152">
        <f>Expenditure!M139</f>
        <v>2387552.6871838463</v>
      </c>
      <c r="N31" s="152">
        <f>Expenditure!N139</f>
        <v>687552.68718384556</v>
      </c>
      <c r="O31" s="152">
        <f>Expenditure!O139</f>
        <v>2346036.0945742349</v>
      </c>
      <c r="P31" s="152">
        <f>Expenditure!P139</f>
        <v>175105.37436769108</v>
      </c>
      <c r="Q31" s="152">
        <f>Expenditure!Q139</f>
        <v>1021448.0171448647</v>
      </c>
      <c r="R31" s="152">
        <f>Expenditure!R139</f>
        <v>846342.64277717355</v>
      </c>
      <c r="S31" s="152">
        <f>Expenditure!S139</f>
        <v>2101264.4924122929</v>
      </c>
      <c r="T31" s="152">
        <f>Expenditure!T139</f>
        <v>554500.35216435511</v>
      </c>
      <c r="U31" s="152">
        <f>Expenditure!U139</f>
        <v>291842.29061281844</v>
      </c>
      <c r="V31" s="152">
        <f>Expenditure!V139</f>
        <v>204289.60342897291</v>
      </c>
      <c r="W31" s="152">
        <f>Expenditure!W139</f>
        <v>262658.06155153661</v>
      </c>
      <c r="X31" s="152">
        <f>Expenditure!X139</f>
        <v>787974.18465460988</v>
      </c>
      <c r="Y31" s="152">
        <f>Expenditure!Y139</f>
        <v>0</v>
      </c>
      <c r="Z31" s="152">
        <f>Expenditure!Z139</f>
        <v>0</v>
      </c>
      <c r="AA31" s="152">
        <f>Expenditure!AA139</f>
        <v>262658.06155153661</v>
      </c>
      <c r="AB31" s="152">
        <f>Expenditure!AB139</f>
        <v>321026.51967410033</v>
      </c>
      <c r="AC31" s="152">
        <f>Expenditure!AC139</f>
        <v>1692685.2855543471</v>
      </c>
      <c r="AD31" s="152">
        <f>Expenditure!AD139</f>
        <v>525316.12310307322</v>
      </c>
      <c r="AE31" s="152">
        <f>Expenditure!AE139</f>
        <v>0</v>
      </c>
      <c r="AF31" s="152">
        <f>Expenditure!AF139</f>
        <v>0</v>
      </c>
      <c r="AG31" s="152">
        <f>Expenditure!AG139</f>
        <v>0</v>
      </c>
      <c r="AH31" s="152">
        <f>Expenditure!AH139</f>
        <v>0</v>
      </c>
      <c r="AI31" s="152">
        <f>Expenditure!AI139</f>
        <v>0</v>
      </c>
      <c r="AJ31" s="152">
        <f>Expenditure!AJ139</f>
        <v>0</v>
      </c>
      <c r="AK31" s="152">
        <f>Expenditure!AK139</f>
        <v>0</v>
      </c>
      <c r="AL31" s="152">
        <f>Expenditure!AL139</f>
        <v>0</v>
      </c>
      <c r="AM31" s="152">
        <f>Expenditure!AM139</f>
        <v>0</v>
      </c>
      <c r="AN31" s="152">
        <f>Expenditure!AN139</f>
        <v>0</v>
      </c>
      <c r="AO31" s="152">
        <f>Expenditure!AO139</f>
        <v>0</v>
      </c>
      <c r="AP31" s="152">
        <f>Expenditure!AP139</f>
        <v>0</v>
      </c>
      <c r="AQ31" s="152">
        <f>Expenditure!AQ139</f>
        <v>0</v>
      </c>
      <c r="AR31" s="74"/>
      <c r="AS31" s="73"/>
      <c r="AT31" s="42"/>
    </row>
    <row r="32" spans="1:46" x14ac:dyDescent="0.25">
      <c r="A32" s="73"/>
      <c r="B32" s="73"/>
      <c r="C32" s="73"/>
      <c r="D32" s="73"/>
      <c r="E32" s="73"/>
      <c r="F32" s="117" t="str">
        <f>Expenditure!F140</f>
        <v>EHV and 132kV (CDCM)</v>
      </c>
      <c r="G32" s="117" t="str">
        <f>Expenditure!G140</f>
        <v>£ per year</v>
      </c>
      <c r="H32" s="146"/>
      <c r="I32" s="147"/>
      <c r="J32" s="162">
        <f>Expenditure!J140</f>
        <v>2655000.0000000005</v>
      </c>
      <c r="K32" s="162">
        <f>Expenditure!K140</f>
        <v>8518259.702166507</v>
      </c>
      <c r="L32" s="162">
        <f>Expenditure!L140</f>
        <v>547791.06499525299</v>
      </c>
      <c r="M32" s="162">
        <f>Expenditure!M140</f>
        <v>654779.10649952572</v>
      </c>
      <c r="N32" s="162">
        <f>Expenditure!N140</f>
        <v>2354779.1064995257</v>
      </c>
      <c r="O32" s="162">
        <f>Expenditure!O140</f>
        <v>619119.89751270285</v>
      </c>
      <c r="P32" s="162">
        <f>Expenditure!P140</f>
        <v>109558.21299905061</v>
      </c>
      <c r="Q32" s="162">
        <f>Expenditure!Q140</f>
        <v>639089.5758277952</v>
      </c>
      <c r="R32" s="162">
        <f>Expenditure!R140</f>
        <v>529531.36282874458</v>
      </c>
      <c r="S32" s="162">
        <f>Expenditure!S140</f>
        <v>1314698.5559886072</v>
      </c>
      <c r="T32" s="162">
        <f>Expenditure!T140</f>
        <v>346934.34116366028</v>
      </c>
      <c r="U32" s="162">
        <f>Expenditure!U140</f>
        <v>182597.02166508435</v>
      </c>
      <c r="V32" s="162">
        <f>Expenditure!V140</f>
        <v>127817.91516555904</v>
      </c>
      <c r="W32" s="162">
        <f>Expenditure!W140</f>
        <v>164337.3194985759</v>
      </c>
      <c r="X32" s="162">
        <f>Expenditure!X140</f>
        <v>493011.95849572774</v>
      </c>
      <c r="Y32" s="162">
        <f>Expenditure!Y140</f>
        <v>0</v>
      </c>
      <c r="Z32" s="162">
        <f>Expenditure!Z140</f>
        <v>0</v>
      </c>
      <c r="AA32" s="162">
        <f>Expenditure!AA140</f>
        <v>164337.3194985759</v>
      </c>
      <c r="AB32" s="162">
        <f>Expenditure!AB140</f>
        <v>200856.72383159277</v>
      </c>
      <c r="AC32" s="162">
        <f>Expenditure!AC140</f>
        <v>1059062.7256574892</v>
      </c>
      <c r="AD32" s="162">
        <f>Expenditure!AD140</f>
        <v>328674.63899715181</v>
      </c>
      <c r="AE32" s="162">
        <f>Expenditure!AE140</f>
        <v>0</v>
      </c>
      <c r="AF32" s="162">
        <f>Expenditure!AF140</f>
        <v>0</v>
      </c>
      <c r="AG32" s="162">
        <f>Expenditure!AG140</f>
        <v>0</v>
      </c>
      <c r="AH32" s="162">
        <f>Expenditure!AH140</f>
        <v>0</v>
      </c>
      <c r="AI32" s="162">
        <f>Expenditure!AI140</f>
        <v>0</v>
      </c>
      <c r="AJ32" s="162">
        <f>Expenditure!AJ140</f>
        <v>0</v>
      </c>
      <c r="AK32" s="162">
        <f>Expenditure!AK140</f>
        <v>0</v>
      </c>
      <c r="AL32" s="162">
        <f>Expenditure!AL140</f>
        <v>0</v>
      </c>
      <c r="AM32" s="162">
        <f>Expenditure!AM140</f>
        <v>0</v>
      </c>
      <c r="AN32" s="162">
        <f>Expenditure!AN140</f>
        <v>0</v>
      </c>
      <c r="AO32" s="162">
        <f>Expenditure!AO140</f>
        <v>0</v>
      </c>
      <c r="AP32" s="162">
        <f>Expenditure!AP140</f>
        <v>0</v>
      </c>
      <c r="AQ32" s="162">
        <f>Expenditure!AQ140</f>
        <v>0</v>
      </c>
      <c r="AR32" s="74"/>
      <c r="AS32" s="73"/>
      <c r="AT32" s="42"/>
    </row>
    <row r="33" spans="1:46" x14ac:dyDescent="0.25">
      <c r="A33" s="73"/>
      <c r="B33" s="73"/>
      <c r="C33" s="73"/>
      <c r="D33" s="73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3"/>
      <c r="AT33" s="42"/>
    </row>
    <row r="34" spans="1:46" x14ac:dyDescent="0.25">
      <c r="A34" s="73"/>
      <c r="B34" s="101"/>
      <c r="C34" s="110" t="s">
        <v>643</v>
      </c>
      <c r="D34" s="110"/>
      <c r="E34" s="110"/>
      <c r="F34" s="110"/>
      <c r="G34" s="110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0"/>
      <c r="AT34" s="42"/>
    </row>
    <row r="35" spans="1:46" x14ac:dyDescent="0.25">
      <c r="A35" s="73"/>
      <c r="B35" s="73"/>
      <c r="C35" s="109"/>
      <c r="D35" s="109"/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3"/>
      <c r="AT35" s="42"/>
    </row>
    <row r="36" spans="1:46" x14ac:dyDescent="0.25">
      <c r="A36" s="73"/>
      <c r="B36" s="73"/>
      <c r="C36" s="73"/>
      <c r="D36" s="109"/>
      <c r="E36" s="115" t="s">
        <v>249</v>
      </c>
      <c r="F36" s="73"/>
      <c r="G36" s="115" t="s">
        <v>44</v>
      </c>
      <c r="H36" s="135"/>
      <c r="I36" s="135"/>
      <c r="J36" s="166">
        <f>'Fixed inputs'!H95</f>
        <v>1</v>
      </c>
      <c r="K36" s="166">
        <f>'Fixed inputs'!H96</f>
        <v>1</v>
      </c>
      <c r="L36" s="166">
        <f>'Fixed inputs'!H97</f>
        <v>0.23499999999999999</v>
      </c>
      <c r="M36" s="166">
        <f>'Fixed inputs'!H98</f>
        <v>0.23499999999999999</v>
      </c>
      <c r="N36" s="166">
        <f>'Fixed inputs'!H99</f>
        <v>0.23499999999999999</v>
      </c>
      <c r="O36" s="166">
        <f>'Fixed inputs'!H100</f>
        <v>0.23499999999999999</v>
      </c>
      <c r="P36" s="166">
        <f>'Fixed inputs'!H101</f>
        <v>0.52569999999999995</v>
      </c>
      <c r="Q36" s="166">
        <f>'Fixed inputs'!H102</f>
        <v>0.52569999999999995</v>
      </c>
      <c r="R36" s="166">
        <f>'Fixed inputs'!H103</f>
        <v>0.52569999999999995</v>
      </c>
      <c r="S36" s="166">
        <f>'Fixed inputs'!H104</f>
        <v>0.52569999999999995</v>
      </c>
      <c r="T36" s="166">
        <f>'Fixed inputs'!H105</f>
        <v>0.52569999999999995</v>
      </c>
      <c r="U36" s="166">
        <f>'Fixed inputs'!H106</f>
        <v>0.52569999999999995</v>
      </c>
      <c r="V36" s="166">
        <f>'Fixed inputs'!H107</f>
        <v>0.52569999999999995</v>
      </c>
      <c r="W36" s="166">
        <f>'Fixed inputs'!H108</f>
        <v>0.52569999999999995</v>
      </c>
      <c r="X36" s="166">
        <f>'Fixed inputs'!H109</f>
        <v>0.52569999999999995</v>
      </c>
      <c r="Y36" s="166">
        <f>'Fixed inputs'!H110</f>
        <v>0.52569999999999995</v>
      </c>
      <c r="Z36" s="166">
        <f>'Fixed inputs'!H111</f>
        <v>0.52569999999999995</v>
      </c>
      <c r="AA36" s="166">
        <f>'Fixed inputs'!H112</f>
        <v>0.52569999999999995</v>
      </c>
      <c r="AB36" s="166">
        <f>'Fixed inputs'!H113</f>
        <v>0.52569999999999995</v>
      </c>
      <c r="AC36" s="166">
        <f>'Fixed inputs'!H114</f>
        <v>0.52569999999999995</v>
      </c>
      <c r="AD36" s="166">
        <f>'Fixed inputs'!H115</f>
        <v>0.52569999999999995</v>
      </c>
      <c r="AE36" s="166">
        <f>'Fixed inputs'!H116</f>
        <v>0</v>
      </c>
      <c r="AF36" s="166">
        <f>'Fixed inputs'!H117</f>
        <v>0.57699999999999996</v>
      </c>
      <c r="AG36" s="166">
        <f>'Fixed inputs'!H118</f>
        <v>0</v>
      </c>
      <c r="AH36" s="166">
        <f>'Fixed inputs'!H119</f>
        <v>0</v>
      </c>
      <c r="AI36" s="166">
        <f>'Fixed inputs'!H120</f>
        <v>0</v>
      </c>
      <c r="AJ36" s="166">
        <f>'Fixed inputs'!H121</f>
        <v>0</v>
      </c>
      <c r="AK36" s="166">
        <f>'Fixed inputs'!H122</f>
        <v>0</v>
      </c>
      <c r="AL36" s="166">
        <f>'Fixed inputs'!H123</f>
        <v>0</v>
      </c>
      <c r="AM36" s="166">
        <f>'Fixed inputs'!H124</f>
        <v>0</v>
      </c>
      <c r="AN36" s="166">
        <f>'Fixed inputs'!H125</f>
        <v>0</v>
      </c>
      <c r="AO36" s="166">
        <f>'Fixed inputs'!H126</f>
        <v>0</v>
      </c>
      <c r="AP36" s="166">
        <f>'Fixed inputs'!H127</f>
        <v>0</v>
      </c>
      <c r="AQ36" s="166">
        <f>'Fixed inputs'!H128</f>
        <v>0</v>
      </c>
      <c r="AR36" s="74"/>
      <c r="AS36" s="73"/>
      <c r="AT36" s="42"/>
    </row>
    <row r="37" spans="1:46" x14ac:dyDescent="0.25">
      <c r="A37" s="73"/>
      <c r="B37" s="73"/>
      <c r="C37" s="73"/>
      <c r="D37" s="73"/>
      <c r="E37" s="109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3"/>
      <c r="AT37" s="42"/>
    </row>
    <row r="38" spans="1:46" x14ac:dyDescent="0.25">
      <c r="A38" s="115"/>
      <c r="B38" s="73"/>
      <c r="C38" s="73"/>
      <c r="D38" s="73"/>
      <c r="E38" s="115" t="s">
        <v>272</v>
      </c>
      <c r="F38" s="73"/>
      <c r="G38" s="115" t="s">
        <v>44</v>
      </c>
      <c r="H38" s="135"/>
      <c r="I38" s="131" t="s">
        <v>314</v>
      </c>
      <c r="J38" s="135">
        <f t="shared" ref="J38:AQ38" si="0">1 - J36</f>
        <v>0</v>
      </c>
      <c r="K38" s="135">
        <f t="shared" si="0"/>
        <v>0</v>
      </c>
      <c r="L38" s="135">
        <f t="shared" si="0"/>
        <v>0.76500000000000001</v>
      </c>
      <c r="M38" s="135">
        <f t="shared" si="0"/>
        <v>0.76500000000000001</v>
      </c>
      <c r="N38" s="135">
        <f t="shared" si="0"/>
        <v>0.76500000000000001</v>
      </c>
      <c r="O38" s="135">
        <f t="shared" si="0"/>
        <v>0.76500000000000001</v>
      </c>
      <c r="P38" s="135">
        <f t="shared" si="0"/>
        <v>0.47430000000000005</v>
      </c>
      <c r="Q38" s="135">
        <f t="shared" si="0"/>
        <v>0.47430000000000005</v>
      </c>
      <c r="R38" s="135">
        <f t="shared" si="0"/>
        <v>0.47430000000000005</v>
      </c>
      <c r="S38" s="135">
        <f t="shared" si="0"/>
        <v>0.47430000000000005</v>
      </c>
      <c r="T38" s="135">
        <f t="shared" si="0"/>
        <v>0.47430000000000005</v>
      </c>
      <c r="U38" s="135">
        <f t="shared" si="0"/>
        <v>0.47430000000000005</v>
      </c>
      <c r="V38" s="135">
        <f t="shared" si="0"/>
        <v>0.47430000000000005</v>
      </c>
      <c r="W38" s="135">
        <f t="shared" si="0"/>
        <v>0.47430000000000005</v>
      </c>
      <c r="X38" s="135">
        <f t="shared" si="0"/>
        <v>0.47430000000000005</v>
      </c>
      <c r="Y38" s="135">
        <f t="shared" si="0"/>
        <v>0.47430000000000005</v>
      </c>
      <c r="Z38" s="135">
        <f t="shared" si="0"/>
        <v>0.47430000000000005</v>
      </c>
      <c r="AA38" s="135">
        <f t="shared" si="0"/>
        <v>0.47430000000000005</v>
      </c>
      <c r="AB38" s="135">
        <f t="shared" si="0"/>
        <v>0.47430000000000005</v>
      </c>
      <c r="AC38" s="135">
        <f t="shared" si="0"/>
        <v>0.47430000000000005</v>
      </c>
      <c r="AD38" s="135">
        <f t="shared" si="0"/>
        <v>0.47430000000000005</v>
      </c>
      <c r="AE38" s="135">
        <f t="shared" si="0"/>
        <v>1</v>
      </c>
      <c r="AF38" s="135">
        <f t="shared" si="0"/>
        <v>0.42300000000000004</v>
      </c>
      <c r="AG38" s="135">
        <f t="shared" si="0"/>
        <v>1</v>
      </c>
      <c r="AH38" s="135">
        <f t="shared" si="0"/>
        <v>1</v>
      </c>
      <c r="AI38" s="135">
        <f t="shared" si="0"/>
        <v>1</v>
      </c>
      <c r="AJ38" s="135">
        <f t="shared" si="0"/>
        <v>1</v>
      </c>
      <c r="AK38" s="135">
        <f t="shared" si="0"/>
        <v>1</v>
      </c>
      <c r="AL38" s="135">
        <f t="shared" si="0"/>
        <v>1</v>
      </c>
      <c r="AM38" s="135">
        <f t="shared" si="0"/>
        <v>1</v>
      </c>
      <c r="AN38" s="135">
        <f t="shared" si="0"/>
        <v>1</v>
      </c>
      <c r="AO38" s="135">
        <f t="shared" si="0"/>
        <v>1</v>
      </c>
      <c r="AP38" s="135">
        <f t="shared" ref="AP38" si="1">1 - AP36</f>
        <v>1</v>
      </c>
      <c r="AQ38" s="135">
        <f t="shared" si="0"/>
        <v>1</v>
      </c>
      <c r="AR38" s="74"/>
      <c r="AS38" s="115" t="s">
        <v>576</v>
      </c>
      <c r="AT38" s="42"/>
    </row>
    <row r="39" spans="1:46" x14ac:dyDescent="0.25">
      <c r="A39" s="73"/>
      <c r="B39" s="73"/>
      <c r="C39" s="73"/>
      <c r="D39" s="73"/>
      <c r="E39" s="109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 x14ac:dyDescent="0.25">
      <c r="A40" s="73"/>
      <c r="B40" s="101"/>
      <c r="C40" s="110" t="s">
        <v>644</v>
      </c>
      <c r="D40" s="110"/>
      <c r="E40" s="110"/>
      <c r="F40" s="110"/>
      <c r="G40" s="110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0"/>
      <c r="AT40" s="42"/>
    </row>
    <row r="41" spans="1:46" x14ac:dyDescent="0.25">
      <c r="A41" s="73"/>
      <c r="B41" s="73"/>
      <c r="C41" s="109"/>
      <c r="D41" s="109"/>
      <c r="E41" s="73"/>
      <c r="F41" s="73"/>
      <c r="G41" s="73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3"/>
      <c r="AT41" s="42"/>
    </row>
    <row r="42" spans="1:46" x14ac:dyDescent="0.25">
      <c r="A42" s="115"/>
      <c r="B42" s="73"/>
      <c r="C42" s="73"/>
      <c r="D42" s="109"/>
      <c r="E42" s="112" t="s">
        <v>554</v>
      </c>
      <c r="F42" s="73"/>
      <c r="G42" s="73"/>
      <c r="H42" s="74"/>
      <c r="I42" s="132" t="s">
        <v>314</v>
      </c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115" t="s">
        <v>576</v>
      </c>
      <c r="AT42" s="42"/>
    </row>
    <row r="43" spans="1:46" x14ac:dyDescent="0.25">
      <c r="A43" s="73"/>
      <c r="B43" s="73"/>
      <c r="C43" s="73"/>
      <c r="D43" s="73"/>
      <c r="E43" s="73"/>
      <c r="F43" s="113" t="s">
        <v>287</v>
      </c>
      <c r="G43" s="113" t="str">
        <f>Expenditure!G$19</f>
        <v>£ per year</v>
      </c>
      <c r="H43" s="145">
        <f>SUMPRODUCT(J21:AQ21, J$38:AQ$38)</f>
        <v>5218373.217017889</v>
      </c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74"/>
      <c r="AS43" s="73"/>
      <c r="AT43" s="42"/>
    </row>
    <row r="44" spans="1:46" x14ac:dyDescent="0.25">
      <c r="A44" s="73"/>
      <c r="B44" s="73"/>
      <c r="C44" s="73"/>
      <c r="D44" s="73"/>
      <c r="E44" s="73"/>
      <c r="F44" s="115" t="s">
        <v>288</v>
      </c>
      <c r="G44" s="115" t="str">
        <f>Expenditure!G$19</f>
        <v>£ per year</v>
      </c>
      <c r="H44" s="130">
        <f>SUMPRODUCT(J22:AQ22, J$38:AQ$38)</f>
        <v>7996957.9851888269</v>
      </c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74"/>
      <c r="AS44" s="73"/>
      <c r="AT44" s="42"/>
    </row>
    <row r="45" spans="1:46" x14ac:dyDescent="0.25">
      <c r="A45" s="73"/>
      <c r="B45" s="73"/>
      <c r="C45" s="73"/>
      <c r="D45" s="73"/>
      <c r="E45" s="73"/>
      <c r="F45" s="115" t="s">
        <v>289</v>
      </c>
      <c r="G45" s="115" t="str">
        <f>Expenditure!G$19</f>
        <v>£ per year</v>
      </c>
      <c r="H45" s="130">
        <f>SUMPRODUCT(J23:AQ23, J$38:AQ$38)</f>
        <v>2562846.1239557625</v>
      </c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74"/>
      <c r="AS45" s="73"/>
      <c r="AT45" s="42"/>
    </row>
    <row r="46" spans="1:46" x14ac:dyDescent="0.25">
      <c r="A46" s="73"/>
      <c r="B46" s="73"/>
      <c r="C46" s="73"/>
      <c r="D46" s="73"/>
      <c r="E46" s="73"/>
      <c r="F46" s="115" t="s">
        <v>290</v>
      </c>
      <c r="G46" s="115" t="str">
        <f>Expenditure!G$19</f>
        <v>£ per year</v>
      </c>
      <c r="H46" s="130">
        <f>SUMPRODUCT(J24:AQ24, J$38:AQ$38)</f>
        <v>8871523.3828476835</v>
      </c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74"/>
      <c r="AS46" s="73"/>
      <c r="AT46" s="42"/>
    </row>
    <row r="47" spans="1:46" x14ac:dyDescent="0.25">
      <c r="A47" s="73"/>
      <c r="B47" s="73"/>
      <c r="C47" s="73"/>
      <c r="D47" s="73"/>
      <c r="E47" s="73"/>
      <c r="F47" s="117" t="s">
        <v>291</v>
      </c>
      <c r="G47" s="117" t="str">
        <f>Expenditure!G$19</f>
        <v>£ per year</v>
      </c>
      <c r="H47" s="146">
        <f>SUMPRODUCT(J25:AQ25, J$38:AQ$38)</f>
        <v>6542099.2909898404</v>
      </c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74"/>
      <c r="AS47" s="73"/>
      <c r="AT47" s="42"/>
    </row>
    <row r="48" spans="1:46" x14ac:dyDescent="0.25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3"/>
      <c r="AT48" s="42"/>
    </row>
    <row r="49" spans="1:46" x14ac:dyDescent="0.25">
      <c r="A49" s="115"/>
      <c r="B49" s="73"/>
      <c r="C49" s="73"/>
      <c r="D49" s="73"/>
      <c r="E49" s="115" t="s">
        <v>273</v>
      </c>
      <c r="F49" s="73"/>
      <c r="G49" s="115" t="str">
        <f>Expenditure!G$19</f>
        <v>£ per year</v>
      </c>
      <c r="H49" s="130">
        <f>SUM(H43:H47)</f>
        <v>31191800</v>
      </c>
      <c r="I49" s="143" t="s">
        <v>314</v>
      </c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74"/>
      <c r="AS49" s="115" t="s">
        <v>577</v>
      </c>
      <c r="AT49" s="42"/>
    </row>
    <row r="50" spans="1:46" x14ac:dyDescent="0.25">
      <c r="A50" s="73"/>
      <c r="B50" s="73"/>
      <c r="C50" s="73"/>
      <c r="D50" s="73"/>
      <c r="E50" s="115" t="s">
        <v>488</v>
      </c>
      <c r="F50" s="73"/>
      <c r="G50" s="115" t="s">
        <v>471</v>
      </c>
      <c r="H50" s="130" t="b">
        <f>H49 &gt; 0</f>
        <v>1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74"/>
      <c r="AS50" s="73"/>
      <c r="AT50" s="42"/>
    </row>
    <row r="51" spans="1:46" x14ac:dyDescent="0.25">
      <c r="A51" s="73"/>
      <c r="B51" s="73"/>
      <c r="C51" s="73"/>
      <c r="D51" s="73"/>
      <c r="E51" s="109"/>
      <c r="F51" s="73"/>
      <c r="G51" s="73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3"/>
      <c r="AT51" s="42"/>
    </row>
    <row r="52" spans="1:46" x14ac:dyDescent="0.25">
      <c r="A52" s="115"/>
      <c r="B52" s="73"/>
      <c r="C52" s="73"/>
      <c r="D52" s="73"/>
      <c r="E52" s="112" t="s">
        <v>555</v>
      </c>
      <c r="F52" s="73"/>
      <c r="G52" s="73"/>
      <c r="H52" s="74"/>
      <c r="I52" s="132" t="s">
        <v>314</v>
      </c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115" t="s">
        <v>576</v>
      </c>
      <c r="AT52" s="42"/>
    </row>
    <row r="53" spans="1:46" x14ac:dyDescent="0.25">
      <c r="A53" s="73"/>
      <c r="B53" s="73"/>
      <c r="C53" s="73"/>
      <c r="D53" s="73"/>
      <c r="E53" s="73"/>
      <c r="F53" s="113" t="s">
        <v>282</v>
      </c>
      <c r="G53" s="113" t="str">
        <f>Expenditure!G$19</f>
        <v>£ per year</v>
      </c>
      <c r="H53" s="145">
        <f>SUMPRODUCT(J28:AQ28, J$38:AQ$38)</f>
        <v>5354920.0719593335</v>
      </c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74"/>
      <c r="AS53" s="73"/>
      <c r="AT53" s="42"/>
    </row>
    <row r="54" spans="1:46" x14ac:dyDescent="0.25">
      <c r="A54" s="73"/>
      <c r="B54" s="73"/>
      <c r="C54" s="73"/>
      <c r="D54" s="73"/>
      <c r="E54" s="73"/>
      <c r="F54" s="115" t="s">
        <v>283</v>
      </c>
      <c r="G54" s="115" t="str">
        <f>Expenditure!G$19</f>
        <v>£ per year</v>
      </c>
      <c r="H54" s="130">
        <f>SUMPRODUCT(J29:AQ29, J$38:AQ$38)</f>
        <v>8228385.0918954369</v>
      </c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74"/>
      <c r="AS54" s="73"/>
      <c r="AT54" s="42"/>
    </row>
    <row r="55" spans="1:46" x14ac:dyDescent="0.25">
      <c r="A55" s="73"/>
      <c r="B55" s="73"/>
      <c r="C55" s="73"/>
      <c r="D55" s="73"/>
      <c r="E55" s="73"/>
      <c r="F55" s="115" t="s">
        <v>284</v>
      </c>
      <c r="G55" s="115" t="str">
        <f>Expenditure!G$19</f>
        <v>£ per year</v>
      </c>
      <c r="H55" s="130">
        <f>SUMPRODUCT(J30:AQ30, J$38:AQ$38)</f>
        <v>2620721.09596969</v>
      </c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74"/>
      <c r="AS55" s="73"/>
      <c r="AT55" s="42"/>
    </row>
    <row r="56" spans="1:46" x14ac:dyDescent="0.25">
      <c r="A56" s="73"/>
      <c r="B56" s="73"/>
      <c r="C56" s="73"/>
      <c r="D56" s="73"/>
      <c r="E56" s="73"/>
      <c r="F56" s="115" t="s">
        <v>285</v>
      </c>
      <c r="G56" s="115" t="str">
        <f>Expenditure!G$19</f>
        <v>£ per year</v>
      </c>
      <c r="H56" s="130">
        <f>SUMPRODUCT(J31:AQ31, J$38:AQ$38)</f>
        <v>9107996.0322644468</v>
      </c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74"/>
      <c r="AS56" s="73"/>
      <c r="AT56" s="42"/>
    </row>
    <row r="57" spans="1:46" x14ac:dyDescent="0.25">
      <c r="A57" s="73"/>
      <c r="B57" s="73"/>
      <c r="C57" s="73"/>
      <c r="D57" s="73"/>
      <c r="E57" s="73"/>
      <c r="F57" s="117" t="s">
        <v>286</v>
      </c>
      <c r="G57" s="117" t="str">
        <f>Expenditure!G$19</f>
        <v>£ per year</v>
      </c>
      <c r="H57" s="146">
        <f>SUMPRODUCT(J32:AQ32, J$38:AQ$38)</f>
        <v>5879777.7079110947</v>
      </c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74"/>
      <c r="AS57" s="73"/>
      <c r="AT57" s="42"/>
    </row>
    <row r="58" spans="1:46" x14ac:dyDescent="0.25">
      <c r="A58" s="73"/>
      <c r="B58" s="73"/>
      <c r="C58" s="73"/>
      <c r="D58" s="73"/>
      <c r="E58" s="73"/>
      <c r="F58" s="73"/>
      <c r="G58" s="73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3"/>
      <c r="AT58" s="42"/>
    </row>
    <row r="59" spans="1:46" x14ac:dyDescent="0.25">
      <c r="A59" s="115"/>
      <c r="B59" s="73"/>
      <c r="C59" s="73"/>
      <c r="D59" s="73"/>
      <c r="E59" s="115" t="s">
        <v>528</v>
      </c>
      <c r="F59" s="73"/>
      <c r="G59" s="115" t="str">
        <f>Expenditure!G$19</f>
        <v>£ per year</v>
      </c>
      <c r="H59" s="130">
        <f>SUM(H53:H57)</f>
        <v>31191800</v>
      </c>
      <c r="I59" s="143" t="s">
        <v>314</v>
      </c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74"/>
      <c r="AS59" s="115" t="s">
        <v>577</v>
      </c>
      <c r="AT59" s="42"/>
    </row>
    <row r="60" spans="1:46" x14ac:dyDescent="0.25">
      <c r="A60" s="73"/>
      <c r="B60" s="73"/>
      <c r="C60" s="73"/>
      <c r="D60" s="73"/>
      <c r="E60" s="115" t="s">
        <v>529</v>
      </c>
      <c r="F60" s="73"/>
      <c r="G60" s="115" t="s">
        <v>471</v>
      </c>
      <c r="H60" s="130" t="b">
        <f>H59 &gt; 0</f>
        <v>1</v>
      </c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74"/>
      <c r="AS60" s="73"/>
      <c r="AT60" s="42"/>
    </row>
    <row r="61" spans="1:46" x14ac:dyDescent="0.25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 x14ac:dyDescent="0.25">
      <c r="A62" s="73"/>
      <c r="B62" s="73"/>
      <c r="C62" s="73"/>
      <c r="D62" s="73"/>
      <c r="E62" s="115" t="s">
        <v>275</v>
      </c>
      <c r="F62" s="73"/>
      <c r="G62" s="115" t="s">
        <v>231</v>
      </c>
      <c r="H62" s="136">
        <f>IF(H49 = H59, 0, 1)</f>
        <v>0</v>
      </c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74"/>
      <c r="AS62" s="73"/>
      <c r="AT62" s="42"/>
    </row>
    <row r="63" spans="1:46" x14ac:dyDescent="0.25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3"/>
      <c r="AT63" s="42"/>
    </row>
    <row r="64" spans="1:46" x14ac:dyDescent="0.25">
      <c r="A64" s="73"/>
      <c r="B64" s="101"/>
      <c r="C64" s="110" t="s">
        <v>645</v>
      </c>
      <c r="D64" s="110"/>
      <c r="E64" s="110"/>
      <c r="F64" s="110"/>
      <c r="G64" s="110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111"/>
      <c r="AH64" s="111"/>
      <c r="AI64" s="111"/>
      <c r="AJ64" s="111"/>
      <c r="AK64" s="111"/>
      <c r="AL64" s="111"/>
      <c r="AM64" s="111"/>
      <c r="AN64" s="111"/>
      <c r="AO64" s="111"/>
      <c r="AP64" s="111"/>
      <c r="AQ64" s="111"/>
      <c r="AR64" s="111"/>
      <c r="AS64" s="110"/>
      <c r="AT64" s="42"/>
    </row>
    <row r="65" spans="1:46" x14ac:dyDescent="0.25">
      <c r="A65" s="73"/>
      <c r="B65" s="73"/>
      <c r="C65" s="109"/>
      <c r="D65" s="109"/>
      <c r="E65" s="73"/>
      <c r="F65" s="73"/>
      <c r="G65" s="73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3"/>
      <c r="AT65" s="42"/>
    </row>
    <row r="66" spans="1:46" x14ac:dyDescent="0.25">
      <c r="A66" s="115"/>
      <c r="B66" s="73"/>
      <c r="C66" s="73"/>
      <c r="D66" s="109"/>
      <c r="E66" s="112" t="s">
        <v>274</v>
      </c>
      <c r="F66" s="73"/>
      <c r="G66" s="73"/>
      <c r="H66" s="74"/>
      <c r="I66" s="132" t="s">
        <v>314</v>
      </c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115" t="s">
        <v>577</v>
      </c>
      <c r="AT66" s="42"/>
    </row>
    <row r="67" spans="1:46" x14ac:dyDescent="0.25">
      <c r="A67" s="73"/>
      <c r="B67" s="73"/>
      <c r="C67" s="73"/>
      <c r="D67" s="73"/>
      <c r="E67" s="73"/>
      <c r="F67" s="113" t="s">
        <v>287</v>
      </c>
      <c r="G67" s="113" t="s">
        <v>44</v>
      </c>
      <c r="H67" s="153">
        <f>IF(H$50, H43 / H$49, 0)</f>
        <v>0.16729952157355102</v>
      </c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  <c r="AL67" s="135"/>
      <c r="AM67" s="135"/>
      <c r="AN67" s="135"/>
      <c r="AO67" s="135"/>
      <c r="AP67" s="135"/>
      <c r="AQ67" s="135"/>
      <c r="AR67" s="74"/>
      <c r="AS67" s="73"/>
      <c r="AT67" s="42"/>
    </row>
    <row r="68" spans="1:46" x14ac:dyDescent="0.25">
      <c r="A68" s="73"/>
      <c r="B68" s="73"/>
      <c r="C68" s="73"/>
      <c r="D68" s="73"/>
      <c r="E68" s="73"/>
      <c r="F68" s="115" t="s">
        <v>288</v>
      </c>
      <c r="G68" s="115" t="s">
        <v>44</v>
      </c>
      <c r="H68" s="154">
        <f>IF(H$50, H44 / H$49, 0)</f>
        <v>0.25638013789485786</v>
      </c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74"/>
      <c r="AS68" s="73"/>
      <c r="AT68" s="42"/>
    </row>
    <row r="69" spans="1:46" x14ac:dyDescent="0.25">
      <c r="A69" s="73"/>
      <c r="B69" s="73"/>
      <c r="C69" s="73"/>
      <c r="D69" s="73"/>
      <c r="E69" s="73"/>
      <c r="F69" s="115" t="s">
        <v>289</v>
      </c>
      <c r="G69" s="115" t="s">
        <v>44</v>
      </c>
      <c r="H69" s="154">
        <f>IF(H$50, H45 / H$49, 0)</f>
        <v>8.2164098383413667E-2</v>
      </c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74"/>
      <c r="AS69" s="73"/>
      <c r="AT69" s="42"/>
    </row>
    <row r="70" spans="1:46" x14ac:dyDescent="0.25">
      <c r="A70" s="73"/>
      <c r="B70" s="73"/>
      <c r="C70" s="73"/>
      <c r="D70" s="73"/>
      <c r="E70" s="73"/>
      <c r="F70" s="115" t="s">
        <v>290</v>
      </c>
      <c r="G70" s="115" t="s">
        <v>44</v>
      </c>
      <c r="H70" s="154">
        <f>IF(H$50, H46 / H$49, 0)</f>
        <v>0.28441844917086168</v>
      </c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  <c r="AE70" s="135"/>
      <c r="AF70" s="135"/>
      <c r="AG70" s="135"/>
      <c r="AH70" s="135"/>
      <c r="AI70" s="135"/>
      <c r="AJ70" s="135"/>
      <c r="AK70" s="135"/>
      <c r="AL70" s="135"/>
      <c r="AM70" s="135"/>
      <c r="AN70" s="135"/>
      <c r="AO70" s="135"/>
      <c r="AP70" s="135"/>
      <c r="AQ70" s="135"/>
      <c r="AR70" s="74"/>
      <c r="AS70" s="73"/>
      <c r="AT70" s="42"/>
    </row>
    <row r="71" spans="1:46" x14ac:dyDescent="0.25">
      <c r="A71" s="73"/>
      <c r="B71" s="73"/>
      <c r="C71" s="73"/>
      <c r="D71" s="73"/>
      <c r="E71" s="73"/>
      <c r="F71" s="117" t="s">
        <v>291</v>
      </c>
      <c r="G71" s="117" t="s">
        <v>44</v>
      </c>
      <c r="H71" s="155">
        <f>IF(H$50, H47 / H$49, 0)</f>
        <v>0.20973779297731585</v>
      </c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5"/>
      <c r="Z71" s="135"/>
      <c r="AA71" s="135"/>
      <c r="AB71" s="135"/>
      <c r="AC71" s="135"/>
      <c r="AD71" s="135"/>
      <c r="AE71" s="135"/>
      <c r="AF71" s="135"/>
      <c r="AG71" s="135"/>
      <c r="AH71" s="135"/>
      <c r="AI71" s="135"/>
      <c r="AJ71" s="135"/>
      <c r="AK71" s="135"/>
      <c r="AL71" s="135"/>
      <c r="AM71" s="135"/>
      <c r="AN71" s="135"/>
      <c r="AO71" s="135"/>
      <c r="AP71" s="135"/>
      <c r="AQ71" s="135"/>
      <c r="AR71" s="74"/>
      <c r="AS71" s="73"/>
      <c r="AT71" s="42"/>
    </row>
    <row r="72" spans="1:46" x14ac:dyDescent="0.25">
      <c r="A72" s="73"/>
      <c r="B72" s="73"/>
      <c r="C72" s="73"/>
      <c r="D72" s="73"/>
      <c r="E72" s="73"/>
      <c r="F72" s="73"/>
      <c r="G72" s="73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3"/>
      <c r="AT72" s="42"/>
    </row>
    <row r="73" spans="1:46" x14ac:dyDescent="0.25">
      <c r="A73" s="73"/>
      <c r="B73" s="73"/>
      <c r="C73" s="73"/>
      <c r="D73" s="73"/>
      <c r="E73" s="115" t="s">
        <v>239</v>
      </c>
      <c r="F73" s="73"/>
      <c r="G73" s="115" t="s">
        <v>231</v>
      </c>
      <c r="H73" s="136">
        <f>IF(SUM(H67:H71)= 1, 0, 1)</f>
        <v>0</v>
      </c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74"/>
      <c r="AS73" s="73"/>
      <c r="AT73" s="42"/>
    </row>
    <row r="74" spans="1:46" x14ac:dyDescent="0.25">
      <c r="A74" s="73"/>
      <c r="B74" s="73"/>
      <c r="C74" s="73"/>
      <c r="D74" s="73"/>
      <c r="E74" s="109"/>
      <c r="F74" s="73"/>
      <c r="G74" s="73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4"/>
      <c r="AP74" s="74"/>
      <c r="AQ74" s="74"/>
      <c r="AR74" s="74"/>
      <c r="AS74" s="73"/>
      <c r="AT74" s="42"/>
    </row>
    <row r="75" spans="1:46" x14ac:dyDescent="0.25">
      <c r="A75" s="115"/>
      <c r="B75" s="73"/>
      <c r="C75" s="73"/>
      <c r="D75" s="73"/>
      <c r="E75" s="112" t="s">
        <v>266</v>
      </c>
      <c r="F75" s="73"/>
      <c r="G75" s="73"/>
      <c r="H75" s="74"/>
      <c r="I75" s="132" t="s">
        <v>314</v>
      </c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115" t="s">
        <v>577</v>
      </c>
      <c r="AT75" s="42"/>
    </row>
    <row r="76" spans="1:46" x14ac:dyDescent="0.25">
      <c r="A76" s="73"/>
      <c r="B76" s="73"/>
      <c r="C76" s="73"/>
      <c r="D76" s="73"/>
      <c r="E76" s="73"/>
      <c r="F76" s="113" t="s">
        <v>282</v>
      </c>
      <c r="G76" s="113" t="s">
        <v>44</v>
      </c>
      <c r="H76" s="153">
        <f>IF(H$60, H53 / H$59, 0)</f>
        <v>0.17167717387131662</v>
      </c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74"/>
      <c r="AS76" s="73"/>
      <c r="AT76" s="42"/>
    </row>
    <row r="77" spans="1:46" x14ac:dyDescent="0.25">
      <c r="A77" s="73"/>
      <c r="B77" s="73"/>
      <c r="C77" s="73"/>
      <c r="D77" s="73"/>
      <c r="E77" s="73"/>
      <c r="F77" s="115" t="s">
        <v>283</v>
      </c>
      <c r="G77" s="115" t="s">
        <v>44</v>
      </c>
      <c r="H77" s="154">
        <f>IF(H$60, H54 / H$59, 0)</f>
        <v>0.26379962335919815</v>
      </c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74"/>
      <c r="AS77" s="73"/>
      <c r="AT77" s="42"/>
    </row>
    <row r="78" spans="1:46" x14ac:dyDescent="0.25">
      <c r="A78" s="73"/>
      <c r="B78" s="73"/>
      <c r="C78" s="73"/>
      <c r="D78" s="73"/>
      <c r="E78" s="73"/>
      <c r="F78" s="115" t="s">
        <v>284</v>
      </c>
      <c r="G78" s="115" t="s">
        <v>44</v>
      </c>
      <c r="H78" s="154">
        <f>IF(H$60, H55 / H$59, 0)</f>
        <v>8.4019553086698742E-2</v>
      </c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74"/>
      <c r="AS78" s="73"/>
      <c r="AT78" s="42"/>
    </row>
    <row r="79" spans="1:46" x14ac:dyDescent="0.25">
      <c r="A79" s="73"/>
      <c r="B79" s="73"/>
      <c r="C79" s="73"/>
      <c r="D79" s="73"/>
      <c r="E79" s="73"/>
      <c r="F79" s="115" t="s">
        <v>285</v>
      </c>
      <c r="G79" s="115" t="s">
        <v>44</v>
      </c>
      <c r="H79" s="154">
        <f>IF(H$60, H56 / H$59, 0)</f>
        <v>0.29199969326119196</v>
      </c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5"/>
      <c r="AD79" s="135"/>
      <c r="AE79" s="135"/>
      <c r="AF79" s="135"/>
      <c r="AG79" s="135"/>
      <c r="AH79" s="135"/>
      <c r="AI79" s="135"/>
      <c r="AJ79" s="135"/>
      <c r="AK79" s="135"/>
      <c r="AL79" s="135"/>
      <c r="AM79" s="135"/>
      <c r="AN79" s="135"/>
      <c r="AO79" s="135"/>
      <c r="AP79" s="135"/>
      <c r="AQ79" s="135"/>
      <c r="AR79" s="74"/>
      <c r="AS79" s="73"/>
      <c r="AT79" s="42"/>
    </row>
    <row r="80" spans="1:46" x14ac:dyDescent="0.25">
      <c r="A80" s="73"/>
      <c r="B80" s="73"/>
      <c r="C80" s="73"/>
      <c r="D80" s="73"/>
      <c r="E80" s="73"/>
      <c r="F80" s="117" t="s">
        <v>286</v>
      </c>
      <c r="G80" s="117" t="s">
        <v>44</v>
      </c>
      <c r="H80" s="155">
        <f>IF(H$60, H57 / H$59, 0)</f>
        <v>0.18850395642159459</v>
      </c>
      <c r="I80" s="135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C80" s="135"/>
      <c r="AD80" s="135"/>
      <c r="AE80" s="135"/>
      <c r="AF80" s="135"/>
      <c r="AG80" s="135"/>
      <c r="AH80" s="135"/>
      <c r="AI80" s="135"/>
      <c r="AJ80" s="135"/>
      <c r="AK80" s="135"/>
      <c r="AL80" s="135"/>
      <c r="AM80" s="135"/>
      <c r="AN80" s="135"/>
      <c r="AO80" s="135"/>
      <c r="AP80" s="135"/>
      <c r="AQ80" s="135"/>
      <c r="AR80" s="74"/>
      <c r="AS80" s="73"/>
      <c r="AT80" s="42"/>
    </row>
    <row r="81" spans="1:46" x14ac:dyDescent="0.25">
      <c r="A81" s="73"/>
      <c r="B81" s="73"/>
      <c r="C81" s="73"/>
      <c r="D81" s="73"/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3"/>
      <c r="AT81" s="42"/>
    </row>
    <row r="82" spans="1:46" x14ac:dyDescent="0.25">
      <c r="A82" s="73"/>
      <c r="B82" s="73"/>
      <c r="C82" s="73"/>
      <c r="D82" s="73"/>
      <c r="E82" s="115" t="s">
        <v>239</v>
      </c>
      <c r="F82" s="73"/>
      <c r="G82" s="115" t="s">
        <v>231</v>
      </c>
      <c r="H82" s="136">
        <f>IF(SUM(H76:H80)= 1, 0, 1)</f>
        <v>0</v>
      </c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6"/>
      <c r="Z82" s="136"/>
      <c r="AA82" s="136"/>
      <c r="AB82" s="136"/>
      <c r="AC82" s="136"/>
      <c r="AD82" s="136"/>
      <c r="AE82" s="136"/>
      <c r="AF82" s="136"/>
      <c r="AG82" s="136"/>
      <c r="AH82" s="136"/>
      <c r="AI82" s="136"/>
      <c r="AJ82" s="136"/>
      <c r="AK82" s="136"/>
      <c r="AL82" s="136"/>
      <c r="AM82" s="136"/>
      <c r="AN82" s="136"/>
      <c r="AO82" s="136"/>
      <c r="AP82" s="136"/>
      <c r="AQ82" s="136"/>
      <c r="AR82" s="74"/>
      <c r="AS82" s="73"/>
      <c r="AT82" s="42"/>
    </row>
    <row r="83" spans="1:46" x14ac:dyDescent="0.25">
      <c r="A83" s="73"/>
      <c r="B83" s="73"/>
      <c r="C83" s="73"/>
      <c r="D83" s="73"/>
      <c r="E83" s="109"/>
      <c r="F83" s="73"/>
      <c r="G83" s="73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3"/>
      <c r="AT83" s="42"/>
    </row>
    <row r="84" spans="1:46" x14ac:dyDescent="0.25">
      <c r="A84" s="73"/>
      <c r="B84" s="107" t="s">
        <v>242</v>
      </c>
      <c r="C84" s="107"/>
      <c r="D84" s="107"/>
      <c r="E84" s="107"/>
      <c r="F84" s="107"/>
      <c r="G84" s="107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7"/>
      <c r="AT84" s="42"/>
    </row>
    <row r="85" spans="1:46" x14ac:dyDescent="0.25">
      <c r="A85" s="73"/>
      <c r="B85" s="73"/>
      <c r="C85" s="73"/>
      <c r="D85" s="73"/>
      <c r="E85" s="73"/>
      <c r="F85" s="73"/>
      <c r="G85" s="73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3"/>
      <c r="AT85" s="42"/>
    </row>
    <row r="86" spans="1:46" x14ac:dyDescent="0.25">
      <c r="A86" s="73"/>
      <c r="B86" s="73"/>
      <c r="C86" s="109"/>
      <c r="D86" s="109"/>
      <c r="E86" s="115" t="s">
        <v>232</v>
      </c>
      <c r="F86" s="73"/>
      <c r="G86" s="115" t="s">
        <v>231</v>
      </c>
      <c r="H86" s="159">
        <f>H62 + H73 + H82</f>
        <v>0</v>
      </c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74"/>
      <c r="AS86" s="73"/>
      <c r="AT86" s="42"/>
    </row>
    <row r="87" spans="1:46" x14ac:dyDescent="0.25">
      <c r="A87" s="73"/>
      <c r="B87" s="73"/>
      <c r="C87" s="73"/>
      <c r="D87" s="73"/>
      <c r="E87" s="109"/>
      <c r="F87" s="73"/>
      <c r="G87" s="73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3"/>
      <c r="AT87" s="42"/>
    </row>
    <row r="88" spans="1:46" x14ac:dyDescent="0.25">
      <c r="A88" s="73"/>
      <c r="B88" s="107" t="s">
        <v>30</v>
      </c>
      <c r="C88" s="107"/>
      <c r="D88" s="107"/>
      <c r="E88" s="107"/>
      <c r="F88" s="107"/>
      <c r="G88" s="107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  <c r="AO88" s="108"/>
      <c r="AP88" s="108"/>
      <c r="AQ88" s="108"/>
      <c r="AR88" s="108"/>
      <c r="AS88" s="107"/>
      <c r="AT88" s="42"/>
    </row>
  </sheetData>
  <sheetProtection sheet="1" objects="1" formatCells="0" formatColumns="0" formatRows="0" sort="0" autoFilter="0"/>
  <conditionalFormatting sqref="H62">
    <cfRule type="cellIs" dxfId="24" priority="3" stopIfTrue="1" operator="greaterThan">
      <formula>0</formula>
    </cfRule>
  </conditionalFormatting>
  <conditionalFormatting sqref="H73">
    <cfRule type="cellIs" dxfId="23" priority="4" stopIfTrue="1" operator="greaterThan">
      <formula>0</formula>
    </cfRule>
  </conditionalFormatting>
  <conditionalFormatting sqref="H82">
    <cfRule type="cellIs" dxfId="22" priority="5" stopIfTrue="1" operator="greaterThan">
      <formula>0</formula>
    </cfRule>
  </conditionalFormatting>
  <conditionalFormatting sqref="H86">
    <cfRule type="cellIs" dxfId="21" priority="6" stopIfTrue="1" operator="greaterThan">
      <formula>0</formula>
    </cfRule>
  </conditionalFormatting>
  <conditionalFormatting sqref="A4:AO4 AQ4:XFD4">
    <cfRule type="expression" dxfId="20" priority="2">
      <formula>LEFT($A$4,1) &lt;&gt; "0"</formula>
    </cfRule>
  </conditionalFormatting>
  <conditionalFormatting sqref="AP4">
    <cfRule type="expression" dxfId="19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npublishDate xmlns="c7312139-f4c2-453d-a4c8-c631b6303d87" xsi:nil="true"/>
    <Date_x0020_Archived xmlns="c7312139-f4c2-453d-a4c8-c631b6303d87" xsi:nil="true"/>
    <DocumentCategory xmlns="830862f3-40c2-43d5-9778-1909aaa95bc7">39</DocumentCategory>
    <DateLastActivated1 xmlns="c7312139-f4c2-453d-a4c8-c631b6303d87">2018-10-17T10:47:46+00:00</DateLastActivated1>
    <Commitees xmlns="c7312139-f4c2-453d-a4c8-c631b6303d87"/>
    <DocNotes xmlns="c7312139-f4c2-453d-a4c8-c631b6303d87" xsi:nil="true"/>
    <Activities xmlns="c7312139-f4c2-453d-a4c8-c631b6303d87"/>
    <Issues xmlns="c7312139-f4c2-453d-a4c8-c631b6303d87"/>
    <PublishDate xmlns="c7312139-f4c2-453d-a4c8-c631b6303d87">2018-10-15T23:00:00+00:00</PublishDate>
    <ChangeProposal1 xmlns="c7312139-f4c2-453d-a4c8-c631b6303d87"/>
    <Confidential1 xmlns="c7312139-f4c2-453d-a4c8-c631b6303d87">false</Confidential1>
    <DocType xmlns="c7312139-f4c2-453d-a4c8-c631b6303d87">11</DocType>
    <Restricted xmlns="830862f3-40c2-43d5-9778-1909aaa95bc7">false</Restricted>
    <DateLastDeactivated1 xmlns="c7312139-f4c2-453d-a4c8-c631b6303d87" xsi:nil="true"/>
    <DocVersion xmlns="c7312139-f4c2-453d-a4c8-c631b6303d87">v3</DocVersion>
    <Archived xmlns="c7312139-f4c2-453d-a4c8-c631b6303d87">false</Archived>
    <SQLID xmlns="c7312139-f4c2-453d-a4c8-c631b6303d87" xsi:nil="true"/>
  </documentManagement>
</p:properties>
</file>

<file path=customXml/item2.xml><?xml version="1.0" encoding="utf-8"?>
<?mso-contentType ?>
<spe:Receivers xmlns:spe="http://schemas.microsoft.com/sharepoint/event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162FE946D2DC49B772FE47E464ED56" ma:contentTypeVersion="43" ma:contentTypeDescription="Create a new document." ma:contentTypeScope="" ma:versionID="3eda9f60ba35fa792978f47f221bc710">
  <xsd:schema xmlns:xsd="http://www.w3.org/2001/XMLSchema" xmlns:xs="http://www.w3.org/2001/XMLSchema" xmlns:p="http://schemas.microsoft.com/office/2006/metadata/properties" xmlns:ns2="c7312139-f4c2-453d-a4c8-c631b6303d87" xmlns:ns3="830862f3-40c2-43d5-9778-1909aaa95bc7" targetNamespace="http://schemas.microsoft.com/office/2006/metadata/properties" ma:root="true" ma:fieldsID="8ab4db3f37c2fb55e352b75920aaf867" ns2:_="" ns3:_="">
    <xsd:import namespace="c7312139-f4c2-453d-a4c8-c631b6303d87"/>
    <xsd:import namespace="830862f3-40c2-43d5-9778-1909aaa95bc7"/>
    <xsd:element name="properties">
      <xsd:complexType>
        <xsd:sequence>
          <xsd:element name="documentManagement">
            <xsd:complexType>
              <xsd:all>
                <xsd:element ref="ns2:DocType" minOccurs="0"/>
                <xsd:element ref="ns3:DocumentCategory" minOccurs="0"/>
                <xsd:element ref="ns2:Commitees" minOccurs="0"/>
                <xsd:element ref="ns2:ChangeProposal1" minOccurs="0"/>
                <xsd:element ref="ns2:Activities" minOccurs="0"/>
                <xsd:element ref="ns2:Issues" minOccurs="0"/>
                <xsd:element ref="ns2:DocNotes" minOccurs="0"/>
                <xsd:element ref="ns3:Restricted" minOccurs="0"/>
                <xsd:element ref="ns2:Confidential1" minOccurs="0"/>
                <xsd:element ref="ns2:PublishDate" minOccurs="0"/>
                <xsd:element ref="ns2:UnpublishDate" minOccurs="0"/>
                <xsd:element ref="ns2:DocVersion" minOccurs="0"/>
                <xsd:element ref="ns2:Archived" minOccurs="0"/>
                <xsd:element ref="ns2:Date_x0020_Archived" minOccurs="0"/>
                <xsd:element ref="ns2:DateLastActivated1" minOccurs="0"/>
                <xsd:element ref="ns2:DateLastDeactivated1" minOccurs="0"/>
                <xsd:element ref="ns2:SQLID" minOccurs="0"/>
                <xsd:element ref="ns2:_dlc_DocId" minOccurs="0"/>
                <xsd:element ref="ns2:_dlc_DocIdUrl" minOccurs="0"/>
                <xsd:element ref="ns2:_dlc_DocIdPersistId" minOccurs="0"/>
                <xsd:element ref="ns3:Related_x0020_Commitees_x0020__x0026__x0020_Groups_x003a_ID" minOccurs="0"/>
                <xsd:element ref="ns3:Related_x0020_Change_x0020_Proposals_x003a_ID" minOccurs="0"/>
                <xsd:element ref="ns3:Related_x0020_Activities_x003a_ID" minOccurs="0"/>
                <xsd:element ref="ns3:Related_x0020_Issues_x003a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12139-f4c2-453d-a4c8-c631b6303d87" elementFormDefault="qualified">
    <xsd:import namespace="http://schemas.microsoft.com/office/2006/documentManagement/types"/>
    <xsd:import namespace="http://schemas.microsoft.com/office/infopath/2007/PartnerControls"/>
    <xsd:element name="DocType" ma:index="2" nillable="true" ma:displayName="Document Type" ma:description="Select type of document" ma:indexed="true" ma:list="{e44f5265-7504-47b9-8500-c2f524d54778}" ma:internalName="DocType" ma:showField="Title" ma:web="c7312139-f4c2-453d-a4c8-c631b6303d87">
      <xsd:simpleType>
        <xsd:restriction base="dms:Lookup"/>
      </xsd:simpleType>
    </xsd:element>
    <xsd:element name="Commitees" ma:index="4" nillable="true" ma:displayName="Related Committees &amp; Groups" ma:description="Select any Committees and Groups related to this document" ma:list="{c4558e07-05f5-413e-8fc8-3371db0e06b8}" ma:internalName="Commite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hangeProposal1" ma:index="5" nillable="true" ma:displayName="Related Change Proposals" ma:description="Select Change Proposals to which this document belongs." ma:list="{9d78ab6c-e5db-4bbc-aef9-166e344e593e}" ma:internalName="ChangeProposal1" ma:readOnly="false" ma:showField="DCP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ctivities" ma:index="6" nillable="true" ma:displayName="Related Activities" ma:description="Select any Related Activities" ma:list="{4c7ccd60-2e0f-4363-be6e-3f24309280e9}" ma:internalName="Activiti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ssues" ma:index="7" nillable="true" ma:displayName="Related Issues" ma:description="Select any issues related to this document" ma:list="{fd71b149-47ba-4a21-af25-87beffb6e97e}" ma:internalName="Issues" ma:showField="Issue_x0020_Number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Notes" ma:index="8" nillable="true" ma:displayName="Notes" ma:description="Add any notes related to this document" ma:internalName="DocNotes">
      <xsd:simpleType>
        <xsd:restriction base="dms:Note">
          <xsd:maxLength value="255"/>
        </xsd:restriction>
      </xsd:simpleType>
    </xsd:element>
    <xsd:element name="Confidential1" ma:index="10" nillable="true" ma:displayName="Confidential" ma:default="0" ma:description="Select if document is to be kept confidential to members of appropriate Change Proposal Working Group." ma:internalName="Confidential1">
      <xsd:simpleType>
        <xsd:restriction base="dms:Boolean"/>
      </xsd:simpleType>
    </xsd:element>
    <xsd:element name="PublishDate" ma:index="11" nillable="true" ma:displayName="Date Published" ma:description="Enter the date this document is to be published." ma:format="DateOnly" ma:indexed="true" ma:internalName="PublishDate">
      <xsd:simpleType>
        <xsd:restriction base="dms:DateTime"/>
      </xsd:simpleType>
    </xsd:element>
    <xsd:element name="UnpublishDate" ma:index="12" nillable="true" ma:displayName="Withdrawal Date" ma:description="Enter any date to automatically remove this document from publication." ma:format="DateOnly" ma:indexed="true" ma:internalName="UnpublishDate">
      <xsd:simpleType>
        <xsd:restriction base="dms:DateTime"/>
      </xsd:simpleType>
    </xsd:element>
    <xsd:element name="DocVersion" ma:index="13" nillable="true" ma:displayName="Version/Revision" ma:description="Enter version number for this document" ma:internalName="DocVersion">
      <xsd:simpleType>
        <xsd:restriction base="dms:Text">
          <xsd:maxLength value="255"/>
        </xsd:restriction>
      </xsd:simpleType>
    </xsd:element>
    <xsd:element name="Archived" ma:index="14" nillable="true" ma:displayName="Archived" ma:default="0" ma:description="Indicate if this record is to be archived." ma:indexed="true" ma:internalName="Archived">
      <xsd:simpleType>
        <xsd:restriction base="dms:Boolean"/>
      </xsd:simpleType>
    </xsd:element>
    <xsd:element name="Date_x0020_Archived" ma:index="15" nillable="true" ma:displayName="Date Archived" ma:description="Select date this record was archived." ma:format="DateOnly" ma:internalName="Date_x0020_Archived">
      <xsd:simpleType>
        <xsd:restriction base="dms:DateTime"/>
      </xsd:simpleType>
    </xsd:element>
    <xsd:element name="DateLastActivated1" ma:index="16" nillable="true" ma:displayName="Date Last Activated" ma:default="[today]" ma:description="Records date record was last activated" ma:format="DateOnly" ma:internalName="DateLastActivated1">
      <xsd:simpleType>
        <xsd:restriction base="dms:DateTime"/>
      </xsd:simpleType>
    </xsd:element>
    <xsd:element name="DateLastDeactivated1" ma:index="17" nillable="true" ma:displayName="Date Last Deactivated" ma:description="Records date record was last deactivated" ma:format="DateOnly" ma:internalName="DateLastDeactivated1">
      <xsd:simpleType>
        <xsd:restriction base="dms:DateTime"/>
      </xsd:simpleType>
    </xsd:element>
    <xsd:element name="SQLID" ma:index="18" nillable="true" ma:displayName="SQLID" ma:decimals="0" ma:description="Holds SQLID from old database." ma:internalName="SQLID" ma:percentage="FALSE">
      <xsd:simpleType>
        <xsd:restriction base="dms:Number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862f3-40c2-43d5-9778-1909aaa95bc7" elementFormDefault="qualified">
    <xsd:import namespace="http://schemas.microsoft.com/office/2006/documentManagement/types"/>
    <xsd:import namespace="http://schemas.microsoft.com/office/infopath/2007/PartnerControls"/>
    <xsd:element name="DocumentCategory" ma:index="3" nillable="true" ma:displayName="Document Category" ma:description="Select Document Category for this document" ma:indexed="true" ma:list="{84b421a0-f42d-4db4-ba8d-bd6d116602cf}" ma:internalName="DocumentCategory" ma:showField="Title" ma:web="c7312139-f4c2-453d-a4c8-c631b6303d87">
      <xsd:simpleType>
        <xsd:restriction base="dms:Lookup"/>
      </xsd:simpleType>
    </xsd:element>
    <xsd:element name="Restricted" ma:index="9" nillable="true" ma:displayName="Restricted" ma:default="0" ma:description="Restrict document publishing to registered website users only." ma:indexed="true" ma:internalName="Restricted">
      <xsd:simpleType>
        <xsd:restriction base="dms:Boolean"/>
      </xsd:simpleType>
    </xsd:element>
    <xsd:element name="Related_x0020_Commitees_x0020__x0026__x0020_Groups_x003a_ID" ma:index="28" nillable="true" ma:displayName="Related Commitees &amp; Groups:ID" ma:list="{c4558e07-05f5-413e-8fc8-3371db0e06b8}" ma:internalName="Related_x0020_Commitees_x0020__x0026__x0020_Group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Change_x0020_Proposals_x003a_ID" ma:index="29" nillable="true" ma:displayName="Related Change Proposals:ID" ma:list="{9d78ab6c-e5db-4bbc-aef9-166e344e593e}" ma:internalName="Related_x0020_Change_x0020_Proposal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Activities_x003a_ID" ma:index="30" nillable="true" ma:displayName="Related Activities:ID" ma:list="{4c7ccd60-2e0f-4363-be6e-3f24309280e9}" ma:internalName="Related_x0020_Activiti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Issues_x003a_ID" ma:index="31" nillable="true" ma:displayName="Related Issues:ID" ma:list="{fd71b149-47ba-4a21-af25-87beffb6e97e}" ma:internalName="Related_x0020_Issu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086A6F-3AC5-491A-84FE-7E3CBBBDAD6F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schemas.openxmlformats.org/package/2006/metadata/core-properties"/>
    <ds:schemaRef ds:uri="830862f3-40c2-43d5-9778-1909aaa95bc7"/>
    <ds:schemaRef ds:uri="http://purl.org/dc/elements/1.1/"/>
    <ds:schemaRef ds:uri="http://schemas.microsoft.com/office/infopath/2007/PartnerControls"/>
    <ds:schemaRef ds:uri="c7312139-f4c2-453d-a4c8-c631b6303d8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1280C99-3C0B-4AB5-994E-E8879F008BC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0EDC7AB-EBA5-4B21-88A7-5385B9D6AC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312139-f4c2-453d-a4c8-c631b6303d87"/>
    <ds:schemaRef ds:uri="830862f3-40c2-43d5-9778-1909aaa95b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5BDF1FF-06AA-4DFC-8CB1-75144B86E2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Cover</vt:lpstr>
      <vt:lpstr>Version control</vt:lpstr>
      <vt:lpstr>Model map</vt:lpstr>
      <vt:lpstr>Index</vt:lpstr>
      <vt:lpstr>Fixed inputs</vt:lpstr>
      <vt:lpstr>DNO inputs</vt:lpstr>
      <vt:lpstr>MEAV</vt:lpstr>
      <vt:lpstr>Expenditure</vt:lpstr>
      <vt:lpstr>Expensed</vt:lpstr>
      <vt:lpstr>Capitalised</vt:lpstr>
      <vt:lpstr>Rev allocation</vt:lpstr>
      <vt:lpstr>Direct</vt:lpstr>
      <vt:lpstr>EDCM discounts</vt:lpstr>
      <vt:lpstr>CDCM discounts</vt:lpstr>
      <vt:lpstr>Output to other models</vt:lpstr>
      <vt:lpstr>'DNO inputs'!Print_Area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PCDM_v3_20181016</dc:title>
  <dc:subject/>
  <dc:creator/>
  <cp:keywords/>
  <dc:description/>
  <cp:lastModifiedBy/>
  <dcterms:created xsi:type="dcterms:W3CDTF">2018-05-04T11:23:25Z</dcterms:created>
  <dcterms:modified xsi:type="dcterms:W3CDTF">2018-12-13T16:33:47Z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0x010100DE162FE946D2DC49B772FE47E464ED56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