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2\Publish\01 - Original LC14 published Dec 20\Source Excel Docs\"/>
    </mc:Choice>
  </mc:AlternateContent>
  <bookViews>
    <workbookView xWindow="0" yWindow="0" windowWidth="20490" windowHeight="7095" tabRatio="862" firstSheet="6" activeTab="6"/>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charges'!$A$10:$O$209</definedName>
    <definedName name="_xlnm._FilterDatabase" localSheetId="3" hidden="1">'Annex 2a Import'!$A$4:$H$254</definedName>
    <definedName name="_xlnm._FilterDatabase" localSheetId="4" hidden="1">'Annex 2b Export'!$A$4:$H$176</definedName>
    <definedName name="_xlnm._FilterDatabase" localSheetId="9" hidden="1">'Annex 7 Pass-Through Costs'!$A$4:$F$229</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charges'!$A$2:$O$209</definedName>
    <definedName name="_xlnm.Print_Area" localSheetId="3">'Annex 2a Import'!$A$2:$H$203</definedName>
    <definedName name="_xlnm.Print_Area" localSheetId="4">'Annex 2b Export'!$A$2:$H$175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8" i="5" l="1"/>
  <c r="I8" i="5"/>
  <c r="H8" i="5"/>
  <c r="J7" i="5"/>
  <c r="I7" i="5"/>
  <c r="H7" i="5"/>
  <c r="I6" i="5"/>
  <c r="J6" i="5"/>
  <c r="H6" i="5"/>
  <c r="F7" i="5"/>
  <c r="F8" i="5"/>
  <c r="F9" i="5"/>
  <c r="F6" i="5"/>
  <c r="F4" i="5"/>
  <c r="A4" i="5"/>
  <c r="A8" i="5"/>
  <c r="D7" i="5"/>
  <c r="D6" i="5"/>
  <c r="C7" i="5"/>
  <c r="B7" i="5"/>
  <c r="A7" i="5"/>
  <c r="C6" i="5"/>
  <c r="B6" i="5"/>
  <c r="A6"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N10" i="15" l="1"/>
  <c r="C14" i="15" l="1"/>
  <c r="A5" i="14" a="1"/>
  <c r="A5" i="14" s="1"/>
  <c r="A5" i="13" a="1"/>
  <c r="A5" i="13" s="1"/>
  <c r="F5" i="14" l="1"/>
  <c r="E5" i="14"/>
  <c r="H5" i="14"/>
  <c r="G5" i="14"/>
  <c r="D5" i="13"/>
  <c r="H5" i="13"/>
  <c r="F5" i="13"/>
  <c r="G5" i="13"/>
  <c r="E5" i="13"/>
  <c r="D5" i="14"/>
  <c r="A6" i="14" a="1"/>
  <c r="A6" i="14" s="1"/>
  <c r="B5" i="14"/>
  <c r="C5" i="14"/>
  <c r="C5" i="13"/>
  <c r="B5" i="13"/>
  <c r="A6" i="13" a="1"/>
  <c r="A6" i="13" s="1"/>
  <c r="E6" i="14" l="1"/>
  <c r="F6" i="14"/>
  <c r="G6" i="14"/>
  <c r="H6" i="14"/>
  <c r="D6" i="13"/>
  <c r="E6" i="13"/>
  <c r="F6" i="13"/>
  <c r="G6" i="13"/>
  <c r="H6" i="13"/>
  <c r="A7" i="14" a="1"/>
  <c r="A7" i="14" s="1"/>
  <c r="D6" i="14"/>
  <c r="B6" i="14"/>
  <c r="C6" i="14"/>
  <c r="B6" i="13"/>
  <c r="C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4" l="1"/>
  <c r="H7" i="14"/>
  <c r="E7" i="14"/>
  <c r="F7" i="14"/>
  <c r="D7" i="13"/>
  <c r="G7" i="13"/>
  <c r="H7" i="13"/>
  <c r="E7" i="13"/>
  <c r="F7" i="13"/>
  <c r="C7" i="14"/>
  <c r="D7" i="14"/>
  <c r="B7" i="14"/>
  <c r="A8" i="14" a="1"/>
  <c r="A8" i="14" s="1"/>
  <c r="C7" i="13"/>
  <c r="A8" i="13" a="1"/>
  <c r="A8" i="13" s="1"/>
  <c r="B7" i="13"/>
  <c r="S17" i="15"/>
  <c r="T18" i="15"/>
  <c r="R17" i="15"/>
  <c r="P18" i="15"/>
  <c r="M21" i="15"/>
  <c r="T17" i="15"/>
  <c r="M18" i="15"/>
  <c r="Q18" i="15"/>
  <c r="N18" i="15"/>
  <c r="S18" i="15"/>
  <c r="O18" i="15"/>
  <c r="R18" i="15"/>
  <c r="E8" i="14" l="1"/>
  <c r="F8" i="14"/>
  <c r="G8" i="14"/>
  <c r="H8" i="14"/>
  <c r="D8" i="13"/>
  <c r="E8" i="13"/>
  <c r="G8" i="13"/>
  <c r="F8" i="13"/>
  <c r="H8" i="13"/>
  <c r="D8" i="14"/>
  <c r="B8" i="14"/>
  <c r="C8" i="14"/>
  <c r="A9" i="14" a="1"/>
  <c r="A9" i="14" s="1"/>
  <c r="B8" i="13"/>
  <c r="C8" i="13"/>
  <c r="A9" i="13" a="1"/>
  <c r="A9" i="13" s="1"/>
  <c r="N21" i="15"/>
  <c r="M22" i="15"/>
  <c r="N22" i="15"/>
  <c r="E10" i="15"/>
  <c r="C10" i="15"/>
  <c r="C17" i="15" s="1"/>
  <c r="F10" i="15"/>
  <c r="D10" i="15"/>
  <c r="E9" i="14" l="1"/>
  <c r="F9" i="14"/>
  <c r="G9" i="14"/>
  <c r="H9" i="14"/>
  <c r="D9" i="13"/>
  <c r="E9" i="13"/>
  <c r="F9" i="13"/>
  <c r="G9" i="13"/>
  <c r="H9" i="13"/>
  <c r="B9" i="14"/>
  <c r="C9" i="14"/>
  <c r="D9" i="14"/>
  <c r="A10" i="14" a="1"/>
  <c r="A10" i="14" s="1"/>
  <c r="B9" i="13"/>
  <c r="C9" i="13"/>
  <c r="A10" i="13" a="1"/>
  <c r="A10" i="13" s="1"/>
  <c r="C18" i="15"/>
  <c r="G17" i="15"/>
  <c r="G18" i="15"/>
  <c r="D17" i="15"/>
  <c r="D18" i="15"/>
  <c r="E18" i="15"/>
  <c r="E17" i="15"/>
  <c r="F17" i="15"/>
  <c r="F18" i="15"/>
  <c r="I17" i="15"/>
  <c r="I18" i="15"/>
  <c r="G10" i="14" l="1"/>
  <c r="H10" i="14"/>
  <c r="E10" i="14"/>
  <c r="F10" i="14"/>
  <c r="D10" i="13"/>
  <c r="G10" i="13"/>
  <c r="H10" i="13"/>
  <c r="E10" i="13"/>
  <c r="F10" i="13"/>
  <c r="B10" i="13"/>
  <c r="C21" i="15"/>
  <c r="C22" i="15"/>
  <c r="B10" i="14"/>
  <c r="C10" i="14"/>
  <c r="D10" i="14"/>
  <c r="A11" i="14" a="1"/>
  <c r="A11" i="14" s="1"/>
  <c r="A11" i="13" a="1"/>
  <c r="A11" i="13" s="1"/>
  <c r="C10" i="13"/>
  <c r="E11" i="14" l="1"/>
  <c r="F11" i="14"/>
  <c r="G11" i="14"/>
  <c r="H11" i="14"/>
  <c r="D11" i="13"/>
  <c r="E11" i="13"/>
  <c r="G11" i="13"/>
  <c r="F11" i="13"/>
  <c r="H11" i="13"/>
  <c r="A12" i="14" a="1"/>
  <c r="A12" i="14" s="1"/>
  <c r="A12" i="13" a="1"/>
  <c r="A12" i="13" s="1"/>
  <c r="C11" i="14"/>
  <c r="D11" i="14"/>
  <c r="B11" i="14"/>
  <c r="B11" i="13"/>
  <c r="C11" i="13"/>
  <c r="A13" i="14" l="1" a="1"/>
  <c r="A13" i="14" s="1"/>
  <c r="A14" i="14" s="1" a="1"/>
  <c r="A14" i="14" s="1"/>
  <c r="E12" i="14"/>
  <c r="F12" i="14"/>
  <c r="G12" i="14"/>
  <c r="H12" i="14"/>
  <c r="D12" i="13"/>
  <c r="E12" i="13"/>
  <c r="F12" i="13"/>
  <c r="G12" i="13"/>
  <c r="H12" i="13"/>
  <c r="A13" i="13" a="1"/>
  <c r="A13" i="13" s="1"/>
  <c r="B12" i="14"/>
  <c r="B12" i="13"/>
  <c r="D12" i="14"/>
  <c r="C12" i="13"/>
  <c r="C12" i="14"/>
  <c r="E14" i="14" l="1"/>
  <c r="F14" i="14"/>
  <c r="G14" i="14"/>
  <c r="H14" i="14"/>
  <c r="C13" i="14"/>
  <c r="D13" i="14"/>
  <c r="B13" i="14"/>
  <c r="G13" i="14"/>
  <c r="H13" i="14"/>
  <c r="E13" i="14"/>
  <c r="F13" i="14"/>
  <c r="D13" i="13"/>
  <c r="G13" i="13"/>
  <c r="H13" i="13"/>
  <c r="E13" i="13"/>
  <c r="F13" i="13"/>
  <c r="A14" i="13" a="1"/>
  <c r="A14" i="13" s="1"/>
  <c r="B13" i="13"/>
  <c r="C13" i="13"/>
  <c r="A15" i="14" a="1"/>
  <c r="A15" i="14" s="1"/>
  <c r="B14" i="14"/>
  <c r="C14" i="14"/>
  <c r="D14" i="14"/>
  <c r="E15" i="14" l="1"/>
  <c r="F15" i="14"/>
  <c r="G15" i="14"/>
  <c r="H15" i="14"/>
  <c r="C14" i="13"/>
  <c r="D14" i="13"/>
  <c r="E14" i="13"/>
  <c r="G14" i="13"/>
  <c r="F14" i="13"/>
  <c r="H14" i="13"/>
  <c r="A15" i="13" a="1"/>
  <c r="A15" i="13" s="1"/>
  <c r="B14" i="13"/>
  <c r="A16" i="14" a="1"/>
  <c r="A16" i="14" s="1"/>
  <c r="C15" i="14"/>
  <c r="D15" i="14"/>
  <c r="B15" i="14"/>
  <c r="G16" i="14" l="1"/>
  <c r="H16" i="14"/>
  <c r="E16" i="14"/>
  <c r="F16" i="14"/>
  <c r="D15" i="13"/>
  <c r="E15" i="13"/>
  <c r="F15" i="13"/>
  <c r="G15" i="13"/>
  <c r="H15" i="13"/>
  <c r="A16" i="13" a="1"/>
  <c r="A16" i="13" s="1"/>
  <c r="C15" i="13"/>
  <c r="B15" i="13"/>
  <c r="A17" i="14" a="1"/>
  <c r="A17" i="14" s="1"/>
  <c r="D16" i="14"/>
  <c r="B16" i="14"/>
  <c r="C16" i="14"/>
  <c r="E17" i="14" l="1"/>
  <c r="F17" i="14"/>
  <c r="G17" i="14"/>
  <c r="H17" i="14"/>
  <c r="D16" i="13"/>
  <c r="G16" i="13"/>
  <c r="H16" i="13"/>
  <c r="E16" i="13"/>
  <c r="F16" i="13"/>
  <c r="B16" i="13"/>
  <c r="A17" i="13" a="1"/>
  <c r="A17" i="13" s="1"/>
  <c r="C16" i="13"/>
  <c r="A18" i="14" a="1"/>
  <c r="A18" i="14" s="1"/>
  <c r="B17" i="14"/>
  <c r="C17" i="14"/>
  <c r="D17" i="14"/>
  <c r="E18" i="14" l="1"/>
  <c r="F18" i="14"/>
  <c r="G18" i="14"/>
  <c r="H18" i="14"/>
  <c r="B17" i="13"/>
  <c r="D17" i="13"/>
  <c r="E17" i="13"/>
  <c r="G17" i="13"/>
  <c r="F17" i="13"/>
  <c r="H17" i="13"/>
  <c r="C17" i="13"/>
  <c r="A18" i="13" a="1"/>
  <c r="A18" i="13" s="1"/>
  <c r="A19" i="14" a="1"/>
  <c r="A19" i="14" s="1"/>
  <c r="B18" i="14"/>
  <c r="C18" i="14"/>
  <c r="D18" i="14"/>
  <c r="G19" i="14" l="1"/>
  <c r="H19" i="14"/>
  <c r="E19" i="14"/>
  <c r="F19" i="14"/>
  <c r="D18" i="13"/>
  <c r="E18" i="13"/>
  <c r="F18" i="13"/>
  <c r="G18" i="13"/>
  <c r="H18" i="13"/>
  <c r="B18" i="13"/>
  <c r="C18" i="13"/>
  <c r="A19" i="13" a="1"/>
  <c r="A19" i="13" s="1"/>
  <c r="A20" i="14" a="1"/>
  <c r="A20" i="14" s="1"/>
  <c r="C19" i="14"/>
  <c r="D19" i="14"/>
  <c r="B19" i="14"/>
  <c r="E20" i="14" l="1"/>
  <c r="F20" i="14"/>
  <c r="G20" i="14"/>
  <c r="H20" i="14"/>
  <c r="D19" i="13"/>
  <c r="G19" i="13"/>
  <c r="H19" i="13"/>
  <c r="E19" i="13"/>
  <c r="F19" i="13"/>
  <c r="C19" i="13"/>
  <c r="B19" i="13"/>
  <c r="A20" i="13" a="1"/>
  <c r="A20" i="13" s="1"/>
  <c r="A21" i="14" a="1"/>
  <c r="A21" i="14" s="1"/>
  <c r="D20" i="14"/>
  <c r="B20" i="14"/>
  <c r="C20" i="14"/>
  <c r="E21" i="14" l="1"/>
  <c r="F21" i="14"/>
  <c r="G21" i="14"/>
  <c r="H21" i="14"/>
  <c r="D20" i="13"/>
  <c r="E20" i="13"/>
  <c r="G20" i="13"/>
  <c r="F20" i="13"/>
  <c r="H20" i="13"/>
  <c r="A21" i="13" a="1"/>
  <c r="A21" i="13" s="1"/>
  <c r="B20" i="13"/>
  <c r="C20" i="13"/>
  <c r="A22" i="14" a="1"/>
  <c r="A22" i="14" s="1"/>
  <c r="B21" i="14"/>
  <c r="C21" i="14"/>
  <c r="D21" i="14"/>
  <c r="G22" i="14" l="1"/>
  <c r="H22" i="14"/>
  <c r="E22" i="14"/>
  <c r="F22" i="14"/>
  <c r="B21" i="13"/>
  <c r="D21" i="13"/>
  <c r="E21" i="13"/>
  <c r="F21" i="13"/>
  <c r="G21" i="13"/>
  <c r="H21" i="13"/>
  <c r="A22" i="13" a="1"/>
  <c r="A22" i="13" s="1"/>
  <c r="C21" i="13"/>
  <c r="A23" i="14" a="1"/>
  <c r="A23" i="14" s="1"/>
  <c r="B22" i="14"/>
  <c r="C22" i="14"/>
  <c r="D22" i="14"/>
  <c r="E23" i="14" l="1"/>
  <c r="F23" i="14"/>
  <c r="G23" i="14"/>
  <c r="H23" i="14"/>
  <c r="D22" i="13"/>
  <c r="G22" i="13"/>
  <c r="H22" i="13"/>
  <c r="E22" i="13"/>
  <c r="F22" i="13"/>
  <c r="B22" i="13"/>
  <c r="C22" i="13"/>
  <c r="A23" i="13" a="1"/>
  <c r="A23" i="13" s="1"/>
  <c r="A24" i="14" a="1"/>
  <c r="A24" i="14" s="1"/>
  <c r="C23" i="14"/>
  <c r="D23" i="14"/>
  <c r="B23" i="14"/>
  <c r="E24" i="14" l="1"/>
  <c r="F24" i="14"/>
  <c r="G24" i="14"/>
  <c r="H24" i="14"/>
  <c r="C23" i="13"/>
  <c r="D23" i="13"/>
  <c r="E23" i="13"/>
  <c r="G23" i="13"/>
  <c r="F23" i="13"/>
  <c r="H23" i="13"/>
  <c r="B23" i="13"/>
  <c r="A24" i="13" a="1"/>
  <c r="A24" i="13" s="1"/>
  <c r="A25" i="14" a="1"/>
  <c r="A25" i="14" s="1"/>
  <c r="D24" i="14"/>
  <c r="B24" i="14"/>
  <c r="C24" i="14"/>
  <c r="G25" i="14" l="1"/>
  <c r="H25" i="14"/>
  <c r="E25" i="14"/>
  <c r="F25" i="14"/>
  <c r="D24" i="13"/>
  <c r="E24" i="13"/>
  <c r="F24" i="13"/>
  <c r="G24" i="13"/>
  <c r="H24" i="13"/>
  <c r="A25" i="13" a="1"/>
  <c r="A25" i="13" s="1"/>
  <c r="B24" i="13"/>
  <c r="C24" i="13"/>
  <c r="A26" i="14" a="1"/>
  <c r="A26" i="14" s="1"/>
  <c r="B25" i="14"/>
  <c r="C25" i="14"/>
  <c r="D25" i="14"/>
  <c r="E26" i="14" l="1"/>
  <c r="F26" i="14"/>
  <c r="G26" i="14"/>
  <c r="H26" i="14"/>
  <c r="D25" i="13"/>
  <c r="G25" i="13"/>
  <c r="H25" i="13"/>
  <c r="E25" i="13"/>
  <c r="F25" i="13"/>
  <c r="B25" i="13"/>
  <c r="C25" i="13"/>
  <c r="A26" i="13" a="1"/>
  <c r="A26" i="13" s="1"/>
  <c r="A27" i="14" a="1"/>
  <c r="A27" i="14" s="1"/>
  <c r="B26" i="14"/>
  <c r="C26" i="14"/>
  <c r="D26" i="14"/>
  <c r="E27" i="14" l="1"/>
  <c r="F27" i="14"/>
  <c r="G27" i="14"/>
  <c r="H27" i="14"/>
  <c r="D26" i="13"/>
  <c r="E26" i="13"/>
  <c r="G26" i="13"/>
  <c r="F26" i="13"/>
  <c r="H26" i="13"/>
  <c r="C26" i="13"/>
  <c r="B26" i="13"/>
  <c r="A27" i="13" a="1"/>
  <c r="A27" i="13" s="1"/>
  <c r="A28" i="14" a="1"/>
  <c r="A28" i="14" s="1"/>
  <c r="C27" i="14"/>
  <c r="D27" i="14"/>
  <c r="B27" i="14"/>
  <c r="G28" i="14" l="1"/>
  <c r="H28" i="14"/>
  <c r="E28" i="14"/>
  <c r="F28" i="14"/>
  <c r="D27" i="13"/>
  <c r="E27" i="13"/>
  <c r="F27" i="13"/>
  <c r="G27" i="13"/>
  <c r="H27" i="13"/>
  <c r="C27" i="13"/>
  <c r="B27" i="13"/>
  <c r="A28" i="13" a="1"/>
  <c r="A28" i="13" s="1"/>
  <c r="A29" i="14" a="1"/>
  <c r="A29" i="14" s="1"/>
  <c r="D28" i="14"/>
  <c r="B28" i="14"/>
  <c r="C28" i="14"/>
  <c r="E29" i="14" l="1"/>
  <c r="F29" i="14"/>
  <c r="G29" i="14"/>
  <c r="H29" i="14"/>
  <c r="D28" i="13"/>
  <c r="G28" i="13"/>
  <c r="H28" i="13"/>
  <c r="E28" i="13"/>
  <c r="F28" i="13"/>
  <c r="B28" i="13"/>
  <c r="C28" i="13"/>
  <c r="A29" i="13" a="1"/>
  <c r="A29" i="13" s="1"/>
  <c r="A30" i="14" a="1"/>
  <c r="A30" i="14" s="1"/>
  <c r="B29" i="14"/>
  <c r="C29" i="14"/>
  <c r="D29" i="14"/>
  <c r="E30" i="14" l="1"/>
  <c r="F30" i="14"/>
  <c r="G30" i="14"/>
  <c r="H30" i="14"/>
  <c r="D29" i="13"/>
  <c r="E29" i="13"/>
  <c r="G29" i="13"/>
  <c r="F29" i="13"/>
  <c r="H29" i="13"/>
  <c r="C29" i="13"/>
  <c r="B29" i="13"/>
  <c r="A30" i="13" a="1"/>
  <c r="A30" i="13" s="1"/>
  <c r="B30" i="14"/>
  <c r="C30" i="14"/>
  <c r="D30" i="14"/>
  <c r="A31" i="14" a="1"/>
  <c r="A31" i="14" s="1"/>
  <c r="G31" i="14" l="1"/>
  <c r="H31" i="14"/>
  <c r="E31" i="14"/>
  <c r="F31" i="14"/>
  <c r="A31" i="13" a="1"/>
  <c r="A31" i="13" s="1"/>
  <c r="D30" i="13"/>
  <c r="E30" i="13"/>
  <c r="F30" i="13"/>
  <c r="G30" i="13"/>
  <c r="H30" i="13"/>
  <c r="B30" i="13"/>
  <c r="C30" i="13"/>
  <c r="A32" i="14" a="1"/>
  <c r="A32" i="14" s="1"/>
  <c r="C31" i="14"/>
  <c r="D31" i="14"/>
  <c r="B31" i="14"/>
  <c r="E32" i="14" l="1"/>
  <c r="F32" i="14"/>
  <c r="G32" i="14"/>
  <c r="H32" i="14"/>
  <c r="D31" i="13"/>
  <c r="G31" i="13"/>
  <c r="H31" i="13"/>
  <c r="E31" i="13"/>
  <c r="F31" i="13"/>
  <c r="A32" i="13" a="1"/>
  <c r="A32" i="13" s="1"/>
  <c r="C31" i="13"/>
  <c r="B31" i="13"/>
  <c r="A33" i="14" a="1"/>
  <c r="A33" i="14" s="1"/>
  <c r="D32" i="14"/>
  <c r="B32" i="14"/>
  <c r="C32" i="14"/>
  <c r="E33" i="14" l="1"/>
  <c r="F33" i="14"/>
  <c r="G33" i="14"/>
  <c r="H33" i="14"/>
  <c r="D32" i="13"/>
  <c r="E32" i="13"/>
  <c r="G32" i="13"/>
  <c r="F32" i="13"/>
  <c r="H32" i="13"/>
  <c r="A33" i="13" a="1"/>
  <c r="A33" i="13" s="1"/>
  <c r="B32" i="13"/>
  <c r="C32" i="13"/>
  <c r="A34" i="14" a="1"/>
  <c r="A34" i="14" s="1"/>
  <c r="B33" i="14"/>
  <c r="C33" i="14"/>
  <c r="D33" i="14"/>
  <c r="G34" i="14" l="1"/>
  <c r="H34" i="14"/>
  <c r="E34" i="14"/>
  <c r="F34" i="14"/>
  <c r="D33" i="13"/>
  <c r="E33" i="13"/>
  <c r="F33" i="13"/>
  <c r="G33" i="13"/>
  <c r="H33" i="13"/>
  <c r="A34" i="13" a="1"/>
  <c r="A34" i="13" s="1"/>
  <c r="B33" i="13"/>
  <c r="C33" i="13"/>
  <c r="A35" i="14" a="1"/>
  <c r="A35" i="14" s="1"/>
  <c r="B34" i="14"/>
  <c r="C34" i="14"/>
  <c r="D34" i="14"/>
  <c r="E35" i="14" l="1"/>
  <c r="F35" i="14"/>
  <c r="G35" i="14"/>
  <c r="H35" i="14"/>
  <c r="C34" i="13"/>
  <c r="D34" i="13"/>
  <c r="G34" i="13"/>
  <c r="H34" i="13"/>
  <c r="E34" i="13"/>
  <c r="F34" i="13"/>
  <c r="A35" i="13" a="1"/>
  <c r="A35" i="13" s="1"/>
  <c r="B34" i="13"/>
  <c r="A36" i="14" a="1"/>
  <c r="A36" i="14" s="1"/>
  <c r="C35" i="14"/>
  <c r="D35" i="14"/>
  <c r="B35" i="14"/>
  <c r="E36" i="14" l="1"/>
  <c r="F36" i="14"/>
  <c r="G36" i="14"/>
  <c r="H36" i="14"/>
  <c r="B35" i="13"/>
  <c r="D35" i="13"/>
  <c r="E35" i="13"/>
  <c r="G35" i="13"/>
  <c r="F35" i="13"/>
  <c r="H35" i="13"/>
  <c r="A36" i="13" a="1"/>
  <c r="A36" i="13" s="1"/>
  <c r="C35" i="13"/>
  <c r="A37" i="14" a="1"/>
  <c r="A37" i="14" s="1"/>
  <c r="D36" i="14"/>
  <c r="B36" i="14"/>
  <c r="C36" i="14"/>
  <c r="G37" i="14" l="1"/>
  <c r="H37" i="14"/>
  <c r="E37" i="14"/>
  <c r="F37" i="14"/>
  <c r="D36" i="13"/>
  <c r="E36" i="13"/>
  <c r="F36" i="13"/>
  <c r="G36" i="13"/>
  <c r="H36" i="13"/>
  <c r="A37" i="13" a="1"/>
  <c r="A37" i="13" s="1"/>
  <c r="C36" i="13"/>
  <c r="B36" i="13"/>
  <c r="A38" i="14" a="1"/>
  <c r="A38" i="14" s="1"/>
  <c r="B37" i="14"/>
  <c r="C37" i="14"/>
  <c r="D37" i="14"/>
  <c r="E38" i="14" l="1"/>
  <c r="F38" i="14"/>
  <c r="G38" i="14"/>
  <c r="H38" i="14"/>
  <c r="D37" i="13"/>
  <c r="G37" i="13"/>
  <c r="H37" i="13"/>
  <c r="E37" i="13"/>
  <c r="F37" i="13"/>
  <c r="A38" i="13" a="1"/>
  <c r="A38" i="13" s="1"/>
  <c r="C37" i="13"/>
  <c r="B37" i="13"/>
  <c r="A39" i="14" a="1"/>
  <c r="A39" i="14" s="1"/>
  <c r="B38" i="14"/>
  <c r="C38" i="14"/>
  <c r="D38" i="14"/>
  <c r="E39" i="14" l="1"/>
  <c r="F39" i="14"/>
  <c r="G39" i="14"/>
  <c r="H39" i="14"/>
  <c r="D38" i="13"/>
  <c r="E38" i="13"/>
  <c r="G38" i="13"/>
  <c r="F38" i="13"/>
  <c r="H38" i="13"/>
  <c r="A39" i="13" a="1"/>
  <c r="A39" i="13" s="1"/>
  <c r="C38" i="13"/>
  <c r="B38" i="13"/>
  <c r="A40" i="14" a="1"/>
  <c r="A40" i="14" s="1"/>
  <c r="C39" i="14"/>
  <c r="D39" i="14"/>
  <c r="B39" i="14"/>
  <c r="G40" i="14" l="1"/>
  <c r="H40" i="14"/>
  <c r="E40" i="14"/>
  <c r="F40" i="14"/>
  <c r="A40" i="13" a="1"/>
  <c r="A40" i="13" s="1"/>
  <c r="D39" i="13"/>
  <c r="E39" i="13"/>
  <c r="F39" i="13"/>
  <c r="G39" i="13"/>
  <c r="H39" i="13"/>
  <c r="C39" i="13"/>
  <c r="B39" i="13"/>
  <c r="A41" i="14" a="1"/>
  <c r="A41" i="14" s="1"/>
  <c r="D40" i="14"/>
  <c r="B40" i="14"/>
  <c r="C40" i="14"/>
  <c r="E41" i="14" l="1"/>
  <c r="F41" i="14"/>
  <c r="G41" i="14"/>
  <c r="H41" i="14"/>
  <c r="D40" i="13"/>
  <c r="G40" i="13"/>
  <c r="H40" i="13"/>
  <c r="E40" i="13"/>
  <c r="F40" i="13"/>
  <c r="C40" i="13"/>
  <c r="B40" i="13"/>
  <c r="A41" i="13" a="1"/>
  <c r="A41" i="13" s="1"/>
  <c r="A42" i="14" a="1"/>
  <c r="A42" i="14" s="1"/>
  <c r="B41" i="14"/>
  <c r="C41" i="14"/>
  <c r="D41" i="14"/>
  <c r="E42" i="14" l="1"/>
  <c r="F42" i="14"/>
  <c r="G42" i="14"/>
  <c r="H42" i="14"/>
  <c r="C41" i="13"/>
  <c r="D41" i="13"/>
  <c r="E41" i="13"/>
  <c r="G41" i="13"/>
  <c r="F41" i="13"/>
  <c r="H41" i="13"/>
  <c r="B41" i="13"/>
  <c r="A42" i="13" a="1"/>
  <c r="A42" i="13" s="1"/>
  <c r="A43" i="14" a="1"/>
  <c r="A43" i="14" s="1"/>
  <c r="C42" i="14"/>
  <c r="B42" i="14"/>
  <c r="D42" i="14"/>
  <c r="G43" i="14" l="1"/>
  <c r="H43" i="14"/>
  <c r="E43" i="14"/>
  <c r="F43" i="14"/>
  <c r="C42" i="13"/>
  <c r="D42" i="13"/>
  <c r="E42" i="13"/>
  <c r="F42" i="13"/>
  <c r="G42" i="13"/>
  <c r="H42" i="13"/>
  <c r="B42" i="13"/>
  <c r="A43" i="13" a="1"/>
  <c r="A43" i="13" s="1"/>
  <c r="A44" i="14" a="1"/>
  <c r="A44" i="14" s="1"/>
  <c r="D43" i="14"/>
  <c r="C43" i="14"/>
  <c r="B43" i="14"/>
  <c r="E44" i="14" l="1"/>
  <c r="F44" i="14"/>
  <c r="G44" i="14"/>
  <c r="H44" i="14"/>
  <c r="A44" i="13" a="1"/>
  <c r="A44" i="13" s="1"/>
  <c r="D43" i="13"/>
  <c r="G43" i="13"/>
  <c r="H43" i="13"/>
  <c r="E43" i="13"/>
  <c r="F43" i="13"/>
  <c r="B43" i="13"/>
  <c r="C43" i="13"/>
  <c r="A45" i="14" a="1"/>
  <c r="A45" i="14" s="1"/>
  <c r="B44" i="14"/>
  <c r="C44" i="14"/>
  <c r="D44" i="14"/>
  <c r="E45" i="14" l="1"/>
  <c r="F45" i="14"/>
  <c r="G45" i="14"/>
  <c r="H45" i="14"/>
  <c r="A45" i="13" a="1"/>
  <c r="A45" i="13" s="1"/>
  <c r="D44" i="13"/>
  <c r="E44" i="13"/>
  <c r="G44" i="13"/>
  <c r="F44" i="13"/>
  <c r="H44" i="13"/>
  <c r="B44" i="13"/>
  <c r="C44" i="13"/>
  <c r="A46" i="14" a="1"/>
  <c r="A46" i="14" s="1"/>
  <c r="B45" i="14"/>
  <c r="C45" i="14"/>
  <c r="D45" i="14"/>
  <c r="G46" i="14" l="1"/>
  <c r="H46" i="14"/>
  <c r="E46" i="14"/>
  <c r="F46" i="14"/>
  <c r="A46" i="13" a="1"/>
  <c r="A46" i="13" s="1"/>
  <c r="D45" i="13"/>
  <c r="E45" i="13"/>
  <c r="F45" i="13"/>
  <c r="G45" i="13"/>
  <c r="H45" i="13"/>
  <c r="B45" i="13"/>
  <c r="C45" i="13"/>
  <c r="A47" i="14" a="1"/>
  <c r="A47" i="14" s="1"/>
  <c r="C46" i="14"/>
  <c r="D46" i="14"/>
  <c r="B46" i="14"/>
  <c r="E47" i="14" l="1"/>
  <c r="F47" i="14"/>
  <c r="G47" i="14"/>
  <c r="H47" i="14"/>
  <c r="A47" i="13" a="1"/>
  <c r="A47" i="13" s="1"/>
  <c r="C46" i="13"/>
  <c r="D46" i="13"/>
  <c r="G46" i="13"/>
  <c r="H46" i="13"/>
  <c r="E46" i="13"/>
  <c r="F46" i="13"/>
  <c r="B46" i="13"/>
  <c r="A48" i="14" a="1"/>
  <c r="A48" i="14" s="1"/>
  <c r="D47" i="14"/>
  <c r="B47" i="14"/>
  <c r="C47" i="14"/>
  <c r="E48" i="14" l="1"/>
  <c r="F48" i="14"/>
  <c r="G48" i="14"/>
  <c r="H48" i="14"/>
  <c r="A48" i="13" a="1"/>
  <c r="A48" i="13" s="1"/>
  <c r="A49" i="13" s="1" a="1"/>
  <c r="A49" i="13" s="1"/>
  <c r="D47" i="13"/>
  <c r="E47" i="13"/>
  <c r="G47" i="13"/>
  <c r="F47" i="13"/>
  <c r="H47" i="13"/>
  <c r="C47" i="13"/>
  <c r="B47" i="13"/>
  <c r="A49" i="14" a="1"/>
  <c r="A49" i="14" s="1"/>
  <c r="B48" i="14"/>
  <c r="C48" i="14"/>
  <c r="D48" i="14"/>
  <c r="G49" i="14" l="1"/>
  <c r="H49" i="14"/>
  <c r="E49" i="14"/>
  <c r="F49" i="14"/>
  <c r="D49" i="13"/>
  <c r="G49" i="13"/>
  <c r="H49" i="13"/>
  <c r="E49" i="13"/>
  <c r="F49" i="13"/>
  <c r="B49" i="13"/>
  <c r="C49" i="13"/>
  <c r="C48" i="13"/>
  <c r="D48" i="13"/>
  <c r="E48" i="13"/>
  <c r="F48" i="13"/>
  <c r="G48" i="13"/>
  <c r="H48" i="13"/>
  <c r="B48" i="13"/>
  <c r="A50" i="13" a="1"/>
  <c r="A50" i="13" s="1"/>
  <c r="A50" i="14" a="1"/>
  <c r="A50" i="14" s="1"/>
  <c r="B49" i="14"/>
  <c r="D49" i="14"/>
  <c r="C49" i="14"/>
  <c r="E50" i="14" l="1"/>
  <c r="F50" i="14"/>
  <c r="G50" i="14"/>
  <c r="H50" i="14"/>
  <c r="C50" i="13"/>
  <c r="D50" i="13"/>
  <c r="E50" i="13"/>
  <c r="G50" i="13"/>
  <c r="F50" i="13"/>
  <c r="H50" i="13"/>
  <c r="A51" i="13" a="1"/>
  <c r="A51" i="13" s="1"/>
  <c r="B50" i="13"/>
  <c r="A51" i="14" a="1"/>
  <c r="A51" i="14" s="1"/>
  <c r="C50" i="14"/>
  <c r="B50" i="14"/>
  <c r="D50" i="14"/>
  <c r="E51" i="14" l="1"/>
  <c r="F51" i="14"/>
  <c r="G51" i="14"/>
  <c r="H51" i="14"/>
  <c r="B51" i="13"/>
  <c r="D51" i="13"/>
  <c r="E51" i="13"/>
  <c r="F51" i="13"/>
  <c r="G51" i="13"/>
  <c r="H51" i="13"/>
  <c r="A52" i="13" a="1"/>
  <c r="A52" i="13" s="1"/>
  <c r="C51" i="13"/>
  <c r="A52" i="14" a="1"/>
  <c r="A52" i="14" s="1"/>
  <c r="D51" i="14"/>
  <c r="B51" i="14"/>
  <c r="C51" i="14"/>
  <c r="G52" i="14" l="1"/>
  <c r="H52" i="14"/>
  <c r="E52" i="14"/>
  <c r="F52" i="14"/>
  <c r="C52" i="13"/>
  <c r="D52" i="13"/>
  <c r="G52" i="13"/>
  <c r="H52" i="13"/>
  <c r="E52" i="13"/>
  <c r="F52" i="13"/>
  <c r="A53" i="13" a="1"/>
  <c r="A53" i="13" s="1"/>
  <c r="B52" i="13"/>
  <c r="A53" i="14" a="1"/>
  <c r="A53" i="14" s="1"/>
  <c r="D52" i="14"/>
  <c r="B52" i="14"/>
  <c r="C52" i="14"/>
  <c r="E53" i="14" l="1"/>
  <c r="F53" i="14"/>
  <c r="G53" i="14"/>
  <c r="H53" i="14"/>
  <c r="B53" i="13"/>
  <c r="D53" i="13"/>
  <c r="E53" i="13"/>
  <c r="G53" i="13"/>
  <c r="F53" i="13"/>
  <c r="H53" i="13"/>
  <c r="A54" i="13" a="1"/>
  <c r="A54" i="13" s="1"/>
  <c r="C53" i="13"/>
  <c r="A54" i="14" a="1"/>
  <c r="A54" i="14" s="1"/>
  <c r="B53" i="14"/>
  <c r="C53" i="14"/>
  <c r="D53" i="14"/>
  <c r="E54" i="14" l="1"/>
  <c r="F54" i="14"/>
  <c r="G54" i="14"/>
  <c r="H54" i="14"/>
  <c r="D54" i="13"/>
  <c r="E54" i="13"/>
  <c r="F54" i="13"/>
  <c r="G54" i="13"/>
  <c r="H54" i="13"/>
  <c r="A55" i="13" a="1"/>
  <c r="A55" i="13" s="1"/>
  <c r="C54" i="13"/>
  <c r="B54" i="13"/>
  <c r="A55" i="14" a="1"/>
  <c r="A55" i="14" s="1"/>
  <c r="C54" i="14"/>
  <c r="B54" i="14"/>
  <c r="D54" i="14"/>
  <c r="G55" i="14" l="1"/>
  <c r="H55" i="14"/>
  <c r="E55" i="14"/>
  <c r="F55" i="14"/>
  <c r="A56" i="13" a="1"/>
  <c r="A56" i="13" s="1"/>
  <c r="D55" i="13"/>
  <c r="G55" i="13"/>
  <c r="H55" i="13"/>
  <c r="E55" i="13"/>
  <c r="F55" i="13"/>
  <c r="B55" i="13"/>
  <c r="C55" i="13"/>
  <c r="A56" i="14" a="1"/>
  <c r="A56" i="14" s="1"/>
  <c r="C55" i="14"/>
  <c r="D55" i="14"/>
  <c r="B55" i="14"/>
  <c r="E56" i="14" l="1"/>
  <c r="F56" i="14"/>
  <c r="G56" i="14"/>
  <c r="H56" i="14"/>
  <c r="D56" i="13"/>
  <c r="E56" i="13"/>
  <c r="G56" i="13"/>
  <c r="F56" i="13"/>
  <c r="H56" i="13"/>
  <c r="C56" i="13"/>
  <c r="B56" i="13"/>
  <c r="A57" i="13" a="1"/>
  <c r="A57" i="13" s="1"/>
  <c r="A58" i="13" s="1" a="1"/>
  <c r="A58" i="13" s="1"/>
  <c r="A57" i="14" a="1"/>
  <c r="A57" i="14" s="1"/>
  <c r="D56" i="14"/>
  <c r="B56" i="14"/>
  <c r="C56" i="14"/>
  <c r="E57" i="14" l="1"/>
  <c r="F57" i="14"/>
  <c r="G57" i="14"/>
  <c r="H57" i="14"/>
  <c r="D58" i="13"/>
  <c r="G58" i="13"/>
  <c r="H58" i="13"/>
  <c r="E58" i="13"/>
  <c r="F58" i="13"/>
  <c r="C58" i="13"/>
  <c r="B58" i="13"/>
  <c r="D57" i="13"/>
  <c r="E57" i="13"/>
  <c r="F57" i="13"/>
  <c r="G57" i="13"/>
  <c r="H57" i="13"/>
  <c r="B57" i="13"/>
  <c r="C57" i="13"/>
  <c r="A59" i="13" a="1"/>
  <c r="A59" i="13" s="1"/>
  <c r="A58" i="14" a="1"/>
  <c r="A58" i="14" s="1"/>
  <c r="B57" i="14"/>
  <c r="C57" i="14"/>
  <c r="D57" i="14"/>
  <c r="G58" i="14" l="1"/>
  <c r="H58" i="14"/>
  <c r="E58" i="14"/>
  <c r="F58" i="14"/>
  <c r="D59" i="13"/>
  <c r="E59" i="13"/>
  <c r="G59" i="13"/>
  <c r="F59" i="13"/>
  <c r="H59" i="13"/>
  <c r="A60" i="13" a="1"/>
  <c r="A60" i="13" s="1"/>
  <c r="C59" i="13"/>
  <c r="B59" i="13"/>
  <c r="A59" i="14" a="1"/>
  <c r="A59" i="14" s="1"/>
  <c r="B58" i="14"/>
  <c r="C58" i="14"/>
  <c r="D58" i="14"/>
  <c r="E59" i="14" l="1"/>
  <c r="F59" i="14"/>
  <c r="G59" i="14"/>
  <c r="H59" i="14"/>
  <c r="D60" i="13"/>
  <c r="E60" i="13"/>
  <c r="F60" i="13"/>
  <c r="G60" i="13"/>
  <c r="H60" i="13"/>
  <c r="C60" i="13"/>
  <c r="A61" i="13" a="1"/>
  <c r="A61" i="13" s="1"/>
  <c r="B61" i="13" s="1"/>
  <c r="B60" i="13"/>
  <c r="A60" i="14" a="1"/>
  <c r="A60" i="14" s="1"/>
  <c r="C59" i="14"/>
  <c r="D59" i="14"/>
  <c r="B59" i="14"/>
  <c r="E60" i="14" l="1"/>
  <c r="F60" i="14"/>
  <c r="G60" i="14"/>
  <c r="H60" i="14"/>
  <c r="A62" i="13" a="1"/>
  <c r="A62" i="13" s="1"/>
  <c r="C61" i="13"/>
  <c r="D61" i="13"/>
  <c r="G61" i="13"/>
  <c r="H61" i="13"/>
  <c r="E61" i="13"/>
  <c r="F61" i="13"/>
  <c r="A61" i="14" a="1"/>
  <c r="A61" i="14" s="1"/>
  <c r="D60" i="14"/>
  <c r="B60" i="14"/>
  <c r="C60" i="14"/>
  <c r="G61" i="14" l="1"/>
  <c r="H61" i="14"/>
  <c r="E61" i="14"/>
  <c r="F61" i="14"/>
  <c r="D62" i="13"/>
  <c r="E62" i="13"/>
  <c r="G62" i="13"/>
  <c r="F62" i="13"/>
  <c r="H62" i="13"/>
  <c r="A63" i="13" a="1"/>
  <c r="A63" i="13" s="1"/>
  <c r="C62" i="13"/>
  <c r="B62" i="13"/>
  <c r="A62" i="14" a="1"/>
  <c r="A62" i="14" s="1"/>
  <c r="B61" i="14"/>
  <c r="C61" i="14"/>
  <c r="D61" i="14"/>
  <c r="E62" i="14" l="1"/>
  <c r="F62" i="14"/>
  <c r="G62" i="14"/>
  <c r="H62" i="14"/>
  <c r="D63" i="13"/>
  <c r="E63" i="13"/>
  <c r="F63" i="13"/>
  <c r="G63" i="13"/>
  <c r="H63" i="13"/>
  <c r="A64" i="13" a="1"/>
  <c r="A64" i="13" s="1"/>
  <c r="C63" i="13"/>
  <c r="B63" i="13"/>
  <c r="A63" i="14" a="1"/>
  <c r="A63" i="14" s="1"/>
  <c r="B62" i="14"/>
  <c r="C62" i="14"/>
  <c r="D62" i="14"/>
  <c r="E63" i="14" l="1"/>
  <c r="F63" i="14"/>
  <c r="G63" i="14"/>
  <c r="H63" i="14"/>
  <c r="D64" i="13"/>
  <c r="G64" i="13"/>
  <c r="H64" i="13"/>
  <c r="E64" i="13"/>
  <c r="F64" i="13"/>
  <c r="A65" i="13" a="1"/>
  <c r="A65" i="13" s="1"/>
  <c r="B64" i="13"/>
  <c r="C64" i="13"/>
  <c r="A64" i="14" a="1"/>
  <c r="A64" i="14" s="1"/>
  <c r="C63" i="14"/>
  <c r="D63" i="14"/>
  <c r="B63" i="14"/>
  <c r="G64" i="14" l="1"/>
  <c r="H64" i="14"/>
  <c r="E64" i="14"/>
  <c r="F64" i="14"/>
  <c r="D65" i="13"/>
  <c r="E65" i="13"/>
  <c r="G65" i="13"/>
  <c r="F65" i="13"/>
  <c r="H65" i="13"/>
  <c r="A66" i="13" a="1"/>
  <c r="A66" i="13" s="1"/>
  <c r="C65" i="13"/>
  <c r="B65" i="13"/>
  <c r="A65" i="14" a="1"/>
  <c r="A65" i="14" s="1"/>
  <c r="D64" i="14"/>
  <c r="B64" i="14"/>
  <c r="C64" i="14"/>
  <c r="E65" i="14" l="1"/>
  <c r="F65" i="14"/>
  <c r="G65" i="14"/>
  <c r="H65" i="14"/>
  <c r="D66" i="13"/>
  <c r="E66" i="13"/>
  <c r="F66" i="13"/>
  <c r="G66" i="13"/>
  <c r="H66" i="13"/>
  <c r="A67" i="13" a="1"/>
  <c r="A67" i="13" s="1"/>
  <c r="C66" i="13"/>
  <c r="B66" i="13"/>
  <c r="A66" i="14" a="1"/>
  <c r="A66" i="14" s="1"/>
  <c r="B65" i="14"/>
  <c r="C65" i="14"/>
  <c r="D65" i="14"/>
  <c r="E66" i="14" l="1"/>
  <c r="F66" i="14"/>
  <c r="G66" i="14"/>
  <c r="H66" i="14"/>
  <c r="D67" i="13"/>
  <c r="G67" i="13"/>
  <c r="H67" i="13"/>
  <c r="E67" i="13"/>
  <c r="F67" i="13"/>
  <c r="B67" i="13"/>
  <c r="A68" i="13" a="1"/>
  <c r="A68" i="13" s="1"/>
  <c r="B68" i="13" s="1"/>
  <c r="C67" i="13"/>
  <c r="A67" i="14" a="1"/>
  <c r="A67" i="14" s="1"/>
  <c r="B66" i="14"/>
  <c r="C66" i="14"/>
  <c r="D66" i="14"/>
  <c r="G67" i="14" l="1"/>
  <c r="H67" i="14"/>
  <c r="E67" i="14"/>
  <c r="F67" i="14"/>
  <c r="A69" i="13" a="1"/>
  <c r="A69" i="13" s="1"/>
  <c r="C68" i="13"/>
  <c r="D68" i="13"/>
  <c r="E68" i="13"/>
  <c r="G68" i="13"/>
  <c r="F68" i="13"/>
  <c r="H68" i="13"/>
  <c r="A68" i="14" a="1"/>
  <c r="A68" i="14" s="1"/>
  <c r="C67" i="14"/>
  <c r="D67" i="14"/>
  <c r="B67" i="14"/>
  <c r="E68" i="14" l="1"/>
  <c r="F68" i="14"/>
  <c r="G68" i="14"/>
  <c r="H68" i="14"/>
  <c r="D69" i="13"/>
  <c r="E69" i="13"/>
  <c r="F69" i="13"/>
  <c r="G69" i="13"/>
  <c r="H69" i="13"/>
  <c r="A70" i="13" a="1"/>
  <c r="A70" i="13" s="1"/>
  <c r="C69" i="13"/>
  <c r="B69" i="13"/>
  <c r="A69" i="14" a="1"/>
  <c r="A69" i="14" s="1"/>
  <c r="D68" i="14"/>
  <c r="B68" i="14"/>
  <c r="C68" i="14"/>
  <c r="E69" i="14" l="1"/>
  <c r="F69" i="14"/>
  <c r="G69" i="14"/>
  <c r="H69" i="14"/>
  <c r="D70" i="13"/>
  <c r="G70" i="13"/>
  <c r="H70" i="13"/>
  <c r="E70" i="13"/>
  <c r="F70" i="13"/>
  <c r="A71" i="13" a="1"/>
  <c r="A71" i="13" s="1"/>
  <c r="C70" i="13"/>
  <c r="B70" i="13"/>
  <c r="A70" i="14" a="1"/>
  <c r="A70" i="14" s="1"/>
  <c r="B69" i="14"/>
  <c r="C69" i="14"/>
  <c r="D69" i="14"/>
  <c r="G70" i="14" l="1"/>
  <c r="H70" i="14"/>
  <c r="E70" i="14"/>
  <c r="F70" i="14"/>
  <c r="D71" i="13"/>
  <c r="E71" i="13"/>
  <c r="G71" i="13"/>
  <c r="F71" i="13"/>
  <c r="H71" i="13"/>
  <c r="A72" i="13" a="1"/>
  <c r="A72" i="13" s="1"/>
  <c r="C71" i="13"/>
  <c r="B71" i="13"/>
  <c r="A71" i="14" a="1"/>
  <c r="A71" i="14" s="1"/>
  <c r="B70" i="14"/>
  <c r="C70" i="14"/>
  <c r="D70" i="14"/>
  <c r="E71" i="14" l="1"/>
  <c r="F71" i="14"/>
  <c r="G71" i="14"/>
  <c r="H71" i="14"/>
  <c r="D72" i="13"/>
  <c r="E72" i="13"/>
  <c r="F72" i="13"/>
  <c r="G72" i="13"/>
  <c r="H72" i="13"/>
  <c r="A73" i="13" a="1"/>
  <c r="A73" i="13" s="1"/>
  <c r="C72" i="13"/>
  <c r="B72" i="13"/>
  <c r="A72" i="14" a="1"/>
  <c r="A72" i="14" s="1"/>
  <c r="C71" i="14"/>
  <c r="D71" i="14"/>
  <c r="B71" i="14"/>
  <c r="E72" i="14" l="1"/>
  <c r="F72" i="14"/>
  <c r="G72" i="14"/>
  <c r="H72" i="14"/>
  <c r="D73" i="13"/>
  <c r="G73" i="13"/>
  <c r="H73" i="13"/>
  <c r="E73" i="13"/>
  <c r="F73" i="13"/>
  <c r="A74" i="13" a="1"/>
  <c r="A74" i="13" s="1"/>
  <c r="C73" i="13"/>
  <c r="B73" i="13"/>
  <c r="A73" i="14" a="1"/>
  <c r="A73" i="14" s="1"/>
  <c r="D72" i="14"/>
  <c r="B72" i="14"/>
  <c r="C72" i="14"/>
  <c r="G73" i="14" l="1"/>
  <c r="H73" i="14"/>
  <c r="E73" i="14"/>
  <c r="F73" i="14"/>
  <c r="D74" i="13"/>
  <c r="E74" i="13"/>
  <c r="G74" i="13"/>
  <c r="F74" i="13"/>
  <c r="H74" i="13"/>
  <c r="A75" i="13" a="1"/>
  <c r="A75" i="13" s="1"/>
  <c r="C74" i="13"/>
  <c r="B74" i="13"/>
  <c r="A74" i="14" a="1"/>
  <c r="A74" i="14" s="1"/>
  <c r="B73" i="14"/>
  <c r="C73" i="14"/>
  <c r="D73" i="14"/>
  <c r="E74" i="14" l="1"/>
  <c r="F74" i="14"/>
  <c r="G74" i="14"/>
  <c r="H74" i="14"/>
  <c r="D75" i="13"/>
  <c r="E75" i="13"/>
  <c r="F75" i="13"/>
  <c r="G75" i="13"/>
  <c r="H75" i="13"/>
  <c r="A76" i="13" a="1"/>
  <c r="A76" i="13" s="1"/>
  <c r="C75" i="13"/>
  <c r="B75" i="13"/>
  <c r="A75" i="14" a="1"/>
  <c r="A75" i="14" s="1"/>
  <c r="B74" i="14"/>
  <c r="C74" i="14"/>
  <c r="D74" i="14"/>
  <c r="E75" i="14" l="1"/>
  <c r="F75" i="14"/>
  <c r="G75" i="14"/>
  <c r="H75" i="14"/>
  <c r="D76" i="13"/>
  <c r="G76" i="13"/>
  <c r="H76" i="13"/>
  <c r="E76" i="13"/>
  <c r="F76" i="13"/>
  <c r="A77" i="13" a="1"/>
  <c r="A77" i="13" s="1"/>
  <c r="B76" i="13"/>
  <c r="C76" i="13"/>
  <c r="A76" i="14" a="1"/>
  <c r="A76" i="14" s="1"/>
  <c r="C75" i="14"/>
  <c r="D75" i="14"/>
  <c r="B75" i="14"/>
  <c r="G76" i="14" l="1"/>
  <c r="H76" i="14"/>
  <c r="E76" i="14"/>
  <c r="F76" i="14"/>
  <c r="D77" i="13"/>
  <c r="E77" i="13"/>
  <c r="G77" i="13"/>
  <c r="F77" i="13"/>
  <c r="H77" i="13"/>
  <c r="A78" i="13" a="1"/>
  <c r="A78" i="13" s="1"/>
  <c r="C77" i="13"/>
  <c r="B77" i="13"/>
  <c r="A77" i="14" a="1"/>
  <c r="A77" i="14" s="1"/>
  <c r="C76" i="14"/>
  <c r="D76" i="14"/>
  <c r="B76" i="14"/>
  <c r="E77" i="14" l="1"/>
  <c r="F77" i="14"/>
  <c r="G77" i="14"/>
  <c r="H77" i="14"/>
  <c r="D78" i="13"/>
  <c r="E78" i="13"/>
  <c r="F78" i="13"/>
  <c r="G78" i="13"/>
  <c r="H78" i="13"/>
  <c r="A79" i="13" a="1"/>
  <c r="A79" i="13" s="1"/>
  <c r="C78" i="13"/>
  <c r="B78" i="13"/>
  <c r="A78" i="14" a="1"/>
  <c r="A78" i="14" s="1"/>
  <c r="B77" i="14"/>
  <c r="C77" i="14"/>
  <c r="D77" i="14"/>
  <c r="E78" i="14" l="1"/>
  <c r="F78" i="14"/>
  <c r="G78" i="14"/>
  <c r="H78" i="14"/>
  <c r="D79" i="13"/>
  <c r="G79" i="13"/>
  <c r="H79" i="13"/>
  <c r="E79" i="13"/>
  <c r="F79" i="13"/>
  <c r="A80" i="13" a="1"/>
  <c r="A80" i="13" s="1"/>
  <c r="C79" i="13"/>
  <c r="B79" i="13"/>
  <c r="A79" i="14" a="1"/>
  <c r="A79" i="14" s="1"/>
  <c r="C78" i="14"/>
  <c r="B78" i="14"/>
  <c r="D78" i="14"/>
  <c r="G79" i="14" l="1"/>
  <c r="H79" i="14"/>
  <c r="E79" i="14"/>
  <c r="F79" i="14"/>
  <c r="D80" i="13"/>
  <c r="E80" i="13"/>
  <c r="G80" i="13"/>
  <c r="F80" i="13"/>
  <c r="H80" i="13"/>
  <c r="A81" i="13" a="1"/>
  <c r="A81" i="13" s="1"/>
  <c r="C80" i="13"/>
  <c r="B80" i="13"/>
  <c r="A80" i="14" a="1"/>
  <c r="A80" i="14" s="1"/>
  <c r="D79" i="14"/>
  <c r="C79" i="14"/>
  <c r="B79" i="14"/>
  <c r="E80" i="14" l="1"/>
  <c r="F80" i="14"/>
  <c r="G80" i="14"/>
  <c r="H80" i="14"/>
  <c r="D81" i="13"/>
  <c r="E81" i="13"/>
  <c r="F81" i="13"/>
  <c r="G81" i="13"/>
  <c r="H81" i="13"/>
  <c r="C81" i="13"/>
  <c r="A82" i="13" a="1"/>
  <c r="A82" i="13" s="1"/>
  <c r="A83" i="13" s="1" a="1"/>
  <c r="A83" i="13" s="1"/>
  <c r="B81" i="13"/>
  <c r="A81" i="14" a="1"/>
  <c r="A81" i="14" s="1"/>
  <c r="B80" i="14"/>
  <c r="C80" i="14"/>
  <c r="D80" i="14"/>
  <c r="E81" i="14" l="1"/>
  <c r="F81" i="14"/>
  <c r="G81" i="14"/>
  <c r="H81" i="14"/>
  <c r="D83" i="13"/>
  <c r="E83" i="13"/>
  <c r="G83" i="13"/>
  <c r="F83" i="13"/>
  <c r="H83" i="13"/>
  <c r="D82" i="13"/>
  <c r="G82" i="13"/>
  <c r="H82" i="13"/>
  <c r="E82" i="13"/>
  <c r="F82" i="13"/>
  <c r="C82" i="13"/>
  <c r="B82" i="13"/>
  <c r="A82" i="14" a="1"/>
  <c r="A82" i="14" s="1"/>
  <c r="B81" i="14"/>
  <c r="C81" i="14"/>
  <c r="D81" i="14"/>
  <c r="A84" i="13" a="1"/>
  <c r="A84" i="13" s="1"/>
  <c r="C83" i="13"/>
  <c r="B83" i="13"/>
  <c r="G82" i="14" l="1"/>
  <c r="H82" i="14"/>
  <c r="E82" i="14"/>
  <c r="F82" i="14"/>
  <c r="D84" i="13"/>
  <c r="E84" i="13"/>
  <c r="F84" i="13"/>
  <c r="G84" i="13"/>
  <c r="H84" i="13"/>
  <c r="A83" i="14" a="1"/>
  <c r="A83" i="14" s="1"/>
  <c r="C82" i="14"/>
  <c r="D82" i="14"/>
  <c r="B82" i="14"/>
  <c r="C84" i="13"/>
  <c r="B84" i="13"/>
  <c r="A85" i="13" a="1"/>
  <c r="A85" i="13" s="1"/>
  <c r="E83" i="14" l="1"/>
  <c r="F83" i="14"/>
  <c r="G83" i="14"/>
  <c r="H83" i="14"/>
  <c r="D85" i="13"/>
  <c r="G85" i="13"/>
  <c r="H85" i="13"/>
  <c r="E85" i="13"/>
  <c r="F85" i="13"/>
  <c r="A84" i="14" a="1"/>
  <c r="A84" i="14" s="1"/>
  <c r="D83" i="14"/>
  <c r="B83" i="14"/>
  <c r="C83" i="14"/>
  <c r="A86" i="13" a="1"/>
  <c r="A86" i="13" s="1"/>
  <c r="B85" i="13"/>
  <c r="C85" i="13"/>
  <c r="E84" i="14" l="1"/>
  <c r="F84" i="14"/>
  <c r="G84" i="14"/>
  <c r="H84" i="14"/>
  <c r="D86" i="13"/>
  <c r="E86" i="13"/>
  <c r="G86" i="13"/>
  <c r="F86" i="13"/>
  <c r="H86" i="13"/>
  <c r="A85" i="14" a="1"/>
  <c r="A85" i="14" s="1"/>
  <c r="B84" i="14"/>
  <c r="C84" i="14"/>
  <c r="D84" i="14"/>
  <c r="C86" i="13"/>
  <c r="B86" i="13"/>
  <c r="A87" i="13" a="1"/>
  <c r="A87" i="13" s="1"/>
  <c r="G85" i="14" l="1"/>
  <c r="H85" i="14"/>
  <c r="E85" i="14"/>
  <c r="F85" i="14"/>
  <c r="D87" i="13"/>
  <c r="E87" i="13"/>
  <c r="F87" i="13"/>
  <c r="G87" i="13"/>
  <c r="H87" i="13"/>
  <c r="A86" i="14" a="1"/>
  <c r="A86" i="14" s="1"/>
  <c r="B85" i="14"/>
  <c r="D85" i="14"/>
  <c r="C85" i="14"/>
  <c r="C87" i="13"/>
  <c r="B87" i="13"/>
  <c r="A88" i="13" a="1"/>
  <c r="A88" i="13" s="1"/>
  <c r="E86" i="14" l="1"/>
  <c r="F86" i="14"/>
  <c r="G86" i="14"/>
  <c r="H86" i="14"/>
  <c r="D88" i="13"/>
  <c r="G88" i="13"/>
  <c r="H88" i="13"/>
  <c r="E88" i="13"/>
  <c r="F88" i="13"/>
  <c r="A87" i="14" a="1"/>
  <c r="A87" i="14" s="1"/>
  <c r="C86" i="14"/>
  <c r="B86" i="14"/>
  <c r="D86" i="14"/>
  <c r="C88" i="13"/>
  <c r="B88" i="13"/>
  <c r="A89" i="13" a="1"/>
  <c r="A89" i="13" s="1"/>
  <c r="E87" i="14" l="1"/>
  <c r="F87" i="14"/>
  <c r="G87" i="14"/>
  <c r="H87" i="14"/>
  <c r="D89" i="13"/>
  <c r="E89" i="13"/>
  <c r="G89" i="13"/>
  <c r="F89" i="13"/>
  <c r="H89" i="13"/>
  <c r="A88" i="14" a="1"/>
  <c r="A88" i="14" s="1"/>
  <c r="D87" i="14"/>
  <c r="B87" i="14"/>
  <c r="C87" i="14"/>
  <c r="C89" i="13"/>
  <c r="B89" i="13"/>
  <c r="A90" i="13" a="1"/>
  <c r="A90" i="13" s="1"/>
  <c r="G88" i="14" l="1"/>
  <c r="H88" i="14"/>
  <c r="E88" i="14"/>
  <c r="F88" i="14"/>
  <c r="D90" i="13"/>
  <c r="E90" i="13"/>
  <c r="F90" i="13"/>
  <c r="G90" i="13"/>
  <c r="H90" i="13"/>
  <c r="A89" i="14" a="1"/>
  <c r="A89" i="14" s="1"/>
  <c r="D88" i="14"/>
  <c r="B88" i="14"/>
  <c r="C88" i="14"/>
  <c r="C90" i="13"/>
  <c r="B90" i="13"/>
  <c r="A91" i="13" a="1"/>
  <c r="A91" i="13" s="1"/>
  <c r="E89" i="14" l="1"/>
  <c r="F89" i="14"/>
  <c r="G89" i="14"/>
  <c r="H89" i="14"/>
  <c r="D91" i="13"/>
  <c r="G91" i="13"/>
  <c r="H91" i="13"/>
  <c r="E91" i="13"/>
  <c r="F91" i="13"/>
  <c r="C91" i="13"/>
  <c r="A90" i="14" a="1"/>
  <c r="A90" i="14" s="1"/>
  <c r="B89" i="14"/>
  <c r="C89" i="14"/>
  <c r="D89" i="14"/>
  <c r="B91" i="13"/>
  <c r="A92" i="13" a="1"/>
  <c r="A92" i="13" s="1"/>
  <c r="E90" i="14" l="1"/>
  <c r="F90" i="14"/>
  <c r="G90" i="14"/>
  <c r="H90" i="14"/>
  <c r="D92" i="13"/>
  <c r="E92" i="13"/>
  <c r="G92" i="13"/>
  <c r="F92" i="13"/>
  <c r="H92" i="13"/>
  <c r="C92" i="13"/>
  <c r="A91" i="14" a="1"/>
  <c r="A91" i="14" s="1"/>
  <c r="C90" i="14"/>
  <c r="B90" i="14"/>
  <c r="D90" i="14"/>
  <c r="B92" i="13"/>
  <c r="A93" i="13" a="1"/>
  <c r="A93" i="13" s="1"/>
  <c r="G91" i="14" l="1"/>
  <c r="H91" i="14"/>
  <c r="E91" i="14"/>
  <c r="F91" i="14"/>
  <c r="D93" i="13"/>
  <c r="E93" i="13"/>
  <c r="F93" i="13"/>
  <c r="G93" i="13"/>
  <c r="H93" i="13"/>
  <c r="A92" i="14" a="1"/>
  <c r="A92" i="14" s="1"/>
  <c r="D91" i="14"/>
  <c r="B91" i="14"/>
  <c r="C91" i="14"/>
  <c r="C93" i="13"/>
  <c r="B93" i="13"/>
  <c r="A94" i="13" a="1"/>
  <c r="A94" i="13" s="1"/>
  <c r="E92" i="14" l="1"/>
  <c r="F92" i="14"/>
  <c r="G92" i="14"/>
  <c r="H92" i="14"/>
  <c r="D94" i="13"/>
  <c r="G94" i="13"/>
  <c r="H94" i="13"/>
  <c r="E94" i="13"/>
  <c r="F94" i="13"/>
  <c r="A93" i="14" a="1"/>
  <c r="A93" i="14" s="1"/>
  <c r="C92" i="14"/>
  <c r="D92" i="14"/>
  <c r="B92" i="14"/>
  <c r="C94" i="13"/>
  <c r="B94" i="13"/>
  <c r="A95" i="13" a="1"/>
  <c r="A95" i="13" s="1"/>
  <c r="E93" i="14" l="1"/>
  <c r="F93" i="14"/>
  <c r="G93" i="14"/>
  <c r="H93" i="14"/>
  <c r="D95" i="13"/>
  <c r="E95" i="13"/>
  <c r="G95" i="13"/>
  <c r="F95" i="13"/>
  <c r="H95" i="13"/>
  <c r="A94" i="14" a="1"/>
  <c r="A94" i="14" s="1"/>
  <c r="B93" i="14"/>
  <c r="C93" i="14"/>
  <c r="D93" i="14"/>
  <c r="C95" i="13"/>
  <c r="B95" i="13"/>
  <c r="A96" i="13" a="1"/>
  <c r="A96" i="13" s="1"/>
  <c r="G94" i="14" l="1"/>
  <c r="H94" i="14"/>
  <c r="E94" i="14"/>
  <c r="F94" i="14"/>
  <c r="D96" i="13"/>
  <c r="E96" i="13"/>
  <c r="F96" i="13"/>
  <c r="G96" i="13"/>
  <c r="H96" i="13"/>
  <c r="A95" i="14" a="1"/>
  <c r="A95" i="14" s="1"/>
  <c r="C94" i="14"/>
  <c r="B94" i="14"/>
  <c r="D94" i="14"/>
  <c r="B96" i="13"/>
  <c r="C96" i="13"/>
  <c r="A97" i="13" a="1"/>
  <c r="A97" i="13" s="1"/>
  <c r="E95" i="14" l="1"/>
  <c r="F95" i="14"/>
  <c r="G95" i="14"/>
  <c r="H95" i="14"/>
  <c r="D97" i="13"/>
  <c r="G97" i="13"/>
  <c r="H97" i="13"/>
  <c r="E97" i="13"/>
  <c r="F97" i="13"/>
  <c r="C97" i="13"/>
  <c r="A96" i="14" a="1"/>
  <c r="A96" i="14" s="1"/>
  <c r="D95" i="14"/>
  <c r="C95" i="14"/>
  <c r="B95" i="14"/>
  <c r="B97" i="13"/>
  <c r="A98" i="13" a="1"/>
  <c r="A98" i="13" s="1"/>
  <c r="E96" i="14" l="1"/>
  <c r="F96" i="14"/>
  <c r="G96" i="14"/>
  <c r="H96" i="14"/>
  <c r="D98" i="13"/>
  <c r="E98" i="13"/>
  <c r="G98" i="13"/>
  <c r="F98" i="13"/>
  <c r="H98" i="13"/>
  <c r="A97" i="14" a="1"/>
  <c r="A97" i="14" s="1"/>
  <c r="C96" i="14"/>
  <c r="D96" i="14"/>
  <c r="B96" i="14"/>
  <c r="C98" i="13"/>
  <c r="B98" i="13"/>
  <c r="A99" i="13" a="1"/>
  <c r="A99" i="13" s="1"/>
  <c r="G97" i="14" l="1"/>
  <c r="H97" i="14"/>
  <c r="E97" i="14"/>
  <c r="F97" i="14"/>
  <c r="D99" i="13"/>
  <c r="E99" i="13"/>
  <c r="F99" i="13"/>
  <c r="G99" i="13"/>
  <c r="H99" i="13"/>
  <c r="A98" i="14" a="1"/>
  <c r="A98" i="14" s="1"/>
  <c r="B97" i="14"/>
  <c r="D97" i="14"/>
  <c r="C97" i="14"/>
  <c r="C99" i="13"/>
  <c r="B99" i="13"/>
  <c r="A100" i="13" a="1"/>
  <c r="A100" i="13" s="1"/>
  <c r="E98" i="14" l="1"/>
  <c r="F98" i="14"/>
  <c r="G98" i="14"/>
  <c r="H98" i="14"/>
  <c r="D100" i="13"/>
  <c r="G100" i="13"/>
  <c r="H100" i="13"/>
  <c r="E100" i="13"/>
  <c r="F100" i="13"/>
  <c r="A99" i="14" a="1"/>
  <c r="A99" i="14" s="1"/>
  <c r="C98" i="14"/>
  <c r="D98" i="14"/>
  <c r="B98" i="14"/>
  <c r="A101" i="13" a="1"/>
  <c r="A101" i="13" s="1"/>
  <c r="C100" i="13"/>
  <c r="B100" i="13"/>
  <c r="E99" i="14" l="1"/>
  <c r="F99" i="14"/>
  <c r="G99" i="14"/>
  <c r="H99" i="14"/>
  <c r="D101" i="13"/>
  <c r="E101" i="13"/>
  <c r="G101" i="13"/>
  <c r="F101" i="13"/>
  <c r="H101" i="13"/>
  <c r="A100" i="14" a="1"/>
  <c r="A100" i="14" s="1"/>
  <c r="D99" i="14"/>
  <c r="C99" i="14"/>
  <c r="B99" i="14"/>
  <c r="A102" i="13" a="1"/>
  <c r="A102" i="13" s="1"/>
  <c r="C101" i="13"/>
  <c r="B101" i="13"/>
  <c r="G100" i="14" l="1"/>
  <c r="H100" i="14"/>
  <c r="E100" i="14"/>
  <c r="F100" i="14"/>
  <c r="D102" i="13"/>
  <c r="E102" i="13"/>
  <c r="F102" i="13"/>
  <c r="G102" i="13"/>
  <c r="H102" i="13"/>
  <c r="A101" i="14" a="1"/>
  <c r="A101" i="14" s="1"/>
  <c r="B100" i="14"/>
  <c r="D100" i="14"/>
  <c r="C100" i="14"/>
  <c r="C102" i="13"/>
  <c r="B102" i="13"/>
  <c r="A103" i="13" a="1"/>
  <c r="A103" i="13" s="1"/>
  <c r="E101" i="14" l="1"/>
  <c r="F101" i="14"/>
  <c r="G101" i="14"/>
  <c r="H101" i="14"/>
  <c r="D103" i="13"/>
  <c r="G103" i="13"/>
  <c r="H103" i="13"/>
  <c r="E103" i="13"/>
  <c r="F103" i="13"/>
  <c r="A102" i="14" a="1"/>
  <c r="A102" i="14" s="1"/>
  <c r="B101" i="14"/>
  <c r="D101" i="14"/>
  <c r="C101" i="14"/>
  <c r="B103" i="13"/>
  <c r="A104" i="13" a="1"/>
  <c r="A104" i="13" s="1"/>
  <c r="C103" i="13"/>
  <c r="E102" i="14" l="1"/>
  <c r="F102" i="14"/>
  <c r="G102" i="14"/>
  <c r="H102" i="14"/>
  <c r="D104" i="13"/>
  <c r="E104" i="13"/>
  <c r="G104" i="13"/>
  <c r="F104" i="13"/>
  <c r="H104" i="13"/>
  <c r="A103" i="14" a="1"/>
  <c r="A103" i="14" s="1"/>
  <c r="C102" i="14"/>
  <c r="D102" i="14"/>
  <c r="B102" i="14"/>
  <c r="C104" i="13"/>
  <c r="B104" i="13"/>
  <c r="A105" i="13" a="1"/>
  <c r="A105" i="13" s="1"/>
  <c r="G103" i="14" l="1"/>
  <c r="H103" i="14"/>
  <c r="E103" i="14"/>
  <c r="F103" i="14"/>
  <c r="D105" i="13"/>
  <c r="E105" i="13"/>
  <c r="F105" i="13"/>
  <c r="G105" i="13"/>
  <c r="H105" i="13"/>
  <c r="A104" i="14" a="1"/>
  <c r="A104" i="14" s="1"/>
  <c r="D103" i="14"/>
  <c r="B103" i="14"/>
  <c r="C103" i="14"/>
  <c r="A106" i="13" a="1"/>
  <c r="A106" i="13" s="1"/>
  <c r="C105" i="13"/>
  <c r="B105" i="13"/>
  <c r="E104" i="14" l="1"/>
  <c r="F104" i="14"/>
  <c r="G104" i="14"/>
  <c r="H104" i="14"/>
  <c r="D106" i="13"/>
  <c r="G106" i="13"/>
  <c r="H106" i="13"/>
  <c r="E106" i="13"/>
  <c r="F106" i="13"/>
  <c r="A105" i="14" a="1"/>
  <c r="A105" i="14" s="1"/>
  <c r="D104" i="14"/>
  <c r="B104" i="14"/>
  <c r="C104" i="14"/>
  <c r="C106" i="13"/>
  <c r="B106" i="13"/>
  <c r="A107" i="13" a="1"/>
  <c r="A107" i="13" s="1"/>
  <c r="E105" i="14" l="1"/>
  <c r="F105" i="14"/>
  <c r="G105" i="14"/>
  <c r="H105" i="14"/>
  <c r="D107" i="13"/>
  <c r="E107" i="13"/>
  <c r="G107" i="13"/>
  <c r="F107" i="13"/>
  <c r="H107" i="13"/>
  <c r="A106" i="14" a="1"/>
  <c r="A106" i="14" s="1"/>
  <c r="B105" i="14"/>
  <c r="D105" i="14"/>
  <c r="C105" i="14"/>
  <c r="A108" i="13" a="1"/>
  <c r="A108" i="13" s="1"/>
  <c r="B107" i="13"/>
  <c r="C107" i="13"/>
  <c r="G106" i="14" l="1"/>
  <c r="H106" i="14"/>
  <c r="E106" i="14"/>
  <c r="F106" i="14"/>
  <c r="D108" i="13"/>
  <c r="E108" i="13"/>
  <c r="F108" i="13"/>
  <c r="G108" i="13"/>
  <c r="H108" i="13"/>
  <c r="A107" i="14" a="1"/>
  <c r="A107" i="14" s="1"/>
  <c r="C106" i="14"/>
  <c r="B106" i="14"/>
  <c r="D106" i="14"/>
  <c r="C108" i="13"/>
  <c r="B108" i="13"/>
  <c r="A109" i="13" a="1"/>
  <c r="A109" i="13" s="1"/>
  <c r="E107" i="14" l="1"/>
  <c r="F107" i="14"/>
  <c r="G107" i="14"/>
  <c r="H107" i="14"/>
  <c r="D109" i="13"/>
  <c r="G109" i="13"/>
  <c r="H109" i="13"/>
  <c r="E109" i="13"/>
  <c r="F109" i="13"/>
  <c r="A108" i="14" a="1"/>
  <c r="A108" i="14" s="1"/>
  <c r="D107" i="14"/>
  <c r="B107" i="14"/>
  <c r="C107" i="14"/>
  <c r="C109" i="13"/>
  <c r="B109" i="13"/>
  <c r="A110" i="13" a="1"/>
  <c r="A110" i="13" s="1"/>
  <c r="E108" i="14" l="1"/>
  <c r="F108" i="14"/>
  <c r="G108" i="14"/>
  <c r="H108" i="14"/>
  <c r="D110" i="13"/>
  <c r="E110" i="13"/>
  <c r="G110" i="13"/>
  <c r="F110" i="13"/>
  <c r="H110" i="13"/>
  <c r="A109" i="14" a="1"/>
  <c r="A109" i="14" s="1"/>
  <c r="D108" i="14"/>
  <c r="B108" i="14"/>
  <c r="C108" i="14"/>
  <c r="C110" i="13"/>
  <c r="B110" i="13"/>
  <c r="A111" i="13" a="1"/>
  <c r="A111" i="13" s="1"/>
  <c r="G109" i="14" l="1"/>
  <c r="H109" i="14"/>
  <c r="E109" i="14"/>
  <c r="F109" i="14"/>
  <c r="D111" i="13"/>
  <c r="E111" i="13"/>
  <c r="F111" i="13"/>
  <c r="G111" i="13"/>
  <c r="H111" i="13"/>
  <c r="A110" i="14" a="1"/>
  <c r="A110" i="14" s="1"/>
  <c r="B109" i="14"/>
  <c r="C109" i="14"/>
  <c r="D109" i="14"/>
  <c r="C111" i="13"/>
  <c r="B111" i="13"/>
  <c r="A112" i="13" a="1"/>
  <c r="A112" i="13" s="1"/>
  <c r="E110" i="14" l="1"/>
  <c r="F110" i="14"/>
  <c r="G110" i="14"/>
  <c r="H110" i="14"/>
  <c r="D112" i="13"/>
  <c r="G112" i="13"/>
  <c r="H112" i="13"/>
  <c r="E112" i="13"/>
  <c r="F112" i="13"/>
  <c r="A111" i="14" a="1"/>
  <c r="A111" i="14" s="1"/>
  <c r="C110" i="14"/>
  <c r="B110" i="14"/>
  <c r="D110" i="14"/>
  <c r="C112" i="13"/>
  <c r="B112" i="13"/>
  <c r="A113" i="13" a="1"/>
  <c r="A113" i="13" s="1"/>
  <c r="E111" i="14" l="1"/>
  <c r="F111" i="14"/>
  <c r="G111" i="14"/>
  <c r="H111" i="14"/>
  <c r="D113" i="13"/>
  <c r="E113" i="13"/>
  <c r="G113" i="13"/>
  <c r="F113" i="13"/>
  <c r="H113" i="13"/>
  <c r="A112" i="14" a="1"/>
  <c r="A112" i="14" s="1"/>
  <c r="D111" i="14"/>
  <c r="B111" i="14"/>
  <c r="C111" i="14"/>
  <c r="C113" i="13"/>
  <c r="B113" i="13"/>
  <c r="A114" i="13" a="1"/>
  <c r="A114" i="13" s="1"/>
  <c r="G112" i="14" l="1"/>
  <c r="H112" i="14"/>
  <c r="E112" i="14"/>
  <c r="F112" i="14"/>
  <c r="D114" i="13"/>
  <c r="E114" i="13"/>
  <c r="F114" i="13"/>
  <c r="G114" i="13"/>
  <c r="H114" i="13"/>
  <c r="A113" i="14" a="1"/>
  <c r="A113" i="14" s="1"/>
  <c r="C112" i="14"/>
  <c r="B112" i="14"/>
  <c r="D112" i="14"/>
  <c r="C114" i="13"/>
  <c r="B114" i="13"/>
  <c r="A115" i="13" a="1"/>
  <c r="A115" i="13" s="1"/>
  <c r="E113" i="14" l="1"/>
  <c r="F113" i="14"/>
  <c r="G113" i="14"/>
  <c r="H113" i="14"/>
  <c r="D115" i="13"/>
  <c r="G115" i="13"/>
  <c r="H115" i="13"/>
  <c r="E115" i="13"/>
  <c r="F115" i="13"/>
  <c r="A114" i="14" a="1"/>
  <c r="A114" i="14" s="1"/>
  <c r="B113" i="14"/>
  <c r="C113" i="14"/>
  <c r="D113" i="14"/>
  <c r="C115" i="13"/>
  <c r="B115" i="13"/>
  <c r="A116" i="13" a="1"/>
  <c r="A116" i="13" s="1"/>
  <c r="E114" i="14" l="1"/>
  <c r="F114" i="14"/>
  <c r="G114" i="14"/>
  <c r="H114" i="14"/>
  <c r="D116" i="13"/>
  <c r="E116" i="13"/>
  <c r="G116" i="13"/>
  <c r="F116" i="13"/>
  <c r="H116" i="13"/>
  <c r="A115" i="14" a="1"/>
  <c r="A115" i="14" s="1"/>
  <c r="C114" i="14"/>
  <c r="B114" i="14"/>
  <c r="D114" i="14"/>
  <c r="A117" i="13" a="1"/>
  <c r="A117" i="13" s="1"/>
  <c r="C116" i="13"/>
  <c r="B116" i="13"/>
  <c r="G115" i="14" l="1"/>
  <c r="H115" i="14"/>
  <c r="E115" i="14"/>
  <c r="F115" i="14"/>
  <c r="D117" i="13"/>
  <c r="E117" i="13"/>
  <c r="F117" i="13"/>
  <c r="G117" i="13"/>
  <c r="H117" i="13"/>
  <c r="A116" i="14" a="1"/>
  <c r="A116" i="14" s="1"/>
  <c r="D115" i="14"/>
  <c r="C115" i="14"/>
  <c r="B115" i="14"/>
  <c r="B117" i="13"/>
  <c r="C117" i="13"/>
  <c r="A118" i="13" a="1"/>
  <c r="A118" i="13" s="1"/>
  <c r="E116" i="14" l="1"/>
  <c r="F116" i="14"/>
  <c r="G116" i="14"/>
  <c r="H116" i="14"/>
  <c r="D118" i="13"/>
  <c r="G118" i="13"/>
  <c r="H118" i="13"/>
  <c r="E118" i="13"/>
  <c r="F118" i="13"/>
  <c r="A117" i="14" a="1"/>
  <c r="A117" i="14" s="1"/>
  <c r="B116" i="14"/>
  <c r="C116" i="14"/>
  <c r="D116" i="14"/>
  <c r="A119" i="13" a="1"/>
  <c r="A119" i="13" s="1"/>
  <c r="C118" i="13"/>
  <c r="B118" i="13"/>
  <c r="E117" i="14" l="1"/>
  <c r="F117" i="14"/>
  <c r="G117" i="14"/>
  <c r="H117" i="14"/>
  <c r="D119" i="13"/>
  <c r="E119" i="13"/>
  <c r="G119" i="13"/>
  <c r="F119" i="13"/>
  <c r="H119" i="13"/>
  <c r="A120" i="13" a="1"/>
  <c r="A120" i="13" s="1"/>
  <c r="A118" i="14" a="1"/>
  <c r="A118" i="14" s="1"/>
  <c r="B117" i="14"/>
  <c r="C117" i="14"/>
  <c r="D117" i="14"/>
  <c r="C119" i="13"/>
  <c r="B119" i="13"/>
  <c r="G118" i="14" l="1"/>
  <c r="H118" i="14"/>
  <c r="E118" i="14"/>
  <c r="F118" i="14"/>
  <c r="A121" i="13" a="1"/>
  <c r="A121" i="13" s="1"/>
  <c r="D120" i="13"/>
  <c r="E120" i="13"/>
  <c r="F120" i="13"/>
  <c r="G120" i="13"/>
  <c r="H120" i="13"/>
  <c r="C120" i="13"/>
  <c r="B120" i="13"/>
  <c r="A119" i="14" a="1"/>
  <c r="A119" i="14" s="1"/>
  <c r="C118" i="14"/>
  <c r="B118" i="14"/>
  <c r="D118" i="14"/>
  <c r="E119" i="14" l="1"/>
  <c r="F119" i="14"/>
  <c r="G119" i="14"/>
  <c r="H119" i="14"/>
  <c r="D121" i="13"/>
  <c r="G121" i="13"/>
  <c r="H121" i="13"/>
  <c r="E121" i="13"/>
  <c r="F121" i="13"/>
  <c r="A122" i="13" a="1"/>
  <c r="A122" i="13" s="1"/>
  <c r="C121" i="13"/>
  <c r="B121" i="13"/>
  <c r="A120" i="14" a="1"/>
  <c r="A120" i="14" s="1"/>
  <c r="D119" i="14"/>
  <c r="C119" i="14"/>
  <c r="B119" i="14"/>
  <c r="E120" i="14" l="1"/>
  <c r="F120" i="14"/>
  <c r="G120" i="14"/>
  <c r="H120" i="14"/>
  <c r="D122" i="13"/>
  <c r="E122" i="13"/>
  <c r="G122" i="13"/>
  <c r="F122" i="13"/>
  <c r="H122" i="13"/>
  <c r="B122" i="13"/>
  <c r="A123" i="13" a="1"/>
  <c r="A123" i="13" s="1"/>
  <c r="C122" i="13"/>
  <c r="A121" i="14" a="1"/>
  <c r="A121" i="14" s="1"/>
  <c r="B120" i="14"/>
  <c r="C120" i="14"/>
  <c r="D120" i="14"/>
  <c r="G121" i="14" l="1"/>
  <c r="H121" i="14"/>
  <c r="E121" i="14"/>
  <c r="F121" i="14"/>
  <c r="D123" i="13"/>
  <c r="E123" i="13"/>
  <c r="F123" i="13"/>
  <c r="G123" i="13"/>
  <c r="H123" i="13"/>
  <c r="A124" i="13" a="1"/>
  <c r="A124" i="13" s="1"/>
  <c r="B123" i="13"/>
  <c r="C123" i="13"/>
  <c r="A122" i="14" a="1"/>
  <c r="A122" i="14" s="1"/>
  <c r="B121" i="14"/>
  <c r="C121" i="14"/>
  <c r="D121" i="14"/>
  <c r="E122" i="14" l="1"/>
  <c r="F122" i="14"/>
  <c r="G122" i="14"/>
  <c r="H122" i="14"/>
  <c r="D124" i="13"/>
  <c r="G124" i="13"/>
  <c r="H124" i="13"/>
  <c r="E124" i="13"/>
  <c r="F124" i="13"/>
  <c r="A125" i="13" a="1"/>
  <c r="A125" i="13" s="1"/>
  <c r="C124" i="13"/>
  <c r="B124" i="13"/>
  <c r="A123" i="14" a="1"/>
  <c r="A123" i="14" s="1"/>
  <c r="C122" i="14"/>
  <c r="D122" i="14"/>
  <c r="B122" i="14"/>
  <c r="E123" i="14" l="1"/>
  <c r="F123" i="14"/>
  <c r="G123" i="14"/>
  <c r="H123" i="14"/>
  <c r="D125" i="13"/>
  <c r="E125" i="13"/>
  <c r="G125" i="13"/>
  <c r="F125" i="13"/>
  <c r="H125" i="13"/>
  <c r="A126" i="13" a="1"/>
  <c r="A126" i="13" s="1"/>
  <c r="C125" i="13"/>
  <c r="B125" i="13"/>
  <c r="A124" i="14" a="1"/>
  <c r="A124" i="14" s="1"/>
  <c r="D123" i="14"/>
  <c r="B123" i="14"/>
  <c r="C123" i="14"/>
  <c r="G124" i="14" l="1"/>
  <c r="H124" i="14"/>
  <c r="E124" i="14"/>
  <c r="F124" i="14"/>
  <c r="D126" i="13"/>
  <c r="E126" i="13"/>
  <c r="F126" i="13"/>
  <c r="G126" i="13"/>
  <c r="H126" i="13"/>
  <c r="B126" i="13"/>
  <c r="A127" i="13" a="1"/>
  <c r="A127" i="13" s="1"/>
  <c r="C126" i="13"/>
  <c r="A125" i="14" a="1"/>
  <c r="A125" i="14" s="1"/>
  <c r="B124" i="14"/>
  <c r="C124" i="14"/>
  <c r="D124" i="14"/>
  <c r="E125" i="14" l="1"/>
  <c r="F125" i="14"/>
  <c r="G125" i="14"/>
  <c r="H125" i="14"/>
  <c r="D127" i="13"/>
  <c r="G127" i="13"/>
  <c r="H127" i="13"/>
  <c r="E127" i="13"/>
  <c r="F127" i="13"/>
  <c r="B127" i="13"/>
  <c r="A128" i="13" a="1"/>
  <c r="A128" i="13" s="1"/>
  <c r="A129" i="13" s="1" a="1"/>
  <c r="A129" i="13" s="1"/>
  <c r="C127" i="13"/>
  <c r="A126" i="14" a="1"/>
  <c r="A126" i="14" s="1"/>
  <c r="B125" i="14"/>
  <c r="D125" i="14"/>
  <c r="C125" i="14"/>
  <c r="E126" i="14" l="1"/>
  <c r="F126" i="14"/>
  <c r="G126" i="14"/>
  <c r="H126" i="14"/>
  <c r="D129" i="13"/>
  <c r="E129" i="13"/>
  <c r="F129" i="13"/>
  <c r="H129" i="13"/>
  <c r="G129" i="13"/>
  <c r="C128" i="13"/>
  <c r="B128" i="13"/>
  <c r="D128" i="13"/>
  <c r="E128" i="13"/>
  <c r="F128" i="13"/>
  <c r="G128" i="13"/>
  <c r="H128" i="13"/>
  <c r="A127" i="14" a="1"/>
  <c r="A127" i="14" s="1"/>
  <c r="C126" i="14"/>
  <c r="B126" i="14"/>
  <c r="D126" i="14"/>
  <c r="C129" i="13"/>
  <c r="A130" i="13" a="1"/>
  <c r="A130" i="13" s="1"/>
  <c r="B129" i="13"/>
  <c r="G127" i="14" l="1"/>
  <c r="H127" i="14"/>
  <c r="E127" i="14"/>
  <c r="F127" i="14"/>
  <c r="D130" i="13"/>
  <c r="G130" i="13"/>
  <c r="H130" i="13"/>
  <c r="F130" i="13"/>
  <c r="E130" i="13"/>
  <c r="A128" i="14" a="1"/>
  <c r="A128" i="14" s="1"/>
  <c r="D127" i="14"/>
  <c r="B127" i="14"/>
  <c r="C127" i="14"/>
  <c r="C130" i="13"/>
  <c r="A131" i="13" a="1"/>
  <c r="A131" i="13" s="1"/>
  <c r="B130" i="13"/>
  <c r="E128" i="14" l="1"/>
  <c r="F128" i="14"/>
  <c r="G128" i="14"/>
  <c r="H128" i="14"/>
  <c r="D131" i="13"/>
  <c r="E131" i="13"/>
  <c r="H131" i="13"/>
  <c r="F131" i="13"/>
  <c r="G131" i="13"/>
  <c r="A129" i="14" a="1"/>
  <c r="A129" i="14" s="1"/>
  <c r="D128" i="14"/>
  <c r="B128" i="14"/>
  <c r="C128" i="14"/>
  <c r="C131" i="13"/>
  <c r="A132" i="13" a="1"/>
  <c r="A132" i="13" s="1"/>
  <c r="B131" i="13"/>
  <c r="E129" i="14" l="1"/>
  <c r="F129" i="14"/>
  <c r="G129" i="14"/>
  <c r="H129" i="14"/>
  <c r="D132" i="13"/>
  <c r="E132" i="13"/>
  <c r="F132" i="13"/>
  <c r="H132" i="13"/>
  <c r="G132" i="13"/>
  <c r="A130" i="14" a="1"/>
  <c r="A130" i="14" s="1"/>
  <c r="B129" i="14"/>
  <c r="C129" i="14"/>
  <c r="D129" i="14"/>
  <c r="C132" i="13"/>
  <c r="A133" i="13" a="1"/>
  <c r="A133" i="13" s="1"/>
  <c r="B132" i="13"/>
  <c r="G130" i="14" l="1"/>
  <c r="H130" i="14"/>
  <c r="E130" i="14"/>
  <c r="F130" i="14"/>
  <c r="D133" i="13"/>
  <c r="E133" i="13"/>
  <c r="H133" i="13"/>
  <c r="F133" i="13"/>
  <c r="G133" i="13"/>
  <c r="A131" i="14" a="1"/>
  <c r="A131" i="14" s="1"/>
  <c r="C130" i="14"/>
  <c r="B130" i="14"/>
  <c r="D130" i="14"/>
  <c r="C133" i="13"/>
  <c r="A134" i="13" a="1"/>
  <c r="A134" i="13" s="1"/>
  <c r="B133" i="13"/>
  <c r="E131" i="14" l="1"/>
  <c r="F131" i="14"/>
  <c r="G131" i="14"/>
  <c r="H131" i="14"/>
  <c r="D134" i="13"/>
  <c r="F134" i="13"/>
  <c r="G134" i="13"/>
  <c r="H134" i="13"/>
  <c r="E134" i="13"/>
  <c r="A132" i="14" a="1"/>
  <c r="A132" i="14" s="1"/>
  <c r="D131" i="14"/>
  <c r="B131" i="14"/>
  <c r="C131" i="14"/>
  <c r="C134" i="13"/>
  <c r="A135" i="13" a="1"/>
  <c r="A135" i="13" s="1"/>
  <c r="B134" i="13"/>
  <c r="E132" i="14" l="1"/>
  <c r="F132" i="14"/>
  <c r="G132" i="14"/>
  <c r="H132" i="14"/>
  <c r="D135" i="13"/>
  <c r="H135" i="13"/>
  <c r="F135" i="13"/>
  <c r="E135" i="13"/>
  <c r="G135" i="13"/>
  <c r="A133" i="14" a="1"/>
  <c r="A133" i="14" s="1"/>
  <c r="C132" i="14"/>
  <c r="D132" i="14"/>
  <c r="B132" i="14"/>
  <c r="C135" i="13"/>
  <c r="A136" i="13" a="1"/>
  <c r="A136" i="13" s="1"/>
  <c r="B135" i="13"/>
  <c r="E133" i="14" l="1"/>
  <c r="F133" i="14"/>
  <c r="G133" i="14"/>
  <c r="H133" i="14"/>
  <c r="D136" i="13"/>
  <c r="E136" i="13"/>
  <c r="H136" i="13"/>
  <c r="F136" i="13"/>
  <c r="G136" i="13"/>
  <c r="A134" i="14" a="1"/>
  <c r="A134" i="14" s="1"/>
  <c r="B133" i="14"/>
  <c r="C133" i="14"/>
  <c r="D133" i="14"/>
  <c r="C136" i="13"/>
  <c r="A137" i="13" a="1"/>
  <c r="A137" i="13" s="1"/>
  <c r="B136" i="13"/>
  <c r="E134" i="14" l="1"/>
  <c r="F134" i="14"/>
  <c r="G134" i="14"/>
  <c r="H134" i="14"/>
  <c r="D137" i="13"/>
  <c r="F137" i="13"/>
  <c r="G137" i="13"/>
  <c r="H137" i="13"/>
  <c r="E137" i="13"/>
  <c r="A135" i="14" a="1"/>
  <c r="A135" i="14" s="1"/>
  <c r="C134" i="14"/>
  <c r="B134" i="14"/>
  <c r="D134" i="14"/>
  <c r="C137" i="13"/>
  <c r="A138" i="13" a="1"/>
  <c r="A138" i="13" s="1"/>
  <c r="B137" i="13"/>
  <c r="G135" i="14" l="1"/>
  <c r="H135" i="14"/>
  <c r="E135" i="14"/>
  <c r="F135" i="14"/>
  <c r="D138" i="13"/>
  <c r="H138" i="13"/>
  <c r="F138" i="13"/>
  <c r="E138" i="13"/>
  <c r="G138" i="13"/>
  <c r="A136" i="14" a="1"/>
  <c r="A136" i="14" s="1"/>
  <c r="D135" i="14"/>
  <c r="C135" i="14"/>
  <c r="B135" i="14"/>
  <c r="C138" i="13"/>
  <c r="A139" i="13" a="1"/>
  <c r="A139" i="13" s="1"/>
  <c r="B138" i="13"/>
  <c r="E136" i="14" l="1"/>
  <c r="F136" i="14"/>
  <c r="G136" i="14"/>
  <c r="H136" i="14"/>
  <c r="D139" i="13"/>
  <c r="E139" i="13"/>
  <c r="H139" i="13"/>
  <c r="F139" i="13"/>
  <c r="G139" i="13"/>
  <c r="A137" i="14" a="1"/>
  <c r="A137" i="14" s="1"/>
  <c r="B136" i="14"/>
  <c r="C136" i="14"/>
  <c r="D136" i="14"/>
  <c r="C139" i="13"/>
  <c r="A140" i="13" a="1"/>
  <c r="A140" i="13" s="1"/>
  <c r="B139" i="13"/>
  <c r="E137" i="14" l="1"/>
  <c r="F137" i="14"/>
  <c r="G137" i="14"/>
  <c r="H137" i="14"/>
  <c r="D140" i="13"/>
  <c r="F140" i="13"/>
  <c r="G140" i="13"/>
  <c r="H140" i="13"/>
  <c r="E140" i="13"/>
  <c r="A138" i="14" a="1"/>
  <c r="A138" i="14" s="1"/>
  <c r="B137" i="14"/>
  <c r="C137" i="14"/>
  <c r="D137" i="14"/>
  <c r="C140" i="13"/>
  <c r="B140" i="13"/>
  <c r="A141" i="13" a="1"/>
  <c r="A141" i="13" s="1"/>
  <c r="G138" i="14" l="1"/>
  <c r="H138" i="14"/>
  <c r="E138" i="14"/>
  <c r="F138" i="14"/>
  <c r="D141" i="13"/>
  <c r="H141" i="13"/>
  <c r="F141" i="13"/>
  <c r="E141" i="13"/>
  <c r="G141" i="13"/>
  <c r="A139" i="14" a="1"/>
  <c r="A139" i="14" s="1"/>
  <c r="C138" i="14"/>
  <c r="D138" i="14"/>
  <c r="B138" i="14"/>
  <c r="C141" i="13"/>
  <c r="A142" i="13" a="1"/>
  <c r="A142" i="13" s="1"/>
  <c r="B141" i="13"/>
  <c r="E139" i="14" l="1"/>
  <c r="F139" i="14"/>
  <c r="G139" i="14"/>
  <c r="H139" i="14"/>
  <c r="D142" i="13"/>
  <c r="E142" i="13"/>
  <c r="H142" i="13"/>
  <c r="F142" i="13"/>
  <c r="G142" i="13"/>
  <c r="A140" i="14" a="1"/>
  <c r="A140" i="14" s="1"/>
  <c r="D139" i="14"/>
  <c r="B139" i="14"/>
  <c r="C139" i="14"/>
  <c r="C142" i="13"/>
  <c r="A143" i="13" a="1"/>
  <c r="A143" i="13" s="1"/>
  <c r="B142" i="13"/>
  <c r="E140" i="14" l="1"/>
  <c r="F140" i="14"/>
  <c r="G140" i="14"/>
  <c r="H140" i="14"/>
  <c r="D143" i="13"/>
  <c r="F143" i="13"/>
  <c r="G143" i="13"/>
  <c r="H143" i="13"/>
  <c r="E143" i="13"/>
  <c r="A141" i="14" a="1"/>
  <c r="A141" i="14" s="1"/>
  <c r="B140" i="14"/>
  <c r="C140" i="14"/>
  <c r="D140" i="14"/>
  <c r="C143" i="13"/>
  <c r="A144" i="13" a="1"/>
  <c r="A144" i="13" s="1"/>
  <c r="B143" i="13"/>
  <c r="G141" i="14" l="1"/>
  <c r="H141" i="14"/>
  <c r="E141" i="14"/>
  <c r="F141" i="14"/>
  <c r="D144" i="13"/>
  <c r="H144" i="13"/>
  <c r="F144" i="13"/>
  <c r="E144" i="13"/>
  <c r="G144" i="13"/>
  <c r="A142" i="14" a="1"/>
  <c r="A142" i="14" s="1"/>
  <c r="B141" i="14"/>
  <c r="D141" i="14"/>
  <c r="C141" i="14"/>
  <c r="C144" i="13"/>
  <c r="A145" i="13" a="1"/>
  <c r="A145" i="13" s="1"/>
  <c r="B144" i="13"/>
  <c r="E142" i="14" l="1"/>
  <c r="F142" i="14"/>
  <c r="G142" i="14"/>
  <c r="H142" i="14"/>
  <c r="D145" i="13"/>
  <c r="E145" i="13"/>
  <c r="H145" i="13"/>
  <c r="F145" i="13"/>
  <c r="G145" i="13"/>
  <c r="A143" i="14" a="1"/>
  <c r="A143" i="14" s="1"/>
  <c r="C142" i="14"/>
  <c r="B142" i="14"/>
  <c r="D142" i="14"/>
  <c r="C145" i="13"/>
  <c r="A146" i="13" a="1"/>
  <c r="A146" i="13" s="1"/>
  <c r="B145" i="13"/>
  <c r="E143" i="14" l="1"/>
  <c r="F143" i="14"/>
  <c r="G143" i="14"/>
  <c r="H143" i="14"/>
  <c r="D146" i="13"/>
  <c r="F146" i="13"/>
  <c r="G146" i="13"/>
  <c r="H146" i="13"/>
  <c r="E146" i="13"/>
  <c r="A144" i="14" a="1"/>
  <c r="A144" i="14" s="1"/>
  <c r="D143" i="14"/>
  <c r="B143" i="14"/>
  <c r="C143" i="14"/>
  <c r="C146" i="13"/>
  <c r="A147" i="13" a="1"/>
  <c r="A147" i="13" s="1"/>
  <c r="B146" i="13"/>
  <c r="G144" i="14" l="1"/>
  <c r="H144" i="14"/>
  <c r="E144" i="14"/>
  <c r="F144" i="14"/>
  <c r="D147" i="13"/>
  <c r="H147" i="13"/>
  <c r="F147" i="13"/>
  <c r="E147" i="13"/>
  <c r="G147" i="13"/>
  <c r="A145" i="14" a="1"/>
  <c r="A145" i="14" s="1"/>
  <c r="D144" i="14"/>
  <c r="B144" i="14"/>
  <c r="C144" i="14"/>
  <c r="C147" i="13"/>
  <c r="A148" i="13" a="1"/>
  <c r="A148" i="13" s="1"/>
  <c r="B147" i="13"/>
  <c r="E145" i="14" l="1"/>
  <c r="F145" i="14"/>
  <c r="G145" i="14"/>
  <c r="H145" i="14"/>
  <c r="D148" i="13"/>
  <c r="E148" i="13"/>
  <c r="H148" i="13"/>
  <c r="F148" i="13"/>
  <c r="G148" i="13"/>
  <c r="A146" i="14" a="1"/>
  <c r="A146" i="14" s="1"/>
  <c r="B145" i="14"/>
  <c r="C145" i="14"/>
  <c r="D145" i="14"/>
  <c r="C148" i="13"/>
  <c r="A149" i="13" a="1"/>
  <c r="A149" i="13" s="1"/>
  <c r="B148" i="13"/>
  <c r="E146" i="14" l="1"/>
  <c r="F146" i="14"/>
  <c r="G146" i="14"/>
  <c r="H146" i="14"/>
  <c r="D149" i="13"/>
  <c r="F149" i="13"/>
  <c r="G149" i="13"/>
  <c r="H149" i="13"/>
  <c r="E149" i="13"/>
  <c r="A147" i="14" a="1"/>
  <c r="A147" i="14" s="1"/>
  <c r="C146" i="14"/>
  <c r="B146" i="14"/>
  <c r="D146" i="14"/>
  <c r="C149" i="13"/>
  <c r="A150" i="13" a="1"/>
  <c r="A150" i="13" s="1"/>
  <c r="B149" i="13"/>
  <c r="G147" i="14" l="1"/>
  <c r="H147" i="14"/>
  <c r="E147" i="14"/>
  <c r="F147" i="14"/>
  <c r="D150" i="13"/>
  <c r="H150" i="13"/>
  <c r="F150" i="13"/>
  <c r="E150" i="13"/>
  <c r="G150" i="13"/>
  <c r="A148" i="14" a="1"/>
  <c r="A148" i="14" s="1"/>
  <c r="D147" i="14"/>
  <c r="B147" i="14"/>
  <c r="C147" i="14"/>
  <c r="C150" i="13"/>
  <c r="A151" i="13" a="1"/>
  <c r="A151" i="13" s="1"/>
  <c r="B150" i="13"/>
  <c r="E148" i="14" l="1"/>
  <c r="F148" i="14"/>
  <c r="G148" i="14"/>
  <c r="H148" i="14"/>
  <c r="D151" i="13"/>
  <c r="E151" i="13"/>
  <c r="H151" i="13"/>
  <c r="F151" i="13"/>
  <c r="G151" i="13"/>
  <c r="A149" i="14" a="1"/>
  <c r="A149" i="14" s="1"/>
  <c r="C148" i="14"/>
  <c r="D148" i="14"/>
  <c r="B148" i="14"/>
  <c r="C151" i="13"/>
  <c r="A152" i="13" a="1"/>
  <c r="A152" i="13" s="1"/>
  <c r="B151" i="13"/>
  <c r="E149" i="14" l="1"/>
  <c r="F149" i="14"/>
  <c r="G149" i="14"/>
  <c r="H149" i="14"/>
  <c r="D152" i="13"/>
  <c r="F152" i="13"/>
  <c r="G152" i="13"/>
  <c r="H152" i="13"/>
  <c r="E152" i="13"/>
  <c r="A150" i="14" a="1"/>
  <c r="A150" i="14" s="1"/>
  <c r="B149" i="14"/>
  <c r="C149" i="14"/>
  <c r="D149" i="14"/>
  <c r="C152" i="13"/>
  <c r="A153" i="13" a="1"/>
  <c r="A153" i="13" s="1"/>
  <c r="B152" i="13"/>
  <c r="G150" i="14" l="1"/>
  <c r="H150" i="14"/>
  <c r="E150" i="14"/>
  <c r="F150" i="14"/>
  <c r="D153" i="13"/>
  <c r="H153" i="13"/>
  <c r="F153" i="13"/>
  <c r="E153" i="13"/>
  <c r="G153" i="13"/>
  <c r="A151" i="14" a="1"/>
  <c r="A151" i="14" s="1"/>
  <c r="C150" i="14"/>
  <c r="B150" i="14"/>
  <c r="D150" i="14"/>
  <c r="C153" i="13"/>
  <c r="A154" i="13" a="1"/>
  <c r="A154" i="13" s="1"/>
  <c r="B153" i="13"/>
  <c r="E151" i="14" l="1"/>
  <c r="F151" i="14"/>
  <c r="G151" i="14"/>
  <c r="H151" i="14"/>
  <c r="D154" i="13"/>
  <c r="E154" i="13"/>
  <c r="H154" i="13"/>
  <c r="F154" i="13"/>
  <c r="G154" i="13"/>
  <c r="A152" i="14" a="1"/>
  <c r="A152" i="14" s="1"/>
  <c r="D151" i="14"/>
  <c r="C151" i="14"/>
  <c r="B151" i="14"/>
  <c r="C154" i="13"/>
  <c r="A155" i="13" a="1"/>
  <c r="A155" i="13" s="1"/>
  <c r="B154" i="13"/>
  <c r="E152" i="14" l="1"/>
  <c r="F152" i="14"/>
  <c r="G152" i="14"/>
  <c r="H152" i="14"/>
  <c r="D155" i="13"/>
  <c r="F155" i="13"/>
  <c r="G155" i="13"/>
  <c r="H155" i="13"/>
  <c r="E155" i="13"/>
  <c r="A153" i="14" a="1"/>
  <c r="A153" i="14" s="1"/>
  <c r="B152" i="14"/>
  <c r="C152" i="14"/>
  <c r="D152" i="14"/>
  <c r="C155" i="13"/>
  <c r="A156" i="13" a="1"/>
  <c r="A156" i="13" s="1"/>
  <c r="B155" i="13"/>
  <c r="G153" i="14" l="1"/>
  <c r="H153" i="14"/>
  <c r="E153" i="14"/>
  <c r="F153" i="14"/>
  <c r="D156" i="13"/>
  <c r="H156" i="13"/>
  <c r="F156" i="13"/>
  <c r="E156" i="13"/>
  <c r="G156" i="13"/>
  <c r="A154" i="14" a="1"/>
  <c r="A154" i="14" s="1"/>
  <c r="B153" i="14"/>
  <c r="C153" i="14"/>
  <c r="D153" i="14"/>
  <c r="C156" i="13"/>
  <c r="A157" i="13" a="1"/>
  <c r="A157" i="13" s="1"/>
  <c r="B156" i="13"/>
  <c r="E154" i="14" l="1"/>
  <c r="F154" i="14"/>
  <c r="G154" i="14"/>
  <c r="H154" i="14"/>
  <c r="D157" i="13"/>
  <c r="E157" i="13"/>
  <c r="H157" i="13"/>
  <c r="F157" i="13"/>
  <c r="G157" i="13"/>
  <c r="A155" i="14" a="1"/>
  <c r="A155" i="14" s="1"/>
  <c r="C154" i="14"/>
  <c r="D154" i="14"/>
  <c r="B154" i="14"/>
  <c r="C157" i="13"/>
  <c r="A158" i="13" a="1"/>
  <c r="A158" i="13" s="1"/>
  <c r="B157" i="13"/>
  <c r="E155" i="14" l="1"/>
  <c r="F155" i="14"/>
  <c r="G155" i="14"/>
  <c r="H155" i="14"/>
  <c r="D158" i="13"/>
  <c r="F158" i="13"/>
  <c r="G158" i="13"/>
  <c r="H158" i="13"/>
  <c r="E158" i="13"/>
  <c r="A156" i="14" a="1"/>
  <c r="A156" i="14" s="1"/>
  <c r="D155" i="14"/>
  <c r="B155" i="14"/>
  <c r="C155" i="14"/>
  <c r="C158" i="13"/>
  <c r="A159" i="13" a="1"/>
  <c r="A159" i="13" s="1"/>
  <c r="B158" i="13"/>
  <c r="G156" i="14" l="1"/>
  <c r="H156" i="14"/>
  <c r="E156" i="14"/>
  <c r="F156" i="14"/>
  <c r="D159" i="13"/>
  <c r="H159" i="13"/>
  <c r="F159" i="13"/>
  <c r="E159" i="13"/>
  <c r="G159" i="13"/>
  <c r="A157" i="14" a="1"/>
  <c r="A157" i="14" s="1"/>
  <c r="B156" i="14"/>
  <c r="C156" i="14"/>
  <c r="D156" i="14"/>
  <c r="C159" i="13"/>
  <c r="A160" i="13" a="1"/>
  <c r="A160" i="13" s="1"/>
  <c r="B159" i="13"/>
  <c r="E157" i="14" l="1"/>
  <c r="F157" i="14"/>
  <c r="G157" i="14"/>
  <c r="H157" i="14"/>
  <c r="D160" i="13"/>
  <c r="E160" i="13"/>
  <c r="H160" i="13"/>
  <c r="F160" i="13"/>
  <c r="G160" i="13"/>
  <c r="A158" i="14" a="1"/>
  <c r="A158" i="14" s="1"/>
  <c r="B157" i="14"/>
  <c r="D157" i="14"/>
  <c r="C157" i="14"/>
  <c r="C160" i="13"/>
  <c r="A161" i="13" a="1"/>
  <c r="A161" i="13" s="1"/>
  <c r="B160" i="13"/>
  <c r="E158" i="14" l="1"/>
  <c r="F158" i="14"/>
  <c r="G158" i="14"/>
  <c r="H158" i="14"/>
  <c r="D161" i="13"/>
  <c r="F161" i="13"/>
  <c r="G161" i="13"/>
  <c r="H161" i="13"/>
  <c r="E161" i="13"/>
  <c r="A159" i="14" a="1"/>
  <c r="A159" i="14" s="1"/>
  <c r="C158" i="14"/>
  <c r="B158" i="14"/>
  <c r="D158" i="14"/>
  <c r="C161" i="13"/>
  <c r="A162" i="13" a="1"/>
  <c r="A162" i="13" s="1"/>
  <c r="B161" i="13"/>
  <c r="G159" i="14" l="1"/>
  <c r="H159" i="14"/>
  <c r="E159" i="14"/>
  <c r="F159" i="14"/>
  <c r="D162" i="13"/>
  <c r="H162" i="13"/>
  <c r="F162" i="13"/>
  <c r="E162" i="13"/>
  <c r="G162" i="13"/>
  <c r="A160" i="14" a="1"/>
  <c r="A160" i="14" s="1"/>
  <c r="B159" i="14"/>
  <c r="C159" i="14"/>
  <c r="D159" i="14"/>
  <c r="C162" i="13"/>
  <c r="A163" i="13" a="1"/>
  <c r="A163" i="13" s="1"/>
  <c r="B162" i="13"/>
  <c r="E160" i="14" l="1"/>
  <c r="F160" i="14"/>
  <c r="G160" i="14"/>
  <c r="H160" i="14"/>
  <c r="D163" i="13"/>
  <c r="E163" i="13"/>
  <c r="H163" i="13"/>
  <c r="F163" i="13"/>
  <c r="G163" i="13"/>
  <c r="A161" i="14" a="1"/>
  <c r="A161" i="14" s="1"/>
  <c r="B160" i="14"/>
  <c r="C160" i="14"/>
  <c r="D160" i="14"/>
  <c r="C163" i="13"/>
  <c r="A164" i="13" a="1"/>
  <c r="A164" i="13" s="1"/>
  <c r="B163" i="13"/>
  <c r="E161" i="14" l="1"/>
  <c r="F161" i="14"/>
  <c r="G161" i="14"/>
  <c r="H161" i="14"/>
  <c r="D164" i="13"/>
  <c r="F164" i="13"/>
  <c r="G164" i="13"/>
  <c r="H164" i="13"/>
  <c r="E164" i="13"/>
  <c r="A162" i="14" a="1"/>
  <c r="A162" i="14" s="1"/>
  <c r="C161" i="14"/>
  <c r="D161" i="14"/>
  <c r="B161" i="14"/>
  <c r="C164" i="13"/>
  <c r="A165" i="13" a="1"/>
  <c r="A165" i="13" s="1"/>
  <c r="B164" i="13"/>
  <c r="G162" i="14" l="1"/>
  <c r="H162" i="14"/>
  <c r="E162" i="14"/>
  <c r="F162" i="14"/>
  <c r="D165" i="13"/>
  <c r="H165" i="13"/>
  <c r="F165" i="13"/>
  <c r="E165" i="13"/>
  <c r="G165" i="13"/>
  <c r="A163" i="14" a="1"/>
  <c r="A163" i="14" s="1"/>
  <c r="D162" i="14"/>
  <c r="B162" i="14"/>
  <c r="C162" i="14"/>
  <c r="C165" i="13"/>
  <c r="A166" i="13" a="1"/>
  <c r="A166" i="13" s="1"/>
  <c r="B165" i="13"/>
  <c r="E163" i="14" l="1"/>
  <c r="F163" i="14"/>
  <c r="G163" i="14"/>
  <c r="H163" i="14"/>
  <c r="D166" i="13"/>
  <c r="E166" i="13"/>
  <c r="H166" i="13"/>
  <c r="F166" i="13"/>
  <c r="G166" i="13"/>
  <c r="A164" i="14" a="1"/>
  <c r="A164" i="14" s="1"/>
  <c r="B163" i="14"/>
  <c r="C163" i="14"/>
  <c r="D163" i="14"/>
  <c r="C166" i="13"/>
  <c r="A167" i="13" a="1"/>
  <c r="A167" i="13" s="1"/>
  <c r="B166" i="13"/>
  <c r="E164" i="14" l="1"/>
  <c r="F164" i="14"/>
  <c r="G164" i="14"/>
  <c r="H164" i="14"/>
  <c r="D167" i="13"/>
  <c r="F167" i="13"/>
  <c r="G167" i="13"/>
  <c r="H167" i="13"/>
  <c r="E167" i="13"/>
  <c r="A165" i="14" a="1"/>
  <c r="A165" i="14" s="1"/>
  <c r="B164" i="14"/>
  <c r="C164" i="14"/>
  <c r="D164" i="14"/>
  <c r="C167" i="13"/>
  <c r="A168" i="13" a="1"/>
  <c r="A168" i="13" s="1"/>
  <c r="B167" i="13"/>
  <c r="G165" i="14" l="1"/>
  <c r="H165" i="14"/>
  <c r="E165" i="14"/>
  <c r="F165" i="14"/>
  <c r="D168" i="13"/>
  <c r="H168" i="13"/>
  <c r="F168" i="13"/>
  <c r="E168" i="13"/>
  <c r="G168" i="13"/>
  <c r="A166" i="14" a="1"/>
  <c r="A166" i="14" s="1"/>
  <c r="C165" i="14"/>
  <c r="D165" i="14"/>
  <c r="B165" i="14"/>
  <c r="C168" i="13"/>
  <c r="A169" i="13" a="1"/>
  <c r="A169" i="13" s="1"/>
  <c r="B168" i="13"/>
  <c r="E166" i="14" l="1"/>
  <c r="F166" i="14"/>
  <c r="G166" i="14"/>
  <c r="H166" i="14"/>
  <c r="D169" i="13"/>
  <c r="E169" i="13"/>
  <c r="H169" i="13"/>
  <c r="F169" i="13"/>
  <c r="G169" i="13"/>
  <c r="A167" i="14" a="1"/>
  <c r="A167" i="14" s="1"/>
  <c r="D166" i="14"/>
  <c r="B166" i="14"/>
  <c r="C166" i="14"/>
  <c r="C169" i="13"/>
  <c r="A170" i="13" a="1"/>
  <c r="A170" i="13" s="1"/>
  <c r="B169" i="13"/>
  <c r="E167" i="14" l="1"/>
  <c r="F167" i="14"/>
  <c r="G167" i="14"/>
  <c r="H167" i="14"/>
  <c r="D170" i="13"/>
  <c r="F170" i="13"/>
  <c r="G170" i="13"/>
  <c r="H170" i="13"/>
  <c r="E170" i="13"/>
  <c r="A168" i="14" a="1"/>
  <c r="A168" i="14" s="1"/>
  <c r="B167" i="14"/>
  <c r="C167" i="14"/>
  <c r="D167" i="14"/>
  <c r="C170" i="13"/>
  <c r="A171" i="13" a="1"/>
  <c r="A171" i="13" s="1"/>
  <c r="B170" i="13"/>
  <c r="G168" i="14" l="1"/>
  <c r="H168" i="14"/>
  <c r="E168" i="14"/>
  <c r="F168" i="14"/>
  <c r="D171" i="13"/>
  <c r="H171" i="13"/>
  <c r="F171" i="13"/>
  <c r="E171" i="13"/>
  <c r="G171" i="13"/>
  <c r="A169" i="14" a="1"/>
  <c r="A169" i="14" s="1"/>
  <c r="B168" i="14"/>
  <c r="C168" i="14"/>
  <c r="D168" i="14"/>
  <c r="C171" i="13"/>
  <c r="A172" i="13" a="1"/>
  <c r="A172" i="13" s="1"/>
  <c r="B171" i="13"/>
  <c r="E169" i="14" l="1"/>
  <c r="F169" i="14"/>
  <c r="G169" i="14"/>
  <c r="H169" i="14"/>
  <c r="D172" i="13"/>
  <c r="E172" i="13"/>
  <c r="H172" i="13"/>
  <c r="F172" i="13"/>
  <c r="G172" i="13"/>
  <c r="A170" i="14" a="1"/>
  <c r="A170" i="14" s="1"/>
  <c r="C169" i="14"/>
  <c r="D169" i="14"/>
  <c r="B169" i="14"/>
  <c r="C172" i="13"/>
  <c r="A173" i="13" a="1"/>
  <c r="A173" i="13" s="1"/>
  <c r="B172" i="13"/>
  <c r="E170" i="14" l="1"/>
  <c r="F170" i="14"/>
  <c r="G170" i="14"/>
  <c r="H170" i="14"/>
  <c r="D173" i="13"/>
  <c r="F173" i="13"/>
  <c r="G173" i="13"/>
  <c r="H173" i="13"/>
  <c r="E173" i="13"/>
  <c r="A171" i="14" a="1"/>
  <c r="A171" i="14" s="1"/>
  <c r="D170" i="14"/>
  <c r="B170" i="14"/>
  <c r="C170" i="14"/>
  <c r="C173" i="13"/>
  <c r="A174" i="13" a="1"/>
  <c r="A174" i="13" s="1"/>
  <c r="B173" i="13"/>
  <c r="G171" i="14" l="1"/>
  <c r="H171" i="14"/>
  <c r="E171" i="14"/>
  <c r="F171" i="14"/>
  <c r="D174" i="13"/>
  <c r="H174" i="13"/>
  <c r="F174" i="13"/>
  <c r="E174" i="13"/>
  <c r="G174" i="13"/>
  <c r="A172" i="14" a="1"/>
  <c r="A172" i="14" s="1"/>
  <c r="B171" i="14"/>
  <c r="C171" i="14"/>
  <c r="D171" i="14"/>
  <c r="C174" i="13"/>
  <c r="A175" i="13" a="1"/>
  <c r="A175" i="13" s="1"/>
  <c r="B174" i="13"/>
  <c r="E172" i="14" l="1"/>
  <c r="F172" i="14"/>
  <c r="G172" i="14"/>
  <c r="H172" i="14"/>
  <c r="D175" i="13"/>
  <c r="E175" i="13"/>
  <c r="H175" i="13"/>
  <c r="F175" i="13"/>
  <c r="G175" i="13"/>
  <c r="A173" i="14" a="1"/>
  <c r="A173" i="14" s="1"/>
  <c r="B172" i="14"/>
  <c r="C172" i="14"/>
  <c r="D172" i="14"/>
  <c r="C175" i="13"/>
  <c r="A176" i="13" a="1"/>
  <c r="A176" i="13" s="1"/>
  <c r="B175" i="13"/>
  <c r="E173" i="14" l="1"/>
  <c r="F173" i="14"/>
  <c r="G173" i="14"/>
  <c r="H173" i="14"/>
  <c r="D176" i="13"/>
  <c r="F176" i="13"/>
  <c r="G176" i="13"/>
  <c r="H176" i="13"/>
  <c r="E176" i="13"/>
  <c r="A174" i="14" a="1"/>
  <c r="A174" i="14" s="1"/>
  <c r="C173" i="14"/>
  <c r="D173" i="14"/>
  <c r="B173" i="14"/>
  <c r="C176" i="13"/>
  <c r="A177" i="13" a="1"/>
  <c r="A177" i="13" s="1"/>
  <c r="B176" i="13"/>
  <c r="G174" i="14" l="1"/>
  <c r="H174" i="14"/>
  <c r="E174" i="14"/>
  <c r="F174" i="14"/>
  <c r="D177" i="13"/>
  <c r="H177" i="13"/>
  <c r="F177" i="13"/>
  <c r="E177" i="13"/>
  <c r="G177" i="13"/>
  <c r="A175" i="14" a="1"/>
  <c r="A175" i="14" s="1"/>
  <c r="D174" i="14"/>
  <c r="B174" i="14"/>
  <c r="C174" i="14"/>
  <c r="C177" i="13"/>
  <c r="A178" i="13" a="1"/>
  <c r="A178" i="13" s="1"/>
  <c r="B177" i="13"/>
  <c r="E175" i="14" l="1"/>
  <c r="F175" i="14"/>
  <c r="G175" i="14"/>
  <c r="H175" i="14"/>
  <c r="D178" i="13"/>
  <c r="E178" i="13"/>
  <c r="H178" i="13"/>
  <c r="F178" i="13"/>
  <c r="G178" i="13"/>
  <c r="A176" i="14" a="1"/>
  <c r="A176" i="14" s="1"/>
  <c r="B175" i="14"/>
  <c r="C175" i="14"/>
  <c r="D175" i="14"/>
  <c r="C178" i="13"/>
  <c r="A179" i="13" a="1"/>
  <c r="A179" i="13" s="1"/>
  <c r="B178" i="13"/>
  <c r="E176" i="14" l="1"/>
  <c r="F176" i="14"/>
  <c r="G176" i="14"/>
  <c r="H176" i="14"/>
  <c r="D179" i="13"/>
  <c r="F179" i="13"/>
  <c r="G179" i="13"/>
  <c r="H179" i="13"/>
  <c r="E179" i="13"/>
  <c r="A177" i="14" a="1"/>
  <c r="A177" i="14" s="1"/>
  <c r="B176" i="14"/>
  <c r="C176" i="14"/>
  <c r="D176" i="14"/>
  <c r="C179" i="13"/>
  <c r="A180" i="13" a="1"/>
  <c r="A180" i="13" s="1"/>
  <c r="B179" i="13"/>
  <c r="G177" i="14" l="1"/>
  <c r="H177" i="14"/>
  <c r="E177" i="14"/>
  <c r="F177" i="14"/>
  <c r="D180" i="13"/>
  <c r="H180" i="13"/>
  <c r="F180" i="13"/>
  <c r="E180" i="13"/>
  <c r="G180" i="13"/>
  <c r="A178" i="14" a="1"/>
  <c r="A178" i="14" s="1"/>
  <c r="C177" i="14"/>
  <c r="D177" i="14"/>
  <c r="B177" i="14"/>
  <c r="C180" i="13"/>
  <c r="A181" i="13" a="1"/>
  <c r="A181" i="13" s="1"/>
  <c r="B180" i="13"/>
  <c r="E178" i="14" l="1"/>
  <c r="F178" i="14"/>
  <c r="G178" i="14"/>
  <c r="H178" i="14"/>
  <c r="D181" i="13"/>
  <c r="E181" i="13"/>
  <c r="H181" i="13"/>
  <c r="F181" i="13"/>
  <c r="G181" i="13"/>
  <c r="A179" i="14" a="1"/>
  <c r="A179" i="14" s="1"/>
  <c r="D178" i="14"/>
  <c r="B178" i="14"/>
  <c r="C178" i="14"/>
  <c r="C181" i="13"/>
  <c r="A182" i="13" a="1"/>
  <c r="A182" i="13" s="1"/>
  <c r="B181" i="13"/>
  <c r="E179" i="14" l="1"/>
  <c r="F179" i="14"/>
  <c r="G179" i="14"/>
  <c r="H179" i="14"/>
  <c r="D182" i="13"/>
  <c r="F182" i="13"/>
  <c r="G182" i="13"/>
  <c r="H182" i="13"/>
  <c r="E182" i="13"/>
  <c r="A180" i="14" a="1"/>
  <c r="A180" i="14" s="1"/>
  <c r="B179" i="14"/>
  <c r="C179" i="14"/>
  <c r="D179" i="14"/>
  <c r="C182" i="13"/>
  <c r="A183" i="13" a="1"/>
  <c r="A183" i="13" s="1"/>
  <c r="B182" i="13"/>
  <c r="G180" i="14" l="1"/>
  <c r="H180" i="14"/>
  <c r="E180" i="14"/>
  <c r="F180" i="14"/>
  <c r="D183" i="13"/>
  <c r="H183" i="13"/>
  <c r="F183" i="13"/>
  <c r="E183" i="13"/>
  <c r="G183" i="13"/>
  <c r="A181" i="14" a="1"/>
  <c r="A181" i="14" s="1"/>
  <c r="B180" i="14"/>
  <c r="C180" i="14"/>
  <c r="D180" i="14"/>
  <c r="C183" i="13"/>
  <c r="A184" i="13" a="1"/>
  <c r="A184" i="13" s="1"/>
  <c r="B183" i="13"/>
  <c r="E181" i="14" l="1"/>
  <c r="F181" i="14"/>
  <c r="G181" i="14"/>
  <c r="H181" i="14"/>
  <c r="D184" i="13"/>
  <c r="E184" i="13"/>
  <c r="H184" i="13"/>
  <c r="F184" i="13"/>
  <c r="G184" i="13"/>
  <c r="A182" i="14" a="1"/>
  <c r="A182" i="14" s="1"/>
  <c r="C181" i="14"/>
  <c r="D181" i="14"/>
  <c r="B181" i="14"/>
  <c r="C184" i="13"/>
  <c r="A185" i="13" a="1"/>
  <c r="A185" i="13" s="1"/>
  <c r="B184" i="13"/>
  <c r="E182" i="14" l="1"/>
  <c r="F182" i="14"/>
  <c r="G182" i="14"/>
  <c r="H182" i="14"/>
  <c r="D185" i="13"/>
  <c r="F185" i="13"/>
  <c r="G185" i="13"/>
  <c r="H185" i="13"/>
  <c r="E185" i="13"/>
  <c r="A183" i="14" a="1"/>
  <c r="A183" i="14" s="1"/>
  <c r="D182" i="14"/>
  <c r="B182" i="14"/>
  <c r="C182" i="14"/>
  <c r="C185" i="13"/>
  <c r="A186" i="13" a="1"/>
  <c r="A186" i="13" s="1"/>
  <c r="B185" i="13"/>
  <c r="G183" i="14" l="1"/>
  <c r="H183" i="14"/>
  <c r="E183" i="14"/>
  <c r="F183" i="14"/>
  <c r="D186" i="13"/>
  <c r="H186" i="13"/>
  <c r="F186" i="13"/>
  <c r="E186" i="13"/>
  <c r="G186" i="13"/>
  <c r="A184" i="14" a="1"/>
  <c r="A184" i="14" s="1"/>
  <c r="B183" i="14"/>
  <c r="C183" i="14"/>
  <c r="D183" i="14"/>
  <c r="C186" i="13"/>
  <c r="A187" i="13" a="1"/>
  <c r="A187" i="13" s="1"/>
  <c r="B186" i="13"/>
  <c r="E184" i="14" l="1"/>
  <c r="F184" i="14"/>
  <c r="G184" i="14"/>
  <c r="H184" i="14"/>
  <c r="D187" i="13"/>
  <c r="E187" i="13"/>
  <c r="H187" i="13"/>
  <c r="F187" i="13"/>
  <c r="G187" i="13"/>
  <c r="A185" i="14" a="1"/>
  <c r="A185" i="14" s="1"/>
  <c r="B184" i="14"/>
  <c r="C184" i="14"/>
  <c r="D184" i="14"/>
  <c r="C187" i="13"/>
  <c r="A188" i="13" a="1"/>
  <c r="A188" i="13" s="1"/>
  <c r="B187" i="13"/>
  <c r="E185" i="14" l="1"/>
  <c r="F185" i="14"/>
  <c r="G185" i="14"/>
  <c r="H185" i="14"/>
  <c r="D188" i="13"/>
  <c r="F188" i="13"/>
  <c r="G188" i="13"/>
  <c r="H188" i="13"/>
  <c r="E188" i="13"/>
  <c r="A186" i="14" a="1"/>
  <c r="A186" i="14" s="1"/>
  <c r="C185" i="14"/>
  <c r="D185" i="14"/>
  <c r="B185" i="14"/>
  <c r="C188" i="13"/>
  <c r="A189" i="13" a="1"/>
  <c r="A189" i="13" s="1"/>
  <c r="B188" i="13"/>
  <c r="G186" i="14" l="1"/>
  <c r="H186" i="14"/>
  <c r="E186" i="14"/>
  <c r="F186" i="14"/>
  <c r="D189" i="13"/>
  <c r="H189" i="13"/>
  <c r="F189" i="13"/>
  <c r="E189" i="13"/>
  <c r="G189" i="13"/>
  <c r="A187" i="14" a="1"/>
  <c r="A187" i="14" s="1"/>
  <c r="D186" i="14"/>
  <c r="B186" i="14"/>
  <c r="C186" i="14"/>
  <c r="C189" i="13"/>
  <c r="A190" i="13" a="1"/>
  <c r="A190" i="13" s="1"/>
  <c r="B189" i="13"/>
  <c r="E187" i="14" l="1"/>
  <c r="F187" i="14"/>
  <c r="G187" i="14"/>
  <c r="H187" i="14"/>
  <c r="D190" i="13"/>
  <c r="E190" i="13"/>
  <c r="H190" i="13"/>
  <c r="F190" i="13"/>
  <c r="G190" i="13"/>
  <c r="A188" i="14" a="1"/>
  <c r="A188" i="14" s="1"/>
  <c r="B187" i="14"/>
  <c r="C187" i="14"/>
  <c r="D187" i="14"/>
  <c r="C190" i="13"/>
  <c r="A191" i="13" a="1"/>
  <c r="A191" i="13" s="1"/>
  <c r="B190" i="13"/>
  <c r="E188" i="14" l="1"/>
  <c r="F188" i="14"/>
  <c r="G188" i="14"/>
  <c r="H188" i="14"/>
  <c r="D191" i="13"/>
  <c r="F191" i="13"/>
  <c r="G191" i="13"/>
  <c r="H191" i="13"/>
  <c r="E191" i="13"/>
  <c r="A189" i="14" a="1"/>
  <c r="A189" i="14" s="1"/>
  <c r="B188" i="14"/>
  <c r="C188" i="14"/>
  <c r="D188" i="14"/>
  <c r="C191" i="13"/>
  <c r="A192" i="13" a="1"/>
  <c r="A192" i="13" s="1"/>
  <c r="B191" i="13"/>
  <c r="G189" i="14" l="1"/>
  <c r="H189" i="14"/>
  <c r="E189" i="14"/>
  <c r="F189" i="14"/>
  <c r="D192" i="13"/>
  <c r="H192" i="13"/>
  <c r="F192" i="13"/>
  <c r="E192" i="13"/>
  <c r="G192" i="13"/>
  <c r="A190" i="14" a="1"/>
  <c r="A190" i="14" s="1"/>
  <c r="C189" i="14"/>
  <c r="D189" i="14"/>
  <c r="B189" i="14"/>
  <c r="C192" i="13"/>
  <c r="A193" i="13" a="1"/>
  <c r="A193" i="13" s="1"/>
  <c r="B192" i="13"/>
  <c r="E190" i="14" l="1"/>
  <c r="F190" i="14"/>
  <c r="G190" i="14"/>
  <c r="H190" i="14"/>
  <c r="D193" i="13"/>
  <c r="E193" i="13"/>
  <c r="H193" i="13"/>
  <c r="F193" i="13"/>
  <c r="G193" i="13"/>
  <c r="A191" i="14" a="1"/>
  <c r="A191" i="14" s="1"/>
  <c r="D190" i="14"/>
  <c r="B190" i="14"/>
  <c r="C190" i="14"/>
  <c r="C193" i="13"/>
  <c r="A194" i="13" a="1"/>
  <c r="A194" i="13" s="1"/>
  <c r="B193" i="13"/>
  <c r="E191" i="14" l="1"/>
  <c r="F191" i="14"/>
  <c r="G191" i="14"/>
  <c r="H191" i="14"/>
  <c r="D194" i="13"/>
  <c r="F194" i="13"/>
  <c r="G194" i="13"/>
  <c r="H194" i="13"/>
  <c r="E194" i="13"/>
  <c r="A192" i="14" a="1"/>
  <c r="A192" i="14" s="1"/>
  <c r="B191" i="14"/>
  <c r="C191" i="14"/>
  <c r="D191" i="14"/>
  <c r="C194" i="13"/>
  <c r="A195" i="13" a="1"/>
  <c r="A195" i="13" s="1"/>
  <c r="B194" i="13"/>
  <c r="G192" i="14" l="1"/>
  <c r="H192" i="14"/>
  <c r="E192" i="14"/>
  <c r="F192" i="14"/>
  <c r="D195" i="13"/>
  <c r="H195" i="13"/>
  <c r="F195" i="13"/>
  <c r="E195" i="13"/>
  <c r="G195" i="13"/>
  <c r="A193" i="14" a="1"/>
  <c r="A193" i="14" s="1"/>
  <c r="B192" i="14"/>
  <c r="C192" i="14"/>
  <c r="D192" i="14"/>
  <c r="C195" i="13"/>
  <c r="A196" i="13" a="1"/>
  <c r="A196" i="13" s="1"/>
  <c r="B195" i="13"/>
  <c r="E193" i="14" l="1"/>
  <c r="F193" i="14"/>
  <c r="G193" i="14"/>
  <c r="H193" i="14"/>
  <c r="D196" i="13"/>
  <c r="E196" i="13"/>
  <c r="H196" i="13"/>
  <c r="F196" i="13"/>
  <c r="G196" i="13"/>
  <c r="A194" i="14" a="1"/>
  <c r="A194" i="14" s="1"/>
  <c r="D193" i="14"/>
  <c r="C193" i="14"/>
  <c r="B193" i="14"/>
  <c r="C196" i="13"/>
  <c r="A197" i="13" a="1"/>
  <c r="A197" i="13" s="1"/>
  <c r="B196" i="13"/>
  <c r="E194" i="14" l="1"/>
  <c r="F194" i="14"/>
  <c r="G194" i="14"/>
  <c r="H194" i="14"/>
  <c r="D197" i="13"/>
  <c r="F197" i="13"/>
  <c r="G197" i="13"/>
  <c r="H197" i="13"/>
  <c r="E197" i="13"/>
  <c r="A195" i="14" a="1"/>
  <c r="A195" i="14" s="1"/>
  <c r="B194" i="14"/>
  <c r="D194" i="14"/>
  <c r="C194" i="14"/>
  <c r="C197" i="13"/>
  <c r="A198" i="13" a="1"/>
  <c r="A198" i="13" s="1"/>
  <c r="B197" i="13"/>
  <c r="G195" i="14" l="1"/>
  <c r="H195" i="14"/>
  <c r="E195" i="14"/>
  <c r="F195" i="14"/>
  <c r="D198" i="13"/>
  <c r="H198" i="13"/>
  <c r="F198" i="13"/>
  <c r="E198" i="13"/>
  <c r="G198" i="13"/>
  <c r="A196" i="14" a="1"/>
  <c r="A196" i="14" s="1"/>
  <c r="B195" i="14"/>
  <c r="C195" i="14"/>
  <c r="D195" i="14"/>
  <c r="C198" i="13"/>
  <c r="A199" i="13" a="1"/>
  <c r="A199" i="13" s="1"/>
  <c r="B198" i="13"/>
  <c r="E196" i="14" l="1"/>
  <c r="F196" i="14"/>
  <c r="G196" i="14"/>
  <c r="H196" i="14"/>
  <c r="D199" i="13"/>
  <c r="E199" i="13"/>
  <c r="H199" i="13"/>
  <c r="F199" i="13"/>
  <c r="G199" i="13"/>
  <c r="A197" i="14" a="1"/>
  <c r="A197" i="14" s="1"/>
  <c r="C196" i="14"/>
  <c r="D196" i="14"/>
  <c r="B196" i="14"/>
  <c r="C199" i="13"/>
  <c r="A200" i="13" a="1"/>
  <c r="A200" i="13" s="1"/>
  <c r="B199" i="13"/>
  <c r="E197" i="14" l="1"/>
  <c r="F197" i="14"/>
  <c r="G197" i="14"/>
  <c r="H197" i="14"/>
  <c r="D200" i="13"/>
  <c r="F200" i="13"/>
  <c r="G200" i="13"/>
  <c r="H200" i="13"/>
  <c r="E200" i="13"/>
  <c r="A198" i="14" a="1"/>
  <c r="A198" i="14" s="1"/>
  <c r="D197" i="14"/>
  <c r="B197" i="14"/>
  <c r="C197" i="14"/>
  <c r="C200" i="13"/>
  <c r="A201" i="13" a="1"/>
  <c r="A201" i="13" s="1"/>
  <c r="B200" i="13"/>
  <c r="G198" i="14" l="1"/>
  <c r="H198" i="14"/>
  <c r="E198" i="14"/>
  <c r="F198" i="14"/>
  <c r="D201" i="13"/>
  <c r="H201" i="13"/>
  <c r="F201" i="13"/>
  <c r="E201" i="13"/>
  <c r="G201" i="13"/>
  <c r="A199" i="14" a="1"/>
  <c r="A199" i="14" s="1"/>
  <c r="C198" i="14"/>
  <c r="B198" i="14"/>
  <c r="D198" i="14"/>
  <c r="C201" i="13"/>
  <c r="A202" i="13" a="1"/>
  <c r="A202" i="13" s="1"/>
  <c r="B201" i="13"/>
  <c r="E199" i="14" l="1"/>
  <c r="F199" i="14"/>
  <c r="G199" i="14"/>
  <c r="H199" i="14"/>
  <c r="D202" i="13"/>
  <c r="E202" i="13"/>
  <c r="H202" i="13"/>
  <c r="F202" i="13"/>
  <c r="G202" i="13"/>
  <c r="A200" i="14" a="1"/>
  <c r="A200" i="14" s="1"/>
  <c r="B199" i="14"/>
  <c r="D199" i="14"/>
  <c r="C199" i="14"/>
  <c r="C202" i="13"/>
  <c r="A203" i="13" a="1"/>
  <c r="A203" i="13" s="1"/>
  <c r="B202" i="13"/>
  <c r="E200" i="14" l="1"/>
  <c r="F200" i="14"/>
  <c r="G200" i="14"/>
  <c r="H200" i="14"/>
  <c r="D203" i="13"/>
  <c r="F203" i="13"/>
  <c r="G203" i="13"/>
  <c r="H203" i="13"/>
  <c r="E203" i="13"/>
  <c r="A201" i="14" a="1"/>
  <c r="A201" i="14" s="1"/>
  <c r="C200" i="14"/>
  <c r="B200" i="14"/>
  <c r="D200" i="14"/>
  <c r="C203" i="13"/>
  <c r="A204" i="13" a="1"/>
  <c r="A204" i="13" s="1"/>
  <c r="B203" i="13"/>
  <c r="G201" i="14" l="1"/>
  <c r="H201" i="14"/>
  <c r="E201" i="14"/>
  <c r="F201" i="14"/>
  <c r="H204" i="13"/>
  <c r="F204" i="13"/>
  <c r="E204" i="13"/>
  <c r="G204" i="13"/>
  <c r="A202" i="14" a="1"/>
  <c r="A202" i="14" s="1"/>
  <c r="D201" i="14"/>
  <c r="C201" i="14"/>
  <c r="B201" i="14"/>
  <c r="C204" i="13"/>
  <c r="D204" i="13"/>
  <c r="A205" i="13" a="1"/>
  <c r="A205" i="13" s="1"/>
  <c r="B204" i="13"/>
  <c r="E202" i="14" l="1"/>
  <c r="F202" i="14"/>
  <c r="G202" i="14"/>
  <c r="H202" i="14"/>
  <c r="E205" i="13"/>
  <c r="H205" i="13"/>
  <c r="G205" i="13"/>
  <c r="F205" i="13"/>
  <c r="A203" i="14" a="1"/>
  <c r="A203" i="14" s="1"/>
  <c r="D202" i="14"/>
  <c r="B202" i="14"/>
  <c r="C202" i="14"/>
  <c r="C205" i="13"/>
  <c r="D205" i="13"/>
  <c r="A206" i="13" a="1"/>
  <c r="A206" i="13" s="1"/>
  <c r="B205" i="13"/>
  <c r="E203" i="14" l="1"/>
  <c r="F203" i="14"/>
  <c r="G203" i="14"/>
  <c r="H203" i="14"/>
  <c r="F206" i="13"/>
  <c r="G206" i="13"/>
  <c r="H206" i="13"/>
  <c r="E206" i="13"/>
  <c r="A204" i="14" a="1"/>
  <c r="A204" i="14" s="1"/>
  <c r="B203" i="14"/>
  <c r="C203" i="14"/>
  <c r="D203" i="14"/>
  <c r="C206" i="13"/>
  <c r="D206" i="13"/>
  <c r="A207" i="13" a="1"/>
  <c r="A207" i="13" s="1"/>
  <c r="B206" i="13"/>
  <c r="G204" i="14" l="1"/>
  <c r="H204" i="14"/>
  <c r="E204" i="14"/>
  <c r="F204" i="14"/>
  <c r="H207" i="13"/>
  <c r="F207" i="13"/>
  <c r="E207" i="13"/>
  <c r="G207" i="13"/>
  <c r="A205" i="14" a="1"/>
  <c r="A205" i="14" s="1"/>
  <c r="C204" i="14"/>
  <c r="D204" i="14"/>
  <c r="B204" i="14"/>
  <c r="C207" i="13"/>
  <c r="D207" i="13"/>
  <c r="A208" i="13" a="1"/>
  <c r="A208" i="13" s="1"/>
  <c r="B207" i="13"/>
  <c r="E205" i="14" l="1"/>
  <c r="F205" i="14"/>
  <c r="G205" i="14"/>
  <c r="H205" i="14"/>
  <c r="E208" i="13"/>
  <c r="H208" i="13"/>
  <c r="G208" i="13"/>
  <c r="F208" i="13"/>
  <c r="A206" i="14" a="1"/>
  <c r="A206" i="14" s="1"/>
  <c r="D205" i="14"/>
  <c r="B205" i="14"/>
  <c r="C205" i="14"/>
  <c r="C208" i="13"/>
  <c r="D208" i="13"/>
  <c r="A209" i="13" a="1"/>
  <c r="A209" i="13" s="1"/>
  <c r="B208" i="13"/>
  <c r="E206" i="14" l="1"/>
  <c r="F206" i="14"/>
  <c r="G206" i="14"/>
  <c r="H206" i="14"/>
  <c r="F209" i="13"/>
  <c r="G209" i="13"/>
  <c r="H209" i="13"/>
  <c r="E209" i="13"/>
  <c r="A207" i="14" a="1"/>
  <c r="A207" i="14" s="1"/>
  <c r="C206" i="14"/>
  <c r="D206" i="14"/>
  <c r="B206" i="14"/>
  <c r="C209" i="13"/>
  <c r="D209" i="13"/>
  <c r="A210" i="13" a="1"/>
  <c r="A210" i="13" s="1"/>
  <c r="B209" i="13"/>
  <c r="G207" i="14" l="1"/>
  <c r="H207" i="14"/>
  <c r="E207" i="14"/>
  <c r="F207" i="14"/>
  <c r="H210" i="13"/>
  <c r="F210" i="13"/>
  <c r="E210" i="13"/>
  <c r="G210" i="13"/>
  <c r="A208" i="14" a="1"/>
  <c r="A208" i="14" s="1"/>
  <c r="B207" i="14"/>
  <c r="D207" i="14"/>
  <c r="C207" i="14"/>
  <c r="C210" i="13"/>
  <c r="D210" i="13"/>
  <c r="A211" i="13" a="1"/>
  <c r="A211" i="13" s="1"/>
  <c r="B210" i="13"/>
  <c r="E208" i="14" l="1"/>
  <c r="F208" i="14"/>
  <c r="G208" i="14"/>
  <c r="H208" i="14"/>
  <c r="E211" i="13"/>
  <c r="G211" i="13"/>
  <c r="H211" i="13"/>
  <c r="F211" i="13"/>
  <c r="A209" i="14" a="1"/>
  <c r="A209" i="14" s="1"/>
  <c r="C208" i="14"/>
  <c r="B208" i="14"/>
  <c r="D208" i="14"/>
  <c r="C211" i="13"/>
  <c r="D211" i="13"/>
  <c r="A212" i="13" a="1"/>
  <c r="A212" i="13" s="1"/>
  <c r="B211" i="13"/>
  <c r="E209" i="14" l="1"/>
  <c r="F209" i="14"/>
  <c r="G209" i="14"/>
  <c r="H209" i="14"/>
  <c r="F212" i="13"/>
  <c r="G212" i="13"/>
  <c r="E212" i="13"/>
  <c r="H212" i="13"/>
  <c r="A210" i="14" a="1"/>
  <c r="A210" i="14" s="1"/>
  <c r="D209" i="14"/>
  <c r="C209" i="14"/>
  <c r="B209" i="14"/>
  <c r="C212" i="13"/>
  <c r="D212" i="13"/>
  <c r="A213" i="13" a="1"/>
  <c r="A213" i="13" s="1"/>
  <c r="B212" i="13"/>
  <c r="G210" i="14" l="1"/>
  <c r="H210" i="14"/>
  <c r="E210" i="14"/>
  <c r="F210" i="14"/>
  <c r="H213" i="13"/>
  <c r="E213" i="13"/>
  <c r="G213" i="13"/>
  <c r="F213" i="13"/>
  <c r="A211" i="14" a="1"/>
  <c r="A211" i="14" s="1"/>
  <c r="B210" i="14"/>
  <c r="D210" i="14"/>
  <c r="C210" i="14"/>
  <c r="D213" i="13"/>
  <c r="C213" i="13"/>
  <c r="A214" i="13" a="1"/>
  <c r="A214" i="13" s="1"/>
  <c r="B213" i="13"/>
  <c r="E211" i="14" l="1"/>
  <c r="F211" i="14"/>
  <c r="G211" i="14"/>
  <c r="H211" i="14"/>
  <c r="E214" i="13"/>
  <c r="G214" i="13"/>
  <c r="H214" i="13"/>
  <c r="F214" i="13"/>
  <c r="A212" i="14" a="1"/>
  <c r="A212" i="14" s="1"/>
  <c r="B211" i="14"/>
  <c r="C211" i="14"/>
  <c r="D211" i="14"/>
  <c r="C214" i="13"/>
  <c r="D214" i="13"/>
  <c r="A215" i="13" a="1"/>
  <c r="A215" i="13" s="1"/>
  <c r="B214" i="13"/>
  <c r="E212" i="14" l="1"/>
  <c r="F212" i="14"/>
  <c r="G212" i="14"/>
  <c r="H212" i="14"/>
  <c r="F215" i="13"/>
  <c r="G215" i="13"/>
  <c r="E215" i="13"/>
  <c r="H215" i="13"/>
  <c r="A213" i="14" a="1"/>
  <c r="A213" i="14" s="1"/>
  <c r="C212" i="14"/>
  <c r="D212" i="14"/>
  <c r="B212" i="14"/>
  <c r="D215" i="13"/>
  <c r="C215" i="13"/>
  <c r="A216" i="13" a="1"/>
  <c r="A216" i="13" s="1"/>
  <c r="B215" i="13"/>
  <c r="G213" i="14" l="1"/>
  <c r="H213" i="14"/>
  <c r="E213" i="14"/>
  <c r="F213" i="14"/>
  <c r="G216" i="13"/>
  <c r="H216" i="13"/>
  <c r="E216" i="13"/>
  <c r="F216" i="13"/>
  <c r="A214" i="14" a="1"/>
  <c r="A214" i="14" s="1"/>
  <c r="D213" i="14"/>
  <c r="B213" i="14"/>
  <c r="C213" i="14"/>
  <c r="C216" i="13"/>
  <c r="D216" i="13"/>
  <c r="A217" i="13" a="1"/>
  <c r="A217" i="13" s="1"/>
  <c r="B216" i="13"/>
  <c r="E214" i="14" l="1"/>
  <c r="F214" i="14"/>
  <c r="G214" i="14"/>
  <c r="H214" i="14"/>
  <c r="E217" i="13"/>
  <c r="G217" i="13"/>
  <c r="H217" i="13"/>
  <c r="F217" i="13"/>
  <c r="A215" i="14" a="1"/>
  <c r="A215" i="14" s="1"/>
  <c r="C214" i="14"/>
  <c r="B214" i="14"/>
  <c r="D214" i="14"/>
  <c r="C217" i="13"/>
  <c r="D217" i="13"/>
  <c r="A218" i="13" a="1"/>
  <c r="A218" i="13" s="1"/>
  <c r="B217" i="13"/>
  <c r="E215" i="14" l="1"/>
  <c r="F215" i="14"/>
  <c r="G215" i="14"/>
  <c r="H215" i="14"/>
  <c r="E218" i="13"/>
  <c r="F218" i="13"/>
  <c r="G218" i="13"/>
  <c r="H218" i="13"/>
  <c r="A216" i="14" a="1"/>
  <c r="A216" i="14" s="1"/>
  <c r="B215" i="14"/>
  <c r="D215" i="14"/>
  <c r="C215" i="14"/>
  <c r="C218" i="13"/>
  <c r="D218" i="13"/>
  <c r="A219" i="13" a="1"/>
  <c r="A219" i="13" s="1"/>
  <c r="B218" i="13"/>
  <c r="G216" i="14" l="1"/>
  <c r="H216" i="14"/>
  <c r="E216" i="14"/>
  <c r="F216" i="14"/>
  <c r="G219" i="13"/>
  <c r="H219" i="13"/>
  <c r="E219" i="13"/>
  <c r="F219" i="13"/>
  <c r="A217" i="14" a="1"/>
  <c r="A217" i="14" s="1"/>
  <c r="C216" i="14"/>
  <c r="B216" i="14"/>
  <c r="D216" i="14"/>
  <c r="C219" i="13"/>
  <c r="D219" i="13"/>
  <c r="A220" i="13" a="1"/>
  <c r="A220" i="13" s="1"/>
  <c r="B219" i="13"/>
  <c r="E217" i="14" l="1"/>
  <c r="F217" i="14"/>
  <c r="G217" i="14"/>
  <c r="H217" i="14"/>
  <c r="E220" i="13"/>
  <c r="G220" i="13"/>
  <c r="F220" i="13"/>
  <c r="H220" i="13"/>
  <c r="A218" i="14" a="1"/>
  <c r="A218" i="14" s="1"/>
  <c r="D217" i="14"/>
  <c r="C217" i="14"/>
  <c r="B217" i="14"/>
  <c r="C220" i="13"/>
  <c r="D220" i="13"/>
  <c r="A221" i="13" a="1"/>
  <c r="A221" i="13" s="1"/>
  <c r="B220" i="13"/>
  <c r="E218" i="14" l="1"/>
  <c r="F218" i="14"/>
  <c r="G218" i="14"/>
  <c r="H218" i="14"/>
  <c r="E221" i="13"/>
  <c r="F221" i="13"/>
  <c r="G221" i="13"/>
  <c r="H221" i="13"/>
  <c r="A219" i="14" a="1"/>
  <c r="A219" i="14" s="1"/>
  <c r="D218" i="14"/>
  <c r="B218" i="14"/>
  <c r="C218" i="14"/>
  <c r="C221" i="13"/>
  <c r="D221" i="13"/>
  <c r="A222" i="13" a="1"/>
  <c r="A222" i="13" s="1"/>
  <c r="B221" i="13"/>
  <c r="G219" i="14" l="1"/>
  <c r="H219" i="14"/>
  <c r="E219" i="14"/>
  <c r="F219" i="14"/>
  <c r="G222" i="13"/>
  <c r="H222" i="13"/>
  <c r="E222" i="13"/>
  <c r="F222" i="13"/>
  <c r="A220" i="14" a="1"/>
  <c r="A220" i="14" s="1"/>
  <c r="B219" i="14"/>
  <c r="C219" i="14"/>
  <c r="D219" i="14"/>
  <c r="C222" i="13"/>
  <c r="D222" i="13"/>
  <c r="A223" i="13" a="1"/>
  <c r="A223" i="13" s="1"/>
  <c r="B222" i="13"/>
  <c r="E220" i="14" l="1"/>
  <c r="F220" i="14"/>
  <c r="G220" i="14"/>
  <c r="H220" i="14"/>
  <c r="E223" i="13"/>
  <c r="G223" i="13"/>
  <c r="F223" i="13"/>
  <c r="H223" i="13"/>
  <c r="A221" i="14" a="1"/>
  <c r="A221" i="14" s="1"/>
  <c r="C220" i="14"/>
  <c r="D220" i="14"/>
  <c r="B220" i="14"/>
  <c r="C223" i="13"/>
  <c r="D223" i="13"/>
  <c r="A224" i="13" a="1"/>
  <c r="A224" i="13" s="1"/>
  <c r="B223" i="13"/>
  <c r="E221" i="14" l="1"/>
  <c r="F221" i="14"/>
  <c r="G221" i="14"/>
  <c r="H221" i="14"/>
  <c r="E224" i="13"/>
  <c r="F224" i="13"/>
  <c r="G224" i="13"/>
  <c r="H224" i="13"/>
  <c r="A222" i="14" a="1"/>
  <c r="A222" i="14" s="1"/>
  <c r="D221" i="14"/>
  <c r="B221" i="14"/>
  <c r="C221" i="14"/>
  <c r="C224" i="13"/>
  <c r="D224" i="13"/>
  <c r="A225" i="13" a="1"/>
  <c r="A225" i="13" s="1"/>
  <c r="B224" i="13"/>
  <c r="G222" i="14" l="1"/>
  <c r="H222" i="14"/>
  <c r="E222" i="14"/>
  <c r="F222" i="14"/>
  <c r="G225" i="13"/>
  <c r="H225" i="13"/>
  <c r="E225" i="13"/>
  <c r="F225" i="13"/>
  <c r="A223" i="14" a="1"/>
  <c r="A223" i="14" s="1"/>
  <c r="C222" i="14"/>
  <c r="D222" i="14"/>
  <c r="B222" i="14"/>
  <c r="D225" i="13"/>
  <c r="C225" i="13"/>
  <c r="A226" i="13" a="1"/>
  <c r="A226" i="13" s="1"/>
  <c r="B225" i="13"/>
  <c r="E223" i="14" l="1"/>
  <c r="F223" i="14"/>
  <c r="G223" i="14"/>
  <c r="H223" i="14"/>
  <c r="E226" i="13"/>
  <c r="G226" i="13"/>
  <c r="F226" i="13"/>
  <c r="H226" i="13"/>
  <c r="A224" i="14" a="1"/>
  <c r="A224" i="14" s="1"/>
  <c r="B223" i="14"/>
  <c r="D223" i="14"/>
  <c r="C223" i="14"/>
  <c r="C226" i="13"/>
  <c r="D226" i="13"/>
  <c r="A227" i="13" a="1"/>
  <c r="A227" i="13" s="1"/>
  <c r="B226" i="13"/>
  <c r="E224" i="14" l="1"/>
  <c r="F224" i="14"/>
  <c r="G224" i="14"/>
  <c r="H224" i="14"/>
  <c r="E227" i="13"/>
  <c r="F227" i="13"/>
  <c r="G227" i="13"/>
  <c r="H227" i="13"/>
  <c r="A225" i="14" a="1"/>
  <c r="A225" i="14" s="1"/>
  <c r="C224" i="14"/>
  <c r="B224" i="14"/>
  <c r="D224" i="14"/>
  <c r="C227" i="13"/>
  <c r="D227" i="13"/>
  <c r="A228" i="13" a="1"/>
  <c r="A228" i="13" s="1"/>
  <c r="B227" i="13"/>
  <c r="G225" i="14" l="1"/>
  <c r="H225" i="14"/>
  <c r="E225" i="14"/>
  <c r="F225" i="14"/>
  <c r="G228" i="13"/>
  <c r="H228" i="13"/>
  <c r="E228" i="13"/>
  <c r="F228" i="13"/>
  <c r="A226" i="14" a="1"/>
  <c r="A226" i="14" s="1"/>
  <c r="D225" i="14"/>
  <c r="C225" i="14"/>
  <c r="B225" i="14"/>
  <c r="C228" i="13"/>
  <c r="D228" i="13"/>
  <c r="A229" i="13" a="1"/>
  <c r="A229" i="13" s="1"/>
  <c r="B228" i="13"/>
  <c r="E226" i="14" l="1"/>
  <c r="F226" i="14"/>
  <c r="G226" i="14"/>
  <c r="H226" i="14"/>
  <c r="E229" i="13"/>
  <c r="G229" i="13"/>
  <c r="F229" i="13"/>
  <c r="H229" i="13"/>
  <c r="A227" i="14" a="1"/>
  <c r="A227" i="14" s="1"/>
  <c r="B226" i="14"/>
  <c r="D226" i="14"/>
  <c r="C226" i="14"/>
  <c r="C229" i="13"/>
  <c r="D229" i="13"/>
  <c r="A230" i="13" a="1"/>
  <c r="A230" i="13" s="1"/>
  <c r="B229" i="13"/>
  <c r="E227" i="14" l="1"/>
  <c r="F227" i="14"/>
  <c r="G227" i="14"/>
  <c r="H227" i="14"/>
  <c r="E230" i="13"/>
  <c r="F230" i="13"/>
  <c r="G230" i="13"/>
  <c r="H230" i="13"/>
  <c r="A228" i="14" a="1"/>
  <c r="A228" i="14" s="1"/>
  <c r="B227" i="14"/>
  <c r="C227" i="14"/>
  <c r="D227" i="14"/>
  <c r="C230" i="13"/>
  <c r="D230" i="13"/>
  <c r="A231" i="13" a="1"/>
  <c r="A231" i="13" s="1"/>
  <c r="B230" i="13"/>
  <c r="G228" i="14" l="1"/>
  <c r="H228" i="14"/>
  <c r="E228" i="14"/>
  <c r="F228" i="14"/>
  <c r="G231" i="13"/>
  <c r="H231" i="13"/>
  <c r="E231" i="13"/>
  <c r="F231" i="13"/>
  <c r="A229" i="14" a="1"/>
  <c r="A229" i="14" s="1"/>
  <c r="C228" i="14"/>
  <c r="D228" i="14"/>
  <c r="B228" i="14"/>
  <c r="C231" i="13"/>
  <c r="D231" i="13"/>
  <c r="A232" i="13" a="1"/>
  <c r="A232" i="13" s="1"/>
  <c r="B231" i="13"/>
  <c r="E229" i="14" l="1"/>
  <c r="F229" i="14"/>
  <c r="G229" i="14"/>
  <c r="H229" i="14"/>
  <c r="E232" i="13"/>
  <c r="G232" i="13"/>
  <c r="F232" i="13"/>
  <c r="H232" i="13"/>
  <c r="A230" i="14" a="1"/>
  <c r="A230" i="14" s="1"/>
  <c r="D229" i="14"/>
  <c r="B229" i="14"/>
  <c r="C229" i="14"/>
  <c r="C232" i="13"/>
  <c r="D232" i="13"/>
  <c r="A233" i="13" a="1"/>
  <c r="A233" i="13" s="1"/>
  <c r="B232" i="13"/>
  <c r="E230" i="14" l="1"/>
  <c r="F230" i="14"/>
  <c r="G230" i="14"/>
  <c r="H230" i="14"/>
  <c r="E233" i="13"/>
  <c r="F233" i="13"/>
  <c r="G233" i="13"/>
  <c r="H233" i="13"/>
  <c r="A231" i="14" a="1"/>
  <c r="A231" i="14" s="1"/>
  <c r="C230" i="14"/>
  <c r="B230" i="14"/>
  <c r="D230" i="14"/>
  <c r="C233" i="13"/>
  <c r="D233" i="13"/>
  <c r="A234" i="13" a="1"/>
  <c r="A234" i="13" s="1"/>
  <c r="B233" i="13"/>
  <c r="G231" i="14" l="1"/>
  <c r="H231" i="14"/>
  <c r="E231" i="14"/>
  <c r="F231" i="14"/>
  <c r="G234" i="13"/>
  <c r="H234" i="13"/>
  <c r="E234" i="13"/>
  <c r="F234" i="13"/>
  <c r="A232" i="14" a="1"/>
  <c r="A232" i="14" s="1"/>
  <c r="B231" i="14"/>
  <c r="D231" i="14"/>
  <c r="C231" i="14"/>
  <c r="C234" i="13"/>
  <c r="D234" i="13"/>
  <c r="A235" i="13" a="1"/>
  <c r="A235" i="13" s="1"/>
  <c r="B234" i="13"/>
  <c r="E232" i="14" l="1"/>
  <c r="F232" i="14"/>
  <c r="G232" i="14"/>
  <c r="H232" i="14"/>
  <c r="E235" i="13"/>
  <c r="G235" i="13"/>
  <c r="H235" i="13"/>
  <c r="F235" i="13"/>
  <c r="A233" i="14" a="1"/>
  <c r="A233" i="14" s="1"/>
  <c r="C232" i="14"/>
  <c r="B232" i="14"/>
  <c r="D232" i="14"/>
  <c r="C235" i="13"/>
  <c r="D235" i="13"/>
  <c r="A236" i="13" a="1"/>
  <c r="A236" i="13" s="1"/>
  <c r="B235" i="13"/>
  <c r="E233" i="14" l="1"/>
  <c r="F233" i="14"/>
  <c r="G233" i="14"/>
  <c r="H233" i="14"/>
  <c r="E236" i="13"/>
  <c r="F236" i="13"/>
  <c r="G236" i="13"/>
  <c r="H236" i="13"/>
  <c r="A234" i="14" a="1"/>
  <c r="A234" i="14" s="1"/>
  <c r="D233" i="14"/>
  <c r="C233" i="14"/>
  <c r="B233" i="14"/>
  <c r="C236" i="13"/>
  <c r="D236" i="13"/>
  <c r="A237" i="13" a="1"/>
  <c r="A237" i="13" s="1"/>
  <c r="B236" i="13"/>
  <c r="G234" i="14" l="1"/>
  <c r="H234" i="14"/>
  <c r="E234" i="14"/>
  <c r="F234" i="14"/>
  <c r="G237" i="13"/>
  <c r="H237" i="13"/>
  <c r="E237" i="13"/>
  <c r="F237" i="13"/>
  <c r="A235" i="14" a="1"/>
  <c r="A235" i="14" s="1"/>
  <c r="D234" i="14"/>
  <c r="B234" i="14"/>
  <c r="C234" i="14"/>
  <c r="C237" i="13"/>
  <c r="D237" i="13"/>
  <c r="A238" i="13" a="1"/>
  <c r="A238" i="13" s="1"/>
  <c r="B237" i="13"/>
  <c r="E235" i="14" l="1"/>
  <c r="F235" i="14"/>
  <c r="G235" i="14"/>
  <c r="H235" i="14"/>
  <c r="E238" i="13"/>
  <c r="G238" i="13"/>
  <c r="F238" i="13"/>
  <c r="H238" i="13"/>
  <c r="A236" i="14" a="1"/>
  <c r="A236" i="14" s="1"/>
  <c r="B235" i="14"/>
  <c r="C235" i="14"/>
  <c r="D235" i="14"/>
  <c r="C238" i="13"/>
  <c r="D238" i="13"/>
  <c r="A239" i="13" a="1"/>
  <c r="A239" i="13" s="1"/>
  <c r="B238" i="13"/>
  <c r="E236" i="14" l="1"/>
  <c r="F236" i="14"/>
  <c r="G236" i="14"/>
  <c r="H236" i="14"/>
  <c r="E239" i="13"/>
  <c r="F239" i="13"/>
  <c r="G239" i="13"/>
  <c r="H239" i="13"/>
  <c r="A237" i="14" a="1"/>
  <c r="A237" i="14" s="1"/>
  <c r="C236" i="14"/>
  <c r="D236" i="14"/>
  <c r="B236" i="14"/>
  <c r="C239" i="13"/>
  <c r="D239" i="13"/>
  <c r="A240" i="13" a="1"/>
  <c r="A240" i="13" s="1"/>
  <c r="B239" i="13"/>
  <c r="G237" i="14" l="1"/>
  <c r="H237" i="14"/>
  <c r="E237" i="14"/>
  <c r="F237" i="14"/>
  <c r="G240" i="13"/>
  <c r="H240" i="13"/>
  <c r="E240" i="13"/>
  <c r="F240" i="13"/>
  <c r="A238" i="14" a="1"/>
  <c r="A238" i="14" s="1"/>
  <c r="D237" i="14"/>
  <c r="B237" i="14"/>
  <c r="C237" i="14"/>
  <c r="C240" i="13"/>
  <c r="D240" i="13"/>
  <c r="A241" i="13" a="1"/>
  <c r="A241" i="13" s="1"/>
  <c r="B240" i="13"/>
  <c r="E238" i="14" l="1"/>
  <c r="F238" i="14"/>
  <c r="G238" i="14"/>
  <c r="H238" i="14"/>
  <c r="E241" i="13"/>
  <c r="G241" i="13"/>
  <c r="F241" i="13"/>
  <c r="H241" i="13"/>
  <c r="A239" i="14" a="1"/>
  <c r="A239" i="14" s="1"/>
  <c r="C238" i="14"/>
  <c r="D238" i="14"/>
  <c r="B238" i="14"/>
  <c r="C241" i="13"/>
  <c r="D241" i="13"/>
  <c r="A242" i="13" a="1"/>
  <c r="A242" i="13" s="1"/>
  <c r="B241" i="13"/>
  <c r="E239" i="14" l="1"/>
  <c r="F239" i="14"/>
  <c r="G239" i="14"/>
  <c r="H239" i="14"/>
  <c r="E242" i="13"/>
  <c r="F242" i="13"/>
  <c r="G242" i="13"/>
  <c r="H242" i="13"/>
  <c r="A240" i="14" a="1"/>
  <c r="A240" i="14" s="1"/>
  <c r="B239" i="14"/>
  <c r="D239" i="14"/>
  <c r="C239" i="14"/>
  <c r="C242" i="13"/>
  <c r="D242" i="13"/>
  <c r="A243" i="13" a="1"/>
  <c r="A243" i="13" s="1"/>
  <c r="B242" i="13"/>
  <c r="G240" i="14" l="1"/>
  <c r="H240" i="14"/>
  <c r="E240" i="14"/>
  <c r="F240" i="14"/>
  <c r="G243" i="13"/>
  <c r="H243" i="13"/>
  <c r="E243" i="13"/>
  <c r="F243" i="13"/>
  <c r="A241" i="14" a="1"/>
  <c r="A241" i="14" s="1"/>
  <c r="C240" i="14"/>
  <c r="B240" i="14"/>
  <c r="D240" i="14"/>
  <c r="C243" i="13"/>
  <c r="D243" i="13"/>
  <c r="A244" i="13" a="1"/>
  <c r="A244" i="13" s="1"/>
  <c r="B243" i="13"/>
  <c r="E241" i="14" l="1"/>
  <c r="F241" i="14"/>
  <c r="G241" i="14"/>
  <c r="H241" i="14"/>
  <c r="E244" i="13"/>
  <c r="G244" i="13"/>
  <c r="H244" i="13"/>
  <c r="F244" i="13"/>
  <c r="A242" i="14" a="1"/>
  <c r="A242" i="14" s="1"/>
  <c r="B241" i="14"/>
  <c r="D241" i="14"/>
  <c r="C241" i="14"/>
  <c r="C244" i="13"/>
  <c r="D244" i="13"/>
  <c r="A245" i="13" a="1"/>
  <c r="A245" i="13" s="1"/>
  <c r="B244" i="13"/>
  <c r="E242" i="14" l="1"/>
  <c r="F242" i="14"/>
  <c r="G242" i="14"/>
  <c r="H242" i="14"/>
  <c r="E245" i="13"/>
  <c r="F245" i="13"/>
  <c r="G245" i="13"/>
  <c r="H245" i="13"/>
  <c r="A243" i="14" a="1"/>
  <c r="A243" i="14" s="1"/>
  <c r="C242" i="14"/>
  <c r="D242" i="14"/>
  <c r="B242" i="14"/>
  <c r="C245" i="13"/>
  <c r="D245" i="13"/>
  <c r="A246" i="13" a="1"/>
  <c r="A246" i="13" s="1"/>
  <c r="B245" i="13"/>
  <c r="G243" i="14" l="1"/>
  <c r="H243" i="14"/>
  <c r="E243" i="14"/>
  <c r="F243" i="14"/>
  <c r="G246" i="13"/>
  <c r="H246" i="13"/>
  <c r="E246" i="13"/>
  <c r="F246" i="13"/>
  <c r="A244" i="14" a="1"/>
  <c r="A244" i="14" s="1"/>
  <c r="D243" i="14"/>
  <c r="B243" i="14"/>
  <c r="C243" i="14"/>
  <c r="C246" i="13"/>
  <c r="D246" i="13"/>
  <c r="A247" i="13" a="1"/>
  <c r="A247" i="13" s="1"/>
  <c r="B246" i="13"/>
  <c r="E244" i="14" l="1"/>
  <c r="G244" i="14"/>
  <c r="F244" i="14"/>
  <c r="H244" i="14"/>
  <c r="E247" i="13"/>
  <c r="G247" i="13"/>
  <c r="F247" i="13"/>
  <c r="H247" i="13"/>
  <c r="A245" i="14" a="1"/>
  <c r="A245" i="14" s="1"/>
  <c r="C244" i="14"/>
  <c r="B244" i="14"/>
  <c r="D244" i="14"/>
  <c r="C247" i="13"/>
  <c r="D247" i="13"/>
  <c r="A248" i="13" a="1"/>
  <c r="A248" i="13" s="1"/>
  <c r="B247" i="13"/>
  <c r="E245" i="14" l="1"/>
  <c r="F245" i="14"/>
  <c r="G245" i="14"/>
  <c r="H245" i="14"/>
  <c r="E248" i="13"/>
  <c r="F248" i="13"/>
  <c r="G248" i="13"/>
  <c r="H248" i="13"/>
  <c r="A246" i="14" a="1"/>
  <c r="A246" i="14" s="1"/>
  <c r="B245" i="14"/>
  <c r="D245" i="14"/>
  <c r="C245" i="14"/>
  <c r="C248" i="13"/>
  <c r="D248" i="13"/>
  <c r="A249" i="13" a="1"/>
  <c r="A249" i="13" s="1"/>
  <c r="B248" i="13"/>
  <c r="G246" i="14" l="1"/>
  <c r="F246" i="14"/>
  <c r="H246" i="14"/>
  <c r="E246" i="14"/>
  <c r="G249" i="13"/>
  <c r="H249" i="13"/>
  <c r="E249" i="13"/>
  <c r="F249" i="13"/>
  <c r="A247" i="14" a="1"/>
  <c r="A247" i="14" s="1"/>
  <c r="C246" i="14"/>
  <c r="D246" i="14"/>
  <c r="B246" i="14"/>
  <c r="C249" i="13"/>
  <c r="D249" i="13"/>
  <c r="A250" i="13" a="1"/>
  <c r="A250" i="13" s="1"/>
  <c r="B249" i="13"/>
  <c r="E247" i="14" l="1"/>
  <c r="H247" i="14"/>
  <c r="F247" i="14"/>
  <c r="G247" i="14"/>
  <c r="E250" i="13"/>
  <c r="G250" i="13"/>
  <c r="F250" i="13"/>
  <c r="H250" i="13"/>
  <c r="A248" i="14" a="1"/>
  <c r="A248" i="14" s="1"/>
  <c r="D247" i="14"/>
  <c r="B247" i="14"/>
  <c r="C247" i="14"/>
  <c r="C250" i="13"/>
  <c r="D250" i="13"/>
  <c r="A251" i="13" a="1"/>
  <c r="A251" i="13" s="1"/>
  <c r="B250" i="13"/>
  <c r="E248" i="14" l="1"/>
  <c r="F248" i="14"/>
  <c r="G248" i="14"/>
  <c r="H248" i="14"/>
  <c r="E251" i="13"/>
  <c r="F251" i="13"/>
  <c r="G251" i="13"/>
  <c r="H251" i="13"/>
  <c r="A249" i="14" a="1"/>
  <c r="A249" i="14" s="1"/>
  <c r="C248" i="14"/>
  <c r="B248" i="14"/>
  <c r="D248" i="14"/>
  <c r="C251" i="13"/>
  <c r="D251" i="13"/>
  <c r="A252" i="13" a="1"/>
  <c r="A252" i="13" s="1"/>
  <c r="B251" i="13"/>
  <c r="G249" i="14" l="1"/>
  <c r="H249" i="14"/>
  <c r="F249" i="14"/>
  <c r="E249" i="14"/>
  <c r="G252" i="13"/>
  <c r="H252" i="13"/>
  <c r="E252" i="13"/>
  <c r="F252" i="13"/>
  <c r="A250" i="14" a="1"/>
  <c r="A250" i="14" s="1"/>
  <c r="B249" i="14"/>
  <c r="D249" i="14"/>
  <c r="C249" i="14"/>
  <c r="C252" i="13"/>
  <c r="D252" i="13"/>
  <c r="A253" i="13" a="1"/>
  <c r="A253" i="13" s="1"/>
  <c r="B252" i="13"/>
  <c r="G250" i="14" l="1"/>
  <c r="E250" i="14"/>
  <c r="F250" i="14"/>
  <c r="H250" i="14"/>
  <c r="E253" i="13"/>
  <c r="G253" i="13"/>
  <c r="F253" i="13"/>
  <c r="H253" i="13"/>
  <c r="A251" i="14" a="1"/>
  <c r="A251" i="14" s="1"/>
  <c r="C250" i="14"/>
  <c r="D250" i="14"/>
  <c r="B250" i="14"/>
  <c r="C253" i="13"/>
  <c r="D253" i="13"/>
  <c r="A254" i="13" a="1"/>
  <c r="A254" i="13" s="1"/>
  <c r="B253" i="13"/>
  <c r="E251" i="14" l="1"/>
  <c r="F251" i="14"/>
  <c r="G251" i="14"/>
  <c r="H251" i="14"/>
  <c r="E254" i="13"/>
  <c r="F254" i="13"/>
  <c r="G254" i="13"/>
  <c r="H254" i="13"/>
  <c r="A252" i="14" a="1"/>
  <c r="A252" i="14" s="1"/>
  <c r="D251" i="14"/>
  <c r="B251" i="14"/>
  <c r="C251" i="14"/>
  <c r="C254" i="13"/>
  <c r="D254" i="13"/>
  <c r="B254" i="13"/>
  <c r="G252" i="14" l="1"/>
  <c r="H252" i="14"/>
  <c r="F252" i="14"/>
  <c r="E252" i="14"/>
  <c r="A253" i="14" a="1"/>
  <c r="A253" i="14" s="1"/>
  <c r="B252" i="14"/>
  <c r="C252" i="14"/>
  <c r="D252" i="14"/>
  <c r="E253" i="14" l="1"/>
  <c r="F253" i="14"/>
  <c r="G253" i="14"/>
  <c r="H253" i="14"/>
  <c r="A254" i="14" a="1"/>
  <c r="A254" i="14" s="1"/>
  <c r="B253" i="14"/>
  <c r="C253" i="14"/>
  <c r="D253" i="14"/>
  <c r="E254" i="14" l="1"/>
  <c r="F254" i="14"/>
  <c r="G254" i="14"/>
  <c r="H254" i="14"/>
  <c r="C254" i="14"/>
  <c r="D254" i="14"/>
  <c r="B254" i="14"/>
</calcChain>
</file>

<file path=xl/sharedStrings.xml><?xml version="1.0" encoding="utf-8"?>
<sst xmlns="http://schemas.openxmlformats.org/spreadsheetml/2006/main" count="4742" uniqueCount="1464">
  <si>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</si>
  <si>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</si>
  <si>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</si>
  <si>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</si>
  <si>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</si>
  <si>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</si>
  <si>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</si>
  <si>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</si>
  <si>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</si>
  <si>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</si>
  <si>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</si>
  <si>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</si>
  <si>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</si>
  <si>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</si>
  <si>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</si>
  <si>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</si>
  <si>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</si>
  <si>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</si>
  <si>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</si>
  <si>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</si>
  <si>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</si>
  <si>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</si>
  <si>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</si>
  <si>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</si>
  <si>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</si>
  <si>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</si>
  <si>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</si>
  <si>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</si>
  <si>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</si>
  <si>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</si>
  <si>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</si>
  <si>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</si>
  <si>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</si>
  <si>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</si>
  <si>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</si>
  <si>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</si>
  <si>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</si>
  <si>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</si>
  <si>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</si>
  <si>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</si>
  <si>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</si>
  <si>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</si>
  <si>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</si>
  <si>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</si>
  <si>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</si>
  <si>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</si>
  <si>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</si>
  <si>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</si>
  <si>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</si>
  <si>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</si>
  <si>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</si>
  <si>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</si>
  <si>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</si>
  <si>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</si>
  <si>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</si>
  <si>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</si>
  <si>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</si>
  <si>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</si>
  <si>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</si>
  <si>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</si>
  <si>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</si>
  <si>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</si>
  <si>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</si>
  <si>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</si>
  <si>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</si>
  <si>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</si>
  <si>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</si>
  <si>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</si>
  <si>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</si>
  <si>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</si>
  <si>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</si>
  <si>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</si>
  <si>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</si>
  <si>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</si>
  <si>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</si>
  <si>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</si>
  <si>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</si>
  <si>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</si>
  <si>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</si>
  <si>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</si>
  <si>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</si>
  <si>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</si>
  <si>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</si>
  <si>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</si>
  <si>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</si>
  <si>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</si>
  <si>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</si>
  <si>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</si>
  <si>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</si>
  <si>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</si>
  <si>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</si>
  <si>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</si>
  <si>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</si>
  <si>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</si>
  <si>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</si>
  <si>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</si>
  <si>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</si>
  <si>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</si>
  <si>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</si>
  <si>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</si>
  <si>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</si>
  <si>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</si>
  <si>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</si>
  <si>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</si>
  <si>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</si>
  <si>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</si>
  <si>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</si>
  <si>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</si>
  <si>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</si>
  <si>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</si>
  <si>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</si>
  <si>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</si>
  <si>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</si>
  <si>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</si>
  <si>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</si>
  <si>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</si>
  <si>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</si>
  <si>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</si>
  <si>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</si>
  <si>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</si>
  <si>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</si>
  <si>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</si>
  <si>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</si>
  <si>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</si>
  <si>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</si>
  <si>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</si>
  <si>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</si>
  <si>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</si>
  <si>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</si>
  <si>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</si>
  <si>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</si>
  <si>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</si>
  <si>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</si>
  <si>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</si>
  <si>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</si>
  <si>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</si>
  <si>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</si>
  <si>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</si>
  <si>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</si>
  <si>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</si>
  <si>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</si>
  <si>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</si>
  <si>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</si>
  <si>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</si>
  <si>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</si>
  <si>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</si>
  <si>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</si>
  <si>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</si>
  <si>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</si>
  <si>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</si>
  <si>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</si>
  <si>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</si>
  <si>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</si>
  <si>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</si>
  <si>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</si>
  <si>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</si>
  <si>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</si>
  <si>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</si>
  <si>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</si>
  <si>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</si>
  <si>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</si>
  <si>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</si>
  <si>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</si>
  <si>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</si>
  <si>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</si>
  <si>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</si>
  <si>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</si>
  <si>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</si>
  <si>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</si>
  <si>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</si>
  <si>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</si>
  <si>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</si>
  <si>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</si>
  <si>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</si>
  <si>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</si>
  <si>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</si>
  <si>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</si>
  <si>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</si>
  <si>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</si>
  <si>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</si>
  <si>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</si>
  <si>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</si>
  <si>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</si>
  <si>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</si>
  <si>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</si>
  <si>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</si>
  <si>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</si>
  <si>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</si>
  <si>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</si>
  <si>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</si>
  <si>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</si>
  <si>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</si>
  <si>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</si>
  <si>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</si>
  <si>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</si>
  <si>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</si>
  <si>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</si>
  <si>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</si>
  <si>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</si>
  <si>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</si>
  <si>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</si>
  <si>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</si>
  <si>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</si>
  <si>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</si>
  <si>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</si>
  <si>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</si>
  <si>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</si>
  <si>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</si>
  <si>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</si>
  <si>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</si>
  <si>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</si>
  <si>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</si>
  <si>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</si>
  <si>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</si>
  <si>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</si>
  <si>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</si>
  <si>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</si>
  <si>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</si>
  <si>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</si>
  <si>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</si>
  <si>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</si>
  <si>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</si>
  <si>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</si>
  <si>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</si>
  <si>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</si>
  <si>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</si>
  <si>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</si>
  <si>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</si>
  <si>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</si>
  <si>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</si>
  <si>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</si>
  <si>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</si>
  <si>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</si>
  <si>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</si>
  <si>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</si>
  <si>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</si>
  <si>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</si>
  <si>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</si>
  <si>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</si>
  <si>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</si>
  <si>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</si>
  <si>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</si>
  <si>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</si>
  <si>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</si>
  <si>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</si>
  <si>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</si>
  <si>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</si>
  <si>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</si>
  <si>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</si>
  <si>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</si>
  <si>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</si>
  <si>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</si>
  <si>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</si>
  <si>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</si>
  <si>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</si>
  <si>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</si>
  <si>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</si>
  <si>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</si>
  <si>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</si>
  <si>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</si>
  <si>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</si>
  <si>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</si>
  <si>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</si>
  <si>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</si>
  <si>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</si>
  <si>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</si>
  <si>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</si>
  <si>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</si>
  <si>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</si>
  <si>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</si>
  <si>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</si>
  <si>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</si>
  <si>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</si>
  <si>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</si>
  <si>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</si>
  <si>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</si>
  <si>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</si>
  <si>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</si>
  <si>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</si>
  <si>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</si>
  <si>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</si>
  <si>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</si>
  <si>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</si>
  <si>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</si>
  <si>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</si>
  <si>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</si>
  <si>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</si>
  <si>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</si>
  <si>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</si>
  <si>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</si>
  <si>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</si>
  <si>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</si>
  <si>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</si>
  <si>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</si>
  <si>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</si>
  <si>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</si>
  <si>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</si>
  <si>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</si>
  <si>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</si>
  <si>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</si>
  <si>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</si>
  <si>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</si>
  <si>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</si>
  <si>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</si>
  <si>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</si>
  <si>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</si>
  <si>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</si>
  <si>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</si>
  <si>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</si>
  <si>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</si>
  <si>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</si>
  <si>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</si>
  <si>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</si>
  <si>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</si>
  <si>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</si>
  <si>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</si>
  <si>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</si>
  <si>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</si>
  <si>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</si>
  <si>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</si>
  <si>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</si>
  <si>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</si>
  <si>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</si>
  <si>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</si>
  <si>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</si>
  <si>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</si>
  <si>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</si>
  <si>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</si>
  <si>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</si>
  <si>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</si>
  <si>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</si>
  <si>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</si>
  <si>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</si>
  <si>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</si>
  <si>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</si>
  <si>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</si>
  <si>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</si>
  <si>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</si>
  <si>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</si>
  <si>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</si>
  <si>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</si>
  <si>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</si>
  <si>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</si>
  <si>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</si>
  <si>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</si>
  <si>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</si>
  <si>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</si>
  <si>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</si>
  <si>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</si>
  <si>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</si>
  <si>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</si>
  <si>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</si>
  <si>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</si>
  <si>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</si>
  <si>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</si>
  <si>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</si>
  <si>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</si>
  <si>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</si>
  <si>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</si>
  <si>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</si>
  <si>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</si>
  <si>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</si>
  <si>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</si>
  <si>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</si>
  <si>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</si>
  <si>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</si>
  <si>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</si>
  <si>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</si>
  <si>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</si>
  <si>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</si>
  <si>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</si>
  <si>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</si>
  <si>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</si>
  <si>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</si>
  <si>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</si>
  <si>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</si>
  <si>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</si>
  <si>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</si>
  <si>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</si>
  <si>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</si>
  <si>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</si>
  <si>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</si>
  <si>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</si>
  <si>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</si>
  <si>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</si>
  <si>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</si>
  <si>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</si>
  <si>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</si>
  <si>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</si>
  <si>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</si>
  <si>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</si>
  <si>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</si>
  <si>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</si>
  <si>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</si>
  <si>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</si>
  <si>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</si>
  <si>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</si>
  <si>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</si>
  <si>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</si>
  <si>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</si>
  <si>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</si>
  <si>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</si>
  <si>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</si>
  <si>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</si>
  <si>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</si>
  <si>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</si>
  <si>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</si>
  <si>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</si>
  <si>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</si>
  <si>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</si>
  <si>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</si>
  <si>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</si>
  <si>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</si>
  <si>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</si>
  <si>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</si>
  <si>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</si>
  <si>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</si>
  <si>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</si>
  <si>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</si>
  <si>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</si>
  <si>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</si>
  <si>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</si>
  <si>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</si>
  <si>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</si>
  <si>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</si>
  <si>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</si>
  <si>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</si>
  <si>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</si>
  <si>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</si>
  <si>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</si>
  <si>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</si>
  <si>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</si>
  <si>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</si>
  <si>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</si>
  <si>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</si>
  <si>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</si>
  <si>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</si>
  <si>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</si>
  <si>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</si>
  <si>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</si>
  <si>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</si>
  <si>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</si>
  <si>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</si>
  <si>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</si>
  <si>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</si>
  <si>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</si>
  <si>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</si>
  <si>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</si>
  <si>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</si>
  <si>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</si>
  <si>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</si>
  <si>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</si>
  <si>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</si>
  <si>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</si>
  <si>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</si>
  <si>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</si>
  <si>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</si>
  <si>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</si>
  <si>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</si>
  <si>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</si>
  <si>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</si>
  <si>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</si>
  <si>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</si>
  <si>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</si>
  <si>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</si>
  <si>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</si>
  <si>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</si>
  <si>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</si>
  <si>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</si>
  <si>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</si>
  <si>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</si>
  <si>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</si>
  <si>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</si>
  <si>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</si>
  <si>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</si>
  <si>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</si>
  <si>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</si>
  <si>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</si>
  <si>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</si>
  <si>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</si>
  <si>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</si>
  <si>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</si>
  <si>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</si>
  <si>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</si>
  <si>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</si>
  <si>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</si>
  <si>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</si>
  <si>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</si>
  <si>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</si>
  <si>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</si>
  <si>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</si>
  <si>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</si>
  <si>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</si>
  <si>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</si>
  <si>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</si>
  <si>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</si>
  <si>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</si>
  <si>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</si>
  <si>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</si>
  <si>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</si>
  <si>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</si>
  <si>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</si>
  <si>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</si>
  <si>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</si>
  <si>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</si>
  <si>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</si>
  <si>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</si>
  <si>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</si>
  <si>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</si>
  <si>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</si>
  <si>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</si>
  <si>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</si>
  <si>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</si>
  <si>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</si>
  <si>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</si>
  <si>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</si>
  <si>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</si>
  <si>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</si>
  <si>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</si>
  <si>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</si>
  <si>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</si>
  <si>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</si>
  <si>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</si>
  <si>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</si>
  <si>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</si>
  <si>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</si>
  <si>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</si>
  <si>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</si>
  <si>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</si>
  <si>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</si>
  <si>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</si>
  <si>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</si>
  <si>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</si>
  <si>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</si>
  <si>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</si>
  <si>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</si>
  <si>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</si>
  <si>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</si>
  <si>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</si>
  <si>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</si>
  <si>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</si>
  <si>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</si>
  <si>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</si>
  <si>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</si>
  <si>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</si>
  <si>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</si>
  <si>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</si>
  <si>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</si>
  <si>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</si>
  <si>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</si>
  <si>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</si>
  <si>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</si>
  <si>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</si>
  <si>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</si>
  <si>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</si>
  <si>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</si>
  <si>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</si>
  <si>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</si>
  <si>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</si>
  <si>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</si>
  <si>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</si>
  <si>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</si>
  <si>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</si>
  <si>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</si>
  <si>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</si>
  <si>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</si>
  <si>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</si>
  <si>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</si>
  <si>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</si>
  <si>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</si>
  <si>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</si>
  <si>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</si>
  <si>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</si>
  <si>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</si>
  <si>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</si>
  <si>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</si>
  <si>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</si>
  <si>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</si>
  <si>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</si>
  <si>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</si>
  <si>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</si>
  <si>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</si>
  <si>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</si>
  <si>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</si>
  <si>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</si>
  <si>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</si>
  <si>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</si>
  <si>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</si>
  <si>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</si>
  <si>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</si>
  <si>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</si>
  <si>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</si>
  <si>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</si>
  <si>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</si>
  <si>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</si>
  <si>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</si>
  <si>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</si>
  <si>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</si>
  <si>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</si>
  <si>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</si>
  <si>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</si>
  <si>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</si>
  <si>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</si>
  <si>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</si>
  <si>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</si>
  <si>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</si>
  <si>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</si>
  <si>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</si>
  <si>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</si>
  <si>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</si>
  <si>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</si>
  <si>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</si>
  <si>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</si>
  <si>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</si>
  <si>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</si>
  <si>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</si>
  <si>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</si>
  <si>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</si>
  <si>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</si>
  <si>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</si>
  <si>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</si>
  <si>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</si>
  <si>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</si>
  <si>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</si>
  <si>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</si>
  <si>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</si>
  <si>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</si>
  <si>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</si>
  <si>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</si>
  <si>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</si>
  <si>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</si>
  <si>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</si>
  <si>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</si>
  <si>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</si>
  <si>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</si>
  <si>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</si>
  <si>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</si>
  <si>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</si>
  <si>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</si>
  <si>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</si>
  <si>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</si>
  <si>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</si>
  <si>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</si>
  <si>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</si>
  <si>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</si>
  <si>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</si>
  <si>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</si>
  <si>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</si>
  <si>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</si>
  <si>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</si>
  <si>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</si>
  <si>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</si>
  <si>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</si>
  <si>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</si>
  <si>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</si>
  <si>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</si>
  <si>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</si>
  <si>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</si>
  <si>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</si>
  <si>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</si>
  <si>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</si>
  <si>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</si>
  <si>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</si>
  <si>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</si>
  <si>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</si>
  <si>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</si>
  <si>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</si>
  <si>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</si>
  <si>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</si>
  <si>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</si>
  <si>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</si>
  <si>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</si>
  <si>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</si>
  <si>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</si>
  <si>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</si>
  <si>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</si>
  <si>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</si>
  <si>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</si>
  <si>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</si>
  <si>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</si>
  <si>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</si>
  <si>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</si>
  <si>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</si>
  <si>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</si>
  <si>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</si>
  <si>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</si>
  <si>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</si>
  <si>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</si>
  <si>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</si>
  <si>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</si>
  <si>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</si>
  <si>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</si>
  <si>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</si>
  <si>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</si>
  <si>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</si>
  <si>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</si>
  <si>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</si>
  <si>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</si>
  <si>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</si>
  <si>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</si>
  <si>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</si>
  <si>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</si>
  <si>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</si>
  <si>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 xml:space="preserve">Monday to Friday </t>
  </si>
  <si>
    <t>Weekends</t>
  </si>
  <si>
    <t>Peak</t>
  </si>
  <si>
    <t>Winter</t>
  </si>
  <si>
    <t>Night</t>
  </si>
  <si>
    <t>Other</t>
  </si>
  <si>
    <t>Monday to Friday 
Mar to Oct</t>
  </si>
  <si>
    <t>Monday to Friday 
Nov to Feb</t>
  </si>
  <si>
    <t>16:00 – 19:00</t>
  </si>
  <si>
    <t>132kV connected</t>
  </si>
  <si>
    <t>132/EHV connected</t>
  </si>
  <si>
    <t>132/HV connected</t>
  </si>
  <si>
    <t>EHV connected</t>
  </si>
  <si>
    <t>High Voltage Substation</t>
  </si>
  <si>
    <t>High Voltage Network</t>
  </si>
  <si>
    <t>Low Voltage Substation</t>
  </si>
  <si>
    <t>Low Voltage Network</t>
  </si>
  <si>
    <t>00:30 - 07:30</t>
  </si>
  <si>
    <t>00:00 - 00:30
07:30 - 24:00</t>
  </si>
  <si>
    <t>07:30 – 16:00</t>
  </si>
  <si>
    <t>00:00 - 00:30
19:00 - 24:00</t>
  </si>
  <si>
    <t>Western Power Distribution (South Wales) plc</t>
  </si>
  <si>
    <t>Time Bands for LV and HV Designated Properties</t>
  </si>
  <si>
    <t>Time Bands for Unmetered Properties</t>
  </si>
  <si>
    <t>17:00 to 19:30</t>
  </si>
  <si>
    <t>07:30 to 17:00
19:30 to 22:00</t>
  </si>
  <si>
    <t>00:00 to 07:30
22:00 to 24:00</t>
  </si>
  <si>
    <t>12:00 to 13:00
16:00 to 21:00</t>
  </si>
  <si>
    <t>00:00 to 12:00
13:00 to 16:00 
21:00 to 24:00</t>
  </si>
  <si>
    <t>Monday to Friday Nov to Feb
(excluding 22nd Dec to
4th Jan inclusive)</t>
  </si>
  <si>
    <t>Monday to Friday Mar to Oct
(plus 22nd Dec to
4th Jan inclusive)</t>
  </si>
  <si>
    <t>07:30 to 22:00</t>
  </si>
  <si>
    <t>00:00 to 12:00
13:00 to 16:00
21:00 to 24:00</t>
  </si>
  <si>
    <t>Monday to Friday Nov to Feb 
(excluding 22nd Dec to 4th Jan inclusive)</t>
  </si>
  <si>
    <t>17:00 - 19:30</t>
  </si>
  <si>
    <t>100, 105, 800, 860, 101, 106, 801, 861, 116</t>
  </si>
  <si>
    <t>194, 843</t>
  </si>
  <si>
    <t>N10, N20, N30, M10, B10</t>
  </si>
  <si>
    <t>1, 2, 3, 117, 200, 201, 810, 811, 862, 863</t>
  </si>
  <si>
    <t>N12, N22, N32, M12, B12</t>
  </si>
  <si>
    <t>N13, N23, N33, M13, B13</t>
  </si>
  <si>
    <t>N14, N24, N34, M14, B14</t>
  </si>
  <si>
    <t>L02</t>
  </si>
  <si>
    <t>L03</t>
  </si>
  <si>
    <t>L04</t>
  </si>
  <si>
    <t>S02</t>
  </si>
  <si>
    <t>S03</t>
  </si>
  <si>
    <t>S04</t>
  </si>
  <si>
    <t>H02</t>
  </si>
  <si>
    <t>H03</t>
  </si>
  <si>
    <t>H04</t>
  </si>
  <si>
    <t>718, 701, 719, 720, 700</t>
  </si>
  <si>
    <t>697, 603</t>
  </si>
  <si>
    <t>91, 92</t>
  </si>
  <si>
    <t>602, 604</t>
  </si>
  <si>
    <t>93, 94</t>
  </si>
  <si>
    <t>698, 606</t>
  </si>
  <si>
    <t>95, 96</t>
  </si>
  <si>
    <t>300, 344, 400</t>
  </si>
  <si>
    <t>L00, LST</t>
  </si>
  <si>
    <t>S00, SST</t>
  </si>
  <si>
    <t>H00, HST</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</si>
  <si>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</si>
  <si>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</si>
  <si>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</si>
  <si>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</si>
  <si>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</si>
  <si>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</si>
  <si>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</si>
  <si>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</si>
  <si>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</si>
  <si>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</si>
  <si>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</si>
  <si>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</si>
  <si>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PV1</t>
  </si>
  <si>
    <t>Jesus College PV</t>
  </si>
  <si>
    <t>Sully Moors STOR</t>
  </si>
  <si>
    <t>Hafod y Dafal PV</t>
  </si>
  <si>
    <t>Cenin Energy Park T1 WT</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</si>
  <si>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</si>
  <si>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</si>
  <si>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</si>
  <si>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</si>
  <si>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</si>
  <si>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</si>
  <si>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</si>
  <si>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</si>
  <si>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</si>
  <si>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</si>
  <si>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</si>
  <si>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</si>
  <si>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Pant Y Moch PV2</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</si>
  <si>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</si>
  <si>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</si>
  <si>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</si>
  <si>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</si>
  <si>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</si>
  <si>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</si>
  <si>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</si>
  <si>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</si>
  <si>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</si>
  <si>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</si>
  <si>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</si>
  <si>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</si>
  <si>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ABB Cornelly</t>
  </si>
  <si>
    <t>Bettws</t>
  </si>
  <si>
    <t>Blaen Bowi</t>
  </si>
  <si>
    <t>Mir Steel</t>
  </si>
  <si>
    <t>Boc Margam</t>
  </si>
  <si>
    <t>Ford Bridgend</t>
  </si>
  <si>
    <t>Alcoa</t>
  </si>
  <si>
    <t>Celsa Rod Mills</t>
  </si>
  <si>
    <t>Puma Energy (ex Murphy Oil)</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</si>
  <si>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</si>
  <si>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</si>
  <si>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</si>
  <si>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</si>
  <si>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</si>
  <si>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</si>
  <si>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</si>
  <si>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</si>
  <si>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</si>
  <si>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</si>
  <si>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</si>
  <si>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</si>
  <si>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</si>
  <si>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</si>
  <si>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</si>
  <si>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</si>
  <si>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</si>
  <si>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</si>
  <si>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</si>
  <si>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</si>
  <si>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</si>
  <si>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</si>
  <si>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</si>
  <si>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</si>
  <si>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</si>
  <si>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</si>
  <si>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</si>
  <si>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</si>
  <si>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</si>
  <si>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</si>
  <si>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</si>
  <si>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</si>
  <si>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</si>
  <si>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</si>
  <si>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</si>
  <si>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</si>
  <si>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</si>
  <si>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</si>
  <si>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</si>
  <si>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</si>
  <si>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</si>
  <si>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</si>
  <si>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</si>
  <si>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</si>
  <si>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</si>
  <si>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</si>
  <si>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</si>
  <si>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</si>
  <si>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</si>
  <si>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</si>
  <si>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</si>
  <si>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</si>
  <si>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</si>
  <si>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</si>
  <si>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Cenin Energy Park ParcStormy</t>
  </si>
  <si>
    <t>Brecon Power STOR</t>
  </si>
  <si>
    <t>Cenin Energy Park Battery</t>
  </si>
  <si>
    <t>Bryn Blaen WF</t>
  </si>
  <si>
    <t xml:space="preserve">Ystradffin Hydro </t>
  </si>
  <si>
    <t>Bryn Henllys 33kV PV</t>
  </si>
  <si>
    <t>Swansea University</t>
  </si>
  <si>
    <t>Cenin Energy Park T2 WT</t>
  </si>
  <si>
    <t>Brechfa Forest West WF</t>
  </si>
  <si>
    <t>Pembroke Refinery</t>
  </si>
  <si>
    <t>LLANWERN FM 132kV GEN</t>
  </si>
  <si>
    <t>Pen Y Cymoedd WF Aux.</t>
  </si>
  <si>
    <t>Afan Way STOR</t>
  </si>
  <si>
    <t>Manmoel PV</t>
  </si>
  <si>
    <t>Maesgwyn Extension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</si>
  <si>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</si>
  <si>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</si>
  <si>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</si>
  <si>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</si>
  <si>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</si>
  <si>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</si>
  <si>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</si>
  <si>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</si>
  <si>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</si>
  <si>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</si>
  <si>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</si>
  <si>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</si>
  <si>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</si>
  <si>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</si>
  <si>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</si>
  <si>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</si>
  <si>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</si>
  <si>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</si>
  <si>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</si>
  <si>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</si>
  <si>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</si>
  <si>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</si>
  <si>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</si>
  <si>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</si>
  <si>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</si>
  <si>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</si>
  <si>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</si>
  <si>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</si>
  <si>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</si>
  <si>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</si>
  <si>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</si>
  <si>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</si>
  <si>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</si>
  <si>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</si>
  <si>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</si>
  <si>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</si>
  <si>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</si>
  <si>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</si>
  <si>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</si>
  <si>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</si>
  <si>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</si>
  <si>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</si>
  <si>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</si>
  <si>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</si>
  <si>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</si>
  <si>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Barry Solar Park</t>
  </si>
  <si>
    <t>Bryntail Solar Park</t>
  </si>
  <si>
    <t>Brynwell Farm</t>
  </si>
  <si>
    <t>Coedarrhydyglyn IDNO</t>
  </si>
  <si>
    <t>Craig Y Perchych Solar Park</t>
  </si>
  <si>
    <t>Croesheolydd Farm</t>
  </si>
  <si>
    <t>Cwm Ifor 33kV PV</t>
  </si>
  <si>
    <t>ENVIROPARKS 33kV GEN</t>
  </si>
  <si>
    <t>FOEL TRWSNANT 66kV</t>
  </si>
  <si>
    <t>Fonmon Solar Farm</t>
  </si>
  <si>
    <t>Great House Farm</t>
  </si>
  <si>
    <t>Gwenlais Solar Farm</t>
  </si>
  <si>
    <t>Hawse Farm 132kV PV</t>
  </si>
  <si>
    <t>Hendy 66kV WF</t>
  </si>
  <si>
    <t>Hopkins Farm 33kV PV</t>
  </si>
  <si>
    <t>Longlands Solar Park 33kV PV</t>
  </si>
  <si>
    <t>Maesmawr Solar Park</t>
  </si>
  <si>
    <t>Manorafon 33kV</t>
  </si>
  <si>
    <t>Mynydd Carn Y Cefn</t>
  </si>
  <si>
    <t>Mynydd Llanhilleth Wind Farm</t>
  </si>
  <si>
    <t>Mynydd Maen WF</t>
  </si>
  <si>
    <t>Oaklands Farm</t>
  </si>
  <si>
    <t>Pen Onn Solar Park</t>
  </si>
  <si>
    <t>PENCOED STOR 132kV</t>
  </si>
  <si>
    <t>PENDERI 132kV GEN</t>
  </si>
  <si>
    <t>Pentrebach 66kV PV</t>
  </si>
  <si>
    <t>Rassau Grid Stability</t>
  </si>
  <si>
    <t>Rhoscrowther Wind Farm</t>
  </si>
  <si>
    <t>SOUTHBROOK STOR 33kV GEN</t>
  </si>
  <si>
    <t>Tythegston Solar 33kV</t>
  </si>
  <si>
    <t>Vogen 33kV Biomass</t>
  </si>
  <si>
    <t>Wauntysswg Park 33kV PV</t>
  </si>
  <si>
    <t>Wentlog 33kV Biomass</t>
  </si>
  <si>
    <t>Wentlooge 132kV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</si>
  <si>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</si>
  <si>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</si>
  <si>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</si>
  <si>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</si>
  <si>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</si>
  <si>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</si>
  <si>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</si>
  <si>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</si>
  <si>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</si>
  <si>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</si>
  <si>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</si>
  <si>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</si>
  <si>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</si>
  <si>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</si>
  <si>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</si>
  <si>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</si>
  <si>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</si>
  <si>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</si>
  <si>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</si>
  <si>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</si>
  <si>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</si>
  <si>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</si>
  <si>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</si>
  <si>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</si>
  <si>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</si>
  <si>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</si>
  <si>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</si>
  <si>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</si>
  <si>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</si>
  <si>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</si>
  <si>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</si>
  <si>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</si>
  <si>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</si>
  <si>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</si>
  <si>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</si>
  <si>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</si>
  <si>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</si>
  <si>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</si>
  <si>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</si>
  <si>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</si>
  <si>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</si>
  <si>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</si>
  <si>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</si>
  <si>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</si>
  <si>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</si>
  <si>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</si>
  <si>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</si>
  <si>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</si>
  <si>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</si>
  <si>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</si>
  <si>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</si>
  <si>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</si>
  <si>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</si>
  <si>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20</t>
  </si>
  <si>
    <t>New Export 21</t>
  </si>
  <si>
    <t>New Export 22</t>
  </si>
  <si>
    <t>New Export 23</t>
  </si>
  <si>
    <t>New Export 24</t>
  </si>
  <si>
    <t>New Export 25</t>
  </si>
  <si>
    <t>New Export 26</t>
  </si>
  <si>
    <t>New Export 27</t>
  </si>
  <si>
    <t>New Export 29</t>
  </si>
  <si>
    <t>New Export 30</t>
  </si>
  <si>
    <t>New Export 31</t>
  </si>
  <si>
    <t>New Export 32</t>
  </si>
  <si>
    <t>New Export 33</t>
  </si>
  <si>
    <t>New Export 34</t>
  </si>
  <si>
    <t>New Export 35</t>
  </si>
  <si>
    <t>2100040007060
2100040007079
2100040007088
2100040007097
2100040007102
2100040007111
2100040007120
2100040007130
2100040014545
2189999999714</t>
  </si>
  <si>
    <t>2199989271918
2199989271927
2199989271936
2199989610089</t>
  </si>
  <si>
    <t>2199989638961
2199989638970</t>
  </si>
  <si>
    <t>2189999996884
2189999996893</t>
  </si>
  <si>
    <t>2100040023638
2100040023647</t>
  </si>
  <si>
    <t>2199989633165
2199989633174
2199989633183</t>
  </si>
  <si>
    <t>2189999997451
2189999997460
2189999997683</t>
  </si>
  <si>
    <t>2189999998924
2189999998933
2189999998942
2199989663578</t>
  </si>
  <si>
    <t>2100040890412
2100040890430
2100040890440
2100040890459</t>
  </si>
  <si>
    <t>2199989353701
2199989353710</t>
  </si>
  <si>
    <t>2100040752410
2100040752420</t>
  </si>
  <si>
    <t>2100040752396
2100040752401</t>
  </si>
  <si>
    <t>2100040636538
2100040653932</t>
  </si>
  <si>
    <t>2100040769015
2100040769033
2100040769042</t>
  </si>
  <si>
    <t>2100040781360
2100040781379</t>
  </si>
  <si>
    <t>2100041471220
2199989639264</t>
  </si>
  <si>
    <t>2100041471239
2199989632384</t>
  </si>
  <si>
    <t>2189999997503
2189999997512</t>
  </si>
  <si>
    <t>2189999997025
2189999997034
2189999997043</t>
  </si>
  <si>
    <t>2100041070815
2100041071828</t>
  </si>
  <si>
    <t>2100041546201
2100041546674</t>
  </si>
  <si>
    <t>2100041566217
2100041566341</t>
  </si>
  <si>
    <t>2189999997595
2189999997600</t>
  </si>
  <si>
    <t>TBC</t>
  </si>
  <si>
    <t>596, 699</t>
  </si>
  <si>
    <t>444, 605, 607</t>
  </si>
  <si>
    <t>95, 96, 400, 606, 698, 3, HST, H00, H02, H03, H04, N30, N32, N33, N34</t>
  </si>
  <si>
    <t>93, 94, 344, 602, 604, 717, 2, SST, N20, N22, N23, N24, S00, S02, S03, S04</t>
  </si>
  <si>
    <t>91, 92, 100, 101, 105, 106, 116, 117, 194, 200, 201, 294, 300, 603, 697, 700, 701, 718, 719, 720, 800, 801, 810, 811, 843, 860, 861, 862, 863, 1, LST, B10, B12, B13, B14, L00, L02, L03, L04, M10, M12, M13, M14, N10, N12, N13, N14</t>
  </si>
  <si>
    <t>ABAE51</t>
  </si>
  <si>
    <t>ABAM3G</t>
  </si>
  <si>
    <t>ABDA5</t>
  </si>
  <si>
    <t>ABEC5</t>
  </si>
  <si>
    <t>ABEP5</t>
  </si>
  <si>
    <t>ABGA5</t>
  </si>
  <si>
    <t>ABGL3G</t>
  </si>
  <si>
    <t>ABPK3G</t>
  </si>
  <si>
    <t>ABSY5</t>
  </si>
  <si>
    <t>ABTC3</t>
  </si>
  <si>
    <t>ABTI5</t>
  </si>
  <si>
    <t>ABTY5</t>
  </si>
  <si>
    <t>AFAN3G</t>
  </si>
  <si>
    <t>ALLA3G</t>
  </si>
  <si>
    <t>ALPH31</t>
  </si>
  <si>
    <t>ALPH32</t>
  </si>
  <si>
    <t>ASHG5</t>
  </si>
  <si>
    <t>BAGL3G</t>
  </si>
  <si>
    <t>BARG3G</t>
  </si>
  <si>
    <t>BARP1</t>
  </si>
  <si>
    <t>BARY3G</t>
  </si>
  <si>
    <t>BBIO3G</t>
  </si>
  <si>
    <t>BBWF6G</t>
  </si>
  <si>
    <t>BCIS3G</t>
  </si>
  <si>
    <t>BDKB3G</t>
  </si>
  <si>
    <t>BEAU3G</t>
  </si>
  <si>
    <t>BFGF3G1</t>
  </si>
  <si>
    <t>BHNL3G</t>
  </si>
  <si>
    <t>BIRC5</t>
  </si>
  <si>
    <t>BISH51</t>
  </si>
  <si>
    <t>BISH52</t>
  </si>
  <si>
    <t>BLAE1</t>
  </si>
  <si>
    <t>BLAE5</t>
  </si>
  <si>
    <t>BLAP5</t>
  </si>
  <si>
    <t>BLBW31G</t>
  </si>
  <si>
    <t>BLDI3G</t>
  </si>
  <si>
    <t>BOCM11</t>
  </si>
  <si>
    <t>BOCM12</t>
  </si>
  <si>
    <t>BOVE5</t>
  </si>
  <si>
    <t>BPAP5</t>
  </si>
  <si>
    <t>BRAW5</t>
  </si>
  <si>
    <t>BRCS3G</t>
  </si>
  <si>
    <t>BREC5</t>
  </si>
  <si>
    <t>BREW1</t>
  </si>
  <si>
    <t>BRHI5</t>
  </si>
  <si>
    <t>BRID5</t>
  </si>
  <si>
    <t>BRIE3G</t>
  </si>
  <si>
    <t>BRIF5</t>
  </si>
  <si>
    <t>BRMA5</t>
  </si>
  <si>
    <t>BRNW3G</t>
  </si>
  <si>
    <t>BROA5</t>
  </si>
  <si>
    <t>BROF5</t>
  </si>
  <si>
    <t>BRTE5</t>
  </si>
  <si>
    <t>BRTH3G</t>
  </si>
  <si>
    <t>BRYT3G</t>
  </si>
  <si>
    <t>BTEG3G</t>
  </si>
  <si>
    <t>BTWF6G</t>
  </si>
  <si>
    <t>BTWS1</t>
  </si>
  <si>
    <t>BUIL5</t>
  </si>
  <si>
    <t>BWEL3G</t>
  </si>
  <si>
    <t>CAEA5</t>
  </si>
  <si>
    <t>CAER5</t>
  </si>
  <si>
    <t>CALD5</t>
  </si>
  <si>
    <t>CANT5</t>
  </si>
  <si>
    <t>CARE5</t>
  </si>
  <si>
    <t>CARG5</t>
  </si>
  <si>
    <t>CARS5</t>
  </si>
  <si>
    <t>CATN5A</t>
  </si>
  <si>
    <t>CBET3G</t>
  </si>
  <si>
    <t>CBGD3</t>
  </si>
  <si>
    <t>CCKV3G</t>
  </si>
  <si>
    <t>CCLM3G</t>
  </si>
  <si>
    <t>CCSG3G</t>
  </si>
  <si>
    <t>CEFN6A</t>
  </si>
  <si>
    <t>CHEP5</t>
  </si>
  <si>
    <t>CIFR3G</t>
  </si>
  <si>
    <t>CLAS5</t>
  </si>
  <si>
    <t>CLWD3G</t>
  </si>
  <si>
    <t>CNEP3G</t>
  </si>
  <si>
    <t>CNNC3G</t>
  </si>
  <si>
    <t>COED1T</t>
  </si>
  <si>
    <t>COMS5</t>
  </si>
  <si>
    <t>CORN3G</t>
  </si>
  <si>
    <t>COUR5</t>
  </si>
  <si>
    <t>COWB5</t>
  </si>
  <si>
    <t>CPER3G</t>
  </si>
  <si>
    <t>CRBW3G</t>
  </si>
  <si>
    <t>CREI5</t>
  </si>
  <si>
    <t>CRHA5</t>
  </si>
  <si>
    <t>CRIC5A</t>
  </si>
  <si>
    <t>CRIC5B</t>
  </si>
  <si>
    <t>CROE6G</t>
  </si>
  <si>
    <t>CRUG3G</t>
  </si>
  <si>
    <t>CRUM3G</t>
  </si>
  <si>
    <t>CRUM5</t>
  </si>
  <si>
    <t>CRWY5</t>
  </si>
  <si>
    <t>CWFR5</t>
  </si>
  <si>
    <t>CWMB5</t>
  </si>
  <si>
    <t>CWMF5</t>
  </si>
  <si>
    <t>CYNC5</t>
  </si>
  <si>
    <t>DERW3G</t>
  </si>
  <si>
    <t>DOW_11</t>
  </si>
  <si>
    <t>DOWE3G</t>
  </si>
  <si>
    <t>DOWW3G</t>
  </si>
  <si>
    <t>DYFG3G</t>
  </si>
  <si>
    <t>EAST5</t>
  </si>
  <si>
    <t>EBBC5</t>
  </si>
  <si>
    <t>ELY_5</t>
  </si>
  <si>
    <t>ENER5</t>
  </si>
  <si>
    <t>ENVI3G</t>
  </si>
  <si>
    <t>FAIR5</t>
  </si>
  <si>
    <t>FELI3</t>
  </si>
  <si>
    <t>FENT3G</t>
  </si>
  <si>
    <t>FERG3</t>
  </si>
  <si>
    <t>FFYO6G</t>
  </si>
  <si>
    <t>FISH5</t>
  </si>
  <si>
    <t>FMON3G</t>
  </si>
  <si>
    <t>FOET6G</t>
  </si>
  <si>
    <t>FORB11</t>
  </si>
  <si>
    <t>FOSL3G</t>
  </si>
  <si>
    <t>GARN5</t>
  </si>
  <si>
    <t>GASY5</t>
  </si>
  <si>
    <t>GETH5</t>
  </si>
  <si>
    <t>GHSE1</t>
  </si>
  <si>
    <t>GKTR31</t>
  </si>
  <si>
    <t>GLAS5</t>
  </si>
  <si>
    <t>GLWI3G</t>
  </si>
  <si>
    <t>GLYN11</t>
  </si>
  <si>
    <t>GLYN12</t>
  </si>
  <si>
    <t>GOLD5</t>
  </si>
  <si>
    <t>GOWE3</t>
  </si>
  <si>
    <t>GOWE3G</t>
  </si>
  <si>
    <t>GRAN6A</t>
  </si>
  <si>
    <t>GRAT5</t>
  </si>
  <si>
    <t>GRNF3G</t>
  </si>
  <si>
    <t>GWAU5</t>
  </si>
  <si>
    <t>GWNL3G</t>
  </si>
  <si>
    <t>HAVP5</t>
  </si>
  <si>
    <t>HAVS3G</t>
  </si>
  <si>
    <t>HAWS1</t>
  </si>
  <si>
    <t>HEAT5</t>
  </si>
  <si>
    <t>HEND5</t>
  </si>
  <si>
    <t>HFDF3G</t>
  </si>
  <si>
    <t>HHOS5</t>
  </si>
  <si>
    <t>HIGF3G</t>
  </si>
  <si>
    <t>HIGH5</t>
  </si>
  <si>
    <t>HILL3G</t>
  </si>
  <si>
    <t>HIRW5</t>
  </si>
  <si>
    <t>HNDF3G</t>
  </si>
  <si>
    <t>HNDR3G</t>
  </si>
  <si>
    <t>HNDY6G</t>
  </si>
  <si>
    <t>HOPK3G</t>
  </si>
  <si>
    <t>HOPL3G</t>
  </si>
  <si>
    <t>INCS5</t>
  </si>
  <si>
    <t>IRON5</t>
  </si>
  <si>
    <t>JERM5</t>
  </si>
  <si>
    <t>JESU3G</t>
  </si>
  <si>
    <t>JORD3G</t>
  </si>
  <si>
    <t>KIDW5</t>
  </si>
  <si>
    <t>LADY5</t>
  </si>
  <si>
    <t>LAMP1T</t>
  </si>
  <si>
    <t>LAMP5</t>
  </si>
  <si>
    <t>LBRI3G</t>
  </si>
  <si>
    <t>LCDL3G</t>
  </si>
  <si>
    <t>LDEI5</t>
  </si>
  <si>
    <t>LDOV5</t>
  </si>
  <si>
    <t>LFYR5</t>
  </si>
  <si>
    <t>LGAD5</t>
  </si>
  <si>
    <t>LHIL6</t>
  </si>
  <si>
    <t>LHSE6G</t>
  </si>
  <si>
    <t>LIDR3G</t>
  </si>
  <si>
    <t>LIME5</t>
  </si>
  <si>
    <t>LITC5</t>
  </si>
  <si>
    <t>LLAG51</t>
  </si>
  <si>
    <t>LLAG52</t>
  </si>
  <si>
    <t>LLAN1T</t>
  </si>
  <si>
    <t>LLAN5</t>
  </si>
  <si>
    <t>LLAY5</t>
  </si>
  <si>
    <t>LLCY3G</t>
  </si>
  <si>
    <t>LLCY5</t>
  </si>
  <si>
    <t>LLDO5</t>
  </si>
  <si>
    <t>LLDR5</t>
  </si>
  <si>
    <t>LLEL5A</t>
  </si>
  <si>
    <t>LLIS5</t>
  </si>
  <si>
    <t>LLTA5</t>
  </si>
  <si>
    <t>LLYA6G</t>
  </si>
  <si>
    <t>LLYN5</t>
  </si>
  <si>
    <t>LNTH3G</t>
  </si>
  <si>
    <t>LOLA1T</t>
  </si>
  <si>
    <t>LOUG3G</t>
  </si>
  <si>
    <t>LRHI51</t>
  </si>
  <si>
    <t>LWND3G</t>
  </si>
  <si>
    <t>LWNI5</t>
  </si>
  <si>
    <t>LWRN1T</t>
  </si>
  <si>
    <t>MAEG3G</t>
  </si>
  <si>
    <t>MAER5</t>
  </si>
  <si>
    <t>MAES1</t>
  </si>
  <si>
    <t>MAES5</t>
  </si>
  <si>
    <t>MAEW3G</t>
  </si>
  <si>
    <t>MAGO5</t>
  </si>
  <si>
    <t>MANO3</t>
  </si>
  <si>
    <t>MANO6G</t>
  </si>
  <si>
    <t>MBIO1</t>
  </si>
  <si>
    <t>MBRM3G</t>
  </si>
  <si>
    <t>MCYC3G</t>
  </si>
  <si>
    <t>MEIN5</t>
  </si>
  <si>
    <t>MERB5</t>
  </si>
  <si>
    <t>MERE5</t>
  </si>
  <si>
    <t>MIDD5</t>
  </si>
  <si>
    <t>MILL5</t>
  </si>
  <si>
    <t>MILP5</t>
  </si>
  <si>
    <t>MMAW3G</t>
  </si>
  <si>
    <t>MMOL3G</t>
  </si>
  <si>
    <t>MMWF11</t>
  </si>
  <si>
    <t>MNYG1</t>
  </si>
  <si>
    <t>MONM5</t>
  </si>
  <si>
    <t>MORL5</t>
  </si>
  <si>
    <t>MORN5</t>
  </si>
  <si>
    <t>MORR5</t>
  </si>
  <si>
    <t>MOUA5</t>
  </si>
  <si>
    <t>MYAB6G</t>
  </si>
  <si>
    <t>MYNB1</t>
  </si>
  <si>
    <t>MYNG3G</t>
  </si>
  <si>
    <t>MYNP3G</t>
  </si>
  <si>
    <t>NANG5</t>
  </si>
  <si>
    <t>NANT5</t>
  </si>
  <si>
    <t>NANW5</t>
  </si>
  <si>
    <t>NCES5</t>
  </si>
  <si>
    <t>NELS5</t>
  </si>
  <si>
    <t>NEVE5</t>
  </si>
  <si>
    <t>NEWE5A</t>
  </si>
  <si>
    <t>NEWE5B</t>
  </si>
  <si>
    <t>NEWH5</t>
  </si>
  <si>
    <t>NEWL5</t>
  </si>
  <si>
    <t>NEWS5</t>
  </si>
  <si>
    <t>NEWW5</t>
  </si>
  <si>
    <t>NEWW53</t>
  </si>
  <si>
    <t>NEYL5</t>
  </si>
  <si>
    <t>NFOE3G</t>
  </si>
  <si>
    <t>NORT5</t>
  </si>
  <si>
    <t>NOTT5</t>
  </si>
  <si>
    <t>NTDN3G</t>
  </si>
  <si>
    <t>NTEN3G</t>
  </si>
  <si>
    <t>OAKC3G</t>
  </si>
  <si>
    <t>OAKG3G</t>
  </si>
  <si>
    <t>OAKL1</t>
  </si>
  <si>
    <t>OGMV5</t>
  </si>
  <si>
    <t>PANF5</t>
  </si>
  <si>
    <t>PANT5</t>
  </si>
  <si>
    <t>PANY6G</t>
  </si>
  <si>
    <t>PARK5</t>
  </si>
  <si>
    <t>PBPV6G</t>
  </si>
  <si>
    <t>PBRN3G</t>
  </si>
  <si>
    <t>PCYN31</t>
  </si>
  <si>
    <t>PCYN32</t>
  </si>
  <si>
    <t>PEBL5</t>
  </si>
  <si>
    <t>PEGG5</t>
  </si>
  <si>
    <t>PENA5</t>
  </si>
  <si>
    <t>PENC5</t>
  </si>
  <si>
    <t>PEND51</t>
  </si>
  <si>
    <t>PENO1</t>
  </si>
  <si>
    <t>PENR3G</t>
  </si>
  <si>
    <t>PENT5</t>
  </si>
  <si>
    <t>PGTN3G</t>
  </si>
  <si>
    <t>PNCS1</t>
  </si>
  <si>
    <t>PNDR1</t>
  </si>
  <si>
    <t>PNTA3G</t>
  </si>
  <si>
    <t>PNTM3G</t>
  </si>
  <si>
    <t>PNTR3G</t>
  </si>
  <si>
    <t>PNYC3G</t>
  </si>
  <si>
    <t>POLL5</t>
  </si>
  <si>
    <t>PONA5</t>
  </si>
  <si>
    <t>POND5</t>
  </si>
  <si>
    <t>PONY5</t>
  </si>
  <si>
    <t>POPN51</t>
  </si>
  <si>
    <t>POPN52</t>
  </si>
  <si>
    <t>PYCM3</t>
  </si>
  <si>
    <t>PYCN5</t>
  </si>
  <si>
    <t>PYLE5</t>
  </si>
  <si>
    <t>RASW5</t>
  </si>
  <si>
    <t>RAVE5</t>
  </si>
  <si>
    <t>RCWF1_MAIN1</t>
  </si>
  <si>
    <t>RDBX3G</t>
  </si>
  <si>
    <t>REDC3G</t>
  </si>
  <si>
    <t>RGOS3G</t>
  </si>
  <si>
    <t>RHAY5</t>
  </si>
  <si>
    <t>RHCR11</t>
  </si>
  <si>
    <t>RHCR12</t>
  </si>
  <si>
    <t>RHOS5</t>
  </si>
  <si>
    <t>RHWL3G</t>
  </si>
  <si>
    <t>RING5</t>
  </si>
  <si>
    <t>ROBE51</t>
  </si>
  <si>
    <t>ROBE52</t>
  </si>
  <si>
    <t>RODM5</t>
  </si>
  <si>
    <t>ROGE5</t>
  </si>
  <si>
    <t>ROSD3G</t>
  </si>
  <si>
    <t>ROVE5</t>
  </si>
  <si>
    <t>RSIE3G</t>
  </si>
  <si>
    <t>RYPD3G</t>
  </si>
  <si>
    <t>SANA5</t>
  </si>
  <si>
    <t>SAND5</t>
  </si>
  <si>
    <t>SBRK3G</t>
  </si>
  <si>
    <t>SCHW51</t>
  </si>
  <si>
    <t>SHHK3</t>
  </si>
  <si>
    <t>SHIP5</t>
  </si>
  <si>
    <t>SIMS11</t>
  </si>
  <si>
    <t>SKET5</t>
  </si>
  <si>
    <t>SMOR3G</t>
  </si>
  <si>
    <t>SPTC3G</t>
  </si>
  <si>
    <t>SPVL31</t>
  </si>
  <si>
    <t>SRON3G</t>
  </si>
  <si>
    <t>STAR5</t>
  </si>
  <si>
    <t>STCL5</t>
  </si>
  <si>
    <t>STDA5</t>
  </si>
  <si>
    <t>STEY5</t>
  </si>
  <si>
    <t>STFL5</t>
  </si>
  <si>
    <t>STMD3G</t>
  </si>
  <si>
    <t>STME5</t>
  </si>
  <si>
    <t>STRA5</t>
  </si>
  <si>
    <t>STTN3G</t>
  </si>
  <si>
    <t>STTW5</t>
  </si>
  <si>
    <t>SUDB5</t>
  </si>
  <si>
    <t>SULG5</t>
  </si>
  <si>
    <t>SWAT5</t>
  </si>
  <si>
    <t>SWAU31</t>
  </si>
  <si>
    <t>SWAU32</t>
  </si>
  <si>
    <t>SWRD5</t>
  </si>
  <si>
    <t>SWWF5</t>
  </si>
  <si>
    <t>TAFF5</t>
  </si>
  <si>
    <t>TALB5</t>
  </si>
  <si>
    <t>TBSC3</t>
  </si>
  <si>
    <t>TCAT3G</t>
  </si>
  <si>
    <t>TENB5</t>
  </si>
  <si>
    <t>TEWF3G</t>
  </si>
  <si>
    <t>TIRJ7</t>
  </si>
  <si>
    <t>TJGF3G</t>
  </si>
  <si>
    <t>TNYS3G</t>
  </si>
  <si>
    <t>TONY5</t>
  </si>
  <si>
    <t>TRAV5</t>
  </si>
  <si>
    <t>TRED5</t>
  </si>
  <si>
    <t>TREG5</t>
  </si>
  <si>
    <t>TREG5G</t>
  </si>
  <si>
    <t>TRET5</t>
  </si>
  <si>
    <t>TREV5</t>
  </si>
  <si>
    <t>TRGF3G</t>
  </si>
  <si>
    <t>TROW5</t>
  </si>
  <si>
    <t>TRPK3G</t>
  </si>
  <si>
    <t>TRST3G</t>
  </si>
  <si>
    <t>TRSX1</t>
  </si>
  <si>
    <t>TUMB5</t>
  </si>
  <si>
    <t>TYTH1</t>
  </si>
  <si>
    <t>UPBK5</t>
  </si>
  <si>
    <t>UPLA5</t>
  </si>
  <si>
    <t>UPPB5</t>
  </si>
  <si>
    <t>USK_5</t>
  </si>
  <si>
    <t>VICR5</t>
  </si>
  <si>
    <t>VOGN3G</t>
  </si>
  <si>
    <t>WATE51</t>
  </si>
  <si>
    <t>WATE52</t>
  </si>
  <si>
    <t>WATT5</t>
  </si>
  <si>
    <t>WAUN3</t>
  </si>
  <si>
    <t>WBIO3G</t>
  </si>
  <si>
    <t>WEAR3G</t>
  </si>
  <si>
    <t>WELP1</t>
  </si>
  <si>
    <t>WERN5</t>
  </si>
  <si>
    <t>WESF5</t>
  </si>
  <si>
    <t>WESX5</t>
  </si>
  <si>
    <t>WGWB3</t>
  </si>
  <si>
    <t>WHIT5</t>
  </si>
  <si>
    <t>WHTN3G</t>
  </si>
  <si>
    <t>WIND5</t>
  </si>
  <si>
    <t>WLND3G</t>
  </si>
  <si>
    <t>WLOO1</t>
  </si>
  <si>
    <t>WNGF3G</t>
  </si>
  <si>
    <t>WNYP3G1</t>
  </si>
  <si>
    <t>WNYP3G2</t>
  </si>
  <si>
    <t>WOOD5</t>
  </si>
  <si>
    <t>WSFM3G</t>
  </si>
  <si>
    <t>WSTC3</t>
  </si>
  <si>
    <t>WTHY3G</t>
  </si>
  <si>
    <t>WTYS3G</t>
  </si>
  <si>
    <t>YEBS3G</t>
  </si>
  <si>
    <t>YERB3G</t>
  </si>
  <si>
    <t>YNST5</t>
  </si>
  <si>
    <t>YNYS5</t>
  </si>
  <si>
    <t>YSTF3G</t>
  </si>
  <si>
    <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</si>
  <si>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</si>
  <si>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</si>
  <si>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</si>
  <si>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</si>
  <si>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</si>
  <si>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</si>
  <si>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</si>
  <si>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</si>
  <si>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</si>
  <si>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</si>
  <si>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</si>
  <si>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</si>
  <si>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</si>
  <si>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</si>
  <si>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</si>
  <si>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Based on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</si>
</sst>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49">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8" fontId="23" fillId="18" borderId="1" xfId="0" applyNumberFormat="1" applyFont="1" applyFill="1" applyBorder="1" applyAlignment="1" applyProtection="1">
      <alignment horizontal="center" vertical="center"/>
      <protection locked="0"/>
    </xf>
    <xf numFmtId="178" fontId="22" fillId="19" borderId="1" xfId="0" applyNumberFormat="1" applyFont="1" applyFill="1" applyBorder="1" applyAlignment="1" applyProtection="1">
      <alignment horizontal="center" vertical="center"/>
      <protection locked="0"/>
    </xf>
    <xf numFmtId="178" fontId="23" fillId="20" borderId="1" xfId="0" applyNumberFormat="1" applyFont="1" applyFill="1" applyBorder="1" applyAlignment="1" applyProtection="1">
      <alignment horizontal="center" vertical="center"/>
      <protection locked="0"/>
    </xf>
    <xf numFmtId="178" fontId="23" fillId="21" borderId="1" xfId="0" applyNumberFormat="1" applyFont="1" applyFill="1" applyBorder="1" applyAlignment="1" applyProtection="1">
      <alignment horizontal="center" vertical="center"/>
      <protection locked="0"/>
    </xf>
    <xf numFmtId="178"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22" fillId="0" borderId="1" xfId="0" applyFont="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7" fillId="0" borderId="1" xfId="6"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0" fillId="0" borderId="1" xfId="0" applyBorder="1" applyAlignment="1">
      <alignment horizontal="left" vertical="center" wrapText="1"/>
    </xf>
    <xf numFmtId="172" fontId="22" fillId="37" borderId="1" xfId="0" applyNumberFormat="1" applyFont="1" applyFill="1" applyBorder="1" applyAlignment="1" applyProtection="1">
      <alignment horizontal="center" vertical="center"/>
      <protection locked="0"/>
    </xf>
    <xf numFmtId="178" fontId="0" fillId="2" borderId="0" xfId="0" applyNumberFormat="1" applyFill="1" applyAlignment="1">
      <alignment vertical="center"/>
    </xf>
    <xf numFmtId="178" fontId="0" fillId="2" borderId="0" xfId="0" applyNumberFormat="1" applyFill="1" applyAlignment="1">
      <alignment horizontal="center" vertical="center"/>
    </xf>
    <xf numFmtId="172" fontId="7" fillId="2" borderId="0" xfId="6" applyNumberFormat="1" applyFont="1" applyFill="1" applyAlignment="1">
      <alignment vertical="center"/>
    </xf>
    <xf numFmtId="165" fontId="7" fillId="2" borderId="0" xfId="6" applyNumberFormat="1" applyFont="1" applyFill="1" applyAlignment="1">
      <alignment vertical="center"/>
    </xf>
    <xf numFmtId="165" fontId="0" fillId="2" borderId="1" xfId="0" applyNumberFormat="1" applyFill="1" applyBorder="1" applyAlignment="1">
      <alignment horizontal="center" vertical="center"/>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left" vertical="center" wrapText="1"/>
      <protection locked="0"/>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6"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6"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15" xfId="0" applyFont="1" applyFill="1" applyBorder="1" applyAlignment="1">
      <alignment horizontal="center" vertical="center" wrapText="1"/>
    </xf>
    <xf numFmtId="0" fontId="7" fillId="0" borderId="1" xfId="6" applyFont="1" applyFill="1" applyBorder="1" applyAlignment="1">
      <alignment horizontal="center" vertical="center" wrapText="1"/>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xf numFmtId="0" fontId="7" fillId="0" borderId="3" xfId="6" applyFont="1" applyFill="1" applyBorder="1" applyAlignment="1">
      <alignment horizontal="center" vertical="center" wrapText="1"/>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C4" sqref="C4"/>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3"/>
      <c r="B1" s="23"/>
      <c r="C1" s="23"/>
      <c r="D1" s="23"/>
      <c r="E1" s="23"/>
    </row>
    <row r="2" spans="1:8" ht="16.5" x14ac:dyDescent="0.2">
      <c r="A2" s="135" t="s">
        <v>167</v>
      </c>
      <c r="B2" s="67"/>
      <c r="C2" s="67"/>
      <c r="D2" s="67"/>
      <c r="E2" s="67"/>
    </row>
    <row r="3" spans="1:8" ht="15" x14ac:dyDescent="0.2">
      <c r="A3" s="71"/>
      <c r="B3" s="131" t="s">
        <v>168</v>
      </c>
      <c r="C3" s="130" t="s">
        <v>171</v>
      </c>
      <c r="D3" s="130" t="s">
        <v>30</v>
      </c>
      <c r="E3" s="130" t="s">
        <v>29</v>
      </c>
    </row>
    <row r="4" spans="1:8" ht="15" x14ac:dyDescent="0.2">
      <c r="A4" s="68" t="s">
        <v>167</v>
      </c>
      <c r="B4" s="27" t="s">
        <v>724</v>
      </c>
      <c r="C4" s="27" t="s">
        <v>701</v>
      </c>
      <c r="D4" s="27" t="s">
        <v>702</v>
      </c>
      <c r="E4" s="27" t="s">
        <v>166</v>
      </c>
    </row>
    <row r="5" spans="1:8" x14ac:dyDescent="0.2">
      <c r="A5" s="67"/>
      <c r="B5" s="67"/>
      <c r="C5" s="67"/>
      <c r="D5" s="67"/>
      <c r="E5" s="67"/>
    </row>
    <row r="6" spans="1:8" ht="16.5" x14ac:dyDescent="0.2">
      <c r="A6" s="70" t="s">
        <v>24</v>
      </c>
      <c r="B6" s="67"/>
      <c r="C6" s="67"/>
      <c r="D6" s="67"/>
      <c r="E6" s="67"/>
    </row>
    <row r="7" spans="1:8" ht="15" x14ac:dyDescent="0.2">
      <c r="A7" s="72" t="s">
        <v>25</v>
      </c>
      <c r="B7" s="247" t="s">
        <v>26</v>
      </c>
      <c r="C7" s="247"/>
      <c r="D7" s="247"/>
      <c r="E7" s="247"/>
    </row>
    <row r="8" spans="1:8" ht="30" customHeight="1" x14ac:dyDescent="0.2">
      <c r="A8" s="76" t="s">
        <v>220</v>
      </c>
      <c r="B8" s="246" t="s">
        <v>209</v>
      </c>
      <c r="C8" s="246"/>
      <c r="D8" s="246"/>
      <c r="E8" s="246"/>
    </row>
    <row r="9" spans="1:8" ht="30" customHeight="1" x14ac:dyDescent="0.2">
      <c r="A9" s="76" t="s">
        <v>67</v>
      </c>
      <c r="B9" s="24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46"/>
      <c r="D9" s="246"/>
      <c r="E9" s="246"/>
    </row>
    <row r="10" spans="1:8" ht="30" customHeight="1" x14ac:dyDescent="0.2">
      <c r="A10" s="76" t="s">
        <v>68</v>
      </c>
      <c r="B10" s="246" t="s">
        <v>28</v>
      </c>
      <c r="C10" s="246"/>
      <c r="D10" s="246"/>
      <c r="E10" s="246"/>
    </row>
    <row r="11" spans="1:8" ht="61.5" customHeight="1" x14ac:dyDescent="0.2">
      <c r="A11" s="76" t="s">
        <v>69</v>
      </c>
      <c r="B11" s="24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6"/>
      <c r="D11" s="246"/>
      <c r="E11" s="246"/>
      <c r="F11" s="249"/>
      <c r="G11" s="249"/>
      <c r="H11" s="249"/>
    </row>
    <row r="12" spans="1:8" ht="86.25" customHeight="1" x14ac:dyDescent="0.2">
      <c r="A12" s="76" t="s">
        <v>47</v>
      </c>
      <c r="B12" s="252" t="s">
        <v>185</v>
      </c>
      <c r="C12" s="252"/>
      <c r="D12" s="252"/>
      <c r="E12" s="252"/>
    </row>
    <row r="13" spans="1:8" ht="33.75" customHeight="1" x14ac:dyDescent="0.2">
      <c r="A13" s="76" t="s">
        <v>186</v>
      </c>
      <c r="B13" s="246"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46"/>
      <c r="D13" s="246"/>
      <c r="E13" s="246"/>
    </row>
    <row r="14" spans="1:8" ht="33.75" customHeight="1" x14ac:dyDescent="0.2">
      <c r="A14" s="184" t="s">
        <v>520</v>
      </c>
      <c r="B14" s="246" t="s">
        <v>521</v>
      </c>
      <c r="C14" s="246"/>
      <c r="D14" s="246"/>
      <c r="E14" s="246"/>
    </row>
    <row r="15" spans="1:8" ht="29.25" customHeight="1" x14ac:dyDescent="0.2">
      <c r="A15" s="76" t="s">
        <v>60</v>
      </c>
      <c r="B15" s="246" t="s">
        <v>152</v>
      </c>
      <c r="C15" s="246"/>
      <c r="D15" s="246"/>
      <c r="E15" s="246"/>
    </row>
    <row r="16" spans="1:8" ht="29.25" customHeight="1" x14ac:dyDescent="0.2">
      <c r="A16" s="76" t="s">
        <v>688</v>
      </c>
      <c r="B16" s="246" t="s">
        <v>698</v>
      </c>
      <c r="C16" s="246"/>
      <c r="D16" s="246"/>
      <c r="E16" s="246"/>
    </row>
    <row r="17" spans="1:5" ht="30" customHeight="1" x14ac:dyDescent="0.2">
      <c r="A17" s="76" t="s">
        <v>126</v>
      </c>
      <c r="B17" s="246" t="s">
        <v>125</v>
      </c>
      <c r="C17" s="246"/>
      <c r="D17" s="246"/>
      <c r="E17" s="246"/>
    </row>
    <row r="18" spans="1:5" x14ac:dyDescent="0.2">
      <c r="A18" s="67"/>
      <c r="B18" s="67"/>
      <c r="C18" s="67"/>
      <c r="D18" s="67"/>
      <c r="E18" s="67"/>
    </row>
    <row r="19" spans="1:5" ht="15" x14ac:dyDescent="0.2">
      <c r="A19" s="73" t="s">
        <v>35</v>
      </c>
      <c r="B19" s="67"/>
      <c r="C19" s="67"/>
      <c r="D19" s="67"/>
      <c r="E19" s="67"/>
    </row>
    <row r="20" spans="1:5" ht="15" x14ac:dyDescent="0.2">
      <c r="A20" s="72"/>
      <c r="B20" s="253"/>
      <c r="C20" s="253"/>
      <c r="D20" s="253"/>
      <c r="E20" s="253"/>
    </row>
    <row r="21" spans="1:5" ht="32.25" customHeight="1" x14ac:dyDescent="0.2">
      <c r="A21" s="250" t="s">
        <v>110</v>
      </c>
      <c r="B21" s="251"/>
      <c r="C21" s="251"/>
      <c r="D21" s="251"/>
      <c r="E21" s="251"/>
    </row>
    <row r="22" spans="1:5" x14ac:dyDescent="0.2">
      <c r="A22" s="67"/>
      <c r="B22" s="67"/>
      <c r="C22" s="67"/>
      <c r="D22" s="67"/>
      <c r="E22" s="67"/>
    </row>
    <row r="23" spans="1:5" ht="15" x14ac:dyDescent="0.2">
      <c r="A23" s="74" t="s">
        <v>36</v>
      </c>
      <c r="B23" s="67"/>
      <c r="C23" s="67"/>
      <c r="D23" s="67"/>
      <c r="E23" s="67"/>
    </row>
    <row r="24" spans="1:5" ht="15" x14ac:dyDescent="0.2">
      <c r="A24" s="69"/>
      <c r="B24" s="253"/>
      <c r="C24" s="253"/>
      <c r="D24" s="253"/>
      <c r="E24" s="253"/>
    </row>
    <row r="25" spans="1:5" ht="28.5" customHeight="1" x14ac:dyDescent="0.2">
      <c r="A25" s="250" t="s">
        <v>70</v>
      </c>
      <c r="B25" s="251"/>
      <c r="C25" s="251"/>
      <c r="D25" s="251"/>
      <c r="E25" s="251"/>
    </row>
    <row r="26" spans="1:5" ht="28.5" customHeight="1" x14ac:dyDescent="0.2">
      <c r="A26" s="248" t="s">
        <v>165</v>
      </c>
      <c r="B26" s="248"/>
      <c r="C26" s="248"/>
      <c r="D26" s="248"/>
      <c r="E26" s="248"/>
    </row>
  </sheetData>
  <customSheetViews>
    <customSheetView guid="{5032A364-B81A-48DA-88DA-AB3B86B47EE9}">
      <selection activeCell="A12" sqref="A12"/>
      <pageMargins left="0.7" right="0.7" top="0.75" bottom="0.75" header="0.3" footer="0.3"/>
    </customSheetView>
  </customSheetViews>
  <mergeCells count="17">
    <mergeCell ref="A26:E26"/>
    <mergeCell ref="F11:H11"/>
    <mergeCell ref="A21:E21"/>
    <mergeCell ref="A25:E25"/>
    <mergeCell ref="B12:E12"/>
    <mergeCell ref="B15:E15"/>
    <mergeCell ref="B13:E13"/>
    <mergeCell ref="B17:E17"/>
    <mergeCell ref="B20:E20"/>
    <mergeCell ref="B24:E24"/>
    <mergeCell ref="B14:E14"/>
    <mergeCell ref="B16:E16"/>
    <mergeCell ref="B8:E8"/>
    <mergeCell ref="B9:E9"/>
    <mergeCell ref="B10:E10"/>
    <mergeCell ref="B11:E11"/>
    <mergeCell ref="B7:E7"/>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opLeftCell="A82" zoomScale="80" zoomScaleNormal="80" zoomScaleSheetLayoutView="100" workbookViewId="0"/>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4" t="s">
        <v>27</v>
      </c>
      <c r="B1" s="327"/>
      <c r="C1" s="327"/>
      <c r="D1" s="182"/>
      <c r="E1" s="182"/>
      <c r="F1" s="182"/>
    </row>
    <row r="2" spans="1:6" ht="35.1" customHeight="1" x14ac:dyDescent="0.2">
      <c r="A2" s="288" t="str">
        <f>Overview!B4&amp; " - Effective from "&amp;TEXT(Overview!D4,"D MMMM YYYY")&amp;" - "&amp;Overview!E4&amp;" Supplier of Last Resort and Eligible Bad Debt Pass-Through Costs"</f>
        <v>Western Power Distribution (South Wales) plc - Effective from 1 April 2022 - Final Supplier of Last Resort and Eligible Bad Debt Pass-Through Costs</v>
      </c>
      <c r="B2" s="289"/>
      <c r="C2" s="289"/>
      <c r="D2" s="289"/>
      <c r="E2" s="289"/>
      <c r="F2" s="290"/>
    </row>
    <row r="3" spans="1:6" s="80" customFormat="1" ht="21" customHeight="1" x14ac:dyDescent="0.2">
      <c r="A3" s="183"/>
      <c r="B3" s="183"/>
      <c r="C3" s="183"/>
      <c r="D3" s="183"/>
      <c r="E3" s="183"/>
      <c r="F3" s="183"/>
    </row>
    <row r="4" spans="1:6" ht="78.75" customHeight="1" x14ac:dyDescent="0.2">
      <c r="A4" s="26" t="s">
        <v>172</v>
      </c>
      <c r="B4" s="171" t="s">
        <v>466</v>
      </c>
      <c r="C4" s="171" t="s">
        <v>32</v>
      </c>
      <c r="D4" s="171" t="s">
        <v>517</v>
      </c>
      <c r="E4" s="171" t="s">
        <v>518</v>
      </c>
      <c r="F4" s="171" t="s">
        <v>519</v>
      </c>
    </row>
    <row r="5" spans="1:6" ht="45" x14ac:dyDescent="0.2">
      <c r="A5" s="17" t="s">
        <v>522</v>
      </c>
      <c r="B5" s="216" t="str">
        <f>IFERROR(INDEX('Annex 1 LV, HV and UMS charges'!$B$14:$B$45,MATCH($A5,'Annex 1 LV, HV and UMS charges'!$A$14:$A$310,0)),INDEX('Annex 4 LDNO charges'!$B$14:$B$203,MATCH($A5,'Annex 4 LDNO charges'!$A$14:$A$203,0)))</f>
        <v>100, 105, 800, 860, 101, 106, 801, 861, 116</v>
      </c>
      <c r="C5" s="217" t="str">
        <f>IFERROR(INDEX('Annex 1 LV, HV and UMS charges'!$C$14:$C$45,MATCH($A5,'Annex 1 LV, HV and UMS charges'!$A$14:$A$310,0)),INDEX('Annex 4 LDNO charges'!$C$14:$C$203,MATCH($A5,'Annex 4 LDNO charges'!$A$14:$A$203,0)))</f>
        <v>1, 2 or 0</v>
      </c>
      <c r="D5" s="40">
        <v>2.5995736395550268E-2</v>
      </c>
      <c r="E5" s="40">
        <v>0</v>
      </c>
      <c r="F5" s="40">
        <v>7.2194344479783387E-2</v>
      </c>
    </row>
    <row r="6" spans="1:6" ht="15.75" customHeight="1" x14ac:dyDescent="0.2">
      <c r="A6" s="17" t="s">
        <v>523</v>
      </c>
      <c r="B6" s="216" t="str">
        <f>IFERROR(INDEX('Annex 1 LV, HV and UMS charges'!$B$14:$B$45,MATCH($A6,'Annex 1 LV, HV and UMS charges'!$A$14:$A$310,0)),INDEX('Annex 4 LDNO charges'!$B$14:$B$203,MATCH($A6,'Annex 4 LDNO charges'!$A$14:$A$203,0)))</f>
        <v>194, 843</v>
      </c>
      <c r="C6" s="217" t="str">
        <f>IFERROR(INDEX('Annex 1 LV, HV and UMS charges'!$C$14:$C$45,MATCH($A6,'Annex 1 LV, HV and UMS charges'!$A$14:$A$310,0)),INDEX('Annex 4 LDNO charges'!$C$14:$C$203,MATCH($A6,'Annex 4 LDNO charges'!$A$14:$A$203,0)))</f>
        <v>2</v>
      </c>
      <c r="D6" s="240">
        <v>0</v>
      </c>
      <c r="E6" s="240">
        <v>0</v>
      </c>
      <c r="F6" s="40">
        <v>0</v>
      </c>
    </row>
    <row r="7" spans="1:6" ht="30" x14ac:dyDescent="0.2">
      <c r="A7" s="17" t="s">
        <v>524</v>
      </c>
      <c r="B7" s="216" t="str">
        <f>IFERROR(INDEX('Annex 1 LV, HV and UMS charges'!$B$14:$B$45,MATCH($A7,'Annex 1 LV, HV and UMS charges'!$A$14:$A$310,0)),INDEX('Annex 4 LDNO charges'!$B$14:$B$203,MATCH($A7,'Annex 4 LDNO charges'!$A$14:$A$203,0)))</f>
        <v>N10, N20, N30, M10, B10</v>
      </c>
      <c r="C7" s="217" t="str">
        <f>IFERROR(INDEX('Annex 1 LV, HV and UMS charges'!$C$14:$C$45,MATCH($A7,'Annex 1 LV, HV and UMS charges'!$A$14:$A$310,0)),INDEX('Annex 4 LDNO charges'!$C$14:$C$203,MATCH($A7,'Annex 4 LDNO charges'!$A$14:$A$203,0)))</f>
        <v>3 to 8 or 0</v>
      </c>
      <c r="D7" s="41"/>
      <c r="E7" s="41"/>
      <c r="F7" s="40">
        <v>7.2194344479783387E-2</v>
      </c>
    </row>
    <row r="8" spans="1:6" ht="45" x14ac:dyDescent="0.2">
      <c r="A8" s="17" t="s">
        <v>525</v>
      </c>
      <c r="B8" s="216" t="str">
        <f>IFERROR(INDEX('Annex 1 LV, HV and UMS charges'!$B$14:$B$45,MATCH($A8,'Annex 1 LV, HV and UMS charges'!$A$14:$A$310,0)),INDEX('Annex 4 LDNO charges'!$B$14:$B$203,MATCH($A8,'Annex 4 LDNO charges'!$A$14:$A$203,0)))</f>
        <v>1, 2, 3, 117, 200, 201, 810, 811, 862, 863</v>
      </c>
      <c r="C8" s="217" t="str">
        <f>IFERROR(INDEX('Annex 1 LV, HV and UMS charges'!$C$14:$C$45,MATCH($A8,'Annex 1 LV, HV and UMS charges'!$A$14:$A$310,0)),INDEX('Annex 4 LDNO charges'!$C$14:$C$203,MATCH($A8,'Annex 4 LDNO charges'!$A$14:$A$203,0)))</f>
        <v>3 to 8 or 0</v>
      </c>
      <c r="D8" s="41"/>
      <c r="E8" s="41"/>
      <c r="F8" s="40">
        <v>7.2194344479783387E-2</v>
      </c>
    </row>
    <row r="9" spans="1:6" ht="30" x14ac:dyDescent="0.2">
      <c r="A9" s="17" t="s">
        <v>526</v>
      </c>
      <c r="B9" s="216" t="str">
        <f>IFERROR(INDEX('Annex 1 LV, HV and UMS charges'!$B$14:$B$45,MATCH($A9,'Annex 1 LV, HV and UMS charges'!$A$14:$A$310,0)),INDEX('Annex 4 LDNO charges'!$B$14:$B$203,MATCH($A9,'Annex 4 LDNO charges'!$A$14:$A$203,0)))</f>
        <v>N12, N22, N32, M12, B12</v>
      </c>
      <c r="C9" s="217" t="str">
        <f>IFERROR(INDEX('Annex 1 LV, HV and UMS charges'!$C$14:$C$45,MATCH($A9,'Annex 1 LV, HV and UMS charges'!$A$14:$A$310,0)),INDEX('Annex 4 LDNO charges'!$C$14:$C$203,MATCH($A9,'Annex 4 LDNO charges'!$A$14:$A$203,0)))</f>
        <v>3 to 8 or 0</v>
      </c>
      <c r="D9" s="41"/>
      <c r="E9" s="41"/>
      <c r="F9" s="40">
        <v>7.2194344479783387E-2</v>
      </c>
    </row>
    <row r="10" spans="1:6" ht="30" x14ac:dyDescent="0.2">
      <c r="A10" s="17" t="s">
        <v>527</v>
      </c>
      <c r="B10" s="216" t="str">
        <f>IFERROR(INDEX('Annex 1 LV, HV and UMS charges'!$B$14:$B$45,MATCH($A10,'Annex 1 LV, HV and UMS charges'!$A$14:$A$310,0)),INDEX('Annex 4 LDNO charges'!$B$14:$B$203,MATCH($A10,'Annex 4 LDNO charges'!$A$14:$A$203,0)))</f>
        <v>N13, N23, N33, M13, B13</v>
      </c>
      <c r="C10" s="217" t="str">
        <f>IFERROR(INDEX('Annex 1 LV, HV and UMS charges'!$C$14:$C$45,MATCH($A10,'Annex 1 LV, HV and UMS charges'!$A$14:$A$310,0)),INDEX('Annex 4 LDNO charges'!$C$14:$C$203,MATCH($A10,'Annex 4 LDNO charges'!$A$14:$A$203,0)))</f>
        <v>3 to 8 or 0</v>
      </c>
      <c r="D10" s="41"/>
      <c r="E10" s="41"/>
      <c r="F10" s="40">
        <v>7.2194344479783387E-2</v>
      </c>
    </row>
    <row r="11" spans="1:6" ht="30" x14ac:dyDescent="0.2">
      <c r="A11" s="17" t="s">
        <v>528</v>
      </c>
      <c r="B11" s="216" t="str">
        <f>IFERROR(INDEX('Annex 1 LV, HV and UMS charges'!$B$14:$B$45,MATCH($A11,'Annex 1 LV, HV and UMS charges'!$A$14:$A$310,0)),INDEX('Annex 4 LDNO charges'!$B$14:$B$203,MATCH($A11,'Annex 4 LDNO charges'!$A$14:$A$203,0)))</f>
        <v>N14, N24, N34, M14, B14</v>
      </c>
      <c r="C11" s="217" t="str">
        <f>IFERROR(INDEX('Annex 1 LV, HV and UMS charges'!$C$14:$C$45,MATCH($A11,'Annex 1 LV, HV and UMS charges'!$A$14:$A$310,0)),INDEX('Annex 4 LDNO charges'!$C$14:$C$203,MATCH($A11,'Annex 4 LDNO charges'!$A$14:$A$203,0)))</f>
        <v>3 to 8 or 0</v>
      </c>
      <c r="D11" s="41"/>
      <c r="E11" s="41"/>
      <c r="F11" s="40">
        <v>7.2194344479783387E-2</v>
      </c>
    </row>
    <row r="12" spans="1:6" ht="15" x14ac:dyDescent="0.2">
      <c r="A12" s="17" t="s">
        <v>191</v>
      </c>
      <c r="B12" s="216">
        <f>IFERROR(INDEX('Annex 1 LV, HV and UMS charges'!$B$14:$B$45,MATCH($A12,'Annex 1 LV, HV and UMS charges'!$A$14:$A$310,0)),INDEX('Annex 4 LDNO charges'!$B$14:$B$203,MATCH($A12,'Annex 4 LDNO charges'!$A$14:$A$203,0)))</f>
        <v>294</v>
      </c>
      <c r="C12" s="217" t="str">
        <f>IFERROR(INDEX('Annex 1 LV, HV and UMS charges'!$C$14:$C$45,MATCH($A12,'Annex 1 LV, HV and UMS charges'!$A$14:$A$310,0)),INDEX('Annex 4 LDNO charges'!$C$14:$C$203,MATCH($A12,'Annex 4 LDNO charges'!$A$14:$A$203,0)))</f>
        <v>4</v>
      </c>
      <c r="D12" s="41"/>
      <c r="E12" s="41"/>
      <c r="F12" s="40">
        <v>0</v>
      </c>
    </row>
    <row r="13" spans="1:6" ht="15" x14ac:dyDescent="0.2">
      <c r="A13" s="172" t="s">
        <v>529</v>
      </c>
      <c r="B13" s="216" t="str">
        <f>IFERROR(INDEX('Annex 1 LV, HV and UMS charges'!$B$14:$B$45,MATCH($A13,'Annex 1 LV, HV and UMS charges'!$A$14:$A$310,0)),INDEX('Annex 4 LDNO charges'!$B$14:$B$203,MATCH($A13,'Annex 4 LDNO charges'!$A$14:$A$203,0)))</f>
        <v>L00, LST</v>
      </c>
      <c r="C13" s="217">
        <f>IFERROR(INDEX('Annex 1 LV, HV and UMS charges'!$C$14:$C$45,MATCH($A13,'Annex 1 LV, HV and UMS charges'!$A$14:$A$310,0)),INDEX('Annex 4 LDNO charges'!$C$14:$C$203,MATCH($A13,'Annex 4 LDNO charges'!$A$14:$A$203,0)))</f>
        <v>0</v>
      </c>
      <c r="D13" s="41"/>
      <c r="E13" s="41"/>
      <c r="F13" s="40">
        <v>7.2194344479783387E-2</v>
      </c>
    </row>
    <row r="14" spans="1:6" ht="15" x14ac:dyDescent="0.2">
      <c r="A14" s="172" t="s">
        <v>530</v>
      </c>
      <c r="B14" s="216">
        <f>IFERROR(INDEX('Annex 1 LV, HV and UMS charges'!$B$14:$B$45,MATCH($A14,'Annex 1 LV, HV and UMS charges'!$A$14:$A$310,0)),INDEX('Annex 4 LDNO charges'!$B$14:$B$203,MATCH($A14,'Annex 4 LDNO charges'!$A$14:$A$203,0)))</f>
        <v>300</v>
      </c>
      <c r="C14" s="217">
        <f>IFERROR(INDEX('Annex 1 LV, HV and UMS charges'!$C$14:$C$45,MATCH($A14,'Annex 1 LV, HV and UMS charges'!$A$14:$A$310,0)),INDEX('Annex 4 LDNO charges'!$C$14:$C$203,MATCH($A14,'Annex 4 LDNO charges'!$A$14:$A$203,0)))</f>
        <v>0</v>
      </c>
      <c r="D14" s="41"/>
      <c r="E14" s="41"/>
      <c r="F14" s="40">
        <v>7.2194344479783387E-2</v>
      </c>
    </row>
    <row r="15" spans="1:6" ht="15" x14ac:dyDescent="0.2">
      <c r="A15" s="172" t="s">
        <v>531</v>
      </c>
      <c r="B15" s="216" t="str">
        <f>IFERROR(INDEX('Annex 1 LV, HV and UMS charges'!$B$14:$B$45,MATCH($A15,'Annex 1 LV, HV and UMS charges'!$A$14:$A$310,0)),INDEX('Annex 4 LDNO charges'!$B$14:$B$203,MATCH($A15,'Annex 4 LDNO charges'!$A$14:$A$203,0)))</f>
        <v>L02</v>
      </c>
      <c r="C15" s="217">
        <f>IFERROR(INDEX('Annex 1 LV, HV and UMS charges'!$C$14:$C$45,MATCH($A15,'Annex 1 LV, HV and UMS charges'!$A$14:$A$310,0)),INDEX('Annex 4 LDNO charges'!$C$14:$C$203,MATCH($A15,'Annex 4 LDNO charges'!$A$14:$A$203,0)))</f>
        <v>0</v>
      </c>
      <c r="D15" s="41"/>
      <c r="E15" s="41"/>
      <c r="F15" s="40">
        <v>7.2194344479783387E-2</v>
      </c>
    </row>
    <row r="16" spans="1:6" ht="15" x14ac:dyDescent="0.2">
      <c r="A16" s="172" t="s">
        <v>532</v>
      </c>
      <c r="B16" s="216" t="str">
        <f>IFERROR(INDEX('Annex 1 LV, HV and UMS charges'!$B$14:$B$45,MATCH($A16,'Annex 1 LV, HV and UMS charges'!$A$14:$A$310,0)),INDEX('Annex 4 LDNO charges'!$B$14:$B$203,MATCH($A16,'Annex 4 LDNO charges'!$A$14:$A$203,0)))</f>
        <v>L03</v>
      </c>
      <c r="C16" s="217">
        <f>IFERROR(INDEX('Annex 1 LV, HV and UMS charges'!$C$14:$C$45,MATCH($A16,'Annex 1 LV, HV and UMS charges'!$A$14:$A$310,0)),INDEX('Annex 4 LDNO charges'!$C$14:$C$203,MATCH($A16,'Annex 4 LDNO charges'!$A$14:$A$203,0)))</f>
        <v>0</v>
      </c>
      <c r="D16" s="41"/>
      <c r="E16" s="41"/>
      <c r="F16" s="40">
        <v>7.2194344479783387E-2</v>
      </c>
    </row>
    <row r="17" spans="1:6" ht="15" x14ac:dyDescent="0.2">
      <c r="A17" s="176" t="s">
        <v>533</v>
      </c>
      <c r="B17" s="216" t="str">
        <f>IFERROR(INDEX('Annex 1 LV, HV and UMS charges'!$B$14:$B$45,MATCH($A17,'Annex 1 LV, HV and UMS charges'!$A$14:$A$310,0)),INDEX('Annex 4 LDNO charges'!$B$14:$B$203,MATCH($A17,'Annex 4 LDNO charges'!$A$14:$A$203,0)))</f>
        <v>L04</v>
      </c>
      <c r="C17" s="217">
        <f>IFERROR(INDEX('Annex 1 LV, HV and UMS charges'!$C$14:$C$45,MATCH($A17,'Annex 1 LV, HV and UMS charges'!$A$14:$A$310,0)),INDEX('Annex 4 LDNO charges'!$C$14:$C$203,MATCH($A17,'Annex 4 LDNO charges'!$A$14:$A$203,0)))</f>
        <v>0</v>
      </c>
      <c r="D17" s="41"/>
      <c r="E17" s="41"/>
      <c r="F17" s="40">
        <v>7.2194344479783387E-2</v>
      </c>
    </row>
    <row r="18" spans="1:6" ht="15" x14ac:dyDescent="0.2">
      <c r="A18" s="176" t="s">
        <v>534</v>
      </c>
      <c r="B18" s="216" t="str">
        <f>IFERROR(INDEX('Annex 1 LV, HV and UMS charges'!$B$14:$B$45,MATCH($A18,'Annex 1 LV, HV and UMS charges'!$A$14:$A$310,0)),INDEX('Annex 4 LDNO charges'!$B$14:$B$203,MATCH($A18,'Annex 4 LDNO charges'!$A$14:$A$203,0)))</f>
        <v>S00, SST</v>
      </c>
      <c r="C18" s="217">
        <f>IFERROR(INDEX('Annex 1 LV, HV and UMS charges'!$C$14:$C$45,MATCH($A18,'Annex 1 LV, HV and UMS charges'!$A$14:$A$310,0)),INDEX('Annex 4 LDNO charges'!$C$14:$C$203,MATCH($A18,'Annex 4 LDNO charges'!$A$14:$A$203,0)))</f>
        <v>0</v>
      </c>
      <c r="D18" s="41"/>
      <c r="E18" s="41"/>
      <c r="F18" s="40">
        <v>7.2194344479783387E-2</v>
      </c>
    </row>
    <row r="19" spans="1:6" ht="15" x14ac:dyDescent="0.2">
      <c r="A19" s="176" t="s">
        <v>535</v>
      </c>
      <c r="B19" s="216">
        <f>IFERROR(INDEX('Annex 1 LV, HV and UMS charges'!$B$14:$B$45,MATCH($A19,'Annex 1 LV, HV and UMS charges'!$A$14:$A$310,0)),INDEX('Annex 4 LDNO charges'!$B$14:$B$203,MATCH($A19,'Annex 4 LDNO charges'!$A$14:$A$203,0)))</f>
        <v>344</v>
      </c>
      <c r="C19" s="217">
        <f>IFERROR(INDEX('Annex 1 LV, HV and UMS charges'!$C$14:$C$45,MATCH($A19,'Annex 1 LV, HV and UMS charges'!$A$14:$A$310,0)),INDEX('Annex 4 LDNO charges'!$C$14:$C$203,MATCH($A19,'Annex 4 LDNO charges'!$A$14:$A$203,0)))</f>
        <v>0</v>
      </c>
      <c r="D19" s="41"/>
      <c r="E19" s="41"/>
      <c r="F19" s="40">
        <v>7.2194344479783387E-2</v>
      </c>
    </row>
    <row r="20" spans="1:6" ht="15" x14ac:dyDescent="0.2">
      <c r="A20" s="176" t="s">
        <v>536</v>
      </c>
      <c r="B20" s="216" t="str">
        <f>IFERROR(INDEX('Annex 1 LV, HV and UMS charges'!$B$14:$B$45,MATCH($A20,'Annex 1 LV, HV and UMS charges'!$A$14:$A$310,0)),INDEX('Annex 4 LDNO charges'!$B$14:$B$203,MATCH($A20,'Annex 4 LDNO charges'!$A$14:$A$203,0)))</f>
        <v>S02</v>
      </c>
      <c r="C20" s="217">
        <f>IFERROR(INDEX('Annex 1 LV, HV and UMS charges'!$C$14:$C$45,MATCH($A20,'Annex 1 LV, HV and UMS charges'!$A$14:$A$310,0)),INDEX('Annex 4 LDNO charges'!$C$14:$C$203,MATCH($A20,'Annex 4 LDNO charges'!$A$14:$A$203,0)))</f>
        <v>0</v>
      </c>
      <c r="D20" s="41"/>
      <c r="E20" s="41"/>
      <c r="F20" s="40">
        <v>7.2194344479783387E-2</v>
      </c>
    </row>
    <row r="21" spans="1:6" ht="15" x14ac:dyDescent="0.2">
      <c r="A21" s="176" t="s">
        <v>537</v>
      </c>
      <c r="B21" s="216" t="str">
        <f>IFERROR(INDEX('Annex 1 LV, HV and UMS charges'!$B$14:$B$45,MATCH($A21,'Annex 1 LV, HV and UMS charges'!$A$14:$A$310,0)),INDEX('Annex 4 LDNO charges'!$B$14:$B$203,MATCH($A21,'Annex 4 LDNO charges'!$A$14:$A$203,0)))</f>
        <v>S03</v>
      </c>
      <c r="C21" s="217">
        <f>IFERROR(INDEX('Annex 1 LV, HV and UMS charges'!$C$14:$C$45,MATCH($A21,'Annex 1 LV, HV and UMS charges'!$A$14:$A$310,0)),INDEX('Annex 4 LDNO charges'!$C$14:$C$203,MATCH($A21,'Annex 4 LDNO charges'!$A$14:$A$203,0)))</f>
        <v>0</v>
      </c>
      <c r="D21" s="41"/>
      <c r="E21" s="41"/>
      <c r="F21" s="40">
        <v>7.2194344479783387E-2</v>
      </c>
    </row>
    <row r="22" spans="1:6" ht="15" x14ac:dyDescent="0.2">
      <c r="A22" s="176" t="s">
        <v>538</v>
      </c>
      <c r="B22" s="216" t="str">
        <f>IFERROR(INDEX('Annex 1 LV, HV and UMS charges'!$B$14:$B$45,MATCH($A22,'Annex 1 LV, HV and UMS charges'!$A$14:$A$310,0)),INDEX('Annex 4 LDNO charges'!$B$14:$B$203,MATCH($A22,'Annex 4 LDNO charges'!$A$14:$A$203,0)))</f>
        <v>S04</v>
      </c>
      <c r="C22" s="217">
        <f>IFERROR(INDEX('Annex 1 LV, HV and UMS charges'!$C$14:$C$45,MATCH($A22,'Annex 1 LV, HV and UMS charges'!$A$14:$A$310,0)),INDEX('Annex 4 LDNO charges'!$C$14:$C$203,MATCH($A22,'Annex 4 LDNO charges'!$A$14:$A$203,0)))</f>
        <v>0</v>
      </c>
      <c r="D22" s="41"/>
      <c r="E22" s="41"/>
      <c r="F22" s="40">
        <v>7.2194344479783387E-2</v>
      </c>
    </row>
    <row r="23" spans="1:6" ht="15" x14ac:dyDescent="0.2">
      <c r="A23" s="176" t="s">
        <v>539</v>
      </c>
      <c r="B23" s="216" t="str">
        <f>IFERROR(INDEX('Annex 1 LV, HV and UMS charges'!$B$14:$B$45,MATCH($A23,'Annex 1 LV, HV and UMS charges'!$A$14:$A$310,0)),INDEX('Annex 4 LDNO charges'!$B$14:$B$203,MATCH($A23,'Annex 4 LDNO charges'!$A$14:$A$203,0)))</f>
        <v>H00, HST</v>
      </c>
      <c r="C23" s="217">
        <f>IFERROR(INDEX('Annex 1 LV, HV and UMS charges'!$C$14:$C$45,MATCH($A23,'Annex 1 LV, HV and UMS charges'!$A$14:$A$310,0)),INDEX('Annex 4 LDNO charges'!$C$14:$C$203,MATCH($A23,'Annex 4 LDNO charges'!$A$14:$A$203,0)))</f>
        <v>0</v>
      </c>
      <c r="D23" s="41"/>
      <c r="E23" s="41"/>
      <c r="F23" s="40">
        <v>7.2194344479783387E-2</v>
      </c>
    </row>
    <row r="24" spans="1:6" ht="15" x14ac:dyDescent="0.2">
      <c r="A24" s="176" t="s">
        <v>540</v>
      </c>
      <c r="B24" s="216">
        <f>IFERROR(INDEX('Annex 1 LV, HV and UMS charges'!$B$14:$B$45,MATCH($A24,'Annex 1 LV, HV and UMS charges'!$A$14:$A$310,0)),INDEX('Annex 4 LDNO charges'!$B$14:$B$203,MATCH($A24,'Annex 4 LDNO charges'!$A$14:$A$203,0)))</f>
        <v>400</v>
      </c>
      <c r="C24" s="217">
        <f>IFERROR(INDEX('Annex 1 LV, HV and UMS charges'!$C$14:$C$45,MATCH($A24,'Annex 1 LV, HV and UMS charges'!$A$14:$A$310,0)),INDEX('Annex 4 LDNO charges'!$C$14:$C$203,MATCH($A24,'Annex 4 LDNO charges'!$A$14:$A$203,0)))</f>
        <v>0</v>
      </c>
      <c r="D24" s="41"/>
      <c r="E24" s="41"/>
      <c r="F24" s="40">
        <v>7.2194344479783387E-2</v>
      </c>
    </row>
    <row r="25" spans="1:6" ht="15" x14ac:dyDescent="0.2">
      <c r="A25" s="172" t="s">
        <v>541</v>
      </c>
      <c r="B25" s="216" t="str">
        <f>IFERROR(INDEX('Annex 1 LV, HV and UMS charges'!$B$14:$B$45,MATCH($A25,'Annex 1 LV, HV and UMS charges'!$A$14:$A$310,0)),INDEX('Annex 4 LDNO charges'!$B$14:$B$203,MATCH($A25,'Annex 4 LDNO charges'!$A$14:$A$203,0)))</f>
        <v>H02</v>
      </c>
      <c r="C25" s="217">
        <f>IFERROR(INDEX('Annex 1 LV, HV and UMS charges'!$C$14:$C$45,MATCH($A25,'Annex 1 LV, HV and UMS charges'!$A$14:$A$310,0)),INDEX('Annex 4 LDNO charges'!$C$14:$C$203,MATCH($A25,'Annex 4 LDNO charges'!$A$14:$A$203,0)))</f>
        <v>0</v>
      </c>
      <c r="D25" s="41"/>
      <c r="E25" s="41"/>
      <c r="F25" s="40">
        <v>7.2194344479783387E-2</v>
      </c>
    </row>
    <row r="26" spans="1:6" ht="15" x14ac:dyDescent="0.2">
      <c r="A26" s="172" t="s">
        <v>542</v>
      </c>
      <c r="B26" s="216" t="str">
        <f>IFERROR(INDEX('Annex 1 LV, HV and UMS charges'!$B$14:$B$45,MATCH($A26,'Annex 1 LV, HV and UMS charges'!$A$14:$A$310,0)),INDEX('Annex 4 LDNO charges'!$B$14:$B$203,MATCH($A26,'Annex 4 LDNO charges'!$A$14:$A$203,0)))</f>
        <v>H03</v>
      </c>
      <c r="C26" s="217">
        <f>IFERROR(INDEX('Annex 1 LV, HV and UMS charges'!$C$14:$C$45,MATCH($A26,'Annex 1 LV, HV and UMS charges'!$A$14:$A$310,0)),INDEX('Annex 4 LDNO charges'!$C$14:$C$203,MATCH($A26,'Annex 4 LDNO charges'!$A$14:$A$203,0)))</f>
        <v>0</v>
      </c>
      <c r="D26" s="41"/>
      <c r="E26" s="41"/>
      <c r="F26" s="40">
        <v>7.2194344479783387E-2</v>
      </c>
    </row>
    <row r="27" spans="1:6" ht="15" x14ac:dyDescent="0.2">
      <c r="A27" s="172" t="s">
        <v>543</v>
      </c>
      <c r="B27" s="216" t="str">
        <f>IFERROR(INDEX('Annex 1 LV, HV and UMS charges'!$B$14:$B$45,MATCH($A27,'Annex 1 LV, HV and UMS charges'!$A$14:$A$310,0)),INDEX('Annex 4 LDNO charges'!$B$14:$B$203,MATCH($A27,'Annex 4 LDNO charges'!$A$14:$A$203,0)))</f>
        <v>H04</v>
      </c>
      <c r="C27" s="217">
        <f>IFERROR(INDEX('Annex 1 LV, HV and UMS charges'!$C$14:$C$45,MATCH($A27,'Annex 1 LV, HV and UMS charges'!$A$14:$A$310,0)),INDEX('Annex 4 LDNO charges'!$C$14:$C$203,MATCH($A27,'Annex 4 LDNO charges'!$A$14:$A$203,0)))</f>
        <v>0</v>
      </c>
      <c r="D27" s="41"/>
      <c r="E27" s="41"/>
      <c r="F27" s="40">
        <v>7.2194344479783387E-2</v>
      </c>
    </row>
    <row r="28" spans="1:6" ht="30" x14ac:dyDescent="0.2">
      <c r="A28" s="172" t="s">
        <v>195</v>
      </c>
      <c r="B28" s="216" t="str">
        <f>IFERROR(INDEX('Annex 1 LV, HV and UMS charges'!$B$14:$B$45,MATCH($A28,'Annex 1 LV, HV and UMS charges'!$A$14:$A$310,0)),INDEX('Annex 4 LDNO charges'!$B$14:$B$203,MATCH($A28,'Annex 4 LDNO charges'!$A$14:$A$203,0)))</f>
        <v>718, 701, 719, 720, 700</v>
      </c>
      <c r="C28" s="217" t="str">
        <f>IFERROR(INDEX('Annex 1 LV, HV and UMS charges'!$C$14:$C$45,MATCH($A28,'Annex 1 LV, HV and UMS charges'!$A$14:$A$310,0)),INDEX('Annex 4 LDNO charges'!$C$14:$C$203,MATCH($A28,'Annex 4 LDNO charges'!$A$14:$A$203,0)))</f>
        <v>0, 1 or 8</v>
      </c>
      <c r="D28" s="41"/>
      <c r="E28" s="41"/>
      <c r="F28" s="40">
        <v>0</v>
      </c>
    </row>
    <row r="29" spans="1:6" ht="15" x14ac:dyDescent="0.2">
      <c r="A29" s="172" t="s">
        <v>196</v>
      </c>
      <c r="B29" s="216">
        <f>IFERROR(INDEX('Annex 1 LV, HV and UMS charges'!$B$14:$B$45,MATCH($A29,'Annex 1 LV, HV and UMS charges'!$A$14:$A$310,0)),INDEX('Annex 4 LDNO charges'!$B$14:$B$203,MATCH($A29,'Annex 4 LDNO charges'!$A$14:$A$203,0)))</f>
        <v>697</v>
      </c>
      <c r="C29" s="217">
        <f>IFERROR(INDEX('Annex 1 LV, HV and UMS charges'!$C$14:$C$45,MATCH($A29,'Annex 1 LV, HV and UMS charges'!$A$14:$A$310,0)),INDEX('Annex 4 LDNO charges'!$C$14:$C$203,MATCH($A29,'Annex 4 LDNO charges'!$A$14:$A$203,0)))</f>
        <v>0</v>
      </c>
      <c r="D29" s="41"/>
      <c r="E29" s="41"/>
      <c r="F29" s="40">
        <v>0</v>
      </c>
    </row>
    <row r="30" spans="1:6" ht="15" x14ac:dyDescent="0.2">
      <c r="A30" s="172" t="s">
        <v>197</v>
      </c>
      <c r="B30" s="216">
        <f>IFERROR(INDEX('Annex 1 LV, HV and UMS charges'!$B$14:$B$45,MATCH($A30,'Annex 1 LV, HV and UMS charges'!$A$14:$A$310,0)),INDEX('Annex 4 LDNO charges'!$B$14:$B$203,MATCH($A30,'Annex 4 LDNO charges'!$A$14:$A$203,0)))</f>
        <v>717</v>
      </c>
      <c r="C30" s="217">
        <f>IFERROR(INDEX('Annex 1 LV, HV and UMS charges'!$C$14:$C$45,MATCH($A30,'Annex 1 LV, HV and UMS charges'!$A$14:$A$310,0)),INDEX('Annex 4 LDNO charges'!$C$14:$C$203,MATCH($A30,'Annex 4 LDNO charges'!$A$14:$A$203,0)))</f>
        <v>0</v>
      </c>
      <c r="D30" s="41"/>
      <c r="E30" s="41"/>
      <c r="F30" s="40">
        <v>0</v>
      </c>
    </row>
    <row r="31" spans="1:6" ht="15" x14ac:dyDescent="0.2">
      <c r="A31" s="172" t="s">
        <v>198</v>
      </c>
      <c r="B31" s="216" t="str">
        <f>IFERROR(INDEX('Annex 1 LV, HV and UMS charges'!$B$14:$B$45,MATCH($A31,'Annex 1 LV, HV and UMS charges'!$A$14:$A$310,0)),INDEX('Annex 4 LDNO charges'!$B$14:$B$203,MATCH($A31,'Annex 4 LDNO charges'!$A$14:$A$203,0)))</f>
        <v>697, 603</v>
      </c>
      <c r="C31" s="217">
        <f>IFERROR(INDEX('Annex 1 LV, HV and UMS charges'!$C$14:$C$45,MATCH($A31,'Annex 1 LV, HV and UMS charges'!$A$14:$A$310,0)),INDEX('Annex 4 LDNO charges'!$C$14:$C$203,MATCH($A31,'Annex 4 LDNO charges'!$A$14:$A$203,0)))</f>
        <v>0</v>
      </c>
      <c r="D31" s="41"/>
      <c r="E31" s="41"/>
      <c r="F31" s="40">
        <v>0</v>
      </c>
    </row>
    <row r="32" spans="1:6" ht="15" x14ac:dyDescent="0.2">
      <c r="A32" s="172" t="s">
        <v>199</v>
      </c>
      <c r="B32" s="216" t="str">
        <f>IFERROR(INDEX('Annex 1 LV, HV and UMS charges'!$B$14:$B$45,MATCH($A32,'Annex 1 LV, HV and UMS charges'!$A$14:$A$310,0)),INDEX('Annex 4 LDNO charges'!$B$14:$B$203,MATCH($A32,'Annex 4 LDNO charges'!$A$14:$A$203,0)))</f>
        <v>91, 92</v>
      </c>
      <c r="C32" s="217">
        <f>IFERROR(INDEX('Annex 1 LV, HV and UMS charges'!$C$14:$C$45,MATCH($A32,'Annex 1 LV, HV and UMS charges'!$A$14:$A$310,0)),INDEX('Annex 4 LDNO charges'!$C$14:$C$203,MATCH($A32,'Annex 4 LDNO charges'!$A$14:$A$203,0)))</f>
        <v>0</v>
      </c>
      <c r="D32" s="41"/>
      <c r="E32" s="41"/>
      <c r="F32" s="40">
        <v>0</v>
      </c>
    </row>
    <row r="33" spans="1:6" ht="15" x14ac:dyDescent="0.2">
      <c r="A33" s="172" t="s">
        <v>200</v>
      </c>
      <c r="B33" s="216" t="str">
        <f>IFERROR(INDEX('Annex 1 LV, HV and UMS charges'!$B$14:$B$45,MATCH($A33,'Annex 1 LV, HV and UMS charges'!$A$14:$A$310,0)),INDEX('Annex 4 LDNO charges'!$B$14:$B$203,MATCH($A33,'Annex 4 LDNO charges'!$A$14:$A$203,0)))</f>
        <v>602, 604</v>
      </c>
      <c r="C33" s="217">
        <f>IFERROR(INDEX('Annex 1 LV, HV and UMS charges'!$C$14:$C$45,MATCH($A33,'Annex 1 LV, HV and UMS charges'!$A$14:$A$310,0)),INDEX('Annex 4 LDNO charges'!$C$14:$C$203,MATCH($A33,'Annex 4 LDNO charges'!$A$14:$A$203,0)))</f>
        <v>0</v>
      </c>
      <c r="D33" s="41"/>
      <c r="E33" s="41"/>
      <c r="F33" s="40">
        <v>0</v>
      </c>
    </row>
    <row r="34" spans="1:6" ht="15" x14ac:dyDescent="0.2">
      <c r="A34" s="172" t="s">
        <v>201</v>
      </c>
      <c r="B34" s="216" t="str">
        <f>IFERROR(INDEX('Annex 1 LV, HV and UMS charges'!$B$14:$B$45,MATCH($A34,'Annex 1 LV, HV and UMS charges'!$A$14:$A$310,0)),INDEX('Annex 4 LDNO charges'!$B$14:$B$203,MATCH($A34,'Annex 4 LDNO charges'!$A$14:$A$203,0)))</f>
        <v>93, 94</v>
      </c>
      <c r="C34" s="217">
        <f>IFERROR(INDEX('Annex 1 LV, HV and UMS charges'!$C$14:$C$45,MATCH($A34,'Annex 1 LV, HV and UMS charges'!$A$14:$A$310,0)),INDEX('Annex 4 LDNO charges'!$C$14:$C$203,MATCH($A34,'Annex 4 LDNO charges'!$A$14:$A$203,0)))</f>
        <v>0</v>
      </c>
      <c r="D34" s="41"/>
      <c r="E34" s="41"/>
      <c r="F34" s="40">
        <v>0</v>
      </c>
    </row>
    <row r="35" spans="1:6" ht="15" x14ac:dyDescent="0.2">
      <c r="A35" s="172" t="s">
        <v>202</v>
      </c>
      <c r="B35" s="216" t="str">
        <f>IFERROR(INDEX('Annex 1 LV, HV and UMS charges'!$B$14:$B$45,MATCH($A35,'Annex 1 LV, HV and UMS charges'!$A$14:$A$310,0)),INDEX('Annex 4 LDNO charges'!$B$14:$B$203,MATCH($A35,'Annex 4 LDNO charges'!$A$14:$A$203,0)))</f>
        <v>698, 606</v>
      </c>
      <c r="C35" s="217">
        <f>IFERROR(INDEX('Annex 1 LV, HV and UMS charges'!$C$14:$C$45,MATCH($A35,'Annex 1 LV, HV and UMS charges'!$A$14:$A$310,0)),INDEX('Annex 4 LDNO charges'!$C$14:$C$203,MATCH($A35,'Annex 4 LDNO charges'!$A$14:$A$203,0)))</f>
        <v>0</v>
      </c>
      <c r="D35" s="41"/>
      <c r="E35" s="41"/>
      <c r="F35" s="40">
        <v>0</v>
      </c>
    </row>
    <row r="36" spans="1:6" ht="15" x14ac:dyDescent="0.2">
      <c r="A36" s="172" t="s">
        <v>203</v>
      </c>
      <c r="B36" s="216" t="str">
        <f>IFERROR(INDEX('Annex 1 LV, HV and UMS charges'!$B$14:$B$45,MATCH($A36,'Annex 1 LV, HV and UMS charges'!$A$14:$A$310,0)),INDEX('Annex 4 LDNO charges'!$B$14:$B$203,MATCH($A36,'Annex 4 LDNO charges'!$A$14:$A$203,0)))</f>
        <v>95, 96</v>
      </c>
      <c r="C36" s="217">
        <f>IFERROR(INDEX('Annex 1 LV, HV and UMS charges'!$C$14:$C$45,MATCH($A36,'Annex 1 LV, HV and UMS charges'!$A$14:$A$310,0)),INDEX('Annex 4 LDNO charges'!$C$14:$C$203,MATCH($A36,'Annex 4 LDNO charges'!$A$14:$A$203,0)))</f>
        <v>0</v>
      </c>
      <c r="D36" s="41"/>
      <c r="E36" s="41"/>
      <c r="F36" s="40">
        <v>0</v>
      </c>
    </row>
    <row r="37" spans="1:6" ht="15" x14ac:dyDescent="0.2">
      <c r="A37" s="172" t="s">
        <v>544</v>
      </c>
      <c r="B37" s="216" t="str">
        <f>IFERROR(INDEX('Annex 1 LV, HV and UMS charges'!$B$14:$B$45,MATCH($A37,'Annex 1 LV, HV and UMS charges'!$A$14:$A$310,0)),INDEX('Annex 4 LDNO charges'!$B$14:$B$203,MATCH($A37,'Annex 4 LDNO charges'!$A$14:$A$203,0)))</f>
        <v>TBC</v>
      </c>
      <c r="C37" s="217" t="str">
        <f>IFERROR(INDEX('Annex 1 LV, HV and UMS charges'!$C$14:$C$45,MATCH($A37,'Annex 1 LV, HV and UMS charges'!$A$14:$A$310,0)),INDEX('Annex 4 LDNO charges'!$C$14:$C$203,MATCH($A37,'Annex 4 LDNO charges'!$A$14:$A$203,0)))</f>
        <v>1, 2 or 0</v>
      </c>
      <c r="D37" s="240">
        <v>2.5995736395550268E-2</v>
      </c>
      <c r="E37" s="240">
        <v>0</v>
      </c>
      <c r="F37" s="40">
        <v>7.2194344479783387E-2</v>
      </c>
    </row>
    <row r="38" spans="1:6" ht="15" x14ac:dyDescent="0.2">
      <c r="A38" s="172" t="s">
        <v>545</v>
      </c>
      <c r="B38" s="216" t="str">
        <f>IFERROR(INDEX('Annex 1 LV, HV and UMS charges'!$B$14:$B$45,MATCH($A38,'Annex 1 LV, HV and UMS charges'!$A$14:$A$310,0)),INDEX('Annex 4 LDNO charges'!$B$14:$B$203,MATCH($A38,'Annex 4 LDNO charges'!$A$14:$A$203,0)))</f>
        <v>TBC</v>
      </c>
      <c r="C38" s="217" t="str">
        <f>IFERROR(INDEX('Annex 1 LV, HV and UMS charges'!$C$14:$C$45,MATCH($A38,'Annex 1 LV, HV and UMS charges'!$A$14:$A$310,0)),INDEX('Annex 4 LDNO charges'!$C$14:$C$203,MATCH($A38,'Annex 4 LDNO charges'!$A$14:$A$203,0)))</f>
        <v>2</v>
      </c>
      <c r="D38" s="240">
        <v>0</v>
      </c>
      <c r="E38" s="240">
        <v>0</v>
      </c>
      <c r="F38" s="40">
        <v>0</v>
      </c>
    </row>
    <row r="39" spans="1:6" ht="15" x14ac:dyDescent="0.2">
      <c r="A39" s="172" t="s">
        <v>546</v>
      </c>
      <c r="B39" s="216" t="str">
        <f>IFERROR(INDEX('Annex 1 LV, HV and UMS charges'!$B$14:$B$45,MATCH($A39,'Annex 1 LV, HV and UMS charges'!$A$14:$A$310,0)),INDEX('Annex 4 LDNO charges'!$B$14:$B$203,MATCH($A39,'Annex 4 LDNO charges'!$A$14:$A$203,0)))</f>
        <v>TBC</v>
      </c>
      <c r="C39" s="217" t="str">
        <f>IFERROR(INDEX('Annex 1 LV, HV and UMS charges'!$C$14:$C$45,MATCH($A39,'Annex 1 LV, HV and UMS charges'!$A$14:$A$310,0)),INDEX('Annex 4 LDNO charges'!$C$14:$C$203,MATCH($A39,'Annex 4 LDNO charges'!$A$14:$A$203,0)))</f>
        <v>3 to 8 or 0</v>
      </c>
      <c r="D39" s="41"/>
      <c r="E39" s="41"/>
      <c r="F39" s="40">
        <v>7.2194344479783387E-2</v>
      </c>
    </row>
    <row r="40" spans="1:6" ht="15" x14ac:dyDescent="0.2">
      <c r="A40" s="172" t="s">
        <v>547</v>
      </c>
      <c r="B40" s="216" t="str">
        <f>IFERROR(INDEX('Annex 1 LV, HV and UMS charges'!$B$14:$B$45,MATCH($A40,'Annex 1 LV, HV and UMS charges'!$A$14:$A$310,0)),INDEX('Annex 4 LDNO charges'!$B$14:$B$203,MATCH($A40,'Annex 4 LDNO charges'!$A$14:$A$203,0)))</f>
        <v>TBC</v>
      </c>
      <c r="C40" s="217" t="str">
        <f>IFERROR(INDEX('Annex 1 LV, HV and UMS charges'!$C$14:$C$45,MATCH($A40,'Annex 1 LV, HV and UMS charges'!$A$14:$A$310,0)),INDEX('Annex 4 LDNO charges'!$C$14:$C$203,MATCH($A40,'Annex 4 LDNO charges'!$A$14:$A$203,0)))</f>
        <v>3 to 8 or 0</v>
      </c>
      <c r="D40" s="41"/>
      <c r="E40" s="41"/>
      <c r="F40" s="40">
        <v>7.2194344479783387E-2</v>
      </c>
    </row>
    <row r="41" spans="1:6" ht="15" x14ac:dyDescent="0.2">
      <c r="A41" s="172" t="s">
        <v>548</v>
      </c>
      <c r="B41" s="216" t="str">
        <f>IFERROR(INDEX('Annex 1 LV, HV and UMS charges'!$B$14:$B$45,MATCH($A41,'Annex 1 LV, HV and UMS charges'!$A$14:$A$310,0)),INDEX('Annex 4 LDNO charges'!$B$14:$B$203,MATCH($A41,'Annex 4 LDNO charges'!$A$14:$A$203,0)))</f>
        <v>TBC</v>
      </c>
      <c r="C41" s="217" t="str">
        <f>IFERROR(INDEX('Annex 1 LV, HV and UMS charges'!$C$14:$C$45,MATCH($A41,'Annex 1 LV, HV and UMS charges'!$A$14:$A$310,0)),INDEX('Annex 4 LDNO charges'!$C$14:$C$203,MATCH($A41,'Annex 4 LDNO charges'!$A$14:$A$203,0)))</f>
        <v>3 to 8 or 0</v>
      </c>
      <c r="D41" s="41"/>
      <c r="E41" s="41"/>
      <c r="F41" s="40">
        <v>7.2194344479783387E-2</v>
      </c>
    </row>
    <row r="42" spans="1:6" ht="15" x14ac:dyDescent="0.2">
      <c r="A42" s="172" t="s">
        <v>549</v>
      </c>
      <c r="B42" s="216" t="str">
        <f>IFERROR(INDEX('Annex 1 LV, HV and UMS charges'!$B$14:$B$45,MATCH($A42,'Annex 1 LV, HV and UMS charges'!$A$14:$A$310,0)),INDEX('Annex 4 LDNO charges'!$B$14:$B$203,MATCH($A42,'Annex 4 LDNO charges'!$A$14:$A$203,0)))</f>
        <v>TBC</v>
      </c>
      <c r="C42" s="217" t="str">
        <f>IFERROR(INDEX('Annex 1 LV, HV and UMS charges'!$C$14:$C$45,MATCH($A42,'Annex 1 LV, HV and UMS charges'!$A$14:$A$310,0)),INDEX('Annex 4 LDNO charges'!$C$14:$C$203,MATCH($A42,'Annex 4 LDNO charges'!$A$14:$A$203,0)))</f>
        <v>3 to 8 or 0</v>
      </c>
      <c r="D42" s="41"/>
      <c r="E42" s="41"/>
      <c r="F42" s="40">
        <v>7.2194344479783387E-2</v>
      </c>
    </row>
    <row r="43" spans="1:6" ht="15" x14ac:dyDescent="0.2">
      <c r="A43" s="172" t="s">
        <v>550</v>
      </c>
      <c r="B43" s="216" t="str">
        <f>IFERROR(INDEX('Annex 1 LV, HV and UMS charges'!$B$14:$B$45,MATCH($A43,'Annex 1 LV, HV and UMS charges'!$A$14:$A$310,0)),INDEX('Annex 4 LDNO charges'!$B$14:$B$203,MATCH($A43,'Annex 4 LDNO charges'!$A$14:$A$203,0)))</f>
        <v>TBC</v>
      </c>
      <c r="C43" s="217" t="str">
        <f>IFERROR(INDEX('Annex 1 LV, HV and UMS charges'!$C$14:$C$45,MATCH($A43,'Annex 1 LV, HV and UMS charges'!$A$14:$A$310,0)),INDEX('Annex 4 LDNO charges'!$C$14:$C$203,MATCH($A43,'Annex 4 LDNO charges'!$A$14:$A$203,0)))</f>
        <v>3 to 8 or 0</v>
      </c>
      <c r="D43" s="41"/>
      <c r="E43" s="41"/>
      <c r="F43" s="40">
        <v>7.2194344479783387E-2</v>
      </c>
    </row>
    <row r="44" spans="1:6" ht="15" x14ac:dyDescent="0.2">
      <c r="A44" s="172" t="s">
        <v>467</v>
      </c>
      <c r="B44" s="216" t="str">
        <f>IFERROR(INDEX('Annex 1 LV, HV and UMS charges'!$B$14:$B$45,MATCH($A44,'Annex 1 LV, HV and UMS charges'!$A$14:$A$310,0)),INDEX('Annex 4 LDNO charges'!$B$14:$B$203,MATCH($A44,'Annex 4 LDNO charges'!$A$14:$A$203,0)))</f>
        <v>TBC</v>
      </c>
      <c r="C44" s="217" t="str">
        <f>IFERROR(INDEX('Annex 1 LV, HV and UMS charges'!$C$14:$C$45,MATCH($A44,'Annex 1 LV, HV and UMS charges'!$A$14:$A$310,0)),INDEX('Annex 4 LDNO charges'!$C$14:$C$203,MATCH($A44,'Annex 4 LDNO charges'!$A$14:$A$203,0)))</f>
        <v>4</v>
      </c>
      <c r="D44" s="41"/>
      <c r="E44" s="41"/>
      <c r="F44" s="40">
        <v>0</v>
      </c>
    </row>
    <row r="45" spans="1:6" ht="15" x14ac:dyDescent="0.2">
      <c r="A45" s="172" t="s">
        <v>551</v>
      </c>
      <c r="B45" s="216" t="str">
        <f>IFERROR(INDEX('Annex 1 LV, HV and UMS charges'!$B$14:$B$45,MATCH($A45,'Annex 1 LV, HV and UMS charges'!$A$14:$A$310,0)),INDEX('Annex 4 LDNO charges'!$B$14:$B$203,MATCH($A45,'Annex 4 LDNO charges'!$A$14:$A$203,0)))</f>
        <v>TBC</v>
      </c>
      <c r="C45" s="217">
        <f>IFERROR(INDEX('Annex 1 LV, HV and UMS charges'!$C$14:$C$45,MATCH($A45,'Annex 1 LV, HV and UMS charges'!$A$14:$A$310,0)),INDEX('Annex 4 LDNO charges'!$C$14:$C$203,MATCH($A45,'Annex 4 LDNO charges'!$A$14:$A$203,0)))</f>
        <v>0</v>
      </c>
      <c r="D45" s="41"/>
      <c r="E45" s="41"/>
      <c r="F45" s="40">
        <v>7.2194344479783387E-2</v>
      </c>
    </row>
    <row r="46" spans="1:6" ht="15" x14ac:dyDescent="0.2">
      <c r="A46" s="172" t="s">
        <v>552</v>
      </c>
      <c r="B46" s="216" t="str">
        <f>IFERROR(INDEX('Annex 1 LV, HV and UMS charges'!$B$14:$B$45,MATCH($A46,'Annex 1 LV, HV and UMS charges'!$A$14:$A$310,0)),INDEX('Annex 4 LDNO charges'!$B$14:$B$203,MATCH($A46,'Annex 4 LDNO charges'!$A$14:$A$203,0)))</f>
        <v>TBC</v>
      </c>
      <c r="C46" s="217">
        <f>IFERROR(INDEX('Annex 1 LV, HV and UMS charges'!$C$14:$C$45,MATCH($A46,'Annex 1 LV, HV and UMS charges'!$A$14:$A$310,0)),INDEX('Annex 4 LDNO charges'!$C$14:$C$203,MATCH($A46,'Annex 4 LDNO charges'!$A$14:$A$203,0)))</f>
        <v>0</v>
      </c>
      <c r="D46" s="41"/>
      <c r="E46" s="41"/>
      <c r="F46" s="40">
        <v>7.2194344479783387E-2</v>
      </c>
    </row>
    <row r="47" spans="1:6" ht="15" x14ac:dyDescent="0.2">
      <c r="A47" s="172" t="s">
        <v>553</v>
      </c>
      <c r="B47" s="216" t="str">
        <f>IFERROR(INDEX('Annex 1 LV, HV and UMS charges'!$B$14:$B$45,MATCH($A47,'Annex 1 LV, HV and UMS charges'!$A$14:$A$310,0)),INDEX('Annex 4 LDNO charges'!$B$14:$B$203,MATCH($A47,'Annex 4 LDNO charges'!$A$14:$A$203,0)))</f>
        <v>TBC</v>
      </c>
      <c r="C47" s="217">
        <f>IFERROR(INDEX('Annex 1 LV, HV and UMS charges'!$C$14:$C$45,MATCH($A47,'Annex 1 LV, HV and UMS charges'!$A$14:$A$310,0)),INDEX('Annex 4 LDNO charges'!$C$14:$C$203,MATCH($A47,'Annex 4 LDNO charges'!$A$14:$A$203,0)))</f>
        <v>0</v>
      </c>
      <c r="D47" s="41"/>
      <c r="E47" s="41"/>
      <c r="F47" s="40">
        <v>7.2194344479783387E-2</v>
      </c>
    </row>
    <row r="48" spans="1:6" ht="15" x14ac:dyDescent="0.2">
      <c r="A48" s="172" t="s">
        <v>554</v>
      </c>
      <c r="B48" s="216" t="str">
        <f>IFERROR(INDEX('Annex 1 LV, HV and UMS charges'!$B$14:$B$45,MATCH($A48,'Annex 1 LV, HV and UMS charges'!$A$14:$A$310,0)),INDEX('Annex 4 LDNO charges'!$B$14:$B$203,MATCH($A48,'Annex 4 LDNO charges'!$A$14:$A$203,0)))</f>
        <v>TBC</v>
      </c>
      <c r="C48" s="217">
        <f>IFERROR(INDEX('Annex 1 LV, HV and UMS charges'!$C$14:$C$45,MATCH($A48,'Annex 1 LV, HV and UMS charges'!$A$14:$A$310,0)),INDEX('Annex 4 LDNO charges'!$C$14:$C$203,MATCH($A48,'Annex 4 LDNO charges'!$A$14:$A$203,0)))</f>
        <v>0</v>
      </c>
      <c r="D48" s="41"/>
      <c r="E48" s="41"/>
      <c r="F48" s="40">
        <v>7.2194344479783387E-2</v>
      </c>
    </row>
    <row r="49" spans="1:6" ht="15" x14ac:dyDescent="0.2">
      <c r="A49" s="172" t="s">
        <v>555</v>
      </c>
      <c r="B49" s="216" t="str">
        <f>IFERROR(INDEX('Annex 1 LV, HV and UMS charges'!$B$14:$B$45,MATCH($A49,'Annex 1 LV, HV and UMS charges'!$A$14:$A$310,0)),INDEX('Annex 4 LDNO charges'!$B$14:$B$203,MATCH($A49,'Annex 4 LDNO charges'!$A$14:$A$203,0)))</f>
        <v>TBC</v>
      </c>
      <c r="C49" s="217">
        <f>IFERROR(INDEX('Annex 1 LV, HV and UMS charges'!$C$14:$C$45,MATCH($A49,'Annex 1 LV, HV and UMS charges'!$A$14:$A$310,0)),INDEX('Annex 4 LDNO charges'!$C$14:$C$203,MATCH($A49,'Annex 4 LDNO charges'!$A$14:$A$203,0)))</f>
        <v>0</v>
      </c>
      <c r="D49" s="41"/>
      <c r="E49" s="41"/>
      <c r="F49" s="40">
        <v>7.2194344479783387E-2</v>
      </c>
    </row>
    <row r="50" spans="1:6" ht="15" x14ac:dyDescent="0.2">
      <c r="A50" s="172" t="s">
        <v>468</v>
      </c>
      <c r="B50" s="216" t="str">
        <f>IFERROR(INDEX('Annex 1 LV, HV and UMS charges'!$B$14:$B$45,MATCH($A50,'Annex 1 LV, HV and UMS charges'!$A$14:$A$310,0)),INDEX('Annex 4 LDNO charges'!$B$14:$B$203,MATCH($A50,'Annex 4 LDNO charges'!$A$14:$A$203,0)))</f>
        <v>TBC</v>
      </c>
      <c r="C50" s="217" t="str">
        <f>IFERROR(INDEX('Annex 1 LV, HV and UMS charges'!$C$14:$C$45,MATCH($A50,'Annex 1 LV, HV and UMS charges'!$A$14:$A$310,0)),INDEX('Annex 4 LDNO charges'!$C$14:$C$203,MATCH($A50,'Annex 4 LDNO charges'!$A$14:$A$203,0)))</f>
        <v>0, 1 or 8</v>
      </c>
      <c r="D50" s="41"/>
      <c r="E50" s="41"/>
      <c r="F50" s="40">
        <v>0</v>
      </c>
    </row>
    <row r="51" spans="1:6" ht="15" x14ac:dyDescent="0.2">
      <c r="A51" s="172" t="s">
        <v>469</v>
      </c>
      <c r="B51" s="216" t="str">
        <f>IFERROR(INDEX('Annex 1 LV, HV and UMS charges'!$B$14:$B$45,MATCH($A51,'Annex 1 LV, HV and UMS charges'!$A$14:$A$310,0)),INDEX('Annex 4 LDNO charges'!$B$14:$B$203,MATCH($A51,'Annex 4 LDNO charges'!$A$14:$A$203,0)))</f>
        <v>TBC</v>
      </c>
      <c r="C51" s="217">
        <f>IFERROR(INDEX('Annex 1 LV, HV and UMS charges'!$C$14:$C$45,MATCH($A51,'Annex 1 LV, HV and UMS charges'!$A$14:$A$310,0)),INDEX('Annex 4 LDNO charges'!$C$14:$C$203,MATCH($A51,'Annex 4 LDNO charges'!$A$14:$A$203,0)))</f>
        <v>0</v>
      </c>
      <c r="D51" s="41"/>
      <c r="E51" s="41"/>
      <c r="F51" s="40">
        <v>0</v>
      </c>
    </row>
    <row r="52" spans="1:6" ht="15" x14ac:dyDescent="0.2">
      <c r="A52" s="172" t="s">
        <v>470</v>
      </c>
      <c r="B52" s="216" t="str">
        <f>IFERROR(INDEX('Annex 1 LV, HV and UMS charges'!$B$14:$B$45,MATCH($A52,'Annex 1 LV, HV and UMS charges'!$A$14:$A$310,0)),INDEX('Annex 4 LDNO charges'!$B$14:$B$203,MATCH($A52,'Annex 4 LDNO charges'!$A$14:$A$203,0)))</f>
        <v>TBC</v>
      </c>
      <c r="C52" s="217">
        <f>IFERROR(INDEX('Annex 1 LV, HV and UMS charges'!$C$14:$C$45,MATCH($A52,'Annex 1 LV, HV and UMS charges'!$A$14:$A$310,0)),INDEX('Annex 4 LDNO charges'!$C$14:$C$203,MATCH($A52,'Annex 4 LDNO charges'!$A$14:$A$203,0)))</f>
        <v>0</v>
      </c>
      <c r="D52" s="41"/>
      <c r="E52" s="41"/>
      <c r="F52" s="40">
        <v>0</v>
      </c>
    </row>
    <row r="53" spans="1:6" ht="15" x14ac:dyDescent="0.2">
      <c r="A53" s="172" t="s">
        <v>556</v>
      </c>
      <c r="B53" s="216" t="str">
        <f>IFERROR(INDEX('Annex 1 LV, HV and UMS charges'!$B$14:$B$45,MATCH($A53,'Annex 1 LV, HV and UMS charges'!$A$14:$A$310,0)),INDEX('Annex 4 LDNO charges'!$B$14:$B$203,MATCH($A53,'Annex 4 LDNO charges'!$A$14:$A$203,0)))</f>
        <v>TBC</v>
      </c>
      <c r="C53" s="217" t="str">
        <f>IFERROR(INDEX('Annex 1 LV, HV and UMS charges'!$C$14:$C$45,MATCH($A53,'Annex 1 LV, HV and UMS charges'!$A$14:$A$310,0)),INDEX('Annex 4 LDNO charges'!$C$14:$C$203,MATCH($A53,'Annex 4 LDNO charges'!$A$14:$A$203,0)))</f>
        <v>1, 2 or 0</v>
      </c>
      <c r="D53" s="240">
        <v>2.5995736395550268E-2</v>
      </c>
      <c r="E53" s="240">
        <v>0</v>
      </c>
      <c r="F53" s="40">
        <v>7.2194344479783387E-2</v>
      </c>
    </row>
    <row r="54" spans="1:6" ht="15" x14ac:dyDescent="0.2">
      <c r="A54" s="172" t="s">
        <v>557</v>
      </c>
      <c r="B54" s="216" t="str">
        <f>IFERROR(INDEX('Annex 1 LV, HV and UMS charges'!$B$14:$B$45,MATCH($A54,'Annex 1 LV, HV and UMS charges'!$A$14:$A$310,0)),INDEX('Annex 4 LDNO charges'!$B$14:$B$203,MATCH($A54,'Annex 4 LDNO charges'!$A$14:$A$203,0)))</f>
        <v>TBC</v>
      </c>
      <c r="C54" s="217" t="str">
        <f>IFERROR(INDEX('Annex 1 LV, HV and UMS charges'!$C$14:$C$45,MATCH($A54,'Annex 1 LV, HV and UMS charges'!$A$14:$A$310,0)),INDEX('Annex 4 LDNO charges'!$C$14:$C$203,MATCH($A54,'Annex 4 LDNO charges'!$A$14:$A$203,0)))</f>
        <v>2</v>
      </c>
      <c r="D54" s="240">
        <v>0</v>
      </c>
      <c r="E54" s="240">
        <v>0</v>
      </c>
      <c r="F54" s="40">
        <v>0</v>
      </c>
    </row>
    <row r="55" spans="1:6" ht="15" x14ac:dyDescent="0.2">
      <c r="A55" s="172" t="s">
        <v>558</v>
      </c>
      <c r="B55" s="216" t="str">
        <f>IFERROR(INDEX('Annex 1 LV, HV and UMS charges'!$B$14:$B$45,MATCH($A55,'Annex 1 LV, HV and UMS charges'!$A$14:$A$310,0)),INDEX('Annex 4 LDNO charges'!$B$14:$B$203,MATCH($A55,'Annex 4 LDNO charges'!$A$14:$A$203,0)))</f>
        <v>TBC</v>
      </c>
      <c r="C55" s="217" t="str">
        <f>IFERROR(INDEX('Annex 1 LV, HV and UMS charges'!$C$14:$C$45,MATCH($A55,'Annex 1 LV, HV and UMS charges'!$A$14:$A$310,0)),INDEX('Annex 4 LDNO charges'!$C$14:$C$203,MATCH($A55,'Annex 4 LDNO charges'!$A$14:$A$203,0)))</f>
        <v>3 to 8 or 0</v>
      </c>
      <c r="D55" s="41"/>
      <c r="E55" s="41"/>
      <c r="F55" s="40">
        <v>7.2194344479783387E-2</v>
      </c>
    </row>
    <row r="56" spans="1:6" ht="15" x14ac:dyDescent="0.2">
      <c r="A56" s="172" t="s">
        <v>559</v>
      </c>
      <c r="B56" s="216" t="str">
        <f>IFERROR(INDEX('Annex 1 LV, HV and UMS charges'!$B$14:$B$45,MATCH($A56,'Annex 1 LV, HV and UMS charges'!$A$14:$A$310,0)),INDEX('Annex 4 LDNO charges'!$B$14:$B$203,MATCH($A56,'Annex 4 LDNO charges'!$A$14:$A$203,0)))</f>
        <v>TBC</v>
      </c>
      <c r="C56" s="217" t="str">
        <f>IFERROR(INDEX('Annex 1 LV, HV and UMS charges'!$C$14:$C$45,MATCH($A56,'Annex 1 LV, HV and UMS charges'!$A$14:$A$310,0)),INDEX('Annex 4 LDNO charges'!$C$14:$C$203,MATCH($A56,'Annex 4 LDNO charges'!$A$14:$A$203,0)))</f>
        <v>3 to 8 or 0</v>
      </c>
      <c r="D56" s="41"/>
      <c r="E56" s="41"/>
      <c r="F56" s="40">
        <v>7.2194344479783387E-2</v>
      </c>
    </row>
    <row r="57" spans="1:6" ht="15" x14ac:dyDescent="0.2">
      <c r="A57" s="172" t="s">
        <v>560</v>
      </c>
      <c r="B57" s="216" t="str">
        <f>IFERROR(INDEX('Annex 1 LV, HV and UMS charges'!$B$14:$B$45,MATCH($A57,'Annex 1 LV, HV and UMS charges'!$A$14:$A$310,0)),INDEX('Annex 4 LDNO charges'!$B$14:$B$203,MATCH($A57,'Annex 4 LDNO charges'!$A$14:$A$203,0)))</f>
        <v>TBC</v>
      </c>
      <c r="C57" s="217" t="str">
        <f>IFERROR(INDEX('Annex 1 LV, HV and UMS charges'!$C$14:$C$45,MATCH($A57,'Annex 1 LV, HV and UMS charges'!$A$14:$A$310,0)),INDEX('Annex 4 LDNO charges'!$C$14:$C$203,MATCH($A57,'Annex 4 LDNO charges'!$A$14:$A$203,0)))</f>
        <v>3 to 8 or 0</v>
      </c>
      <c r="D57" s="41"/>
      <c r="E57" s="41"/>
      <c r="F57" s="40">
        <v>7.2194344479783387E-2</v>
      </c>
    </row>
    <row r="58" spans="1:6" ht="15" x14ac:dyDescent="0.2">
      <c r="A58" s="172" t="s">
        <v>561</v>
      </c>
      <c r="B58" s="216" t="str">
        <f>IFERROR(INDEX('Annex 1 LV, HV and UMS charges'!$B$14:$B$45,MATCH($A58,'Annex 1 LV, HV and UMS charges'!$A$14:$A$310,0)),INDEX('Annex 4 LDNO charges'!$B$14:$B$203,MATCH($A58,'Annex 4 LDNO charges'!$A$14:$A$203,0)))</f>
        <v>TBC</v>
      </c>
      <c r="C58" s="217" t="str">
        <f>IFERROR(INDEX('Annex 1 LV, HV and UMS charges'!$C$14:$C$45,MATCH($A58,'Annex 1 LV, HV and UMS charges'!$A$14:$A$310,0)),INDEX('Annex 4 LDNO charges'!$C$14:$C$203,MATCH($A58,'Annex 4 LDNO charges'!$A$14:$A$203,0)))</f>
        <v>3 to 8 or 0</v>
      </c>
      <c r="D58" s="41"/>
      <c r="E58" s="41"/>
      <c r="F58" s="40">
        <v>7.2194344479783387E-2</v>
      </c>
    </row>
    <row r="59" spans="1:6" ht="15" x14ac:dyDescent="0.2">
      <c r="A59" s="172" t="s">
        <v>562</v>
      </c>
      <c r="B59" s="216" t="str">
        <f>IFERROR(INDEX('Annex 1 LV, HV and UMS charges'!$B$14:$B$45,MATCH($A59,'Annex 1 LV, HV and UMS charges'!$A$14:$A$310,0)),INDEX('Annex 4 LDNO charges'!$B$14:$B$203,MATCH($A59,'Annex 4 LDNO charges'!$A$14:$A$203,0)))</f>
        <v>TBC</v>
      </c>
      <c r="C59" s="217" t="str">
        <f>IFERROR(INDEX('Annex 1 LV, HV and UMS charges'!$C$14:$C$45,MATCH($A59,'Annex 1 LV, HV and UMS charges'!$A$14:$A$310,0)),INDEX('Annex 4 LDNO charges'!$C$14:$C$203,MATCH($A59,'Annex 4 LDNO charges'!$A$14:$A$203,0)))</f>
        <v>3 to 8 or 0</v>
      </c>
      <c r="D59" s="41"/>
      <c r="E59" s="41"/>
      <c r="F59" s="40">
        <v>7.2194344479783387E-2</v>
      </c>
    </row>
    <row r="60" spans="1:6" ht="15" x14ac:dyDescent="0.2">
      <c r="A60" s="172" t="s">
        <v>471</v>
      </c>
      <c r="B60" s="216" t="str">
        <f>IFERROR(INDEX('Annex 1 LV, HV and UMS charges'!$B$14:$B$45,MATCH($A60,'Annex 1 LV, HV and UMS charges'!$A$14:$A$310,0)),INDEX('Annex 4 LDNO charges'!$B$14:$B$203,MATCH($A60,'Annex 4 LDNO charges'!$A$14:$A$203,0)))</f>
        <v>TBC</v>
      </c>
      <c r="C60" s="217" t="str">
        <f>IFERROR(INDEX('Annex 1 LV, HV and UMS charges'!$C$14:$C$45,MATCH($A60,'Annex 1 LV, HV and UMS charges'!$A$14:$A$310,0)),INDEX('Annex 4 LDNO charges'!$C$14:$C$203,MATCH($A60,'Annex 4 LDNO charges'!$A$14:$A$203,0)))</f>
        <v>4</v>
      </c>
      <c r="D60" s="41"/>
      <c r="E60" s="41"/>
      <c r="F60" s="40">
        <v>0</v>
      </c>
    </row>
    <row r="61" spans="1:6" ht="15" x14ac:dyDescent="0.2">
      <c r="A61" s="172" t="s">
        <v>563</v>
      </c>
      <c r="B61" s="216" t="str">
        <f>IFERROR(INDEX('Annex 1 LV, HV and UMS charges'!$B$14:$B$45,MATCH($A61,'Annex 1 LV, HV and UMS charges'!$A$14:$A$310,0)),INDEX('Annex 4 LDNO charges'!$B$14:$B$203,MATCH($A61,'Annex 4 LDNO charges'!$A$14:$A$203,0)))</f>
        <v>TBC</v>
      </c>
      <c r="C61" s="217">
        <f>IFERROR(INDEX('Annex 1 LV, HV and UMS charges'!$C$14:$C$45,MATCH($A61,'Annex 1 LV, HV and UMS charges'!$A$14:$A$310,0)),INDEX('Annex 4 LDNO charges'!$C$14:$C$203,MATCH($A61,'Annex 4 LDNO charges'!$A$14:$A$203,0)))</f>
        <v>0</v>
      </c>
      <c r="D61" s="41"/>
      <c r="E61" s="41"/>
      <c r="F61" s="40">
        <v>7.2194344479783387E-2</v>
      </c>
    </row>
    <row r="62" spans="1:6" ht="15" x14ac:dyDescent="0.2">
      <c r="A62" s="172" t="s">
        <v>564</v>
      </c>
      <c r="B62" s="216" t="str">
        <f>IFERROR(INDEX('Annex 1 LV, HV and UMS charges'!$B$14:$B$45,MATCH($A62,'Annex 1 LV, HV and UMS charges'!$A$14:$A$310,0)),INDEX('Annex 4 LDNO charges'!$B$14:$B$203,MATCH($A62,'Annex 4 LDNO charges'!$A$14:$A$203,0)))</f>
        <v>TBC</v>
      </c>
      <c r="C62" s="217">
        <f>IFERROR(INDEX('Annex 1 LV, HV and UMS charges'!$C$14:$C$45,MATCH($A62,'Annex 1 LV, HV and UMS charges'!$A$14:$A$310,0)),INDEX('Annex 4 LDNO charges'!$C$14:$C$203,MATCH($A62,'Annex 4 LDNO charges'!$A$14:$A$203,0)))</f>
        <v>0</v>
      </c>
      <c r="D62" s="41"/>
      <c r="E62" s="41"/>
      <c r="F62" s="40">
        <v>7.2194344479783387E-2</v>
      </c>
    </row>
    <row r="63" spans="1:6" ht="15" x14ac:dyDescent="0.2">
      <c r="A63" s="172" t="s">
        <v>565</v>
      </c>
      <c r="B63" s="216" t="str">
        <f>IFERROR(INDEX('Annex 1 LV, HV and UMS charges'!$B$14:$B$45,MATCH($A63,'Annex 1 LV, HV and UMS charges'!$A$14:$A$310,0)),INDEX('Annex 4 LDNO charges'!$B$14:$B$203,MATCH($A63,'Annex 4 LDNO charges'!$A$14:$A$203,0)))</f>
        <v>TBC</v>
      </c>
      <c r="C63" s="217">
        <f>IFERROR(INDEX('Annex 1 LV, HV and UMS charges'!$C$14:$C$45,MATCH($A63,'Annex 1 LV, HV and UMS charges'!$A$14:$A$310,0)),INDEX('Annex 4 LDNO charges'!$C$14:$C$203,MATCH($A63,'Annex 4 LDNO charges'!$A$14:$A$203,0)))</f>
        <v>0</v>
      </c>
      <c r="D63" s="41"/>
      <c r="E63" s="41"/>
      <c r="F63" s="40">
        <v>7.2194344479783387E-2</v>
      </c>
    </row>
    <row r="64" spans="1:6" ht="15" x14ac:dyDescent="0.2">
      <c r="A64" s="172" t="s">
        <v>566</v>
      </c>
      <c r="B64" s="216" t="str">
        <f>IFERROR(INDEX('Annex 1 LV, HV and UMS charges'!$B$14:$B$45,MATCH($A64,'Annex 1 LV, HV and UMS charges'!$A$14:$A$310,0)),INDEX('Annex 4 LDNO charges'!$B$14:$B$203,MATCH($A64,'Annex 4 LDNO charges'!$A$14:$A$203,0)))</f>
        <v>TBC</v>
      </c>
      <c r="C64" s="217">
        <f>IFERROR(INDEX('Annex 1 LV, HV and UMS charges'!$C$14:$C$45,MATCH($A64,'Annex 1 LV, HV and UMS charges'!$A$14:$A$310,0)),INDEX('Annex 4 LDNO charges'!$C$14:$C$203,MATCH($A64,'Annex 4 LDNO charges'!$A$14:$A$203,0)))</f>
        <v>0</v>
      </c>
      <c r="D64" s="41"/>
      <c r="E64" s="41"/>
      <c r="F64" s="40">
        <v>7.2194344479783387E-2</v>
      </c>
    </row>
    <row r="65" spans="1:6" ht="15" x14ac:dyDescent="0.2">
      <c r="A65" s="172" t="s">
        <v>567</v>
      </c>
      <c r="B65" s="216" t="str">
        <f>IFERROR(INDEX('Annex 1 LV, HV and UMS charges'!$B$14:$B$45,MATCH($A65,'Annex 1 LV, HV and UMS charges'!$A$14:$A$310,0)),INDEX('Annex 4 LDNO charges'!$B$14:$B$203,MATCH($A65,'Annex 4 LDNO charges'!$A$14:$A$203,0)))</f>
        <v>TBC</v>
      </c>
      <c r="C65" s="217">
        <f>IFERROR(INDEX('Annex 1 LV, HV and UMS charges'!$C$14:$C$45,MATCH($A65,'Annex 1 LV, HV and UMS charges'!$A$14:$A$310,0)),INDEX('Annex 4 LDNO charges'!$C$14:$C$203,MATCH($A65,'Annex 4 LDNO charges'!$A$14:$A$203,0)))</f>
        <v>0</v>
      </c>
      <c r="D65" s="41"/>
      <c r="E65" s="41"/>
      <c r="F65" s="40">
        <v>7.2194344479783387E-2</v>
      </c>
    </row>
    <row r="66" spans="1:6" ht="15" x14ac:dyDescent="0.2">
      <c r="A66" s="172" t="s">
        <v>568</v>
      </c>
      <c r="B66" s="216" t="str">
        <f>IFERROR(INDEX('Annex 1 LV, HV and UMS charges'!$B$14:$B$45,MATCH($A66,'Annex 1 LV, HV and UMS charges'!$A$14:$A$310,0)),INDEX('Annex 4 LDNO charges'!$B$14:$B$203,MATCH($A66,'Annex 4 LDNO charges'!$A$14:$A$203,0)))</f>
        <v>TBC</v>
      </c>
      <c r="C66" s="217">
        <f>IFERROR(INDEX('Annex 1 LV, HV and UMS charges'!$C$14:$C$45,MATCH($A66,'Annex 1 LV, HV and UMS charges'!$A$14:$A$310,0)),INDEX('Annex 4 LDNO charges'!$C$14:$C$203,MATCH($A66,'Annex 4 LDNO charges'!$A$14:$A$203,0)))</f>
        <v>0</v>
      </c>
      <c r="D66" s="41"/>
      <c r="E66" s="41"/>
      <c r="F66" s="40">
        <v>7.2194344479783387E-2</v>
      </c>
    </row>
    <row r="67" spans="1:6" ht="15" x14ac:dyDescent="0.2">
      <c r="A67" s="172" t="s">
        <v>569</v>
      </c>
      <c r="B67" s="216" t="str">
        <f>IFERROR(INDEX('Annex 1 LV, HV and UMS charges'!$B$14:$B$45,MATCH($A67,'Annex 1 LV, HV and UMS charges'!$A$14:$A$310,0)),INDEX('Annex 4 LDNO charges'!$B$14:$B$203,MATCH($A67,'Annex 4 LDNO charges'!$A$14:$A$203,0)))</f>
        <v>TBC</v>
      </c>
      <c r="C67" s="217">
        <f>IFERROR(INDEX('Annex 1 LV, HV and UMS charges'!$C$14:$C$45,MATCH($A67,'Annex 1 LV, HV and UMS charges'!$A$14:$A$310,0)),INDEX('Annex 4 LDNO charges'!$C$14:$C$203,MATCH($A67,'Annex 4 LDNO charges'!$A$14:$A$203,0)))</f>
        <v>0</v>
      </c>
      <c r="D67" s="41"/>
      <c r="E67" s="41"/>
      <c r="F67" s="40">
        <v>7.2194344479783387E-2</v>
      </c>
    </row>
    <row r="68" spans="1:6" ht="15" x14ac:dyDescent="0.2">
      <c r="A68" s="172" t="s">
        <v>570</v>
      </c>
      <c r="B68" s="216" t="str">
        <f>IFERROR(INDEX('Annex 1 LV, HV and UMS charges'!$B$14:$B$45,MATCH($A68,'Annex 1 LV, HV and UMS charges'!$A$14:$A$310,0)),INDEX('Annex 4 LDNO charges'!$B$14:$B$203,MATCH($A68,'Annex 4 LDNO charges'!$A$14:$A$203,0)))</f>
        <v>TBC</v>
      </c>
      <c r="C68" s="217">
        <f>IFERROR(INDEX('Annex 1 LV, HV and UMS charges'!$C$14:$C$45,MATCH($A68,'Annex 1 LV, HV and UMS charges'!$A$14:$A$310,0)),INDEX('Annex 4 LDNO charges'!$C$14:$C$203,MATCH($A68,'Annex 4 LDNO charges'!$A$14:$A$203,0)))</f>
        <v>0</v>
      </c>
      <c r="D68" s="41"/>
      <c r="E68" s="41"/>
      <c r="F68" s="40">
        <v>7.2194344479783387E-2</v>
      </c>
    </row>
    <row r="69" spans="1:6" ht="15" x14ac:dyDescent="0.2">
      <c r="A69" s="172" t="s">
        <v>571</v>
      </c>
      <c r="B69" s="216" t="str">
        <f>IFERROR(INDEX('Annex 1 LV, HV and UMS charges'!$B$14:$B$45,MATCH($A69,'Annex 1 LV, HV and UMS charges'!$A$14:$A$310,0)),INDEX('Annex 4 LDNO charges'!$B$14:$B$203,MATCH($A69,'Annex 4 LDNO charges'!$A$14:$A$203,0)))</f>
        <v>TBC</v>
      </c>
      <c r="C69" s="217">
        <f>IFERROR(INDEX('Annex 1 LV, HV and UMS charges'!$C$14:$C$45,MATCH($A69,'Annex 1 LV, HV and UMS charges'!$A$14:$A$310,0)),INDEX('Annex 4 LDNO charges'!$C$14:$C$203,MATCH($A69,'Annex 4 LDNO charges'!$A$14:$A$203,0)))</f>
        <v>0</v>
      </c>
      <c r="D69" s="41"/>
      <c r="E69" s="41"/>
      <c r="F69" s="40">
        <v>7.2194344479783387E-2</v>
      </c>
    </row>
    <row r="70" spans="1:6" ht="15" x14ac:dyDescent="0.2">
      <c r="A70" s="172" t="s">
        <v>572</v>
      </c>
      <c r="B70" s="216" t="str">
        <f>IFERROR(INDEX('Annex 1 LV, HV and UMS charges'!$B$14:$B$45,MATCH($A70,'Annex 1 LV, HV and UMS charges'!$A$14:$A$310,0)),INDEX('Annex 4 LDNO charges'!$B$14:$B$203,MATCH($A70,'Annex 4 LDNO charges'!$A$14:$A$203,0)))</f>
        <v>TBC</v>
      </c>
      <c r="C70" s="217">
        <f>IFERROR(INDEX('Annex 1 LV, HV and UMS charges'!$C$14:$C$45,MATCH($A70,'Annex 1 LV, HV and UMS charges'!$A$14:$A$310,0)),INDEX('Annex 4 LDNO charges'!$C$14:$C$203,MATCH($A70,'Annex 4 LDNO charges'!$A$14:$A$203,0)))</f>
        <v>0</v>
      </c>
      <c r="D70" s="41"/>
      <c r="E70" s="41"/>
      <c r="F70" s="40">
        <v>7.2194344479783387E-2</v>
      </c>
    </row>
    <row r="71" spans="1:6" ht="15" x14ac:dyDescent="0.2">
      <c r="A71" s="172" t="s">
        <v>573</v>
      </c>
      <c r="B71" s="216" t="str">
        <f>IFERROR(INDEX('Annex 1 LV, HV and UMS charges'!$B$14:$B$45,MATCH($A71,'Annex 1 LV, HV and UMS charges'!$A$14:$A$310,0)),INDEX('Annex 4 LDNO charges'!$B$14:$B$203,MATCH($A71,'Annex 4 LDNO charges'!$A$14:$A$203,0)))</f>
        <v>TBC</v>
      </c>
      <c r="C71" s="217">
        <f>IFERROR(INDEX('Annex 1 LV, HV and UMS charges'!$C$14:$C$45,MATCH($A71,'Annex 1 LV, HV and UMS charges'!$A$14:$A$310,0)),INDEX('Annex 4 LDNO charges'!$C$14:$C$203,MATCH($A71,'Annex 4 LDNO charges'!$A$14:$A$203,0)))</f>
        <v>0</v>
      </c>
      <c r="D71" s="41"/>
      <c r="E71" s="41"/>
      <c r="F71" s="40">
        <v>7.2194344479783387E-2</v>
      </c>
    </row>
    <row r="72" spans="1:6" ht="15" x14ac:dyDescent="0.2">
      <c r="A72" s="172" t="s">
        <v>574</v>
      </c>
      <c r="B72" s="216" t="str">
        <f>IFERROR(INDEX('Annex 1 LV, HV and UMS charges'!$B$14:$B$45,MATCH($A72,'Annex 1 LV, HV and UMS charges'!$A$14:$A$310,0)),INDEX('Annex 4 LDNO charges'!$B$14:$B$203,MATCH($A72,'Annex 4 LDNO charges'!$A$14:$A$203,0)))</f>
        <v>TBC</v>
      </c>
      <c r="C72" s="217">
        <f>IFERROR(INDEX('Annex 1 LV, HV and UMS charges'!$C$14:$C$45,MATCH($A72,'Annex 1 LV, HV and UMS charges'!$A$14:$A$310,0)),INDEX('Annex 4 LDNO charges'!$C$14:$C$203,MATCH($A72,'Annex 4 LDNO charges'!$A$14:$A$203,0)))</f>
        <v>0</v>
      </c>
      <c r="D72" s="41"/>
      <c r="E72" s="41"/>
      <c r="F72" s="40">
        <v>7.2194344479783387E-2</v>
      </c>
    </row>
    <row r="73" spans="1:6" ht="15" x14ac:dyDescent="0.2">
      <c r="A73" s="172" t="s">
        <v>575</v>
      </c>
      <c r="B73" s="216" t="str">
        <f>IFERROR(INDEX('Annex 1 LV, HV and UMS charges'!$B$14:$B$45,MATCH($A73,'Annex 1 LV, HV and UMS charges'!$A$14:$A$310,0)),INDEX('Annex 4 LDNO charges'!$B$14:$B$203,MATCH($A73,'Annex 4 LDNO charges'!$A$14:$A$203,0)))</f>
        <v>TBC</v>
      </c>
      <c r="C73" s="217">
        <f>IFERROR(INDEX('Annex 1 LV, HV and UMS charges'!$C$14:$C$45,MATCH($A73,'Annex 1 LV, HV and UMS charges'!$A$14:$A$310,0)),INDEX('Annex 4 LDNO charges'!$C$14:$C$203,MATCH($A73,'Annex 4 LDNO charges'!$A$14:$A$203,0)))</f>
        <v>0</v>
      </c>
      <c r="D73" s="41"/>
      <c r="E73" s="41"/>
      <c r="F73" s="40">
        <v>7.2194344479783387E-2</v>
      </c>
    </row>
    <row r="74" spans="1:6" ht="15" x14ac:dyDescent="0.2">
      <c r="A74" s="172" t="s">
        <v>576</v>
      </c>
      <c r="B74" s="216" t="str">
        <f>IFERROR(INDEX('Annex 1 LV, HV and UMS charges'!$B$14:$B$45,MATCH($A74,'Annex 1 LV, HV and UMS charges'!$A$14:$A$310,0)),INDEX('Annex 4 LDNO charges'!$B$14:$B$203,MATCH($A74,'Annex 4 LDNO charges'!$A$14:$A$203,0)))</f>
        <v>TBC</v>
      </c>
      <c r="C74" s="217">
        <f>IFERROR(INDEX('Annex 1 LV, HV and UMS charges'!$C$14:$C$45,MATCH($A74,'Annex 1 LV, HV and UMS charges'!$A$14:$A$310,0)),INDEX('Annex 4 LDNO charges'!$C$14:$C$203,MATCH($A74,'Annex 4 LDNO charges'!$A$14:$A$203,0)))</f>
        <v>0</v>
      </c>
      <c r="D74" s="41"/>
      <c r="E74" s="41"/>
      <c r="F74" s="40">
        <v>7.2194344479783387E-2</v>
      </c>
    </row>
    <row r="75" spans="1:6" ht="15" x14ac:dyDescent="0.2">
      <c r="A75" s="172" t="s">
        <v>577</v>
      </c>
      <c r="B75" s="216" t="str">
        <f>IFERROR(INDEX('Annex 1 LV, HV and UMS charges'!$B$14:$B$45,MATCH($A75,'Annex 1 LV, HV and UMS charges'!$A$14:$A$310,0)),INDEX('Annex 4 LDNO charges'!$B$14:$B$203,MATCH($A75,'Annex 4 LDNO charges'!$A$14:$A$203,0)))</f>
        <v>TBC</v>
      </c>
      <c r="C75" s="217">
        <f>IFERROR(INDEX('Annex 1 LV, HV and UMS charges'!$C$14:$C$45,MATCH($A75,'Annex 1 LV, HV and UMS charges'!$A$14:$A$310,0)),INDEX('Annex 4 LDNO charges'!$C$14:$C$203,MATCH($A75,'Annex 4 LDNO charges'!$A$14:$A$203,0)))</f>
        <v>0</v>
      </c>
      <c r="D75" s="41"/>
      <c r="E75" s="41"/>
      <c r="F75" s="40">
        <v>7.2194344479783387E-2</v>
      </c>
    </row>
    <row r="76" spans="1:6" ht="15" x14ac:dyDescent="0.2">
      <c r="A76" s="172" t="s">
        <v>472</v>
      </c>
      <c r="B76" s="216" t="str">
        <f>IFERROR(INDEX('Annex 1 LV, HV and UMS charges'!$B$14:$B$45,MATCH($A76,'Annex 1 LV, HV and UMS charges'!$A$14:$A$310,0)),INDEX('Annex 4 LDNO charges'!$B$14:$B$203,MATCH($A76,'Annex 4 LDNO charges'!$A$14:$A$203,0)))</f>
        <v>TBC</v>
      </c>
      <c r="C76" s="217" t="str">
        <f>IFERROR(INDEX('Annex 1 LV, HV and UMS charges'!$C$14:$C$45,MATCH($A76,'Annex 1 LV, HV and UMS charges'!$A$14:$A$310,0)),INDEX('Annex 4 LDNO charges'!$C$14:$C$203,MATCH($A76,'Annex 4 LDNO charges'!$A$14:$A$203,0)))</f>
        <v>0, 1 or 8</v>
      </c>
      <c r="D76" s="41"/>
      <c r="E76" s="41"/>
      <c r="F76" s="40">
        <v>0</v>
      </c>
    </row>
    <row r="77" spans="1:6" ht="15" x14ac:dyDescent="0.2">
      <c r="A77" s="172" t="s">
        <v>473</v>
      </c>
      <c r="B77" s="216" t="str">
        <f>IFERROR(INDEX('Annex 1 LV, HV and UMS charges'!$B$14:$B$45,MATCH($A77,'Annex 1 LV, HV and UMS charges'!$A$14:$A$310,0)),INDEX('Annex 4 LDNO charges'!$B$14:$B$203,MATCH($A77,'Annex 4 LDNO charges'!$A$14:$A$203,0)))</f>
        <v>TBC</v>
      </c>
      <c r="C77" s="217">
        <f>IFERROR(INDEX('Annex 1 LV, HV and UMS charges'!$C$14:$C$45,MATCH($A77,'Annex 1 LV, HV and UMS charges'!$A$14:$A$310,0)),INDEX('Annex 4 LDNO charges'!$C$14:$C$203,MATCH($A77,'Annex 4 LDNO charges'!$A$14:$A$203,0)))</f>
        <v>0</v>
      </c>
      <c r="D77" s="41"/>
      <c r="E77" s="41"/>
      <c r="F77" s="40">
        <v>0</v>
      </c>
    </row>
    <row r="78" spans="1:6" ht="15" x14ac:dyDescent="0.2">
      <c r="A78" s="172" t="s">
        <v>474</v>
      </c>
      <c r="B78" s="216" t="str">
        <f>IFERROR(INDEX('Annex 1 LV, HV and UMS charges'!$B$14:$B$45,MATCH($A78,'Annex 1 LV, HV and UMS charges'!$A$14:$A$310,0)),INDEX('Annex 4 LDNO charges'!$B$14:$B$203,MATCH($A78,'Annex 4 LDNO charges'!$A$14:$A$203,0)))</f>
        <v>TBC</v>
      </c>
      <c r="C78" s="217">
        <f>IFERROR(INDEX('Annex 1 LV, HV and UMS charges'!$C$14:$C$45,MATCH($A78,'Annex 1 LV, HV and UMS charges'!$A$14:$A$310,0)),INDEX('Annex 4 LDNO charges'!$C$14:$C$203,MATCH($A78,'Annex 4 LDNO charges'!$A$14:$A$203,0)))</f>
        <v>0</v>
      </c>
      <c r="D78" s="41"/>
      <c r="E78" s="41"/>
      <c r="F78" s="40">
        <v>0</v>
      </c>
    </row>
    <row r="79" spans="1:6" ht="15" x14ac:dyDescent="0.2">
      <c r="A79" s="172" t="s">
        <v>475</v>
      </c>
      <c r="B79" s="216" t="str">
        <f>IFERROR(INDEX('Annex 1 LV, HV and UMS charges'!$B$14:$B$45,MATCH($A79,'Annex 1 LV, HV and UMS charges'!$A$14:$A$310,0)),INDEX('Annex 4 LDNO charges'!$B$14:$B$203,MATCH($A79,'Annex 4 LDNO charges'!$A$14:$A$203,0)))</f>
        <v>TBC</v>
      </c>
      <c r="C79" s="217">
        <f>IFERROR(INDEX('Annex 1 LV, HV and UMS charges'!$C$14:$C$45,MATCH($A79,'Annex 1 LV, HV and UMS charges'!$A$14:$A$310,0)),INDEX('Annex 4 LDNO charges'!$C$14:$C$203,MATCH($A79,'Annex 4 LDNO charges'!$A$14:$A$203,0)))</f>
        <v>0</v>
      </c>
      <c r="D79" s="41"/>
      <c r="E79" s="41"/>
      <c r="F79" s="40">
        <v>0</v>
      </c>
    </row>
    <row r="80" spans="1:6" ht="15" x14ac:dyDescent="0.2">
      <c r="A80" s="172" t="s">
        <v>476</v>
      </c>
      <c r="B80" s="216" t="str">
        <f>IFERROR(INDEX('Annex 1 LV, HV and UMS charges'!$B$14:$B$45,MATCH($A80,'Annex 1 LV, HV and UMS charges'!$A$14:$A$310,0)),INDEX('Annex 4 LDNO charges'!$B$14:$B$203,MATCH($A80,'Annex 4 LDNO charges'!$A$14:$A$203,0)))</f>
        <v>TBC</v>
      </c>
      <c r="C80" s="217">
        <f>IFERROR(INDEX('Annex 1 LV, HV and UMS charges'!$C$14:$C$45,MATCH($A80,'Annex 1 LV, HV and UMS charges'!$A$14:$A$310,0)),INDEX('Annex 4 LDNO charges'!$C$14:$C$203,MATCH($A80,'Annex 4 LDNO charges'!$A$14:$A$203,0)))</f>
        <v>0</v>
      </c>
      <c r="D80" s="41"/>
      <c r="E80" s="41"/>
      <c r="F80" s="40">
        <v>0</v>
      </c>
    </row>
    <row r="81" spans="1:6" ht="15" x14ac:dyDescent="0.2">
      <c r="A81" s="172" t="s">
        <v>477</v>
      </c>
      <c r="B81" s="216" t="str">
        <f>IFERROR(INDEX('Annex 1 LV, HV and UMS charges'!$B$14:$B$45,MATCH($A81,'Annex 1 LV, HV and UMS charges'!$A$14:$A$310,0)),INDEX('Annex 4 LDNO charges'!$B$14:$B$203,MATCH($A81,'Annex 4 LDNO charges'!$A$14:$A$203,0)))</f>
        <v>TBC</v>
      </c>
      <c r="C81" s="217">
        <f>IFERROR(INDEX('Annex 1 LV, HV and UMS charges'!$C$14:$C$45,MATCH($A81,'Annex 1 LV, HV and UMS charges'!$A$14:$A$310,0)),INDEX('Annex 4 LDNO charges'!$C$14:$C$203,MATCH($A81,'Annex 4 LDNO charges'!$A$14:$A$203,0)))</f>
        <v>0</v>
      </c>
      <c r="D81" s="41"/>
      <c r="E81" s="41"/>
      <c r="F81" s="40">
        <v>0</v>
      </c>
    </row>
    <row r="82" spans="1:6" ht="15" x14ac:dyDescent="0.2">
      <c r="A82" s="211" t="s">
        <v>666</v>
      </c>
      <c r="B82" s="216" t="str">
        <f>IFERROR(INDEX('Annex 1 LV, HV and UMS charges'!$B$14:$B$45,MATCH($A82,'Annex 1 LV, HV and UMS charges'!$A$14:$A$310,0)),INDEX('Annex 4 LDNO charges'!$B$14:$B$203,MATCH($A82,'Annex 4 LDNO charges'!$A$14:$A$203,0)))</f>
        <v>TBC</v>
      </c>
      <c r="C82" s="217" t="str">
        <f>IFERROR(INDEX('Annex 1 LV, HV and UMS charges'!$C$14:$C$45,MATCH($A82,'Annex 1 LV, HV and UMS charges'!$A$14:$A$310,0)),INDEX('Annex 4 LDNO charges'!$C$14:$C$203,MATCH($A82,'Annex 4 LDNO charges'!$A$14:$A$203,0)))</f>
        <v>1, 2 or 0</v>
      </c>
      <c r="D82" s="240">
        <v>2.5995736395550268E-2</v>
      </c>
      <c r="E82" s="240">
        <v>0</v>
      </c>
      <c r="F82" s="40">
        <v>7.2194344479783387E-2</v>
      </c>
    </row>
    <row r="83" spans="1:6" ht="15" x14ac:dyDescent="0.2">
      <c r="A83" s="172" t="s">
        <v>667</v>
      </c>
      <c r="B83" s="216" t="str">
        <f>IFERROR(INDEX('Annex 1 LV, HV and UMS charges'!$B$14:$B$45,MATCH($A83,'Annex 1 LV, HV and UMS charges'!$A$14:$A$310,0)),INDEX('Annex 4 LDNO charges'!$B$14:$B$203,MATCH($A83,'Annex 4 LDNO charges'!$A$14:$A$203,0)))</f>
        <v>TBC</v>
      </c>
      <c r="C83" s="217" t="str">
        <f>IFERROR(INDEX('Annex 1 LV, HV and UMS charges'!$C$14:$C$45,MATCH($A83,'Annex 1 LV, HV and UMS charges'!$A$14:$A$310,0)),INDEX('Annex 4 LDNO charges'!$C$14:$C$203,MATCH($A83,'Annex 4 LDNO charges'!$A$14:$A$203,0)))</f>
        <v>2</v>
      </c>
      <c r="D83" s="240">
        <v>0</v>
      </c>
      <c r="E83" s="240">
        <v>0</v>
      </c>
      <c r="F83" s="40">
        <v>0</v>
      </c>
    </row>
    <row r="84" spans="1:6" ht="15" x14ac:dyDescent="0.2">
      <c r="A84" s="172" t="s">
        <v>668</v>
      </c>
      <c r="B84" s="216" t="str">
        <f>IFERROR(INDEX('Annex 1 LV, HV and UMS charges'!$B$14:$B$45,MATCH($A84,'Annex 1 LV, HV and UMS charges'!$A$14:$A$310,0)),INDEX('Annex 4 LDNO charges'!$B$14:$B$203,MATCH($A84,'Annex 4 LDNO charges'!$A$14:$A$203,0)))</f>
        <v>TBC</v>
      </c>
      <c r="C84" s="217" t="str">
        <f>IFERROR(INDEX('Annex 1 LV, HV and UMS charges'!$C$14:$C$45,MATCH($A84,'Annex 1 LV, HV and UMS charges'!$A$14:$A$310,0)),INDEX('Annex 4 LDNO charges'!$C$14:$C$203,MATCH($A84,'Annex 4 LDNO charges'!$A$14:$A$203,0)))</f>
        <v>3 to 8 or 0</v>
      </c>
      <c r="D84" s="41"/>
      <c r="E84" s="41"/>
      <c r="F84" s="40">
        <v>7.2194344479783387E-2</v>
      </c>
    </row>
    <row r="85" spans="1:6" ht="15" x14ac:dyDescent="0.2">
      <c r="A85" s="172" t="s">
        <v>669</v>
      </c>
      <c r="B85" s="216" t="str">
        <f>IFERROR(INDEX('Annex 1 LV, HV and UMS charges'!$B$14:$B$45,MATCH($A85,'Annex 1 LV, HV and UMS charges'!$A$14:$A$310,0)),INDEX('Annex 4 LDNO charges'!$B$14:$B$203,MATCH($A85,'Annex 4 LDNO charges'!$A$14:$A$203,0)))</f>
        <v>TBC</v>
      </c>
      <c r="C85" s="217" t="str">
        <f>IFERROR(INDEX('Annex 1 LV, HV and UMS charges'!$C$14:$C$45,MATCH($A85,'Annex 1 LV, HV and UMS charges'!$A$14:$A$310,0)),INDEX('Annex 4 LDNO charges'!$C$14:$C$203,MATCH($A85,'Annex 4 LDNO charges'!$A$14:$A$203,0)))</f>
        <v>3 to 8 or 0</v>
      </c>
      <c r="D85" s="41"/>
      <c r="E85" s="41"/>
      <c r="F85" s="40">
        <v>7.2194344479783387E-2</v>
      </c>
    </row>
    <row r="86" spans="1:6" ht="15" x14ac:dyDescent="0.2">
      <c r="A86" s="172" t="s">
        <v>670</v>
      </c>
      <c r="B86" s="216" t="str">
        <f>IFERROR(INDEX('Annex 1 LV, HV and UMS charges'!$B$14:$B$45,MATCH($A86,'Annex 1 LV, HV and UMS charges'!$A$14:$A$310,0)),INDEX('Annex 4 LDNO charges'!$B$14:$B$203,MATCH($A86,'Annex 4 LDNO charges'!$A$14:$A$203,0)))</f>
        <v>TBC</v>
      </c>
      <c r="C86" s="217" t="str">
        <f>IFERROR(INDEX('Annex 1 LV, HV and UMS charges'!$C$14:$C$45,MATCH($A86,'Annex 1 LV, HV and UMS charges'!$A$14:$A$310,0)),INDEX('Annex 4 LDNO charges'!$C$14:$C$203,MATCH($A86,'Annex 4 LDNO charges'!$A$14:$A$203,0)))</f>
        <v>3 to 8 or 0</v>
      </c>
      <c r="D86" s="41"/>
      <c r="E86" s="41"/>
      <c r="F86" s="40">
        <v>7.2194344479783387E-2</v>
      </c>
    </row>
    <row r="87" spans="1:6" ht="15" x14ac:dyDescent="0.2">
      <c r="A87" s="172" t="s">
        <v>671</v>
      </c>
      <c r="B87" s="216" t="str">
        <f>IFERROR(INDEX('Annex 1 LV, HV and UMS charges'!$B$14:$B$45,MATCH($A87,'Annex 1 LV, HV and UMS charges'!$A$14:$A$310,0)),INDEX('Annex 4 LDNO charges'!$B$14:$B$203,MATCH($A87,'Annex 4 LDNO charges'!$A$14:$A$203,0)))</f>
        <v>TBC</v>
      </c>
      <c r="C87" s="217" t="str">
        <f>IFERROR(INDEX('Annex 1 LV, HV and UMS charges'!$C$14:$C$45,MATCH($A87,'Annex 1 LV, HV and UMS charges'!$A$14:$A$310,0)),INDEX('Annex 4 LDNO charges'!$C$14:$C$203,MATCH($A87,'Annex 4 LDNO charges'!$A$14:$A$203,0)))</f>
        <v>3 to 8 or 0</v>
      </c>
      <c r="D87" s="41"/>
      <c r="E87" s="41"/>
      <c r="F87" s="40">
        <v>7.2194344479783387E-2</v>
      </c>
    </row>
    <row r="88" spans="1:6" ht="15" x14ac:dyDescent="0.2">
      <c r="A88" s="172" t="s">
        <v>672</v>
      </c>
      <c r="B88" s="216" t="str">
        <f>IFERROR(INDEX('Annex 1 LV, HV and UMS charges'!$B$14:$B$45,MATCH($A88,'Annex 1 LV, HV and UMS charges'!$A$14:$A$310,0)),INDEX('Annex 4 LDNO charges'!$B$14:$B$203,MATCH($A88,'Annex 4 LDNO charges'!$A$14:$A$203,0)))</f>
        <v>TBC</v>
      </c>
      <c r="C88" s="217" t="str">
        <f>IFERROR(INDEX('Annex 1 LV, HV and UMS charges'!$C$14:$C$45,MATCH($A88,'Annex 1 LV, HV and UMS charges'!$A$14:$A$310,0)),INDEX('Annex 4 LDNO charges'!$C$14:$C$203,MATCH($A88,'Annex 4 LDNO charges'!$A$14:$A$203,0)))</f>
        <v>3 to 8 or 0</v>
      </c>
      <c r="D88" s="41"/>
      <c r="E88" s="41"/>
      <c r="F88" s="40">
        <v>7.2194344479783387E-2</v>
      </c>
    </row>
    <row r="89" spans="1:6" ht="15" x14ac:dyDescent="0.2">
      <c r="A89" s="172" t="s">
        <v>478</v>
      </c>
      <c r="B89" s="216" t="str">
        <f>IFERROR(INDEX('Annex 1 LV, HV and UMS charges'!$B$14:$B$45,MATCH($A89,'Annex 1 LV, HV and UMS charges'!$A$14:$A$310,0)),INDEX('Annex 4 LDNO charges'!$B$14:$B$203,MATCH($A89,'Annex 4 LDNO charges'!$A$14:$A$203,0)))</f>
        <v>TBC</v>
      </c>
      <c r="C89" s="217" t="str">
        <f>IFERROR(INDEX('Annex 1 LV, HV and UMS charges'!$C$14:$C$45,MATCH($A89,'Annex 1 LV, HV and UMS charges'!$A$14:$A$310,0)),INDEX('Annex 4 LDNO charges'!$C$14:$C$203,MATCH($A89,'Annex 4 LDNO charges'!$A$14:$A$203,0)))</f>
        <v>4</v>
      </c>
      <c r="D89" s="41"/>
      <c r="E89" s="41"/>
      <c r="F89" s="40">
        <v>0</v>
      </c>
    </row>
    <row r="90" spans="1:6" ht="15" x14ac:dyDescent="0.2">
      <c r="A90" s="172" t="s">
        <v>673</v>
      </c>
      <c r="B90" s="216" t="str">
        <f>IFERROR(INDEX('Annex 1 LV, HV and UMS charges'!$B$14:$B$45,MATCH($A90,'Annex 1 LV, HV and UMS charges'!$A$14:$A$310,0)),INDEX('Annex 4 LDNO charges'!$B$14:$B$203,MATCH($A90,'Annex 4 LDNO charges'!$A$14:$A$203,0)))</f>
        <v>TBC</v>
      </c>
      <c r="C90" s="217">
        <f>IFERROR(INDEX('Annex 1 LV, HV and UMS charges'!$C$14:$C$45,MATCH($A90,'Annex 1 LV, HV and UMS charges'!$A$14:$A$310,0)),INDEX('Annex 4 LDNO charges'!$C$14:$C$203,MATCH($A90,'Annex 4 LDNO charges'!$A$14:$A$203,0)))</f>
        <v>0</v>
      </c>
      <c r="D90" s="41"/>
      <c r="E90" s="41"/>
      <c r="F90" s="40">
        <v>7.2194344479783387E-2</v>
      </c>
    </row>
    <row r="91" spans="1:6" ht="15" x14ac:dyDescent="0.2">
      <c r="A91" s="172" t="s">
        <v>674</v>
      </c>
      <c r="B91" s="216" t="str">
        <f>IFERROR(INDEX('Annex 1 LV, HV and UMS charges'!$B$14:$B$45,MATCH($A91,'Annex 1 LV, HV and UMS charges'!$A$14:$A$310,0)),INDEX('Annex 4 LDNO charges'!$B$14:$B$203,MATCH($A91,'Annex 4 LDNO charges'!$A$14:$A$203,0)))</f>
        <v>TBC</v>
      </c>
      <c r="C91" s="217">
        <f>IFERROR(INDEX('Annex 1 LV, HV and UMS charges'!$C$14:$C$45,MATCH($A91,'Annex 1 LV, HV and UMS charges'!$A$14:$A$310,0)),INDEX('Annex 4 LDNO charges'!$C$14:$C$203,MATCH($A91,'Annex 4 LDNO charges'!$A$14:$A$203,0)))</f>
        <v>0</v>
      </c>
      <c r="D91" s="41"/>
      <c r="E91" s="41"/>
      <c r="F91" s="40">
        <v>7.2194344479783387E-2</v>
      </c>
    </row>
    <row r="92" spans="1:6" ht="15" x14ac:dyDescent="0.2">
      <c r="A92" s="172" t="s">
        <v>675</v>
      </c>
      <c r="B92" s="216" t="str">
        <f>IFERROR(INDEX('Annex 1 LV, HV and UMS charges'!$B$14:$B$45,MATCH($A92,'Annex 1 LV, HV and UMS charges'!$A$14:$A$310,0)),INDEX('Annex 4 LDNO charges'!$B$14:$B$203,MATCH($A92,'Annex 4 LDNO charges'!$A$14:$A$203,0)))</f>
        <v>TBC</v>
      </c>
      <c r="C92" s="217">
        <f>IFERROR(INDEX('Annex 1 LV, HV and UMS charges'!$C$14:$C$45,MATCH($A92,'Annex 1 LV, HV and UMS charges'!$A$14:$A$310,0)),INDEX('Annex 4 LDNO charges'!$C$14:$C$203,MATCH($A92,'Annex 4 LDNO charges'!$A$14:$A$203,0)))</f>
        <v>0</v>
      </c>
      <c r="D92" s="41"/>
      <c r="E92" s="41"/>
      <c r="F92" s="40">
        <v>7.2194344479783387E-2</v>
      </c>
    </row>
    <row r="93" spans="1:6" ht="15" x14ac:dyDescent="0.2">
      <c r="A93" s="172" t="s">
        <v>676</v>
      </c>
      <c r="B93" s="216" t="str">
        <f>IFERROR(INDEX('Annex 1 LV, HV and UMS charges'!$B$14:$B$45,MATCH($A93,'Annex 1 LV, HV and UMS charges'!$A$14:$A$310,0)),INDEX('Annex 4 LDNO charges'!$B$14:$B$203,MATCH($A93,'Annex 4 LDNO charges'!$A$14:$A$203,0)))</f>
        <v>TBC</v>
      </c>
      <c r="C93" s="217">
        <f>IFERROR(INDEX('Annex 1 LV, HV and UMS charges'!$C$14:$C$45,MATCH($A93,'Annex 1 LV, HV and UMS charges'!$A$14:$A$310,0)),INDEX('Annex 4 LDNO charges'!$C$14:$C$203,MATCH($A93,'Annex 4 LDNO charges'!$A$14:$A$203,0)))</f>
        <v>0</v>
      </c>
      <c r="D93" s="41"/>
      <c r="E93" s="41"/>
      <c r="F93" s="40">
        <v>7.2194344479783387E-2</v>
      </c>
    </row>
    <row r="94" spans="1:6" ht="15" x14ac:dyDescent="0.2">
      <c r="A94" s="172" t="s">
        <v>677</v>
      </c>
      <c r="B94" s="216" t="str">
        <f>IFERROR(INDEX('Annex 1 LV, HV and UMS charges'!$B$14:$B$45,MATCH($A94,'Annex 1 LV, HV and UMS charges'!$A$14:$A$310,0)),INDEX('Annex 4 LDNO charges'!$B$14:$B$203,MATCH($A94,'Annex 4 LDNO charges'!$A$14:$A$203,0)))</f>
        <v>TBC</v>
      </c>
      <c r="C94" s="217">
        <f>IFERROR(INDEX('Annex 1 LV, HV and UMS charges'!$C$14:$C$45,MATCH($A94,'Annex 1 LV, HV and UMS charges'!$A$14:$A$310,0)),INDEX('Annex 4 LDNO charges'!$C$14:$C$203,MATCH($A94,'Annex 4 LDNO charges'!$A$14:$A$203,0)))</f>
        <v>0</v>
      </c>
      <c r="D94" s="41"/>
      <c r="E94" s="41"/>
      <c r="F94" s="40">
        <v>7.2194344479783387E-2</v>
      </c>
    </row>
    <row r="95" spans="1:6" ht="15" x14ac:dyDescent="0.2">
      <c r="A95" s="172" t="s">
        <v>678</v>
      </c>
      <c r="B95" s="216" t="str">
        <f>IFERROR(INDEX('Annex 1 LV, HV and UMS charges'!$B$14:$B$45,MATCH($A95,'Annex 1 LV, HV and UMS charges'!$A$14:$A$310,0)),INDEX('Annex 4 LDNO charges'!$B$14:$B$203,MATCH($A95,'Annex 4 LDNO charges'!$A$14:$A$203,0)))</f>
        <v>TBC</v>
      </c>
      <c r="C95" s="217">
        <f>IFERROR(INDEX('Annex 1 LV, HV and UMS charges'!$C$14:$C$45,MATCH($A95,'Annex 1 LV, HV and UMS charges'!$A$14:$A$310,0)),INDEX('Annex 4 LDNO charges'!$C$14:$C$203,MATCH($A95,'Annex 4 LDNO charges'!$A$14:$A$203,0)))</f>
        <v>0</v>
      </c>
      <c r="D95" s="41"/>
      <c r="E95" s="41"/>
      <c r="F95" s="40">
        <v>7.2194344479783387E-2</v>
      </c>
    </row>
    <row r="96" spans="1:6" ht="15" x14ac:dyDescent="0.2">
      <c r="A96" s="172" t="s">
        <v>679</v>
      </c>
      <c r="B96" s="216" t="str">
        <f>IFERROR(INDEX('Annex 1 LV, HV and UMS charges'!$B$14:$B$45,MATCH($A96,'Annex 1 LV, HV and UMS charges'!$A$14:$A$310,0)),INDEX('Annex 4 LDNO charges'!$B$14:$B$203,MATCH($A96,'Annex 4 LDNO charges'!$A$14:$A$203,0)))</f>
        <v>TBC</v>
      </c>
      <c r="C96" s="217">
        <f>IFERROR(INDEX('Annex 1 LV, HV and UMS charges'!$C$14:$C$45,MATCH($A96,'Annex 1 LV, HV and UMS charges'!$A$14:$A$310,0)),INDEX('Annex 4 LDNO charges'!$C$14:$C$203,MATCH($A96,'Annex 4 LDNO charges'!$A$14:$A$203,0)))</f>
        <v>0</v>
      </c>
      <c r="D96" s="41"/>
      <c r="E96" s="41"/>
      <c r="F96" s="40">
        <v>7.2194344479783387E-2</v>
      </c>
    </row>
    <row r="97" spans="1:6" ht="15" x14ac:dyDescent="0.2">
      <c r="A97" s="172" t="s">
        <v>680</v>
      </c>
      <c r="B97" s="216" t="str">
        <f>IFERROR(INDEX('Annex 1 LV, HV and UMS charges'!$B$14:$B$45,MATCH($A97,'Annex 1 LV, HV and UMS charges'!$A$14:$A$310,0)),INDEX('Annex 4 LDNO charges'!$B$14:$B$203,MATCH($A97,'Annex 4 LDNO charges'!$A$14:$A$203,0)))</f>
        <v>TBC</v>
      </c>
      <c r="C97" s="217">
        <f>IFERROR(INDEX('Annex 1 LV, HV and UMS charges'!$C$14:$C$45,MATCH($A97,'Annex 1 LV, HV and UMS charges'!$A$14:$A$310,0)),INDEX('Annex 4 LDNO charges'!$C$14:$C$203,MATCH($A97,'Annex 4 LDNO charges'!$A$14:$A$203,0)))</f>
        <v>0</v>
      </c>
      <c r="D97" s="41"/>
      <c r="E97" s="41"/>
      <c r="F97" s="40">
        <v>7.2194344479783387E-2</v>
      </c>
    </row>
    <row r="98" spans="1:6" ht="15" x14ac:dyDescent="0.2">
      <c r="A98" s="172" t="s">
        <v>681</v>
      </c>
      <c r="B98" s="216" t="str">
        <f>IFERROR(INDEX('Annex 1 LV, HV and UMS charges'!$B$14:$B$45,MATCH($A98,'Annex 1 LV, HV and UMS charges'!$A$14:$A$310,0)),INDEX('Annex 4 LDNO charges'!$B$14:$B$203,MATCH($A98,'Annex 4 LDNO charges'!$A$14:$A$203,0)))</f>
        <v>TBC</v>
      </c>
      <c r="C98" s="217">
        <f>IFERROR(INDEX('Annex 1 LV, HV and UMS charges'!$C$14:$C$45,MATCH($A98,'Annex 1 LV, HV and UMS charges'!$A$14:$A$310,0)),INDEX('Annex 4 LDNO charges'!$C$14:$C$203,MATCH($A98,'Annex 4 LDNO charges'!$A$14:$A$203,0)))</f>
        <v>0</v>
      </c>
      <c r="D98" s="41"/>
      <c r="E98" s="41"/>
      <c r="F98" s="40">
        <v>7.2194344479783387E-2</v>
      </c>
    </row>
    <row r="99" spans="1:6" ht="15" x14ac:dyDescent="0.2">
      <c r="A99" s="172" t="s">
        <v>682</v>
      </c>
      <c r="B99" s="216" t="str">
        <f>IFERROR(INDEX('Annex 1 LV, HV and UMS charges'!$B$14:$B$45,MATCH($A99,'Annex 1 LV, HV and UMS charges'!$A$14:$A$310,0)),INDEX('Annex 4 LDNO charges'!$B$14:$B$203,MATCH($A99,'Annex 4 LDNO charges'!$A$14:$A$203,0)))</f>
        <v>TBC</v>
      </c>
      <c r="C99" s="217">
        <f>IFERROR(INDEX('Annex 1 LV, HV and UMS charges'!$C$14:$C$45,MATCH($A99,'Annex 1 LV, HV and UMS charges'!$A$14:$A$310,0)),INDEX('Annex 4 LDNO charges'!$C$14:$C$203,MATCH($A99,'Annex 4 LDNO charges'!$A$14:$A$203,0)))</f>
        <v>0</v>
      </c>
      <c r="D99" s="41"/>
      <c r="E99" s="41"/>
      <c r="F99" s="40">
        <v>7.2194344479783387E-2</v>
      </c>
    </row>
    <row r="100" spans="1:6" ht="15" x14ac:dyDescent="0.2">
      <c r="A100" s="172" t="s">
        <v>683</v>
      </c>
      <c r="B100" s="216" t="str">
        <f>IFERROR(INDEX('Annex 1 LV, HV and UMS charges'!$B$14:$B$45,MATCH($A100,'Annex 1 LV, HV and UMS charges'!$A$14:$A$310,0)),INDEX('Annex 4 LDNO charges'!$B$14:$B$203,MATCH($A100,'Annex 4 LDNO charges'!$A$14:$A$203,0)))</f>
        <v>TBC</v>
      </c>
      <c r="C100" s="217">
        <f>IFERROR(INDEX('Annex 1 LV, HV and UMS charges'!$C$14:$C$45,MATCH($A100,'Annex 1 LV, HV and UMS charges'!$A$14:$A$310,0)),INDEX('Annex 4 LDNO charges'!$C$14:$C$203,MATCH($A100,'Annex 4 LDNO charges'!$A$14:$A$203,0)))</f>
        <v>0</v>
      </c>
      <c r="D100" s="41"/>
      <c r="E100" s="41"/>
      <c r="F100" s="40">
        <v>7.2194344479783387E-2</v>
      </c>
    </row>
    <row r="101" spans="1:6" ht="15" x14ac:dyDescent="0.2">
      <c r="A101" s="172" t="s">
        <v>684</v>
      </c>
      <c r="B101" s="216" t="str">
        <f>IFERROR(INDEX('Annex 1 LV, HV and UMS charges'!$B$14:$B$45,MATCH($A101,'Annex 1 LV, HV and UMS charges'!$A$14:$A$310,0)),INDEX('Annex 4 LDNO charges'!$B$14:$B$203,MATCH($A101,'Annex 4 LDNO charges'!$A$14:$A$203,0)))</f>
        <v>TBC</v>
      </c>
      <c r="C101" s="217">
        <f>IFERROR(INDEX('Annex 1 LV, HV and UMS charges'!$C$14:$C$45,MATCH($A101,'Annex 1 LV, HV and UMS charges'!$A$14:$A$310,0)),INDEX('Annex 4 LDNO charges'!$C$14:$C$203,MATCH($A101,'Annex 4 LDNO charges'!$A$14:$A$203,0)))</f>
        <v>0</v>
      </c>
      <c r="D101" s="41"/>
      <c r="E101" s="41"/>
      <c r="F101" s="40">
        <v>7.2194344479783387E-2</v>
      </c>
    </row>
    <row r="102" spans="1:6" ht="15" x14ac:dyDescent="0.2">
      <c r="A102" s="172" t="s">
        <v>685</v>
      </c>
      <c r="B102" s="216" t="str">
        <f>IFERROR(INDEX('Annex 1 LV, HV and UMS charges'!$B$14:$B$45,MATCH($A102,'Annex 1 LV, HV and UMS charges'!$A$14:$A$310,0)),INDEX('Annex 4 LDNO charges'!$B$14:$B$203,MATCH($A102,'Annex 4 LDNO charges'!$A$14:$A$203,0)))</f>
        <v>TBC</v>
      </c>
      <c r="C102" s="217">
        <f>IFERROR(INDEX('Annex 1 LV, HV and UMS charges'!$C$14:$C$45,MATCH($A102,'Annex 1 LV, HV and UMS charges'!$A$14:$A$310,0)),INDEX('Annex 4 LDNO charges'!$C$14:$C$203,MATCH($A102,'Annex 4 LDNO charges'!$A$14:$A$203,0)))</f>
        <v>0</v>
      </c>
      <c r="D102" s="41"/>
      <c r="E102" s="41"/>
      <c r="F102" s="40">
        <v>7.2194344479783387E-2</v>
      </c>
    </row>
    <row r="103" spans="1:6" ht="15" x14ac:dyDescent="0.2">
      <c r="A103" s="172" t="s">
        <v>686</v>
      </c>
      <c r="B103" s="216" t="str">
        <f>IFERROR(INDEX('Annex 1 LV, HV and UMS charges'!$B$14:$B$45,MATCH($A103,'Annex 1 LV, HV and UMS charges'!$A$14:$A$310,0)),INDEX('Annex 4 LDNO charges'!$B$14:$B$203,MATCH($A103,'Annex 4 LDNO charges'!$A$14:$A$203,0)))</f>
        <v>TBC</v>
      </c>
      <c r="C103" s="217">
        <f>IFERROR(INDEX('Annex 1 LV, HV and UMS charges'!$C$14:$C$45,MATCH($A103,'Annex 1 LV, HV and UMS charges'!$A$14:$A$310,0)),INDEX('Annex 4 LDNO charges'!$C$14:$C$203,MATCH($A103,'Annex 4 LDNO charges'!$A$14:$A$203,0)))</f>
        <v>0</v>
      </c>
      <c r="D103" s="41"/>
      <c r="E103" s="41"/>
      <c r="F103" s="40">
        <v>7.2194344479783387E-2</v>
      </c>
    </row>
    <row r="104" spans="1:6" ht="15" x14ac:dyDescent="0.2">
      <c r="A104" s="172" t="s">
        <v>687</v>
      </c>
      <c r="B104" s="216" t="str">
        <f>IFERROR(INDEX('Annex 1 LV, HV and UMS charges'!$B$14:$B$45,MATCH($A104,'Annex 1 LV, HV and UMS charges'!$A$14:$A$310,0)),INDEX('Annex 4 LDNO charges'!$B$14:$B$203,MATCH($A104,'Annex 4 LDNO charges'!$A$14:$A$203,0)))</f>
        <v>TBC</v>
      </c>
      <c r="C104" s="217">
        <f>IFERROR(INDEX('Annex 1 LV, HV and UMS charges'!$C$14:$C$45,MATCH($A104,'Annex 1 LV, HV and UMS charges'!$A$14:$A$310,0)),INDEX('Annex 4 LDNO charges'!$C$14:$C$203,MATCH($A104,'Annex 4 LDNO charges'!$A$14:$A$203,0)))</f>
        <v>0</v>
      </c>
      <c r="D104" s="41"/>
      <c r="E104" s="41"/>
      <c r="F104" s="40">
        <v>7.2194344479783387E-2</v>
      </c>
    </row>
    <row r="105" spans="1:6" ht="15" x14ac:dyDescent="0.2">
      <c r="A105" s="172" t="s">
        <v>479</v>
      </c>
      <c r="B105" s="216" t="str">
        <f>IFERROR(INDEX('Annex 1 LV, HV and UMS charges'!$B$14:$B$45,MATCH($A105,'Annex 1 LV, HV and UMS charges'!$A$14:$A$310,0)),INDEX('Annex 4 LDNO charges'!$B$14:$B$203,MATCH($A105,'Annex 4 LDNO charges'!$A$14:$A$203,0)))</f>
        <v>TBC</v>
      </c>
      <c r="C105" s="217" t="str">
        <f>IFERROR(INDEX('Annex 1 LV, HV and UMS charges'!$C$14:$C$45,MATCH($A105,'Annex 1 LV, HV and UMS charges'!$A$14:$A$310,0)),INDEX('Annex 4 LDNO charges'!$C$14:$C$203,MATCH($A105,'Annex 4 LDNO charges'!$A$14:$A$203,0)))</f>
        <v>0, 1 or 8</v>
      </c>
      <c r="D105" s="41"/>
      <c r="E105" s="41"/>
      <c r="F105" s="40">
        <v>0</v>
      </c>
    </row>
    <row r="106" spans="1:6" ht="15" x14ac:dyDescent="0.2">
      <c r="A106" s="172" t="s">
        <v>480</v>
      </c>
      <c r="B106" s="216" t="str">
        <f>IFERROR(INDEX('Annex 1 LV, HV and UMS charges'!$B$14:$B$45,MATCH($A106,'Annex 1 LV, HV and UMS charges'!$A$14:$A$310,0)),INDEX('Annex 4 LDNO charges'!$B$14:$B$203,MATCH($A106,'Annex 4 LDNO charges'!$A$14:$A$203,0)))</f>
        <v>TBC</v>
      </c>
      <c r="C106" s="217">
        <f>IFERROR(INDEX('Annex 1 LV, HV and UMS charges'!$C$14:$C$45,MATCH($A106,'Annex 1 LV, HV and UMS charges'!$A$14:$A$310,0)),INDEX('Annex 4 LDNO charges'!$C$14:$C$203,MATCH($A106,'Annex 4 LDNO charges'!$A$14:$A$203,0)))</f>
        <v>0</v>
      </c>
      <c r="D106" s="41"/>
      <c r="E106" s="41"/>
      <c r="F106" s="40">
        <v>0</v>
      </c>
    </row>
    <row r="107" spans="1:6" ht="15" x14ac:dyDescent="0.2">
      <c r="A107" s="172" t="s">
        <v>481</v>
      </c>
      <c r="B107" s="216" t="str">
        <f>IFERROR(INDEX('Annex 1 LV, HV and UMS charges'!$B$14:$B$45,MATCH($A107,'Annex 1 LV, HV and UMS charges'!$A$14:$A$310,0)),INDEX('Annex 4 LDNO charges'!$B$14:$B$203,MATCH($A107,'Annex 4 LDNO charges'!$A$14:$A$203,0)))</f>
        <v>TBC</v>
      </c>
      <c r="C107" s="217">
        <f>IFERROR(INDEX('Annex 1 LV, HV and UMS charges'!$C$14:$C$45,MATCH($A107,'Annex 1 LV, HV and UMS charges'!$A$14:$A$310,0)),INDEX('Annex 4 LDNO charges'!$C$14:$C$203,MATCH($A107,'Annex 4 LDNO charges'!$A$14:$A$203,0)))</f>
        <v>0</v>
      </c>
      <c r="D107" s="41"/>
      <c r="E107" s="41"/>
      <c r="F107" s="40">
        <v>0</v>
      </c>
    </row>
    <row r="108" spans="1:6" ht="15" x14ac:dyDescent="0.2">
      <c r="A108" s="172" t="s">
        <v>482</v>
      </c>
      <c r="B108" s="216" t="str">
        <f>IFERROR(INDEX('Annex 1 LV, HV and UMS charges'!$B$14:$B$45,MATCH($A108,'Annex 1 LV, HV and UMS charges'!$A$14:$A$310,0)),INDEX('Annex 4 LDNO charges'!$B$14:$B$203,MATCH($A108,'Annex 4 LDNO charges'!$A$14:$A$203,0)))</f>
        <v>TBC</v>
      </c>
      <c r="C108" s="217">
        <f>IFERROR(INDEX('Annex 1 LV, HV and UMS charges'!$C$14:$C$45,MATCH($A108,'Annex 1 LV, HV and UMS charges'!$A$14:$A$310,0)),INDEX('Annex 4 LDNO charges'!$C$14:$C$203,MATCH($A108,'Annex 4 LDNO charges'!$A$14:$A$203,0)))</f>
        <v>0</v>
      </c>
      <c r="D108" s="41"/>
      <c r="E108" s="41"/>
      <c r="F108" s="40">
        <v>0</v>
      </c>
    </row>
    <row r="109" spans="1:6" ht="15" x14ac:dyDescent="0.2">
      <c r="A109" s="172" t="s">
        <v>483</v>
      </c>
      <c r="B109" s="216" t="str">
        <f>IFERROR(INDEX('Annex 1 LV, HV and UMS charges'!$B$14:$B$45,MATCH($A109,'Annex 1 LV, HV and UMS charges'!$A$14:$A$310,0)),INDEX('Annex 4 LDNO charges'!$B$14:$B$203,MATCH($A109,'Annex 4 LDNO charges'!$A$14:$A$203,0)))</f>
        <v>TBC</v>
      </c>
      <c r="C109" s="217">
        <f>IFERROR(INDEX('Annex 1 LV, HV and UMS charges'!$C$14:$C$45,MATCH($A109,'Annex 1 LV, HV and UMS charges'!$A$14:$A$310,0)),INDEX('Annex 4 LDNO charges'!$C$14:$C$203,MATCH($A109,'Annex 4 LDNO charges'!$A$14:$A$203,0)))</f>
        <v>0</v>
      </c>
      <c r="D109" s="41"/>
      <c r="E109" s="41"/>
      <c r="F109" s="40">
        <v>0</v>
      </c>
    </row>
    <row r="110" spans="1:6" ht="15" x14ac:dyDescent="0.2">
      <c r="A110" s="172" t="s">
        <v>484</v>
      </c>
      <c r="B110" s="216" t="str">
        <f>IFERROR(INDEX('Annex 1 LV, HV and UMS charges'!$B$14:$B$45,MATCH($A110,'Annex 1 LV, HV and UMS charges'!$A$14:$A$310,0)),INDEX('Annex 4 LDNO charges'!$B$14:$B$203,MATCH($A110,'Annex 4 LDNO charges'!$A$14:$A$203,0)))</f>
        <v>TBC</v>
      </c>
      <c r="C110" s="217">
        <f>IFERROR(INDEX('Annex 1 LV, HV and UMS charges'!$C$14:$C$45,MATCH($A110,'Annex 1 LV, HV and UMS charges'!$A$14:$A$310,0)),INDEX('Annex 4 LDNO charges'!$C$14:$C$203,MATCH($A110,'Annex 4 LDNO charges'!$A$14:$A$203,0)))</f>
        <v>0</v>
      </c>
      <c r="D110" s="41"/>
      <c r="E110" s="41"/>
      <c r="F110" s="40">
        <v>0</v>
      </c>
    </row>
    <row r="111" spans="1:6" ht="15" x14ac:dyDescent="0.2">
      <c r="A111" s="172" t="s">
        <v>644</v>
      </c>
      <c r="B111" s="216" t="str">
        <f>IFERROR(INDEX('Annex 1 LV, HV and UMS charges'!$B$14:$B$45,MATCH($A111,'Annex 1 LV, HV and UMS charges'!$A$14:$A$310,0)),INDEX('Annex 4 LDNO charges'!$B$14:$B$203,MATCH($A111,'Annex 4 LDNO charges'!$A$14:$A$203,0)))</f>
        <v>TBC</v>
      </c>
      <c r="C111" s="217" t="str">
        <f>IFERROR(INDEX('Annex 1 LV, HV and UMS charges'!$C$14:$C$45,MATCH($A111,'Annex 1 LV, HV and UMS charges'!$A$14:$A$310,0)),INDEX('Annex 4 LDNO charges'!$C$14:$C$203,MATCH($A111,'Annex 4 LDNO charges'!$A$14:$A$203,0)))</f>
        <v>1, 2 or 0</v>
      </c>
      <c r="D111" s="240">
        <v>2.5995736395550268E-2</v>
      </c>
      <c r="E111" s="240">
        <v>0</v>
      </c>
      <c r="F111" s="40">
        <v>7.2194344479783387E-2</v>
      </c>
    </row>
    <row r="112" spans="1:6" ht="15" x14ac:dyDescent="0.2">
      <c r="A112" s="172" t="s">
        <v>645</v>
      </c>
      <c r="B112" s="216" t="str">
        <f>IFERROR(INDEX('Annex 1 LV, HV and UMS charges'!$B$14:$B$45,MATCH($A112,'Annex 1 LV, HV and UMS charges'!$A$14:$A$310,0)),INDEX('Annex 4 LDNO charges'!$B$14:$B$203,MATCH($A112,'Annex 4 LDNO charges'!$A$14:$A$203,0)))</f>
        <v>TBC</v>
      </c>
      <c r="C112" s="217" t="str">
        <f>IFERROR(INDEX('Annex 1 LV, HV and UMS charges'!$C$14:$C$45,MATCH($A112,'Annex 1 LV, HV and UMS charges'!$A$14:$A$310,0)),INDEX('Annex 4 LDNO charges'!$C$14:$C$203,MATCH($A112,'Annex 4 LDNO charges'!$A$14:$A$203,0)))</f>
        <v>2</v>
      </c>
      <c r="D112" s="240">
        <v>0</v>
      </c>
      <c r="E112" s="240">
        <v>0</v>
      </c>
      <c r="F112" s="40">
        <v>0</v>
      </c>
    </row>
    <row r="113" spans="1:6" ht="15" x14ac:dyDescent="0.2">
      <c r="A113" s="172" t="s">
        <v>646</v>
      </c>
      <c r="B113" s="216" t="str">
        <f>IFERROR(INDEX('Annex 1 LV, HV and UMS charges'!$B$14:$B$45,MATCH($A113,'Annex 1 LV, HV and UMS charges'!$A$14:$A$310,0)),INDEX('Annex 4 LDNO charges'!$B$14:$B$203,MATCH($A113,'Annex 4 LDNO charges'!$A$14:$A$203,0)))</f>
        <v>TBC</v>
      </c>
      <c r="C113" s="217" t="str">
        <f>IFERROR(INDEX('Annex 1 LV, HV and UMS charges'!$C$14:$C$45,MATCH($A113,'Annex 1 LV, HV and UMS charges'!$A$14:$A$310,0)),INDEX('Annex 4 LDNO charges'!$C$14:$C$203,MATCH($A113,'Annex 4 LDNO charges'!$A$14:$A$203,0)))</f>
        <v>3 to 8 or 0</v>
      </c>
      <c r="D113" s="41"/>
      <c r="E113" s="41"/>
      <c r="F113" s="40">
        <v>7.2194344479783387E-2</v>
      </c>
    </row>
    <row r="114" spans="1:6" ht="15" x14ac:dyDescent="0.2">
      <c r="A114" s="172" t="s">
        <v>647</v>
      </c>
      <c r="B114" s="216" t="str">
        <f>IFERROR(INDEX('Annex 1 LV, HV and UMS charges'!$B$14:$B$45,MATCH($A114,'Annex 1 LV, HV and UMS charges'!$A$14:$A$310,0)),INDEX('Annex 4 LDNO charges'!$B$14:$B$203,MATCH($A114,'Annex 4 LDNO charges'!$A$14:$A$203,0)))</f>
        <v>TBC</v>
      </c>
      <c r="C114" s="217" t="str">
        <f>IFERROR(INDEX('Annex 1 LV, HV and UMS charges'!$C$14:$C$45,MATCH($A114,'Annex 1 LV, HV and UMS charges'!$A$14:$A$310,0)),INDEX('Annex 4 LDNO charges'!$C$14:$C$203,MATCH($A114,'Annex 4 LDNO charges'!$A$14:$A$203,0)))</f>
        <v>3 to 8 or 0</v>
      </c>
      <c r="D114" s="41"/>
      <c r="E114" s="41"/>
      <c r="F114" s="40">
        <v>7.2194344479783387E-2</v>
      </c>
    </row>
    <row r="115" spans="1:6" ht="15" x14ac:dyDescent="0.2">
      <c r="A115" s="172" t="s">
        <v>648</v>
      </c>
      <c r="B115" s="216" t="str">
        <f>IFERROR(INDEX('Annex 1 LV, HV and UMS charges'!$B$14:$B$45,MATCH($A115,'Annex 1 LV, HV and UMS charges'!$A$14:$A$310,0)),INDEX('Annex 4 LDNO charges'!$B$14:$B$203,MATCH($A115,'Annex 4 LDNO charges'!$A$14:$A$203,0)))</f>
        <v>TBC</v>
      </c>
      <c r="C115" s="217" t="str">
        <f>IFERROR(INDEX('Annex 1 LV, HV and UMS charges'!$C$14:$C$45,MATCH($A115,'Annex 1 LV, HV and UMS charges'!$A$14:$A$310,0)),INDEX('Annex 4 LDNO charges'!$C$14:$C$203,MATCH($A115,'Annex 4 LDNO charges'!$A$14:$A$203,0)))</f>
        <v>3 to 8 or 0</v>
      </c>
      <c r="D115" s="41"/>
      <c r="E115" s="41"/>
      <c r="F115" s="40">
        <v>7.2194344479783387E-2</v>
      </c>
    </row>
    <row r="116" spans="1:6" ht="15" x14ac:dyDescent="0.2">
      <c r="A116" s="172" t="s">
        <v>649</v>
      </c>
      <c r="B116" s="216" t="str">
        <f>IFERROR(INDEX('Annex 1 LV, HV and UMS charges'!$B$14:$B$45,MATCH($A116,'Annex 1 LV, HV and UMS charges'!$A$14:$A$310,0)),INDEX('Annex 4 LDNO charges'!$B$14:$B$203,MATCH($A116,'Annex 4 LDNO charges'!$A$14:$A$203,0)))</f>
        <v>TBC</v>
      </c>
      <c r="C116" s="217" t="str">
        <f>IFERROR(INDEX('Annex 1 LV, HV and UMS charges'!$C$14:$C$45,MATCH($A116,'Annex 1 LV, HV and UMS charges'!$A$14:$A$310,0)),INDEX('Annex 4 LDNO charges'!$C$14:$C$203,MATCH($A116,'Annex 4 LDNO charges'!$A$14:$A$203,0)))</f>
        <v>3 to 8 or 0</v>
      </c>
      <c r="D116" s="41"/>
      <c r="E116" s="41"/>
      <c r="F116" s="40">
        <v>7.2194344479783387E-2</v>
      </c>
    </row>
    <row r="117" spans="1:6" ht="15" x14ac:dyDescent="0.2">
      <c r="A117" s="172" t="s">
        <v>650</v>
      </c>
      <c r="B117" s="216" t="str">
        <f>IFERROR(INDEX('Annex 1 LV, HV and UMS charges'!$B$14:$B$45,MATCH($A117,'Annex 1 LV, HV and UMS charges'!$A$14:$A$310,0)),INDEX('Annex 4 LDNO charges'!$B$14:$B$203,MATCH($A117,'Annex 4 LDNO charges'!$A$14:$A$203,0)))</f>
        <v>TBC</v>
      </c>
      <c r="C117" s="217" t="str">
        <f>IFERROR(INDEX('Annex 1 LV, HV and UMS charges'!$C$14:$C$45,MATCH($A117,'Annex 1 LV, HV and UMS charges'!$A$14:$A$310,0)),INDEX('Annex 4 LDNO charges'!$C$14:$C$203,MATCH($A117,'Annex 4 LDNO charges'!$A$14:$A$203,0)))</f>
        <v>3 to 8 or 0</v>
      </c>
      <c r="D117" s="41"/>
      <c r="E117" s="41"/>
      <c r="F117" s="40">
        <v>7.2194344479783387E-2</v>
      </c>
    </row>
    <row r="118" spans="1:6" ht="15" x14ac:dyDescent="0.2">
      <c r="A118" s="172" t="s">
        <v>485</v>
      </c>
      <c r="B118" s="216" t="str">
        <f>IFERROR(INDEX('Annex 1 LV, HV and UMS charges'!$B$14:$B$45,MATCH($A118,'Annex 1 LV, HV and UMS charges'!$A$14:$A$310,0)),INDEX('Annex 4 LDNO charges'!$B$14:$B$203,MATCH($A118,'Annex 4 LDNO charges'!$A$14:$A$203,0)))</f>
        <v>TBC</v>
      </c>
      <c r="C118" s="217" t="str">
        <f>IFERROR(INDEX('Annex 1 LV, HV and UMS charges'!$C$14:$C$45,MATCH($A118,'Annex 1 LV, HV and UMS charges'!$A$14:$A$310,0)),INDEX('Annex 4 LDNO charges'!$C$14:$C$203,MATCH($A118,'Annex 4 LDNO charges'!$A$14:$A$203,0)))</f>
        <v>4</v>
      </c>
      <c r="D118" s="41"/>
      <c r="E118" s="41"/>
      <c r="F118" s="40">
        <v>0</v>
      </c>
    </row>
    <row r="119" spans="1:6" ht="15" x14ac:dyDescent="0.2">
      <c r="A119" s="172" t="s">
        <v>651</v>
      </c>
      <c r="B119" s="216" t="str">
        <f>IFERROR(INDEX('Annex 1 LV, HV and UMS charges'!$B$14:$B$45,MATCH($A119,'Annex 1 LV, HV and UMS charges'!$A$14:$A$310,0)),INDEX('Annex 4 LDNO charges'!$B$14:$B$203,MATCH($A119,'Annex 4 LDNO charges'!$A$14:$A$203,0)))</f>
        <v>TBC</v>
      </c>
      <c r="C119" s="217">
        <f>IFERROR(INDEX('Annex 1 LV, HV and UMS charges'!$C$14:$C$45,MATCH($A119,'Annex 1 LV, HV and UMS charges'!$A$14:$A$310,0)),INDEX('Annex 4 LDNO charges'!$C$14:$C$203,MATCH($A119,'Annex 4 LDNO charges'!$A$14:$A$203,0)))</f>
        <v>0</v>
      </c>
      <c r="D119" s="41"/>
      <c r="E119" s="41"/>
      <c r="F119" s="40">
        <v>7.2194344479783387E-2</v>
      </c>
    </row>
    <row r="120" spans="1:6" ht="15" x14ac:dyDescent="0.2">
      <c r="A120" s="172" t="s">
        <v>652</v>
      </c>
      <c r="B120" s="216" t="str">
        <f>IFERROR(INDEX('Annex 1 LV, HV and UMS charges'!$B$14:$B$45,MATCH($A120,'Annex 1 LV, HV and UMS charges'!$A$14:$A$310,0)),INDEX('Annex 4 LDNO charges'!$B$14:$B$203,MATCH($A120,'Annex 4 LDNO charges'!$A$14:$A$203,0)))</f>
        <v>TBC</v>
      </c>
      <c r="C120" s="217">
        <f>IFERROR(INDEX('Annex 1 LV, HV and UMS charges'!$C$14:$C$45,MATCH($A120,'Annex 1 LV, HV and UMS charges'!$A$14:$A$310,0)),INDEX('Annex 4 LDNO charges'!$C$14:$C$203,MATCH($A120,'Annex 4 LDNO charges'!$A$14:$A$203,0)))</f>
        <v>0</v>
      </c>
      <c r="D120" s="41"/>
      <c r="E120" s="41"/>
      <c r="F120" s="40">
        <v>7.2194344479783387E-2</v>
      </c>
    </row>
    <row r="121" spans="1:6" ht="15" x14ac:dyDescent="0.2">
      <c r="A121" s="172" t="s">
        <v>653</v>
      </c>
      <c r="B121" s="216" t="str">
        <f>IFERROR(INDEX('Annex 1 LV, HV and UMS charges'!$B$14:$B$45,MATCH($A121,'Annex 1 LV, HV and UMS charges'!$A$14:$A$310,0)),INDEX('Annex 4 LDNO charges'!$B$14:$B$203,MATCH($A121,'Annex 4 LDNO charges'!$A$14:$A$203,0)))</f>
        <v>TBC</v>
      </c>
      <c r="C121" s="217">
        <f>IFERROR(INDEX('Annex 1 LV, HV and UMS charges'!$C$14:$C$45,MATCH($A121,'Annex 1 LV, HV and UMS charges'!$A$14:$A$310,0)),INDEX('Annex 4 LDNO charges'!$C$14:$C$203,MATCH($A121,'Annex 4 LDNO charges'!$A$14:$A$203,0)))</f>
        <v>0</v>
      </c>
      <c r="D121" s="41"/>
      <c r="E121" s="41"/>
      <c r="F121" s="40">
        <v>7.2194344479783387E-2</v>
      </c>
    </row>
    <row r="122" spans="1:6" ht="15" x14ac:dyDescent="0.2">
      <c r="A122" s="172" t="s">
        <v>654</v>
      </c>
      <c r="B122" s="216" t="str">
        <f>IFERROR(INDEX('Annex 1 LV, HV and UMS charges'!$B$14:$B$45,MATCH($A122,'Annex 1 LV, HV and UMS charges'!$A$14:$A$310,0)),INDEX('Annex 4 LDNO charges'!$B$14:$B$203,MATCH($A122,'Annex 4 LDNO charges'!$A$14:$A$203,0)))</f>
        <v>TBC</v>
      </c>
      <c r="C122" s="217">
        <f>IFERROR(INDEX('Annex 1 LV, HV and UMS charges'!$C$14:$C$45,MATCH($A122,'Annex 1 LV, HV and UMS charges'!$A$14:$A$310,0)),INDEX('Annex 4 LDNO charges'!$C$14:$C$203,MATCH($A122,'Annex 4 LDNO charges'!$A$14:$A$203,0)))</f>
        <v>0</v>
      </c>
      <c r="D122" s="41"/>
      <c r="E122" s="41"/>
      <c r="F122" s="40">
        <v>7.2194344479783387E-2</v>
      </c>
    </row>
    <row r="123" spans="1:6" ht="15" x14ac:dyDescent="0.2">
      <c r="A123" s="172" t="s">
        <v>655</v>
      </c>
      <c r="B123" s="216" t="str">
        <f>IFERROR(INDEX('Annex 1 LV, HV and UMS charges'!$B$14:$B$45,MATCH($A123,'Annex 1 LV, HV and UMS charges'!$A$14:$A$310,0)),INDEX('Annex 4 LDNO charges'!$B$14:$B$203,MATCH($A123,'Annex 4 LDNO charges'!$A$14:$A$203,0)))</f>
        <v>TBC</v>
      </c>
      <c r="C123" s="217">
        <f>IFERROR(INDEX('Annex 1 LV, HV and UMS charges'!$C$14:$C$45,MATCH($A123,'Annex 1 LV, HV and UMS charges'!$A$14:$A$310,0)),INDEX('Annex 4 LDNO charges'!$C$14:$C$203,MATCH($A123,'Annex 4 LDNO charges'!$A$14:$A$203,0)))</f>
        <v>0</v>
      </c>
      <c r="D123" s="41"/>
      <c r="E123" s="41"/>
      <c r="F123" s="40">
        <v>7.2194344479783387E-2</v>
      </c>
    </row>
    <row r="124" spans="1:6" ht="15" x14ac:dyDescent="0.2">
      <c r="A124" s="172" t="s">
        <v>656</v>
      </c>
      <c r="B124" s="216" t="str">
        <f>IFERROR(INDEX('Annex 1 LV, HV and UMS charges'!$B$14:$B$45,MATCH($A124,'Annex 1 LV, HV and UMS charges'!$A$14:$A$310,0)),INDEX('Annex 4 LDNO charges'!$B$14:$B$203,MATCH($A124,'Annex 4 LDNO charges'!$A$14:$A$203,0)))</f>
        <v>TBC</v>
      </c>
      <c r="C124" s="217">
        <f>IFERROR(INDEX('Annex 1 LV, HV and UMS charges'!$C$14:$C$45,MATCH($A124,'Annex 1 LV, HV and UMS charges'!$A$14:$A$310,0)),INDEX('Annex 4 LDNO charges'!$C$14:$C$203,MATCH($A124,'Annex 4 LDNO charges'!$A$14:$A$203,0)))</f>
        <v>0</v>
      </c>
      <c r="D124" s="41"/>
      <c r="E124" s="41"/>
      <c r="F124" s="40">
        <v>7.2194344479783387E-2</v>
      </c>
    </row>
    <row r="125" spans="1:6" ht="15" x14ac:dyDescent="0.2">
      <c r="A125" s="172" t="s">
        <v>657</v>
      </c>
      <c r="B125" s="216" t="str">
        <f>IFERROR(INDEX('Annex 1 LV, HV and UMS charges'!$B$14:$B$45,MATCH($A125,'Annex 1 LV, HV and UMS charges'!$A$14:$A$310,0)),INDEX('Annex 4 LDNO charges'!$B$14:$B$203,MATCH($A125,'Annex 4 LDNO charges'!$A$14:$A$203,0)))</f>
        <v>TBC</v>
      </c>
      <c r="C125" s="217">
        <f>IFERROR(INDEX('Annex 1 LV, HV and UMS charges'!$C$14:$C$45,MATCH($A125,'Annex 1 LV, HV and UMS charges'!$A$14:$A$310,0)),INDEX('Annex 4 LDNO charges'!$C$14:$C$203,MATCH($A125,'Annex 4 LDNO charges'!$A$14:$A$203,0)))</f>
        <v>0</v>
      </c>
      <c r="D125" s="41"/>
      <c r="E125" s="41"/>
      <c r="F125" s="40">
        <v>7.2194344479783387E-2</v>
      </c>
    </row>
    <row r="126" spans="1:6" ht="15" x14ac:dyDescent="0.2">
      <c r="A126" s="172" t="s">
        <v>658</v>
      </c>
      <c r="B126" s="216" t="str">
        <f>IFERROR(INDEX('Annex 1 LV, HV and UMS charges'!$B$14:$B$45,MATCH($A126,'Annex 1 LV, HV and UMS charges'!$A$14:$A$310,0)),INDEX('Annex 4 LDNO charges'!$B$14:$B$203,MATCH($A126,'Annex 4 LDNO charges'!$A$14:$A$203,0)))</f>
        <v>TBC</v>
      </c>
      <c r="C126" s="217">
        <f>IFERROR(INDEX('Annex 1 LV, HV and UMS charges'!$C$14:$C$45,MATCH($A126,'Annex 1 LV, HV and UMS charges'!$A$14:$A$310,0)),INDEX('Annex 4 LDNO charges'!$C$14:$C$203,MATCH($A126,'Annex 4 LDNO charges'!$A$14:$A$203,0)))</f>
        <v>0</v>
      </c>
      <c r="D126" s="41"/>
      <c r="E126" s="41"/>
      <c r="F126" s="40">
        <v>7.2194344479783387E-2</v>
      </c>
    </row>
    <row r="127" spans="1:6" ht="15" x14ac:dyDescent="0.2">
      <c r="A127" s="172" t="s">
        <v>659</v>
      </c>
      <c r="B127" s="216" t="str">
        <f>IFERROR(INDEX('Annex 1 LV, HV and UMS charges'!$B$14:$B$45,MATCH($A127,'Annex 1 LV, HV and UMS charges'!$A$14:$A$310,0)),INDEX('Annex 4 LDNO charges'!$B$14:$B$203,MATCH($A127,'Annex 4 LDNO charges'!$A$14:$A$203,0)))</f>
        <v>TBC</v>
      </c>
      <c r="C127" s="217">
        <f>IFERROR(INDEX('Annex 1 LV, HV and UMS charges'!$C$14:$C$45,MATCH($A127,'Annex 1 LV, HV and UMS charges'!$A$14:$A$310,0)),INDEX('Annex 4 LDNO charges'!$C$14:$C$203,MATCH($A127,'Annex 4 LDNO charges'!$A$14:$A$203,0)))</f>
        <v>0</v>
      </c>
      <c r="D127" s="41"/>
      <c r="E127" s="41"/>
      <c r="F127" s="40">
        <v>7.2194344479783387E-2</v>
      </c>
    </row>
    <row r="128" spans="1:6" ht="15" x14ac:dyDescent="0.2">
      <c r="A128" s="172" t="s">
        <v>660</v>
      </c>
      <c r="B128" s="216" t="str">
        <f>IFERROR(INDEX('Annex 1 LV, HV and UMS charges'!$B$14:$B$45,MATCH($A128,'Annex 1 LV, HV and UMS charges'!$A$14:$A$310,0)),INDEX('Annex 4 LDNO charges'!$B$14:$B$203,MATCH($A128,'Annex 4 LDNO charges'!$A$14:$A$203,0)))</f>
        <v>TBC</v>
      </c>
      <c r="C128" s="217">
        <f>IFERROR(INDEX('Annex 1 LV, HV and UMS charges'!$C$14:$C$45,MATCH($A128,'Annex 1 LV, HV and UMS charges'!$A$14:$A$310,0)),INDEX('Annex 4 LDNO charges'!$C$14:$C$203,MATCH($A128,'Annex 4 LDNO charges'!$A$14:$A$203,0)))</f>
        <v>0</v>
      </c>
      <c r="D128" s="41"/>
      <c r="E128" s="41"/>
      <c r="F128" s="40">
        <v>7.2194344479783387E-2</v>
      </c>
    </row>
    <row r="129" spans="1:6" ht="15" x14ac:dyDescent="0.2">
      <c r="A129" s="172" t="s">
        <v>661</v>
      </c>
      <c r="B129" s="216" t="str">
        <f>IFERROR(INDEX('Annex 1 LV, HV and UMS charges'!$B$14:$B$45,MATCH($A129,'Annex 1 LV, HV and UMS charges'!$A$14:$A$310,0)),INDEX('Annex 4 LDNO charges'!$B$14:$B$203,MATCH($A129,'Annex 4 LDNO charges'!$A$14:$A$203,0)))</f>
        <v>TBC</v>
      </c>
      <c r="C129" s="217">
        <f>IFERROR(INDEX('Annex 1 LV, HV and UMS charges'!$C$14:$C$45,MATCH($A129,'Annex 1 LV, HV and UMS charges'!$A$14:$A$310,0)),INDEX('Annex 4 LDNO charges'!$C$14:$C$203,MATCH($A129,'Annex 4 LDNO charges'!$A$14:$A$203,0)))</f>
        <v>0</v>
      </c>
      <c r="D129" s="41"/>
      <c r="E129" s="41"/>
      <c r="F129" s="40">
        <v>7.2194344479783387E-2</v>
      </c>
    </row>
    <row r="130" spans="1:6" ht="15" x14ac:dyDescent="0.2">
      <c r="A130" s="172" t="s">
        <v>662</v>
      </c>
      <c r="B130" s="216" t="str">
        <f>IFERROR(INDEX('Annex 1 LV, HV and UMS charges'!$B$14:$B$45,MATCH($A130,'Annex 1 LV, HV and UMS charges'!$A$14:$A$310,0)),INDEX('Annex 4 LDNO charges'!$B$14:$B$203,MATCH($A130,'Annex 4 LDNO charges'!$A$14:$A$203,0)))</f>
        <v>TBC</v>
      </c>
      <c r="C130" s="217">
        <f>IFERROR(INDEX('Annex 1 LV, HV and UMS charges'!$C$14:$C$45,MATCH($A130,'Annex 1 LV, HV and UMS charges'!$A$14:$A$310,0)),INDEX('Annex 4 LDNO charges'!$C$14:$C$203,MATCH($A130,'Annex 4 LDNO charges'!$A$14:$A$203,0)))</f>
        <v>0</v>
      </c>
      <c r="D130" s="41"/>
      <c r="E130" s="41"/>
      <c r="F130" s="40">
        <v>7.2194344479783387E-2</v>
      </c>
    </row>
    <row r="131" spans="1:6" ht="15" x14ac:dyDescent="0.2">
      <c r="A131" s="172" t="s">
        <v>663</v>
      </c>
      <c r="B131" s="216" t="str">
        <f>IFERROR(INDEX('Annex 1 LV, HV and UMS charges'!$B$14:$B$45,MATCH($A131,'Annex 1 LV, HV and UMS charges'!$A$14:$A$310,0)),INDEX('Annex 4 LDNO charges'!$B$14:$B$203,MATCH($A131,'Annex 4 LDNO charges'!$A$14:$A$203,0)))</f>
        <v>TBC</v>
      </c>
      <c r="C131" s="217">
        <f>IFERROR(INDEX('Annex 1 LV, HV and UMS charges'!$C$14:$C$45,MATCH($A131,'Annex 1 LV, HV and UMS charges'!$A$14:$A$310,0)),INDEX('Annex 4 LDNO charges'!$C$14:$C$203,MATCH($A131,'Annex 4 LDNO charges'!$A$14:$A$203,0)))</f>
        <v>0</v>
      </c>
      <c r="D131" s="41"/>
      <c r="E131" s="41"/>
      <c r="F131" s="40">
        <v>7.2194344479783387E-2</v>
      </c>
    </row>
    <row r="132" spans="1:6" ht="15" x14ac:dyDescent="0.2">
      <c r="A132" s="172" t="s">
        <v>664</v>
      </c>
      <c r="B132" s="216" t="str">
        <f>IFERROR(INDEX('Annex 1 LV, HV and UMS charges'!$B$14:$B$45,MATCH($A132,'Annex 1 LV, HV and UMS charges'!$A$14:$A$310,0)),INDEX('Annex 4 LDNO charges'!$B$14:$B$203,MATCH($A132,'Annex 4 LDNO charges'!$A$14:$A$203,0)))</f>
        <v>TBC</v>
      </c>
      <c r="C132" s="217">
        <f>IFERROR(INDEX('Annex 1 LV, HV and UMS charges'!$C$14:$C$45,MATCH($A132,'Annex 1 LV, HV and UMS charges'!$A$14:$A$310,0)),INDEX('Annex 4 LDNO charges'!$C$14:$C$203,MATCH($A132,'Annex 4 LDNO charges'!$A$14:$A$203,0)))</f>
        <v>0</v>
      </c>
      <c r="D132" s="41"/>
      <c r="E132" s="41"/>
      <c r="F132" s="40">
        <v>7.2194344479783387E-2</v>
      </c>
    </row>
    <row r="133" spans="1:6" ht="15" x14ac:dyDescent="0.2">
      <c r="A133" s="172" t="s">
        <v>665</v>
      </c>
      <c r="B133" s="216" t="str">
        <f>IFERROR(INDEX('Annex 1 LV, HV and UMS charges'!$B$14:$B$45,MATCH($A133,'Annex 1 LV, HV and UMS charges'!$A$14:$A$310,0)),INDEX('Annex 4 LDNO charges'!$B$14:$B$203,MATCH($A133,'Annex 4 LDNO charges'!$A$14:$A$203,0)))</f>
        <v>TBC</v>
      </c>
      <c r="C133" s="217">
        <f>IFERROR(INDEX('Annex 1 LV, HV and UMS charges'!$C$14:$C$45,MATCH($A133,'Annex 1 LV, HV and UMS charges'!$A$14:$A$310,0)),INDEX('Annex 4 LDNO charges'!$C$14:$C$203,MATCH($A133,'Annex 4 LDNO charges'!$A$14:$A$203,0)))</f>
        <v>0</v>
      </c>
      <c r="D133" s="41"/>
      <c r="E133" s="41"/>
      <c r="F133" s="40">
        <v>7.2194344479783387E-2</v>
      </c>
    </row>
    <row r="134" spans="1:6" ht="15" x14ac:dyDescent="0.2">
      <c r="A134" s="172" t="s">
        <v>486</v>
      </c>
      <c r="B134" s="216" t="str">
        <f>IFERROR(INDEX('Annex 1 LV, HV and UMS charges'!$B$14:$B$45,MATCH($A134,'Annex 1 LV, HV and UMS charges'!$A$14:$A$310,0)),INDEX('Annex 4 LDNO charges'!$B$14:$B$203,MATCH($A134,'Annex 4 LDNO charges'!$A$14:$A$203,0)))</f>
        <v>TBC</v>
      </c>
      <c r="C134" s="217" t="str">
        <f>IFERROR(INDEX('Annex 1 LV, HV and UMS charges'!$C$14:$C$45,MATCH($A134,'Annex 1 LV, HV and UMS charges'!$A$14:$A$310,0)),INDEX('Annex 4 LDNO charges'!$C$14:$C$203,MATCH($A134,'Annex 4 LDNO charges'!$A$14:$A$203,0)))</f>
        <v>0, 1 or 8</v>
      </c>
      <c r="D134" s="41"/>
      <c r="E134" s="41"/>
      <c r="F134" s="40">
        <v>0</v>
      </c>
    </row>
    <row r="135" spans="1:6" ht="15" x14ac:dyDescent="0.2">
      <c r="A135" s="172" t="s">
        <v>487</v>
      </c>
      <c r="B135" s="216" t="str">
        <f>IFERROR(INDEX('Annex 1 LV, HV and UMS charges'!$B$14:$B$45,MATCH($A135,'Annex 1 LV, HV and UMS charges'!$A$14:$A$310,0)),INDEX('Annex 4 LDNO charges'!$B$14:$B$203,MATCH($A135,'Annex 4 LDNO charges'!$A$14:$A$203,0)))</f>
        <v>TBC</v>
      </c>
      <c r="C135" s="217">
        <f>IFERROR(INDEX('Annex 1 LV, HV and UMS charges'!$C$14:$C$45,MATCH($A135,'Annex 1 LV, HV and UMS charges'!$A$14:$A$310,0)),INDEX('Annex 4 LDNO charges'!$C$14:$C$203,MATCH($A135,'Annex 4 LDNO charges'!$A$14:$A$203,0)))</f>
        <v>0</v>
      </c>
      <c r="D135" s="41"/>
      <c r="E135" s="41"/>
      <c r="F135" s="40">
        <v>0</v>
      </c>
    </row>
    <row r="136" spans="1:6" ht="15" x14ac:dyDescent="0.2">
      <c r="A136" s="172" t="s">
        <v>488</v>
      </c>
      <c r="B136" s="216" t="str">
        <f>IFERROR(INDEX('Annex 1 LV, HV and UMS charges'!$B$14:$B$45,MATCH($A136,'Annex 1 LV, HV and UMS charges'!$A$14:$A$310,0)),INDEX('Annex 4 LDNO charges'!$B$14:$B$203,MATCH($A136,'Annex 4 LDNO charges'!$A$14:$A$203,0)))</f>
        <v>TBC</v>
      </c>
      <c r="C136" s="217">
        <f>IFERROR(INDEX('Annex 1 LV, HV and UMS charges'!$C$14:$C$45,MATCH($A136,'Annex 1 LV, HV and UMS charges'!$A$14:$A$310,0)),INDEX('Annex 4 LDNO charges'!$C$14:$C$203,MATCH($A136,'Annex 4 LDNO charges'!$A$14:$A$203,0)))</f>
        <v>0</v>
      </c>
      <c r="D136" s="41"/>
      <c r="E136" s="41"/>
      <c r="F136" s="40">
        <v>0</v>
      </c>
    </row>
    <row r="137" spans="1:6" ht="15" x14ac:dyDescent="0.2">
      <c r="A137" s="172" t="s">
        <v>489</v>
      </c>
      <c r="B137" s="216" t="str">
        <f>IFERROR(INDEX('Annex 1 LV, HV and UMS charges'!$B$14:$B$45,MATCH($A137,'Annex 1 LV, HV and UMS charges'!$A$14:$A$310,0)),INDEX('Annex 4 LDNO charges'!$B$14:$B$203,MATCH($A137,'Annex 4 LDNO charges'!$A$14:$A$203,0)))</f>
        <v>TBC</v>
      </c>
      <c r="C137" s="217">
        <f>IFERROR(INDEX('Annex 1 LV, HV and UMS charges'!$C$14:$C$45,MATCH($A137,'Annex 1 LV, HV and UMS charges'!$A$14:$A$310,0)),INDEX('Annex 4 LDNO charges'!$C$14:$C$203,MATCH($A137,'Annex 4 LDNO charges'!$A$14:$A$203,0)))</f>
        <v>0</v>
      </c>
      <c r="D137" s="41"/>
      <c r="E137" s="41"/>
      <c r="F137" s="40">
        <v>0</v>
      </c>
    </row>
    <row r="138" spans="1:6" ht="15" x14ac:dyDescent="0.2">
      <c r="A138" s="172" t="s">
        <v>490</v>
      </c>
      <c r="B138" s="216" t="str">
        <f>IFERROR(INDEX('Annex 1 LV, HV and UMS charges'!$B$14:$B$45,MATCH($A138,'Annex 1 LV, HV and UMS charges'!$A$14:$A$310,0)),INDEX('Annex 4 LDNO charges'!$B$14:$B$203,MATCH($A138,'Annex 4 LDNO charges'!$A$14:$A$203,0)))</f>
        <v>TBC</v>
      </c>
      <c r="C138" s="217">
        <f>IFERROR(INDEX('Annex 1 LV, HV and UMS charges'!$C$14:$C$45,MATCH($A138,'Annex 1 LV, HV and UMS charges'!$A$14:$A$310,0)),INDEX('Annex 4 LDNO charges'!$C$14:$C$203,MATCH($A138,'Annex 4 LDNO charges'!$A$14:$A$203,0)))</f>
        <v>0</v>
      </c>
      <c r="D138" s="41"/>
      <c r="E138" s="41"/>
      <c r="F138" s="40">
        <v>0</v>
      </c>
    </row>
    <row r="139" spans="1:6" ht="15" x14ac:dyDescent="0.2">
      <c r="A139" s="172" t="s">
        <v>491</v>
      </c>
      <c r="B139" s="216" t="str">
        <f>IFERROR(INDEX('Annex 1 LV, HV and UMS charges'!$B$14:$B$45,MATCH($A139,'Annex 1 LV, HV and UMS charges'!$A$14:$A$310,0)),INDEX('Annex 4 LDNO charges'!$B$14:$B$203,MATCH($A139,'Annex 4 LDNO charges'!$A$14:$A$203,0)))</f>
        <v>TBC</v>
      </c>
      <c r="C139" s="217">
        <f>IFERROR(INDEX('Annex 1 LV, HV and UMS charges'!$C$14:$C$45,MATCH($A139,'Annex 1 LV, HV and UMS charges'!$A$14:$A$310,0)),INDEX('Annex 4 LDNO charges'!$C$14:$C$203,MATCH($A139,'Annex 4 LDNO charges'!$A$14:$A$203,0)))</f>
        <v>0</v>
      </c>
      <c r="D139" s="41"/>
      <c r="E139" s="41"/>
      <c r="F139" s="40">
        <v>0</v>
      </c>
    </row>
    <row r="140" spans="1:6" ht="15" x14ac:dyDescent="0.2">
      <c r="A140" s="172" t="s">
        <v>622</v>
      </c>
      <c r="B140" s="216" t="str">
        <f>IFERROR(INDEX('Annex 1 LV, HV and UMS charges'!$B$14:$B$45,MATCH($A140,'Annex 1 LV, HV and UMS charges'!$A$14:$A$310,0)),INDEX('Annex 4 LDNO charges'!$B$14:$B$203,MATCH($A140,'Annex 4 LDNO charges'!$A$14:$A$203,0)))</f>
        <v>TBC</v>
      </c>
      <c r="C140" s="217" t="str">
        <f>IFERROR(INDEX('Annex 1 LV, HV and UMS charges'!$C$14:$C$45,MATCH($A140,'Annex 1 LV, HV and UMS charges'!$A$14:$A$310,0)),INDEX('Annex 4 LDNO charges'!$C$14:$C$203,MATCH($A140,'Annex 4 LDNO charges'!$A$14:$A$203,0)))</f>
        <v>1, 2 or 0</v>
      </c>
      <c r="D140" s="240">
        <v>2.5995736395550268E-2</v>
      </c>
      <c r="E140" s="240">
        <v>0</v>
      </c>
      <c r="F140" s="40">
        <v>7.2194344479783387E-2</v>
      </c>
    </row>
    <row r="141" spans="1:6" ht="15" x14ac:dyDescent="0.2">
      <c r="A141" s="172" t="s">
        <v>623</v>
      </c>
      <c r="B141" s="216" t="str">
        <f>IFERROR(INDEX('Annex 1 LV, HV and UMS charges'!$B$14:$B$45,MATCH($A141,'Annex 1 LV, HV and UMS charges'!$A$14:$A$310,0)),INDEX('Annex 4 LDNO charges'!$B$14:$B$203,MATCH($A141,'Annex 4 LDNO charges'!$A$14:$A$203,0)))</f>
        <v>TBC</v>
      </c>
      <c r="C141" s="217" t="str">
        <f>IFERROR(INDEX('Annex 1 LV, HV and UMS charges'!$C$14:$C$45,MATCH($A141,'Annex 1 LV, HV and UMS charges'!$A$14:$A$310,0)),INDEX('Annex 4 LDNO charges'!$C$14:$C$203,MATCH($A141,'Annex 4 LDNO charges'!$A$14:$A$203,0)))</f>
        <v>2</v>
      </c>
      <c r="D141" s="240">
        <v>0</v>
      </c>
      <c r="E141" s="240">
        <v>0</v>
      </c>
      <c r="F141" s="40">
        <v>0</v>
      </c>
    </row>
    <row r="142" spans="1:6" ht="15" x14ac:dyDescent="0.2">
      <c r="A142" s="172" t="s">
        <v>624</v>
      </c>
      <c r="B142" s="216" t="str">
        <f>IFERROR(INDEX('Annex 1 LV, HV and UMS charges'!$B$14:$B$45,MATCH($A142,'Annex 1 LV, HV and UMS charges'!$A$14:$A$310,0)),INDEX('Annex 4 LDNO charges'!$B$14:$B$203,MATCH($A142,'Annex 4 LDNO charges'!$A$14:$A$203,0)))</f>
        <v>TBC</v>
      </c>
      <c r="C142" s="217" t="str">
        <f>IFERROR(INDEX('Annex 1 LV, HV and UMS charges'!$C$14:$C$45,MATCH($A142,'Annex 1 LV, HV and UMS charges'!$A$14:$A$310,0)),INDEX('Annex 4 LDNO charges'!$C$14:$C$203,MATCH($A142,'Annex 4 LDNO charges'!$A$14:$A$203,0)))</f>
        <v>3 to 8 or 0</v>
      </c>
      <c r="D142" s="41"/>
      <c r="E142" s="41"/>
      <c r="F142" s="40">
        <v>7.2194344479783387E-2</v>
      </c>
    </row>
    <row r="143" spans="1:6" ht="15" x14ac:dyDescent="0.2">
      <c r="A143" s="172" t="s">
        <v>625</v>
      </c>
      <c r="B143" s="216" t="str">
        <f>IFERROR(INDEX('Annex 1 LV, HV and UMS charges'!$B$14:$B$45,MATCH($A143,'Annex 1 LV, HV and UMS charges'!$A$14:$A$310,0)),INDEX('Annex 4 LDNO charges'!$B$14:$B$203,MATCH($A143,'Annex 4 LDNO charges'!$A$14:$A$203,0)))</f>
        <v>TBC</v>
      </c>
      <c r="C143" s="217" t="str">
        <f>IFERROR(INDEX('Annex 1 LV, HV and UMS charges'!$C$14:$C$45,MATCH($A143,'Annex 1 LV, HV and UMS charges'!$A$14:$A$310,0)),INDEX('Annex 4 LDNO charges'!$C$14:$C$203,MATCH($A143,'Annex 4 LDNO charges'!$A$14:$A$203,0)))</f>
        <v>3 to 8 or 0</v>
      </c>
      <c r="D143" s="41"/>
      <c r="E143" s="41"/>
      <c r="F143" s="40">
        <v>7.2194344479783387E-2</v>
      </c>
    </row>
    <row r="144" spans="1:6" ht="15" x14ac:dyDescent="0.2">
      <c r="A144" s="172" t="s">
        <v>626</v>
      </c>
      <c r="B144" s="216" t="str">
        <f>IFERROR(INDEX('Annex 1 LV, HV and UMS charges'!$B$14:$B$45,MATCH($A144,'Annex 1 LV, HV and UMS charges'!$A$14:$A$310,0)),INDEX('Annex 4 LDNO charges'!$B$14:$B$203,MATCH($A144,'Annex 4 LDNO charges'!$A$14:$A$203,0)))</f>
        <v>TBC</v>
      </c>
      <c r="C144" s="217" t="str">
        <f>IFERROR(INDEX('Annex 1 LV, HV and UMS charges'!$C$14:$C$45,MATCH($A144,'Annex 1 LV, HV and UMS charges'!$A$14:$A$310,0)),INDEX('Annex 4 LDNO charges'!$C$14:$C$203,MATCH($A144,'Annex 4 LDNO charges'!$A$14:$A$203,0)))</f>
        <v>3 to 8 or 0</v>
      </c>
      <c r="D144" s="41"/>
      <c r="E144" s="41"/>
      <c r="F144" s="40">
        <v>7.2194344479783387E-2</v>
      </c>
    </row>
    <row r="145" spans="1:6" ht="15" x14ac:dyDescent="0.2">
      <c r="A145" s="172" t="s">
        <v>627</v>
      </c>
      <c r="B145" s="216" t="str">
        <f>IFERROR(INDEX('Annex 1 LV, HV and UMS charges'!$B$14:$B$45,MATCH($A145,'Annex 1 LV, HV and UMS charges'!$A$14:$A$310,0)),INDEX('Annex 4 LDNO charges'!$B$14:$B$203,MATCH($A145,'Annex 4 LDNO charges'!$A$14:$A$203,0)))</f>
        <v>TBC</v>
      </c>
      <c r="C145" s="217" t="str">
        <f>IFERROR(INDEX('Annex 1 LV, HV and UMS charges'!$C$14:$C$45,MATCH($A145,'Annex 1 LV, HV and UMS charges'!$A$14:$A$310,0)),INDEX('Annex 4 LDNO charges'!$C$14:$C$203,MATCH($A145,'Annex 4 LDNO charges'!$A$14:$A$203,0)))</f>
        <v>3 to 8 or 0</v>
      </c>
      <c r="D145" s="41"/>
      <c r="E145" s="41"/>
      <c r="F145" s="40">
        <v>7.2194344479783387E-2</v>
      </c>
    </row>
    <row r="146" spans="1:6" ht="15" x14ac:dyDescent="0.2">
      <c r="A146" s="172" t="s">
        <v>628</v>
      </c>
      <c r="B146" s="216" t="str">
        <f>IFERROR(INDEX('Annex 1 LV, HV and UMS charges'!$B$14:$B$45,MATCH($A146,'Annex 1 LV, HV and UMS charges'!$A$14:$A$310,0)),INDEX('Annex 4 LDNO charges'!$B$14:$B$203,MATCH($A146,'Annex 4 LDNO charges'!$A$14:$A$203,0)))</f>
        <v>TBC</v>
      </c>
      <c r="C146" s="217" t="str">
        <f>IFERROR(INDEX('Annex 1 LV, HV and UMS charges'!$C$14:$C$45,MATCH($A146,'Annex 1 LV, HV and UMS charges'!$A$14:$A$310,0)),INDEX('Annex 4 LDNO charges'!$C$14:$C$203,MATCH($A146,'Annex 4 LDNO charges'!$A$14:$A$203,0)))</f>
        <v>3 to 8 or 0</v>
      </c>
      <c r="D146" s="41"/>
      <c r="E146" s="41"/>
      <c r="F146" s="40">
        <v>7.2194344479783387E-2</v>
      </c>
    </row>
    <row r="147" spans="1:6" ht="15" x14ac:dyDescent="0.2">
      <c r="A147" s="172" t="s">
        <v>492</v>
      </c>
      <c r="B147" s="216" t="str">
        <f>IFERROR(INDEX('Annex 1 LV, HV and UMS charges'!$B$14:$B$45,MATCH($A147,'Annex 1 LV, HV and UMS charges'!$A$14:$A$310,0)),INDEX('Annex 4 LDNO charges'!$B$14:$B$203,MATCH($A147,'Annex 4 LDNO charges'!$A$14:$A$203,0)))</f>
        <v>TBC</v>
      </c>
      <c r="C147" s="217" t="str">
        <f>IFERROR(INDEX('Annex 1 LV, HV and UMS charges'!$C$14:$C$45,MATCH($A147,'Annex 1 LV, HV and UMS charges'!$A$14:$A$310,0)),INDEX('Annex 4 LDNO charges'!$C$14:$C$203,MATCH($A147,'Annex 4 LDNO charges'!$A$14:$A$203,0)))</f>
        <v>4</v>
      </c>
      <c r="D147" s="41"/>
      <c r="E147" s="41"/>
      <c r="F147" s="40">
        <v>0</v>
      </c>
    </row>
    <row r="148" spans="1:6" ht="15" x14ac:dyDescent="0.2">
      <c r="A148" s="172" t="s">
        <v>629</v>
      </c>
      <c r="B148" s="216" t="str">
        <f>IFERROR(INDEX('Annex 1 LV, HV and UMS charges'!$B$14:$B$45,MATCH($A148,'Annex 1 LV, HV and UMS charges'!$A$14:$A$310,0)),INDEX('Annex 4 LDNO charges'!$B$14:$B$203,MATCH($A148,'Annex 4 LDNO charges'!$A$14:$A$203,0)))</f>
        <v>TBC</v>
      </c>
      <c r="C148" s="217">
        <f>IFERROR(INDEX('Annex 1 LV, HV and UMS charges'!$C$14:$C$45,MATCH($A148,'Annex 1 LV, HV and UMS charges'!$A$14:$A$310,0)),INDEX('Annex 4 LDNO charges'!$C$14:$C$203,MATCH($A148,'Annex 4 LDNO charges'!$A$14:$A$203,0)))</f>
        <v>0</v>
      </c>
      <c r="D148" s="41"/>
      <c r="E148" s="41"/>
      <c r="F148" s="40">
        <v>7.2194344479783387E-2</v>
      </c>
    </row>
    <row r="149" spans="1:6" ht="15" x14ac:dyDescent="0.2">
      <c r="A149" s="172" t="s">
        <v>630</v>
      </c>
      <c r="B149" s="216" t="str">
        <f>IFERROR(INDEX('Annex 1 LV, HV and UMS charges'!$B$14:$B$45,MATCH($A149,'Annex 1 LV, HV and UMS charges'!$A$14:$A$310,0)),INDEX('Annex 4 LDNO charges'!$B$14:$B$203,MATCH($A149,'Annex 4 LDNO charges'!$A$14:$A$203,0)))</f>
        <v>TBC</v>
      </c>
      <c r="C149" s="217">
        <f>IFERROR(INDEX('Annex 1 LV, HV and UMS charges'!$C$14:$C$45,MATCH($A149,'Annex 1 LV, HV and UMS charges'!$A$14:$A$310,0)),INDEX('Annex 4 LDNO charges'!$C$14:$C$203,MATCH($A149,'Annex 4 LDNO charges'!$A$14:$A$203,0)))</f>
        <v>0</v>
      </c>
      <c r="D149" s="41"/>
      <c r="E149" s="41"/>
      <c r="F149" s="40">
        <v>7.2194344479783387E-2</v>
      </c>
    </row>
    <row r="150" spans="1:6" ht="15" x14ac:dyDescent="0.2">
      <c r="A150" s="172" t="s">
        <v>631</v>
      </c>
      <c r="B150" s="216" t="str">
        <f>IFERROR(INDEX('Annex 1 LV, HV and UMS charges'!$B$14:$B$45,MATCH($A150,'Annex 1 LV, HV and UMS charges'!$A$14:$A$310,0)),INDEX('Annex 4 LDNO charges'!$B$14:$B$203,MATCH($A150,'Annex 4 LDNO charges'!$A$14:$A$203,0)))</f>
        <v>TBC</v>
      </c>
      <c r="C150" s="217">
        <f>IFERROR(INDEX('Annex 1 LV, HV and UMS charges'!$C$14:$C$45,MATCH($A150,'Annex 1 LV, HV and UMS charges'!$A$14:$A$310,0)),INDEX('Annex 4 LDNO charges'!$C$14:$C$203,MATCH($A150,'Annex 4 LDNO charges'!$A$14:$A$203,0)))</f>
        <v>0</v>
      </c>
      <c r="D150" s="41"/>
      <c r="E150" s="41"/>
      <c r="F150" s="40">
        <v>7.2194344479783387E-2</v>
      </c>
    </row>
    <row r="151" spans="1:6" ht="15" x14ac:dyDescent="0.2">
      <c r="A151" s="172" t="s">
        <v>632</v>
      </c>
      <c r="B151" s="216" t="str">
        <f>IFERROR(INDEX('Annex 1 LV, HV and UMS charges'!$B$14:$B$45,MATCH($A151,'Annex 1 LV, HV and UMS charges'!$A$14:$A$310,0)),INDEX('Annex 4 LDNO charges'!$B$14:$B$203,MATCH($A151,'Annex 4 LDNO charges'!$A$14:$A$203,0)))</f>
        <v>TBC</v>
      </c>
      <c r="C151" s="217">
        <f>IFERROR(INDEX('Annex 1 LV, HV and UMS charges'!$C$14:$C$45,MATCH($A151,'Annex 1 LV, HV and UMS charges'!$A$14:$A$310,0)),INDEX('Annex 4 LDNO charges'!$C$14:$C$203,MATCH($A151,'Annex 4 LDNO charges'!$A$14:$A$203,0)))</f>
        <v>0</v>
      </c>
      <c r="D151" s="41"/>
      <c r="E151" s="41"/>
      <c r="F151" s="40">
        <v>7.2194344479783387E-2</v>
      </c>
    </row>
    <row r="152" spans="1:6" ht="15" x14ac:dyDescent="0.2">
      <c r="A152" s="172" t="s">
        <v>633</v>
      </c>
      <c r="B152" s="216" t="str">
        <f>IFERROR(INDEX('Annex 1 LV, HV and UMS charges'!$B$14:$B$45,MATCH($A152,'Annex 1 LV, HV and UMS charges'!$A$14:$A$310,0)),INDEX('Annex 4 LDNO charges'!$B$14:$B$203,MATCH($A152,'Annex 4 LDNO charges'!$A$14:$A$203,0)))</f>
        <v>TBC</v>
      </c>
      <c r="C152" s="217">
        <f>IFERROR(INDEX('Annex 1 LV, HV and UMS charges'!$C$14:$C$45,MATCH($A152,'Annex 1 LV, HV and UMS charges'!$A$14:$A$310,0)),INDEX('Annex 4 LDNO charges'!$C$14:$C$203,MATCH($A152,'Annex 4 LDNO charges'!$A$14:$A$203,0)))</f>
        <v>0</v>
      </c>
      <c r="D152" s="41"/>
      <c r="E152" s="41"/>
      <c r="F152" s="40">
        <v>7.2194344479783387E-2</v>
      </c>
    </row>
    <row r="153" spans="1:6" ht="15" x14ac:dyDescent="0.2">
      <c r="A153" s="172" t="s">
        <v>634</v>
      </c>
      <c r="B153" s="216" t="str">
        <f>IFERROR(INDEX('Annex 1 LV, HV and UMS charges'!$B$14:$B$45,MATCH($A153,'Annex 1 LV, HV and UMS charges'!$A$14:$A$310,0)),INDEX('Annex 4 LDNO charges'!$B$14:$B$203,MATCH($A153,'Annex 4 LDNO charges'!$A$14:$A$203,0)))</f>
        <v>TBC</v>
      </c>
      <c r="C153" s="217">
        <f>IFERROR(INDEX('Annex 1 LV, HV and UMS charges'!$C$14:$C$45,MATCH($A153,'Annex 1 LV, HV and UMS charges'!$A$14:$A$310,0)),INDEX('Annex 4 LDNO charges'!$C$14:$C$203,MATCH($A153,'Annex 4 LDNO charges'!$A$14:$A$203,0)))</f>
        <v>0</v>
      </c>
      <c r="D153" s="41"/>
      <c r="E153" s="41"/>
      <c r="F153" s="40">
        <v>7.2194344479783387E-2</v>
      </c>
    </row>
    <row r="154" spans="1:6" ht="15" x14ac:dyDescent="0.2">
      <c r="A154" s="172" t="s">
        <v>635</v>
      </c>
      <c r="B154" s="216" t="str">
        <f>IFERROR(INDEX('Annex 1 LV, HV and UMS charges'!$B$14:$B$45,MATCH($A154,'Annex 1 LV, HV and UMS charges'!$A$14:$A$310,0)),INDEX('Annex 4 LDNO charges'!$B$14:$B$203,MATCH($A154,'Annex 4 LDNO charges'!$A$14:$A$203,0)))</f>
        <v>TBC</v>
      </c>
      <c r="C154" s="217">
        <f>IFERROR(INDEX('Annex 1 LV, HV and UMS charges'!$C$14:$C$45,MATCH($A154,'Annex 1 LV, HV and UMS charges'!$A$14:$A$310,0)),INDEX('Annex 4 LDNO charges'!$C$14:$C$203,MATCH($A154,'Annex 4 LDNO charges'!$A$14:$A$203,0)))</f>
        <v>0</v>
      </c>
      <c r="D154" s="41"/>
      <c r="E154" s="41"/>
      <c r="F154" s="40">
        <v>7.2194344479783387E-2</v>
      </c>
    </row>
    <row r="155" spans="1:6" ht="15" x14ac:dyDescent="0.2">
      <c r="A155" s="172" t="s">
        <v>636</v>
      </c>
      <c r="B155" s="216" t="str">
        <f>IFERROR(INDEX('Annex 1 LV, HV and UMS charges'!$B$14:$B$45,MATCH($A155,'Annex 1 LV, HV and UMS charges'!$A$14:$A$310,0)),INDEX('Annex 4 LDNO charges'!$B$14:$B$203,MATCH($A155,'Annex 4 LDNO charges'!$A$14:$A$203,0)))</f>
        <v>TBC</v>
      </c>
      <c r="C155" s="217">
        <f>IFERROR(INDEX('Annex 1 LV, HV and UMS charges'!$C$14:$C$45,MATCH($A155,'Annex 1 LV, HV and UMS charges'!$A$14:$A$310,0)),INDEX('Annex 4 LDNO charges'!$C$14:$C$203,MATCH($A155,'Annex 4 LDNO charges'!$A$14:$A$203,0)))</f>
        <v>0</v>
      </c>
      <c r="D155" s="41"/>
      <c r="E155" s="41"/>
      <c r="F155" s="40">
        <v>7.2194344479783387E-2</v>
      </c>
    </row>
    <row r="156" spans="1:6" ht="15" x14ac:dyDescent="0.2">
      <c r="A156" s="172" t="s">
        <v>637</v>
      </c>
      <c r="B156" s="216" t="str">
        <f>IFERROR(INDEX('Annex 1 LV, HV and UMS charges'!$B$14:$B$45,MATCH($A156,'Annex 1 LV, HV and UMS charges'!$A$14:$A$310,0)),INDEX('Annex 4 LDNO charges'!$B$14:$B$203,MATCH($A156,'Annex 4 LDNO charges'!$A$14:$A$203,0)))</f>
        <v>TBC</v>
      </c>
      <c r="C156" s="217">
        <f>IFERROR(INDEX('Annex 1 LV, HV and UMS charges'!$C$14:$C$45,MATCH($A156,'Annex 1 LV, HV and UMS charges'!$A$14:$A$310,0)),INDEX('Annex 4 LDNO charges'!$C$14:$C$203,MATCH($A156,'Annex 4 LDNO charges'!$A$14:$A$203,0)))</f>
        <v>0</v>
      </c>
      <c r="D156" s="41"/>
      <c r="E156" s="41"/>
      <c r="F156" s="40">
        <v>7.2194344479783387E-2</v>
      </c>
    </row>
    <row r="157" spans="1:6" ht="15" x14ac:dyDescent="0.2">
      <c r="A157" s="172" t="s">
        <v>638</v>
      </c>
      <c r="B157" s="216" t="str">
        <f>IFERROR(INDEX('Annex 1 LV, HV and UMS charges'!$B$14:$B$45,MATCH($A157,'Annex 1 LV, HV and UMS charges'!$A$14:$A$310,0)),INDEX('Annex 4 LDNO charges'!$B$14:$B$203,MATCH($A157,'Annex 4 LDNO charges'!$A$14:$A$203,0)))</f>
        <v>TBC</v>
      </c>
      <c r="C157" s="217">
        <f>IFERROR(INDEX('Annex 1 LV, HV and UMS charges'!$C$14:$C$45,MATCH($A157,'Annex 1 LV, HV and UMS charges'!$A$14:$A$310,0)),INDEX('Annex 4 LDNO charges'!$C$14:$C$203,MATCH($A157,'Annex 4 LDNO charges'!$A$14:$A$203,0)))</f>
        <v>0</v>
      </c>
      <c r="D157" s="41"/>
      <c r="E157" s="41"/>
      <c r="F157" s="40">
        <v>7.2194344479783387E-2</v>
      </c>
    </row>
    <row r="158" spans="1:6" ht="15" x14ac:dyDescent="0.2">
      <c r="A158" s="172" t="s">
        <v>639</v>
      </c>
      <c r="B158" s="216" t="str">
        <f>IFERROR(INDEX('Annex 1 LV, HV and UMS charges'!$B$14:$B$45,MATCH($A158,'Annex 1 LV, HV and UMS charges'!$A$14:$A$310,0)),INDEX('Annex 4 LDNO charges'!$B$14:$B$203,MATCH($A158,'Annex 4 LDNO charges'!$A$14:$A$203,0)))</f>
        <v>TBC</v>
      </c>
      <c r="C158" s="217">
        <f>IFERROR(INDEX('Annex 1 LV, HV and UMS charges'!$C$14:$C$45,MATCH($A158,'Annex 1 LV, HV and UMS charges'!$A$14:$A$310,0)),INDEX('Annex 4 LDNO charges'!$C$14:$C$203,MATCH($A158,'Annex 4 LDNO charges'!$A$14:$A$203,0)))</f>
        <v>0</v>
      </c>
      <c r="D158" s="41"/>
      <c r="E158" s="41"/>
      <c r="F158" s="40">
        <v>7.2194344479783387E-2</v>
      </c>
    </row>
    <row r="159" spans="1:6" ht="15" x14ac:dyDescent="0.2">
      <c r="A159" s="172" t="s">
        <v>640</v>
      </c>
      <c r="B159" s="216" t="str">
        <f>IFERROR(INDEX('Annex 1 LV, HV and UMS charges'!$B$14:$B$45,MATCH($A159,'Annex 1 LV, HV and UMS charges'!$A$14:$A$310,0)),INDEX('Annex 4 LDNO charges'!$B$14:$B$203,MATCH($A159,'Annex 4 LDNO charges'!$A$14:$A$203,0)))</f>
        <v>TBC</v>
      </c>
      <c r="C159" s="217">
        <f>IFERROR(INDEX('Annex 1 LV, HV and UMS charges'!$C$14:$C$45,MATCH($A159,'Annex 1 LV, HV and UMS charges'!$A$14:$A$310,0)),INDEX('Annex 4 LDNO charges'!$C$14:$C$203,MATCH($A159,'Annex 4 LDNO charges'!$A$14:$A$203,0)))</f>
        <v>0</v>
      </c>
      <c r="D159" s="41"/>
      <c r="E159" s="41"/>
      <c r="F159" s="40">
        <v>7.2194344479783387E-2</v>
      </c>
    </row>
    <row r="160" spans="1:6" ht="15" x14ac:dyDescent="0.2">
      <c r="A160" s="172" t="s">
        <v>641</v>
      </c>
      <c r="B160" s="216" t="str">
        <f>IFERROR(INDEX('Annex 1 LV, HV and UMS charges'!$B$14:$B$45,MATCH($A160,'Annex 1 LV, HV and UMS charges'!$A$14:$A$310,0)),INDEX('Annex 4 LDNO charges'!$B$14:$B$203,MATCH($A160,'Annex 4 LDNO charges'!$A$14:$A$203,0)))</f>
        <v>TBC</v>
      </c>
      <c r="C160" s="217">
        <f>IFERROR(INDEX('Annex 1 LV, HV and UMS charges'!$C$14:$C$45,MATCH($A160,'Annex 1 LV, HV and UMS charges'!$A$14:$A$310,0)),INDEX('Annex 4 LDNO charges'!$C$14:$C$203,MATCH($A160,'Annex 4 LDNO charges'!$A$14:$A$203,0)))</f>
        <v>0</v>
      </c>
      <c r="D160" s="41"/>
      <c r="E160" s="41"/>
      <c r="F160" s="40">
        <v>7.2194344479783387E-2</v>
      </c>
    </row>
    <row r="161" spans="1:6" ht="15" x14ac:dyDescent="0.2">
      <c r="A161" s="172" t="s">
        <v>642</v>
      </c>
      <c r="B161" s="216" t="str">
        <f>IFERROR(INDEX('Annex 1 LV, HV and UMS charges'!$B$14:$B$45,MATCH($A161,'Annex 1 LV, HV and UMS charges'!$A$14:$A$310,0)),INDEX('Annex 4 LDNO charges'!$B$14:$B$203,MATCH($A161,'Annex 4 LDNO charges'!$A$14:$A$203,0)))</f>
        <v>TBC</v>
      </c>
      <c r="C161" s="217">
        <f>IFERROR(INDEX('Annex 1 LV, HV and UMS charges'!$C$14:$C$45,MATCH($A161,'Annex 1 LV, HV and UMS charges'!$A$14:$A$310,0)),INDEX('Annex 4 LDNO charges'!$C$14:$C$203,MATCH($A161,'Annex 4 LDNO charges'!$A$14:$A$203,0)))</f>
        <v>0</v>
      </c>
      <c r="D161" s="41"/>
      <c r="E161" s="41"/>
      <c r="F161" s="40">
        <v>7.2194344479783387E-2</v>
      </c>
    </row>
    <row r="162" spans="1:6" ht="15" x14ac:dyDescent="0.2">
      <c r="A162" s="172" t="s">
        <v>643</v>
      </c>
      <c r="B162" s="216" t="str">
        <f>IFERROR(INDEX('Annex 1 LV, HV and UMS charges'!$B$14:$B$45,MATCH($A162,'Annex 1 LV, HV and UMS charges'!$A$14:$A$310,0)),INDEX('Annex 4 LDNO charges'!$B$14:$B$203,MATCH($A162,'Annex 4 LDNO charges'!$A$14:$A$203,0)))</f>
        <v>TBC</v>
      </c>
      <c r="C162" s="217">
        <f>IFERROR(INDEX('Annex 1 LV, HV and UMS charges'!$C$14:$C$45,MATCH($A162,'Annex 1 LV, HV and UMS charges'!$A$14:$A$310,0)),INDEX('Annex 4 LDNO charges'!$C$14:$C$203,MATCH($A162,'Annex 4 LDNO charges'!$A$14:$A$203,0)))</f>
        <v>0</v>
      </c>
      <c r="D162" s="41"/>
      <c r="E162" s="41"/>
      <c r="F162" s="40">
        <v>7.2194344479783387E-2</v>
      </c>
    </row>
    <row r="163" spans="1:6" ht="15" x14ac:dyDescent="0.2">
      <c r="A163" s="172" t="s">
        <v>493</v>
      </c>
      <c r="B163" s="216" t="str">
        <f>IFERROR(INDEX('Annex 1 LV, HV and UMS charges'!$B$14:$B$45,MATCH($A163,'Annex 1 LV, HV and UMS charges'!$A$14:$A$310,0)),INDEX('Annex 4 LDNO charges'!$B$14:$B$203,MATCH($A163,'Annex 4 LDNO charges'!$A$14:$A$203,0)))</f>
        <v>TBC</v>
      </c>
      <c r="C163" s="217" t="str">
        <f>IFERROR(INDEX('Annex 1 LV, HV and UMS charges'!$C$14:$C$45,MATCH($A163,'Annex 1 LV, HV and UMS charges'!$A$14:$A$310,0)),INDEX('Annex 4 LDNO charges'!$C$14:$C$203,MATCH($A163,'Annex 4 LDNO charges'!$A$14:$A$203,0)))</f>
        <v>0, 1 or 8</v>
      </c>
      <c r="D163" s="41"/>
      <c r="E163" s="41"/>
      <c r="F163" s="40">
        <v>0</v>
      </c>
    </row>
    <row r="164" spans="1:6" ht="15" x14ac:dyDescent="0.2">
      <c r="A164" s="172" t="s">
        <v>494</v>
      </c>
      <c r="B164" s="216" t="str">
        <f>IFERROR(INDEX('Annex 1 LV, HV and UMS charges'!$B$14:$B$45,MATCH($A164,'Annex 1 LV, HV and UMS charges'!$A$14:$A$310,0)),INDEX('Annex 4 LDNO charges'!$B$14:$B$203,MATCH($A164,'Annex 4 LDNO charges'!$A$14:$A$203,0)))</f>
        <v>TBC</v>
      </c>
      <c r="C164" s="217">
        <f>IFERROR(INDEX('Annex 1 LV, HV and UMS charges'!$C$14:$C$45,MATCH($A164,'Annex 1 LV, HV and UMS charges'!$A$14:$A$310,0)),INDEX('Annex 4 LDNO charges'!$C$14:$C$203,MATCH($A164,'Annex 4 LDNO charges'!$A$14:$A$203,0)))</f>
        <v>0</v>
      </c>
      <c r="D164" s="41"/>
      <c r="E164" s="41"/>
      <c r="F164" s="40">
        <v>0</v>
      </c>
    </row>
    <row r="165" spans="1:6" ht="15" x14ac:dyDescent="0.2">
      <c r="A165" s="172" t="s">
        <v>495</v>
      </c>
      <c r="B165" s="216" t="str">
        <f>IFERROR(INDEX('Annex 1 LV, HV and UMS charges'!$B$14:$B$45,MATCH($A165,'Annex 1 LV, HV and UMS charges'!$A$14:$A$310,0)),INDEX('Annex 4 LDNO charges'!$B$14:$B$203,MATCH($A165,'Annex 4 LDNO charges'!$A$14:$A$203,0)))</f>
        <v>TBC</v>
      </c>
      <c r="C165" s="217">
        <f>IFERROR(INDEX('Annex 1 LV, HV and UMS charges'!$C$14:$C$45,MATCH($A165,'Annex 1 LV, HV and UMS charges'!$A$14:$A$310,0)),INDEX('Annex 4 LDNO charges'!$C$14:$C$203,MATCH($A165,'Annex 4 LDNO charges'!$A$14:$A$203,0)))</f>
        <v>0</v>
      </c>
      <c r="D165" s="41"/>
      <c r="E165" s="41"/>
      <c r="F165" s="40">
        <v>0</v>
      </c>
    </row>
    <row r="166" spans="1:6" ht="15" x14ac:dyDescent="0.2">
      <c r="A166" s="172" t="s">
        <v>496</v>
      </c>
      <c r="B166" s="216" t="str">
        <f>IFERROR(INDEX('Annex 1 LV, HV and UMS charges'!$B$14:$B$45,MATCH($A166,'Annex 1 LV, HV and UMS charges'!$A$14:$A$310,0)),INDEX('Annex 4 LDNO charges'!$B$14:$B$203,MATCH($A166,'Annex 4 LDNO charges'!$A$14:$A$203,0)))</f>
        <v>TBC</v>
      </c>
      <c r="C166" s="217">
        <f>IFERROR(INDEX('Annex 1 LV, HV and UMS charges'!$C$14:$C$45,MATCH($A166,'Annex 1 LV, HV and UMS charges'!$A$14:$A$310,0)),INDEX('Annex 4 LDNO charges'!$C$14:$C$203,MATCH($A166,'Annex 4 LDNO charges'!$A$14:$A$203,0)))</f>
        <v>0</v>
      </c>
      <c r="D166" s="41"/>
      <c r="E166" s="41"/>
      <c r="F166" s="40">
        <v>0</v>
      </c>
    </row>
    <row r="167" spans="1:6" ht="15" x14ac:dyDescent="0.2">
      <c r="A167" s="172" t="s">
        <v>497</v>
      </c>
      <c r="B167" s="216" t="str">
        <f>IFERROR(INDEX('Annex 1 LV, HV and UMS charges'!$B$14:$B$45,MATCH($A167,'Annex 1 LV, HV and UMS charges'!$A$14:$A$310,0)),INDEX('Annex 4 LDNO charges'!$B$14:$B$203,MATCH($A167,'Annex 4 LDNO charges'!$A$14:$A$203,0)))</f>
        <v>TBC</v>
      </c>
      <c r="C167" s="217">
        <f>IFERROR(INDEX('Annex 1 LV, HV and UMS charges'!$C$14:$C$45,MATCH($A167,'Annex 1 LV, HV and UMS charges'!$A$14:$A$310,0)),INDEX('Annex 4 LDNO charges'!$C$14:$C$203,MATCH($A167,'Annex 4 LDNO charges'!$A$14:$A$203,0)))</f>
        <v>0</v>
      </c>
      <c r="D167" s="41"/>
      <c r="E167" s="41"/>
      <c r="F167" s="40">
        <v>0</v>
      </c>
    </row>
    <row r="168" spans="1:6" ht="15" x14ac:dyDescent="0.2">
      <c r="A168" s="172" t="s">
        <v>498</v>
      </c>
      <c r="B168" s="216" t="str">
        <f>IFERROR(INDEX('Annex 1 LV, HV and UMS charges'!$B$14:$B$45,MATCH($A168,'Annex 1 LV, HV and UMS charges'!$A$14:$A$310,0)),INDEX('Annex 4 LDNO charges'!$B$14:$B$203,MATCH($A168,'Annex 4 LDNO charges'!$A$14:$A$203,0)))</f>
        <v>TBC</v>
      </c>
      <c r="C168" s="217">
        <f>IFERROR(INDEX('Annex 1 LV, HV and UMS charges'!$C$14:$C$45,MATCH($A168,'Annex 1 LV, HV and UMS charges'!$A$14:$A$310,0)),INDEX('Annex 4 LDNO charges'!$C$14:$C$203,MATCH($A168,'Annex 4 LDNO charges'!$A$14:$A$203,0)))</f>
        <v>0</v>
      </c>
      <c r="D168" s="41"/>
      <c r="E168" s="41"/>
      <c r="F168" s="40">
        <v>0</v>
      </c>
    </row>
    <row r="169" spans="1:6" ht="15" x14ac:dyDescent="0.2">
      <c r="A169" s="172" t="s">
        <v>600</v>
      </c>
      <c r="B169" s="216" t="str">
        <f>IFERROR(INDEX('Annex 1 LV, HV and UMS charges'!$B$14:$B$45,MATCH($A169,'Annex 1 LV, HV and UMS charges'!$A$14:$A$310,0)),INDEX('Annex 4 LDNO charges'!$B$14:$B$203,MATCH($A169,'Annex 4 LDNO charges'!$A$14:$A$203,0)))</f>
        <v>TBC</v>
      </c>
      <c r="C169" s="217" t="str">
        <f>IFERROR(INDEX('Annex 1 LV, HV and UMS charges'!$C$14:$C$45,MATCH($A169,'Annex 1 LV, HV and UMS charges'!$A$14:$A$310,0)),INDEX('Annex 4 LDNO charges'!$C$14:$C$203,MATCH($A169,'Annex 4 LDNO charges'!$A$14:$A$203,0)))</f>
        <v>1, 2 or 0</v>
      </c>
      <c r="D169" s="240">
        <v>2.5995736395550268E-2</v>
      </c>
      <c r="E169" s="240">
        <v>0</v>
      </c>
      <c r="F169" s="40">
        <v>7.2194344479783387E-2</v>
      </c>
    </row>
    <row r="170" spans="1:6" ht="15" x14ac:dyDescent="0.2">
      <c r="A170" s="172" t="s">
        <v>601</v>
      </c>
      <c r="B170" s="216" t="str">
        <f>IFERROR(INDEX('Annex 1 LV, HV and UMS charges'!$B$14:$B$45,MATCH($A170,'Annex 1 LV, HV and UMS charges'!$A$14:$A$310,0)),INDEX('Annex 4 LDNO charges'!$B$14:$B$203,MATCH($A170,'Annex 4 LDNO charges'!$A$14:$A$203,0)))</f>
        <v>TBC</v>
      </c>
      <c r="C170" s="217" t="str">
        <f>IFERROR(INDEX('Annex 1 LV, HV and UMS charges'!$C$14:$C$45,MATCH($A170,'Annex 1 LV, HV and UMS charges'!$A$14:$A$310,0)),INDEX('Annex 4 LDNO charges'!$C$14:$C$203,MATCH($A170,'Annex 4 LDNO charges'!$A$14:$A$203,0)))</f>
        <v>2</v>
      </c>
      <c r="D170" s="240">
        <v>0</v>
      </c>
      <c r="E170" s="240">
        <v>0</v>
      </c>
      <c r="F170" s="40">
        <v>0</v>
      </c>
    </row>
    <row r="171" spans="1:6" ht="15" x14ac:dyDescent="0.2">
      <c r="A171" s="172" t="s">
        <v>602</v>
      </c>
      <c r="B171" s="216" t="str">
        <f>IFERROR(INDEX('Annex 1 LV, HV and UMS charges'!$B$14:$B$45,MATCH($A171,'Annex 1 LV, HV and UMS charges'!$A$14:$A$310,0)),INDEX('Annex 4 LDNO charges'!$B$14:$B$203,MATCH($A171,'Annex 4 LDNO charges'!$A$14:$A$203,0)))</f>
        <v>TBC</v>
      </c>
      <c r="C171" s="217" t="str">
        <f>IFERROR(INDEX('Annex 1 LV, HV and UMS charges'!$C$14:$C$45,MATCH($A171,'Annex 1 LV, HV and UMS charges'!$A$14:$A$310,0)),INDEX('Annex 4 LDNO charges'!$C$14:$C$203,MATCH($A171,'Annex 4 LDNO charges'!$A$14:$A$203,0)))</f>
        <v>3 to 8 or 0</v>
      </c>
      <c r="D171" s="41"/>
      <c r="E171" s="41"/>
      <c r="F171" s="40">
        <v>7.2194344479783387E-2</v>
      </c>
    </row>
    <row r="172" spans="1:6" ht="15" x14ac:dyDescent="0.2">
      <c r="A172" s="172" t="s">
        <v>603</v>
      </c>
      <c r="B172" s="216" t="str">
        <f>IFERROR(INDEX('Annex 1 LV, HV and UMS charges'!$B$14:$B$45,MATCH($A172,'Annex 1 LV, HV and UMS charges'!$A$14:$A$310,0)),INDEX('Annex 4 LDNO charges'!$B$14:$B$203,MATCH($A172,'Annex 4 LDNO charges'!$A$14:$A$203,0)))</f>
        <v>TBC</v>
      </c>
      <c r="C172" s="217" t="str">
        <f>IFERROR(INDEX('Annex 1 LV, HV and UMS charges'!$C$14:$C$45,MATCH($A172,'Annex 1 LV, HV and UMS charges'!$A$14:$A$310,0)),INDEX('Annex 4 LDNO charges'!$C$14:$C$203,MATCH($A172,'Annex 4 LDNO charges'!$A$14:$A$203,0)))</f>
        <v>3 to 8 or 0</v>
      </c>
      <c r="D172" s="41"/>
      <c r="E172" s="41"/>
      <c r="F172" s="40">
        <v>7.2194344479783387E-2</v>
      </c>
    </row>
    <row r="173" spans="1:6" ht="15" x14ac:dyDescent="0.2">
      <c r="A173" s="172" t="s">
        <v>604</v>
      </c>
      <c r="B173" s="216" t="str">
        <f>IFERROR(INDEX('Annex 1 LV, HV and UMS charges'!$B$14:$B$45,MATCH($A173,'Annex 1 LV, HV and UMS charges'!$A$14:$A$310,0)),INDEX('Annex 4 LDNO charges'!$B$14:$B$203,MATCH($A173,'Annex 4 LDNO charges'!$A$14:$A$203,0)))</f>
        <v>TBC</v>
      </c>
      <c r="C173" s="217" t="str">
        <f>IFERROR(INDEX('Annex 1 LV, HV and UMS charges'!$C$14:$C$45,MATCH($A173,'Annex 1 LV, HV and UMS charges'!$A$14:$A$310,0)),INDEX('Annex 4 LDNO charges'!$C$14:$C$203,MATCH($A173,'Annex 4 LDNO charges'!$A$14:$A$203,0)))</f>
        <v>3 to 8 or 0</v>
      </c>
      <c r="D173" s="41"/>
      <c r="E173" s="41"/>
      <c r="F173" s="40">
        <v>7.2194344479783387E-2</v>
      </c>
    </row>
    <row r="174" spans="1:6" ht="15" x14ac:dyDescent="0.2">
      <c r="A174" s="172" t="s">
        <v>605</v>
      </c>
      <c r="B174" s="216" t="str">
        <f>IFERROR(INDEX('Annex 1 LV, HV and UMS charges'!$B$14:$B$45,MATCH($A174,'Annex 1 LV, HV and UMS charges'!$A$14:$A$310,0)),INDEX('Annex 4 LDNO charges'!$B$14:$B$203,MATCH($A174,'Annex 4 LDNO charges'!$A$14:$A$203,0)))</f>
        <v>TBC</v>
      </c>
      <c r="C174" s="217" t="str">
        <f>IFERROR(INDEX('Annex 1 LV, HV and UMS charges'!$C$14:$C$45,MATCH($A174,'Annex 1 LV, HV and UMS charges'!$A$14:$A$310,0)),INDEX('Annex 4 LDNO charges'!$C$14:$C$203,MATCH($A174,'Annex 4 LDNO charges'!$A$14:$A$203,0)))</f>
        <v>3 to 8 or 0</v>
      </c>
      <c r="D174" s="41"/>
      <c r="E174" s="41"/>
      <c r="F174" s="40">
        <v>7.2194344479783387E-2</v>
      </c>
    </row>
    <row r="175" spans="1:6" ht="15" x14ac:dyDescent="0.2">
      <c r="A175" s="172" t="s">
        <v>606</v>
      </c>
      <c r="B175" s="216" t="str">
        <f>IFERROR(INDEX('Annex 1 LV, HV and UMS charges'!$B$14:$B$45,MATCH($A175,'Annex 1 LV, HV and UMS charges'!$A$14:$A$310,0)),INDEX('Annex 4 LDNO charges'!$B$14:$B$203,MATCH($A175,'Annex 4 LDNO charges'!$A$14:$A$203,0)))</f>
        <v>TBC</v>
      </c>
      <c r="C175" s="217" t="str">
        <f>IFERROR(INDEX('Annex 1 LV, HV and UMS charges'!$C$14:$C$45,MATCH($A175,'Annex 1 LV, HV and UMS charges'!$A$14:$A$310,0)),INDEX('Annex 4 LDNO charges'!$C$14:$C$203,MATCH($A175,'Annex 4 LDNO charges'!$A$14:$A$203,0)))</f>
        <v>3 to 8 or 0</v>
      </c>
      <c r="D175" s="41"/>
      <c r="E175" s="41"/>
      <c r="F175" s="40">
        <v>7.2194344479783387E-2</v>
      </c>
    </row>
    <row r="176" spans="1:6" ht="15" x14ac:dyDescent="0.2">
      <c r="A176" s="172" t="s">
        <v>499</v>
      </c>
      <c r="B176" s="216" t="str">
        <f>IFERROR(INDEX('Annex 1 LV, HV and UMS charges'!$B$14:$B$45,MATCH($A176,'Annex 1 LV, HV and UMS charges'!$A$14:$A$310,0)),INDEX('Annex 4 LDNO charges'!$B$14:$B$203,MATCH($A176,'Annex 4 LDNO charges'!$A$14:$A$203,0)))</f>
        <v>TBC</v>
      </c>
      <c r="C176" s="217" t="str">
        <f>IFERROR(INDEX('Annex 1 LV, HV and UMS charges'!$C$14:$C$45,MATCH($A176,'Annex 1 LV, HV and UMS charges'!$A$14:$A$310,0)),INDEX('Annex 4 LDNO charges'!$C$14:$C$203,MATCH($A176,'Annex 4 LDNO charges'!$A$14:$A$203,0)))</f>
        <v>4</v>
      </c>
      <c r="D176" s="41"/>
      <c r="E176" s="41"/>
      <c r="F176" s="40">
        <v>0</v>
      </c>
    </row>
    <row r="177" spans="1:6" ht="15" x14ac:dyDescent="0.2">
      <c r="A177" s="172" t="s">
        <v>607</v>
      </c>
      <c r="B177" s="216" t="str">
        <f>IFERROR(INDEX('Annex 1 LV, HV and UMS charges'!$B$14:$B$45,MATCH($A177,'Annex 1 LV, HV and UMS charges'!$A$14:$A$310,0)),INDEX('Annex 4 LDNO charges'!$B$14:$B$203,MATCH($A177,'Annex 4 LDNO charges'!$A$14:$A$203,0)))</f>
        <v>TBC</v>
      </c>
      <c r="C177" s="217">
        <f>IFERROR(INDEX('Annex 1 LV, HV and UMS charges'!$C$14:$C$45,MATCH($A177,'Annex 1 LV, HV and UMS charges'!$A$14:$A$310,0)),INDEX('Annex 4 LDNO charges'!$C$14:$C$203,MATCH($A177,'Annex 4 LDNO charges'!$A$14:$A$203,0)))</f>
        <v>0</v>
      </c>
      <c r="D177" s="41"/>
      <c r="E177" s="41"/>
      <c r="F177" s="40">
        <v>7.2194344479783387E-2</v>
      </c>
    </row>
    <row r="178" spans="1:6" ht="15" x14ac:dyDescent="0.2">
      <c r="A178" s="172" t="s">
        <v>608</v>
      </c>
      <c r="B178" s="216" t="str">
        <f>IFERROR(INDEX('Annex 1 LV, HV and UMS charges'!$B$14:$B$45,MATCH($A178,'Annex 1 LV, HV and UMS charges'!$A$14:$A$310,0)),INDEX('Annex 4 LDNO charges'!$B$14:$B$203,MATCH($A178,'Annex 4 LDNO charges'!$A$14:$A$203,0)))</f>
        <v>TBC</v>
      </c>
      <c r="C178" s="217">
        <f>IFERROR(INDEX('Annex 1 LV, HV and UMS charges'!$C$14:$C$45,MATCH($A178,'Annex 1 LV, HV and UMS charges'!$A$14:$A$310,0)),INDEX('Annex 4 LDNO charges'!$C$14:$C$203,MATCH($A178,'Annex 4 LDNO charges'!$A$14:$A$203,0)))</f>
        <v>0</v>
      </c>
      <c r="D178" s="41"/>
      <c r="E178" s="41"/>
      <c r="F178" s="40">
        <v>7.2194344479783387E-2</v>
      </c>
    </row>
    <row r="179" spans="1:6" ht="15" x14ac:dyDescent="0.2">
      <c r="A179" s="172" t="s">
        <v>609</v>
      </c>
      <c r="B179" s="216" t="str">
        <f>IFERROR(INDEX('Annex 1 LV, HV and UMS charges'!$B$14:$B$45,MATCH($A179,'Annex 1 LV, HV and UMS charges'!$A$14:$A$310,0)),INDEX('Annex 4 LDNO charges'!$B$14:$B$203,MATCH($A179,'Annex 4 LDNO charges'!$A$14:$A$203,0)))</f>
        <v>TBC</v>
      </c>
      <c r="C179" s="217">
        <f>IFERROR(INDEX('Annex 1 LV, HV and UMS charges'!$C$14:$C$45,MATCH($A179,'Annex 1 LV, HV and UMS charges'!$A$14:$A$310,0)),INDEX('Annex 4 LDNO charges'!$C$14:$C$203,MATCH($A179,'Annex 4 LDNO charges'!$A$14:$A$203,0)))</f>
        <v>0</v>
      </c>
      <c r="D179" s="41"/>
      <c r="E179" s="41"/>
      <c r="F179" s="40">
        <v>7.2194344479783387E-2</v>
      </c>
    </row>
    <row r="180" spans="1:6" ht="15" x14ac:dyDescent="0.2">
      <c r="A180" s="172" t="s">
        <v>610</v>
      </c>
      <c r="B180" s="216" t="str">
        <f>IFERROR(INDEX('Annex 1 LV, HV and UMS charges'!$B$14:$B$45,MATCH($A180,'Annex 1 LV, HV and UMS charges'!$A$14:$A$310,0)),INDEX('Annex 4 LDNO charges'!$B$14:$B$203,MATCH($A180,'Annex 4 LDNO charges'!$A$14:$A$203,0)))</f>
        <v>TBC</v>
      </c>
      <c r="C180" s="217">
        <f>IFERROR(INDEX('Annex 1 LV, HV and UMS charges'!$C$14:$C$45,MATCH($A180,'Annex 1 LV, HV and UMS charges'!$A$14:$A$310,0)),INDEX('Annex 4 LDNO charges'!$C$14:$C$203,MATCH($A180,'Annex 4 LDNO charges'!$A$14:$A$203,0)))</f>
        <v>0</v>
      </c>
      <c r="D180" s="41"/>
      <c r="E180" s="41"/>
      <c r="F180" s="40">
        <v>7.2194344479783387E-2</v>
      </c>
    </row>
    <row r="181" spans="1:6" ht="15" x14ac:dyDescent="0.2">
      <c r="A181" s="172" t="s">
        <v>611</v>
      </c>
      <c r="B181" s="216" t="str">
        <f>IFERROR(INDEX('Annex 1 LV, HV and UMS charges'!$B$14:$B$45,MATCH($A181,'Annex 1 LV, HV and UMS charges'!$A$14:$A$310,0)),INDEX('Annex 4 LDNO charges'!$B$14:$B$203,MATCH($A181,'Annex 4 LDNO charges'!$A$14:$A$203,0)))</f>
        <v>TBC</v>
      </c>
      <c r="C181" s="217">
        <f>IFERROR(INDEX('Annex 1 LV, HV and UMS charges'!$C$14:$C$45,MATCH($A181,'Annex 1 LV, HV and UMS charges'!$A$14:$A$310,0)),INDEX('Annex 4 LDNO charges'!$C$14:$C$203,MATCH($A181,'Annex 4 LDNO charges'!$A$14:$A$203,0)))</f>
        <v>0</v>
      </c>
      <c r="D181" s="41"/>
      <c r="E181" s="41"/>
      <c r="F181" s="40">
        <v>7.2194344479783387E-2</v>
      </c>
    </row>
    <row r="182" spans="1:6" ht="15" x14ac:dyDescent="0.2">
      <c r="A182" s="172" t="s">
        <v>612</v>
      </c>
      <c r="B182" s="216" t="str">
        <f>IFERROR(INDEX('Annex 1 LV, HV and UMS charges'!$B$14:$B$45,MATCH($A182,'Annex 1 LV, HV and UMS charges'!$A$14:$A$310,0)),INDEX('Annex 4 LDNO charges'!$B$14:$B$203,MATCH($A182,'Annex 4 LDNO charges'!$A$14:$A$203,0)))</f>
        <v>TBC</v>
      </c>
      <c r="C182" s="217">
        <f>IFERROR(INDEX('Annex 1 LV, HV and UMS charges'!$C$14:$C$45,MATCH($A182,'Annex 1 LV, HV and UMS charges'!$A$14:$A$310,0)),INDEX('Annex 4 LDNO charges'!$C$14:$C$203,MATCH($A182,'Annex 4 LDNO charges'!$A$14:$A$203,0)))</f>
        <v>0</v>
      </c>
      <c r="D182" s="41"/>
      <c r="E182" s="41"/>
      <c r="F182" s="40">
        <v>7.2194344479783387E-2</v>
      </c>
    </row>
    <row r="183" spans="1:6" ht="15" x14ac:dyDescent="0.2">
      <c r="A183" s="172" t="s">
        <v>613</v>
      </c>
      <c r="B183" s="216" t="str">
        <f>IFERROR(INDEX('Annex 1 LV, HV and UMS charges'!$B$14:$B$45,MATCH($A183,'Annex 1 LV, HV and UMS charges'!$A$14:$A$310,0)),INDEX('Annex 4 LDNO charges'!$B$14:$B$203,MATCH($A183,'Annex 4 LDNO charges'!$A$14:$A$203,0)))</f>
        <v>TBC</v>
      </c>
      <c r="C183" s="217">
        <f>IFERROR(INDEX('Annex 1 LV, HV and UMS charges'!$C$14:$C$45,MATCH($A183,'Annex 1 LV, HV and UMS charges'!$A$14:$A$310,0)),INDEX('Annex 4 LDNO charges'!$C$14:$C$203,MATCH($A183,'Annex 4 LDNO charges'!$A$14:$A$203,0)))</f>
        <v>0</v>
      </c>
      <c r="D183" s="41"/>
      <c r="E183" s="41"/>
      <c r="F183" s="40">
        <v>7.2194344479783387E-2</v>
      </c>
    </row>
    <row r="184" spans="1:6" ht="15" x14ac:dyDescent="0.2">
      <c r="A184" s="172" t="s">
        <v>614</v>
      </c>
      <c r="B184" s="216" t="str">
        <f>IFERROR(INDEX('Annex 1 LV, HV and UMS charges'!$B$14:$B$45,MATCH($A184,'Annex 1 LV, HV and UMS charges'!$A$14:$A$310,0)),INDEX('Annex 4 LDNO charges'!$B$14:$B$203,MATCH($A184,'Annex 4 LDNO charges'!$A$14:$A$203,0)))</f>
        <v>TBC</v>
      </c>
      <c r="C184" s="217">
        <f>IFERROR(INDEX('Annex 1 LV, HV and UMS charges'!$C$14:$C$45,MATCH($A184,'Annex 1 LV, HV and UMS charges'!$A$14:$A$310,0)),INDEX('Annex 4 LDNO charges'!$C$14:$C$203,MATCH($A184,'Annex 4 LDNO charges'!$A$14:$A$203,0)))</f>
        <v>0</v>
      </c>
      <c r="D184" s="41"/>
      <c r="E184" s="41"/>
      <c r="F184" s="40">
        <v>7.2194344479783387E-2</v>
      </c>
    </row>
    <row r="185" spans="1:6" ht="15" x14ac:dyDescent="0.2">
      <c r="A185" s="172" t="s">
        <v>615</v>
      </c>
      <c r="B185" s="216" t="str">
        <f>IFERROR(INDEX('Annex 1 LV, HV and UMS charges'!$B$14:$B$45,MATCH($A185,'Annex 1 LV, HV and UMS charges'!$A$14:$A$310,0)),INDEX('Annex 4 LDNO charges'!$B$14:$B$203,MATCH($A185,'Annex 4 LDNO charges'!$A$14:$A$203,0)))</f>
        <v>TBC</v>
      </c>
      <c r="C185" s="217">
        <f>IFERROR(INDEX('Annex 1 LV, HV and UMS charges'!$C$14:$C$45,MATCH($A185,'Annex 1 LV, HV and UMS charges'!$A$14:$A$310,0)),INDEX('Annex 4 LDNO charges'!$C$14:$C$203,MATCH($A185,'Annex 4 LDNO charges'!$A$14:$A$203,0)))</f>
        <v>0</v>
      </c>
      <c r="D185" s="41"/>
      <c r="E185" s="41"/>
      <c r="F185" s="40">
        <v>7.2194344479783387E-2</v>
      </c>
    </row>
    <row r="186" spans="1:6" ht="15" x14ac:dyDescent="0.2">
      <c r="A186" s="172" t="s">
        <v>616</v>
      </c>
      <c r="B186" s="216" t="str">
        <f>IFERROR(INDEX('Annex 1 LV, HV and UMS charges'!$B$14:$B$45,MATCH($A186,'Annex 1 LV, HV and UMS charges'!$A$14:$A$310,0)),INDEX('Annex 4 LDNO charges'!$B$14:$B$203,MATCH($A186,'Annex 4 LDNO charges'!$A$14:$A$203,0)))</f>
        <v>TBC</v>
      </c>
      <c r="C186" s="217">
        <f>IFERROR(INDEX('Annex 1 LV, HV and UMS charges'!$C$14:$C$45,MATCH($A186,'Annex 1 LV, HV and UMS charges'!$A$14:$A$310,0)),INDEX('Annex 4 LDNO charges'!$C$14:$C$203,MATCH($A186,'Annex 4 LDNO charges'!$A$14:$A$203,0)))</f>
        <v>0</v>
      </c>
      <c r="D186" s="41"/>
      <c r="E186" s="41"/>
      <c r="F186" s="40">
        <v>7.2194344479783387E-2</v>
      </c>
    </row>
    <row r="187" spans="1:6" ht="15" x14ac:dyDescent="0.2">
      <c r="A187" s="172" t="s">
        <v>617</v>
      </c>
      <c r="B187" s="216" t="str">
        <f>IFERROR(INDEX('Annex 1 LV, HV and UMS charges'!$B$14:$B$45,MATCH($A187,'Annex 1 LV, HV and UMS charges'!$A$14:$A$310,0)),INDEX('Annex 4 LDNO charges'!$B$14:$B$203,MATCH($A187,'Annex 4 LDNO charges'!$A$14:$A$203,0)))</f>
        <v>TBC</v>
      </c>
      <c r="C187" s="217">
        <f>IFERROR(INDEX('Annex 1 LV, HV and UMS charges'!$C$14:$C$45,MATCH($A187,'Annex 1 LV, HV and UMS charges'!$A$14:$A$310,0)),INDEX('Annex 4 LDNO charges'!$C$14:$C$203,MATCH($A187,'Annex 4 LDNO charges'!$A$14:$A$203,0)))</f>
        <v>0</v>
      </c>
      <c r="D187" s="41"/>
      <c r="E187" s="41"/>
      <c r="F187" s="40">
        <v>7.2194344479783387E-2</v>
      </c>
    </row>
    <row r="188" spans="1:6" ht="15" x14ac:dyDescent="0.2">
      <c r="A188" s="172" t="s">
        <v>618</v>
      </c>
      <c r="B188" s="216" t="str">
        <f>IFERROR(INDEX('Annex 1 LV, HV and UMS charges'!$B$14:$B$45,MATCH($A188,'Annex 1 LV, HV and UMS charges'!$A$14:$A$310,0)),INDEX('Annex 4 LDNO charges'!$B$14:$B$203,MATCH($A188,'Annex 4 LDNO charges'!$A$14:$A$203,0)))</f>
        <v>TBC</v>
      </c>
      <c r="C188" s="217">
        <f>IFERROR(INDEX('Annex 1 LV, HV and UMS charges'!$C$14:$C$45,MATCH($A188,'Annex 1 LV, HV and UMS charges'!$A$14:$A$310,0)),INDEX('Annex 4 LDNO charges'!$C$14:$C$203,MATCH($A188,'Annex 4 LDNO charges'!$A$14:$A$203,0)))</f>
        <v>0</v>
      </c>
      <c r="D188" s="41"/>
      <c r="E188" s="41"/>
      <c r="F188" s="40">
        <v>7.2194344479783387E-2</v>
      </c>
    </row>
    <row r="189" spans="1:6" ht="15" x14ac:dyDescent="0.2">
      <c r="A189" s="172" t="s">
        <v>619</v>
      </c>
      <c r="B189" s="216" t="str">
        <f>IFERROR(INDEX('Annex 1 LV, HV and UMS charges'!$B$14:$B$45,MATCH($A189,'Annex 1 LV, HV and UMS charges'!$A$14:$A$310,0)),INDEX('Annex 4 LDNO charges'!$B$14:$B$203,MATCH($A189,'Annex 4 LDNO charges'!$A$14:$A$203,0)))</f>
        <v>TBC</v>
      </c>
      <c r="C189" s="217">
        <f>IFERROR(INDEX('Annex 1 LV, HV and UMS charges'!$C$14:$C$45,MATCH($A189,'Annex 1 LV, HV and UMS charges'!$A$14:$A$310,0)),INDEX('Annex 4 LDNO charges'!$C$14:$C$203,MATCH($A189,'Annex 4 LDNO charges'!$A$14:$A$203,0)))</f>
        <v>0</v>
      </c>
      <c r="D189" s="41"/>
      <c r="E189" s="41"/>
      <c r="F189" s="40">
        <v>7.2194344479783387E-2</v>
      </c>
    </row>
    <row r="190" spans="1:6" ht="15" x14ac:dyDescent="0.2">
      <c r="A190" s="172" t="s">
        <v>620</v>
      </c>
      <c r="B190" s="216" t="str">
        <f>IFERROR(INDEX('Annex 1 LV, HV and UMS charges'!$B$14:$B$45,MATCH($A190,'Annex 1 LV, HV and UMS charges'!$A$14:$A$310,0)),INDEX('Annex 4 LDNO charges'!$B$14:$B$203,MATCH($A190,'Annex 4 LDNO charges'!$A$14:$A$203,0)))</f>
        <v>TBC</v>
      </c>
      <c r="C190" s="217">
        <f>IFERROR(INDEX('Annex 1 LV, HV and UMS charges'!$C$14:$C$45,MATCH($A190,'Annex 1 LV, HV and UMS charges'!$A$14:$A$310,0)),INDEX('Annex 4 LDNO charges'!$C$14:$C$203,MATCH($A190,'Annex 4 LDNO charges'!$A$14:$A$203,0)))</f>
        <v>0</v>
      </c>
      <c r="D190" s="41"/>
      <c r="E190" s="41"/>
      <c r="F190" s="40">
        <v>7.2194344479783387E-2</v>
      </c>
    </row>
    <row r="191" spans="1:6" ht="15" x14ac:dyDescent="0.2">
      <c r="A191" s="172" t="s">
        <v>621</v>
      </c>
      <c r="B191" s="216" t="str">
        <f>IFERROR(INDEX('Annex 1 LV, HV and UMS charges'!$B$14:$B$45,MATCH($A191,'Annex 1 LV, HV and UMS charges'!$A$14:$A$310,0)),INDEX('Annex 4 LDNO charges'!$B$14:$B$203,MATCH($A191,'Annex 4 LDNO charges'!$A$14:$A$203,0)))</f>
        <v>TBC</v>
      </c>
      <c r="C191" s="217">
        <f>IFERROR(INDEX('Annex 1 LV, HV and UMS charges'!$C$14:$C$45,MATCH($A191,'Annex 1 LV, HV and UMS charges'!$A$14:$A$310,0)),INDEX('Annex 4 LDNO charges'!$C$14:$C$203,MATCH($A191,'Annex 4 LDNO charges'!$A$14:$A$203,0)))</f>
        <v>0</v>
      </c>
      <c r="D191" s="41"/>
      <c r="E191" s="41"/>
      <c r="F191" s="40">
        <v>7.2194344479783387E-2</v>
      </c>
    </row>
    <row r="192" spans="1:6" ht="15" x14ac:dyDescent="0.2">
      <c r="A192" s="172" t="s">
        <v>500</v>
      </c>
      <c r="B192" s="216" t="str">
        <f>IFERROR(INDEX('Annex 1 LV, HV and UMS charges'!$B$14:$B$45,MATCH($A192,'Annex 1 LV, HV and UMS charges'!$A$14:$A$310,0)),INDEX('Annex 4 LDNO charges'!$B$14:$B$203,MATCH($A192,'Annex 4 LDNO charges'!$A$14:$A$203,0)))</f>
        <v>TBC</v>
      </c>
      <c r="C192" s="217" t="str">
        <f>IFERROR(INDEX('Annex 1 LV, HV and UMS charges'!$C$14:$C$45,MATCH($A192,'Annex 1 LV, HV and UMS charges'!$A$14:$A$310,0)),INDEX('Annex 4 LDNO charges'!$C$14:$C$203,MATCH($A192,'Annex 4 LDNO charges'!$A$14:$A$203,0)))</f>
        <v>0, 1 or 8</v>
      </c>
      <c r="D192" s="41"/>
      <c r="E192" s="41"/>
      <c r="F192" s="40">
        <v>0</v>
      </c>
    </row>
    <row r="193" spans="1:6" ht="15" x14ac:dyDescent="0.2">
      <c r="A193" s="172" t="s">
        <v>501</v>
      </c>
      <c r="B193" s="216" t="str">
        <f>IFERROR(INDEX('Annex 1 LV, HV and UMS charges'!$B$14:$B$45,MATCH($A193,'Annex 1 LV, HV and UMS charges'!$A$14:$A$310,0)),INDEX('Annex 4 LDNO charges'!$B$14:$B$203,MATCH($A193,'Annex 4 LDNO charges'!$A$14:$A$203,0)))</f>
        <v>TBC</v>
      </c>
      <c r="C193" s="217">
        <f>IFERROR(INDEX('Annex 1 LV, HV and UMS charges'!$C$14:$C$45,MATCH($A193,'Annex 1 LV, HV and UMS charges'!$A$14:$A$310,0)),INDEX('Annex 4 LDNO charges'!$C$14:$C$203,MATCH($A193,'Annex 4 LDNO charges'!$A$14:$A$203,0)))</f>
        <v>0</v>
      </c>
      <c r="D193" s="41"/>
      <c r="E193" s="41"/>
      <c r="F193" s="40">
        <v>0</v>
      </c>
    </row>
    <row r="194" spans="1:6" ht="15" x14ac:dyDescent="0.2">
      <c r="A194" s="172" t="s">
        <v>502</v>
      </c>
      <c r="B194" s="216" t="str">
        <f>IFERROR(INDEX('Annex 1 LV, HV and UMS charges'!$B$14:$B$45,MATCH($A194,'Annex 1 LV, HV and UMS charges'!$A$14:$A$310,0)),INDEX('Annex 4 LDNO charges'!$B$14:$B$203,MATCH($A194,'Annex 4 LDNO charges'!$A$14:$A$203,0)))</f>
        <v>TBC</v>
      </c>
      <c r="C194" s="217">
        <f>IFERROR(INDEX('Annex 1 LV, HV and UMS charges'!$C$14:$C$45,MATCH($A194,'Annex 1 LV, HV and UMS charges'!$A$14:$A$310,0)),INDEX('Annex 4 LDNO charges'!$C$14:$C$203,MATCH($A194,'Annex 4 LDNO charges'!$A$14:$A$203,0)))</f>
        <v>0</v>
      </c>
      <c r="D194" s="41"/>
      <c r="E194" s="41"/>
      <c r="F194" s="40">
        <v>0</v>
      </c>
    </row>
    <row r="195" spans="1:6" ht="15" x14ac:dyDescent="0.2">
      <c r="A195" s="172" t="s">
        <v>503</v>
      </c>
      <c r="B195" s="216" t="str">
        <f>IFERROR(INDEX('Annex 1 LV, HV and UMS charges'!$B$14:$B$45,MATCH($A195,'Annex 1 LV, HV and UMS charges'!$A$14:$A$310,0)),INDEX('Annex 4 LDNO charges'!$B$14:$B$203,MATCH($A195,'Annex 4 LDNO charges'!$A$14:$A$203,0)))</f>
        <v>TBC</v>
      </c>
      <c r="C195" s="217">
        <f>IFERROR(INDEX('Annex 1 LV, HV and UMS charges'!$C$14:$C$45,MATCH($A195,'Annex 1 LV, HV and UMS charges'!$A$14:$A$310,0)),INDEX('Annex 4 LDNO charges'!$C$14:$C$203,MATCH($A195,'Annex 4 LDNO charges'!$A$14:$A$203,0)))</f>
        <v>0</v>
      </c>
      <c r="D195" s="41"/>
      <c r="E195" s="41"/>
      <c r="F195" s="40">
        <v>0</v>
      </c>
    </row>
    <row r="196" spans="1:6" ht="15" x14ac:dyDescent="0.2">
      <c r="A196" s="172" t="s">
        <v>504</v>
      </c>
      <c r="B196" s="216" t="str">
        <f>IFERROR(INDEX('Annex 1 LV, HV and UMS charges'!$B$14:$B$45,MATCH($A196,'Annex 1 LV, HV and UMS charges'!$A$14:$A$310,0)),INDEX('Annex 4 LDNO charges'!$B$14:$B$203,MATCH($A196,'Annex 4 LDNO charges'!$A$14:$A$203,0)))</f>
        <v>TBC</v>
      </c>
      <c r="C196" s="217">
        <f>IFERROR(INDEX('Annex 1 LV, HV and UMS charges'!$C$14:$C$45,MATCH($A196,'Annex 1 LV, HV and UMS charges'!$A$14:$A$310,0)),INDEX('Annex 4 LDNO charges'!$C$14:$C$203,MATCH($A196,'Annex 4 LDNO charges'!$A$14:$A$203,0)))</f>
        <v>0</v>
      </c>
      <c r="D196" s="41"/>
      <c r="E196" s="41"/>
      <c r="F196" s="40">
        <v>0</v>
      </c>
    </row>
    <row r="197" spans="1:6" ht="15" x14ac:dyDescent="0.2">
      <c r="A197" s="172" t="s">
        <v>505</v>
      </c>
      <c r="B197" s="216" t="str">
        <f>IFERROR(INDEX('Annex 1 LV, HV and UMS charges'!$B$14:$B$45,MATCH($A197,'Annex 1 LV, HV and UMS charges'!$A$14:$A$310,0)),INDEX('Annex 4 LDNO charges'!$B$14:$B$203,MATCH($A197,'Annex 4 LDNO charges'!$A$14:$A$203,0)))</f>
        <v>TBC</v>
      </c>
      <c r="C197" s="217">
        <f>IFERROR(INDEX('Annex 1 LV, HV and UMS charges'!$C$14:$C$45,MATCH($A197,'Annex 1 LV, HV and UMS charges'!$A$14:$A$310,0)),INDEX('Annex 4 LDNO charges'!$C$14:$C$203,MATCH($A197,'Annex 4 LDNO charges'!$A$14:$A$203,0)))</f>
        <v>0</v>
      </c>
      <c r="D197" s="41"/>
      <c r="E197" s="41"/>
      <c r="F197" s="40">
        <v>0</v>
      </c>
    </row>
    <row r="198" spans="1:6" ht="15" x14ac:dyDescent="0.2">
      <c r="A198" s="172" t="s">
        <v>578</v>
      </c>
      <c r="B198" s="216" t="str">
        <f>IFERROR(INDEX('Annex 1 LV, HV and UMS charges'!$B$14:$B$45,MATCH($A198,'Annex 1 LV, HV and UMS charges'!$A$14:$A$310,0)),INDEX('Annex 4 LDNO charges'!$B$14:$B$203,MATCH($A198,'Annex 4 LDNO charges'!$A$14:$A$203,0)))</f>
        <v>TBC</v>
      </c>
      <c r="C198" s="217" t="str">
        <f>IFERROR(INDEX('Annex 1 LV, HV and UMS charges'!$C$14:$C$45,MATCH($A198,'Annex 1 LV, HV and UMS charges'!$A$14:$A$310,0)),INDEX('Annex 4 LDNO charges'!$C$14:$C$203,MATCH($A198,'Annex 4 LDNO charges'!$A$14:$A$203,0)))</f>
        <v>1, 2 or 0</v>
      </c>
      <c r="D198" s="240">
        <v>2.5995736395550268E-2</v>
      </c>
      <c r="E198" s="240">
        <v>0</v>
      </c>
      <c r="F198" s="40">
        <v>7.2194344479783387E-2</v>
      </c>
    </row>
    <row r="199" spans="1:6" ht="15" x14ac:dyDescent="0.2">
      <c r="A199" s="172" t="s">
        <v>579</v>
      </c>
      <c r="B199" s="216" t="str">
        <f>IFERROR(INDEX('Annex 1 LV, HV and UMS charges'!$B$14:$B$45,MATCH($A199,'Annex 1 LV, HV and UMS charges'!$A$14:$A$310,0)),INDEX('Annex 4 LDNO charges'!$B$14:$B$203,MATCH($A199,'Annex 4 LDNO charges'!$A$14:$A$203,0)))</f>
        <v>TBC</v>
      </c>
      <c r="C199" s="217" t="str">
        <f>IFERROR(INDEX('Annex 1 LV, HV and UMS charges'!$C$14:$C$45,MATCH($A199,'Annex 1 LV, HV and UMS charges'!$A$14:$A$310,0)),INDEX('Annex 4 LDNO charges'!$C$14:$C$203,MATCH($A199,'Annex 4 LDNO charges'!$A$14:$A$203,0)))</f>
        <v>2</v>
      </c>
      <c r="D199" s="240">
        <v>0</v>
      </c>
      <c r="E199" s="240">
        <v>0</v>
      </c>
      <c r="F199" s="40">
        <v>0</v>
      </c>
    </row>
    <row r="200" spans="1:6" ht="15" x14ac:dyDescent="0.2">
      <c r="A200" s="172" t="s">
        <v>580</v>
      </c>
      <c r="B200" s="216" t="str">
        <f>IFERROR(INDEX('Annex 1 LV, HV and UMS charges'!$B$14:$B$45,MATCH($A200,'Annex 1 LV, HV and UMS charges'!$A$14:$A$310,0)),INDEX('Annex 4 LDNO charges'!$B$14:$B$203,MATCH($A200,'Annex 4 LDNO charges'!$A$14:$A$203,0)))</f>
        <v>TBC</v>
      </c>
      <c r="C200" s="217" t="str">
        <f>IFERROR(INDEX('Annex 1 LV, HV and UMS charges'!$C$14:$C$45,MATCH($A200,'Annex 1 LV, HV and UMS charges'!$A$14:$A$310,0)),INDEX('Annex 4 LDNO charges'!$C$14:$C$203,MATCH($A200,'Annex 4 LDNO charges'!$A$14:$A$203,0)))</f>
        <v>3 to 8 or 0</v>
      </c>
      <c r="D200" s="41"/>
      <c r="E200" s="41"/>
      <c r="F200" s="40">
        <v>7.2194344479783387E-2</v>
      </c>
    </row>
    <row r="201" spans="1:6" ht="15" x14ac:dyDescent="0.2">
      <c r="A201" s="172" t="s">
        <v>581</v>
      </c>
      <c r="B201" s="216" t="str">
        <f>IFERROR(INDEX('Annex 1 LV, HV and UMS charges'!$B$14:$B$45,MATCH($A201,'Annex 1 LV, HV and UMS charges'!$A$14:$A$310,0)),INDEX('Annex 4 LDNO charges'!$B$14:$B$203,MATCH($A201,'Annex 4 LDNO charges'!$A$14:$A$203,0)))</f>
        <v>TBC</v>
      </c>
      <c r="C201" s="217" t="str">
        <f>IFERROR(INDEX('Annex 1 LV, HV and UMS charges'!$C$14:$C$45,MATCH($A201,'Annex 1 LV, HV and UMS charges'!$A$14:$A$310,0)),INDEX('Annex 4 LDNO charges'!$C$14:$C$203,MATCH($A201,'Annex 4 LDNO charges'!$A$14:$A$203,0)))</f>
        <v>3 to 8 or 0</v>
      </c>
      <c r="D201" s="41"/>
      <c r="E201" s="41"/>
      <c r="F201" s="40">
        <v>7.2194344479783387E-2</v>
      </c>
    </row>
    <row r="202" spans="1:6" ht="15" x14ac:dyDescent="0.2">
      <c r="A202" s="172" t="s">
        <v>582</v>
      </c>
      <c r="B202" s="216" t="str">
        <f>IFERROR(INDEX('Annex 1 LV, HV and UMS charges'!$B$14:$B$45,MATCH($A202,'Annex 1 LV, HV and UMS charges'!$A$14:$A$310,0)),INDEX('Annex 4 LDNO charges'!$B$14:$B$203,MATCH($A202,'Annex 4 LDNO charges'!$A$14:$A$203,0)))</f>
        <v>TBC</v>
      </c>
      <c r="C202" s="217" t="str">
        <f>IFERROR(INDEX('Annex 1 LV, HV and UMS charges'!$C$14:$C$45,MATCH($A202,'Annex 1 LV, HV and UMS charges'!$A$14:$A$310,0)),INDEX('Annex 4 LDNO charges'!$C$14:$C$203,MATCH($A202,'Annex 4 LDNO charges'!$A$14:$A$203,0)))</f>
        <v>3 to 8 or 0</v>
      </c>
      <c r="D202" s="41"/>
      <c r="E202" s="41"/>
      <c r="F202" s="40">
        <v>7.2194344479783387E-2</v>
      </c>
    </row>
    <row r="203" spans="1:6" ht="15" x14ac:dyDescent="0.2">
      <c r="A203" s="172" t="s">
        <v>583</v>
      </c>
      <c r="B203" s="216" t="str">
        <f>IFERROR(INDEX('Annex 1 LV, HV and UMS charges'!$B$14:$B$45,MATCH($A203,'Annex 1 LV, HV and UMS charges'!$A$14:$A$310,0)),INDEX('Annex 4 LDNO charges'!$B$14:$B$203,MATCH($A203,'Annex 4 LDNO charges'!$A$14:$A$203,0)))</f>
        <v>TBC</v>
      </c>
      <c r="C203" s="217" t="str">
        <f>IFERROR(INDEX('Annex 1 LV, HV and UMS charges'!$C$14:$C$45,MATCH($A203,'Annex 1 LV, HV and UMS charges'!$A$14:$A$310,0)),INDEX('Annex 4 LDNO charges'!$C$14:$C$203,MATCH($A203,'Annex 4 LDNO charges'!$A$14:$A$203,0)))</f>
        <v>3 to 8 or 0</v>
      </c>
      <c r="D203" s="41"/>
      <c r="E203" s="41"/>
      <c r="F203" s="40">
        <v>7.2194344479783387E-2</v>
      </c>
    </row>
    <row r="204" spans="1:6" ht="15" x14ac:dyDescent="0.2">
      <c r="A204" s="172" t="s">
        <v>584</v>
      </c>
      <c r="B204" s="216" t="str">
        <f>IFERROR(INDEX('Annex 1 LV, HV and UMS charges'!$B$14:$B$45,MATCH($A204,'Annex 1 LV, HV and UMS charges'!$A$14:$A$310,0)),INDEX('Annex 4 LDNO charges'!$B$14:$B$203,MATCH($A204,'Annex 4 LDNO charges'!$A$14:$A$203,0)))</f>
        <v>TBC</v>
      </c>
      <c r="C204" s="217" t="str">
        <f>IFERROR(INDEX('Annex 1 LV, HV and UMS charges'!$C$14:$C$45,MATCH($A204,'Annex 1 LV, HV and UMS charges'!$A$14:$A$310,0)),INDEX('Annex 4 LDNO charges'!$C$14:$C$203,MATCH($A204,'Annex 4 LDNO charges'!$A$14:$A$203,0)))</f>
        <v>3 to 8 or 0</v>
      </c>
      <c r="D204" s="41"/>
      <c r="E204" s="41"/>
      <c r="F204" s="40">
        <v>7.2194344479783387E-2</v>
      </c>
    </row>
    <row r="205" spans="1:6" ht="15" x14ac:dyDescent="0.2">
      <c r="A205" s="172" t="s">
        <v>506</v>
      </c>
      <c r="B205" s="216" t="str">
        <f>IFERROR(INDEX('Annex 1 LV, HV and UMS charges'!$B$14:$B$45,MATCH($A205,'Annex 1 LV, HV and UMS charges'!$A$14:$A$310,0)),INDEX('Annex 4 LDNO charges'!$B$14:$B$203,MATCH($A205,'Annex 4 LDNO charges'!$A$14:$A$203,0)))</f>
        <v>TBC</v>
      </c>
      <c r="C205" s="217" t="str">
        <f>IFERROR(INDEX('Annex 1 LV, HV and UMS charges'!$C$14:$C$45,MATCH($A205,'Annex 1 LV, HV and UMS charges'!$A$14:$A$310,0)),INDEX('Annex 4 LDNO charges'!$C$14:$C$203,MATCH($A205,'Annex 4 LDNO charges'!$A$14:$A$203,0)))</f>
        <v>4</v>
      </c>
      <c r="D205" s="41"/>
      <c r="E205" s="41"/>
      <c r="F205" s="40">
        <v>0</v>
      </c>
    </row>
    <row r="206" spans="1:6" ht="15" x14ac:dyDescent="0.2">
      <c r="A206" s="172" t="s">
        <v>585</v>
      </c>
      <c r="B206" s="216" t="str">
        <f>IFERROR(INDEX('Annex 1 LV, HV and UMS charges'!$B$14:$B$45,MATCH($A206,'Annex 1 LV, HV and UMS charges'!$A$14:$A$310,0)),INDEX('Annex 4 LDNO charges'!$B$14:$B$203,MATCH($A206,'Annex 4 LDNO charges'!$A$14:$A$203,0)))</f>
        <v>TBC</v>
      </c>
      <c r="C206" s="217">
        <f>IFERROR(INDEX('Annex 1 LV, HV and UMS charges'!$C$14:$C$45,MATCH($A206,'Annex 1 LV, HV and UMS charges'!$A$14:$A$310,0)),INDEX('Annex 4 LDNO charges'!$C$14:$C$203,MATCH($A206,'Annex 4 LDNO charges'!$A$14:$A$203,0)))</f>
        <v>0</v>
      </c>
      <c r="D206" s="41"/>
      <c r="E206" s="41"/>
      <c r="F206" s="40">
        <v>7.2194344479783387E-2</v>
      </c>
    </row>
    <row r="207" spans="1:6" ht="15" x14ac:dyDescent="0.2">
      <c r="A207" s="172" t="s">
        <v>586</v>
      </c>
      <c r="B207" s="216" t="str">
        <f>IFERROR(INDEX('Annex 1 LV, HV and UMS charges'!$B$14:$B$45,MATCH($A207,'Annex 1 LV, HV and UMS charges'!$A$14:$A$310,0)),INDEX('Annex 4 LDNO charges'!$B$14:$B$203,MATCH($A207,'Annex 4 LDNO charges'!$A$14:$A$203,0)))</f>
        <v>TBC</v>
      </c>
      <c r="C207" s="217">
        <f>IFERROR(INDEX('Annex 1 LV, HV and UMS charges'!$C$14:$C$45,MATCH($A207,'Annex 1 LV, HV and UMS charges'!$A$14:$A$310,0)),INDEX('Annex 4 LDNO charges'!$C$14:$C$203,MATCH($A207,'Annex 4 LDNO charges'!$A$14:$A$203,0)))</f>
        <v>0</v>
      </c>
      <c r="D207" s="41"/>
      <c r="E207" s="41"/>
      <c r="F207" s="40">
        <v>7.2194344479783387E-2</v>
      </c>
    </row>
    <row r="208" spans="1:6" ht="15" x14ac:dyDescent="0.2">
      <c r="A208" s="172" t="s">
        <v>587</v>
      </c>
      <c r="B208" s="216" t="str">
        <f>IFERROR(INDEX('Annex 1 LV, HV and UMS charges'!$B$14:$B$45,MATCH($A208,'Annex 1 LV, HV and UMS charges'!$A$14:$A$310,0)),INDEX('Annex 4 LDNO charges'!$B$14:$B$203,MATCH($A208,'Annex 4 LDNO charges'!$A$14:$A$203,0)))</f>
        <v>TBC</v>
      </c>
      <c r="C208" s="217">
        <f>IFERROR(INDEX('Annex 1 LV, HV and UMS charges'!$C$14:$C$45,MATCH($A208,'Annex 1 LV, HV and UMS charges'!$A$14:$A$310,0)),INDEX('Annex 4 LDNO charges'!$C$14:$C$203,MATCH($A208,'Annex 4 LDNO charges'!$A$14:$A$203,0)))</f>
        <v>0</v>
      </c>
      <c r="D208" s="41"/>
      <c r="E208" s="41"/>
      <c r="F208" s="40">
        <v>7.2194344479783387E-2</v>
      </c>
    </row>
    <row r="209" spans="1:6" ht="15" x14ac:dyDescent="0.2">
      <c r="A209" s="172" t="s">
        <v>588</v>
      </c>
      <c r="B209" s="216" t="str">
        <f>IFERROR(INDEX('Annex 1 LV, HV and UMS charges'!$B$14:$B$45,MATCH($A209,'Annex 1 LV, HV and UMS charges'!$A$14:$A$310,0)),INDEX('Annex 4 LDNO charges'!$B$14:$B$203,MATCH($A209,'Annex 4 LDNO charges'!$A$14:$A$203,0)))</f>
        <v>TBC</v>
      </c>
      <c r="C209" s="217">
        <f>IFERROR(INDEX('Annex 1 LV, HV and UMS charges'!$C$14:$C$45,MATCH($A209,'Annex 1 LV, HV and UMS charges'!$A$14:$A$310,0)),INDEX('Annex 4 LDNO charges'!$C$14:$C$203,MATCH($A209,'Annex 4 LDNO charges'!$A$14:$A$203,0)))</f>
        <v>0</v>
      </c>
      <c r="D209" s="41"/>
      <c r="E209" s="41"/>
      <c r="F209" s="40">
        <v>7.2194344479783387E-2</v>
      </c>
    </row>
    <row r="210" spans="1:6" ht="15" x14ac:dyDescent="0.2">
      <c r="A210" s="172" t="s">
        <v>589</v>
      </c>
      <c r="B210" s="216" t="str">
        <f>IFERROR(INDEX('Annex 1 LV, HV and UMS charges'!$B$14:$B$45,MATCH($A210,'Annex 1 LV, HV and UMS charges'!$A$14:$A$310,0)),INDEX('Annex 4 LDNO charges'!$B$14:$B$203,MATCH($A210,'Annex 4 LDNO charges'!$A$14:$A$203,0)))</f>
        <v>TBC</v>
      </c>
      <c r="C210" s="217">
        <f>IFERROR(INDEX('Annex 1 LV, HV and UMS charges'!$C$14:$C$45,MATCH($A210,'Annex 1 LV, HV and UMS charges'!$A$14:$A$310,0)),INDEX('Annex 4 LDNO charges'!$C$14:$C$203,MATCH($A210,'Annex 4 LDNO charges'!$A$14:$A$203,0)))</f>
        <v>0</v>
      </c>
      <c r="D210" s="41"/>
      <c r="E210" s="41"/>
      <c r="F210" s="40">
        <v>7.2194344479783387E-2</v>
      </c>
    </row>
    <row r="211" spans="1:6" ht="15" x14ac:dyDescent="0.2">
      <c r="A211" s="172" t="s">
        <v>590</v>
      </c>
      <c r="B211" s="216" t="str">
        <f>IFERROR(INDEX('Annex 1 LV, HV and UMS charges'!$B$14:$B$45,MATCH($A211,'Annex 1 LV, HV and UMS charges'!$A$14:$A$310,0)),INDEX('Annex 4 LDNO charges'!$B$14:$B$203,MATCH($A211,'Annex 4 LDNO charges'!$A$14:$A$203,0)))</f>
        <v>TBC</v>
      </c>
      <c r="C211" s="217">
        <f>IFERROR(INDEX('Annex 1 LV, HV and UMS charges'!$C$14:$C$45,MATCH($A211,'Annex 1 LV, HV and UMS charges'!$A$14:$A$310,0)),INDEX('Annex 4 LDNO charges'!$C$14:$C$203,MATCH($A211,'Annex 4 LDNO charges'!$A$14:$A$203,0)))</f>
        <v>0</v>
      </c>
      <c r="D211" s="41"/>
      <c r="E211" s="41"/>
      <c r="F211" s="40">
        <v>7.2194344479783387E-2</v>
      </c>
    </row>
    <row r="212" spans="1:6" ht="15" x14ac:dyDescent="0.2">
      <c r="A212" s="172" t="s">
        <v>591</v>
      </c>
      <c r="B212" s="216" t="str">
        <f>IFERROR(INDEX('Annex 1 LV, HV and UMS charges'!$B$14:$B$45,MATCH($A212,'Annex 1 LV, HV and UMS charges'!$A$14:$A$310,0)),INDEX('Annex 4 LDNO charges'!$B$14:$B$203,MATCH($A212,'Annex 4 LDNO charges'!$A$14:$A$203,0)))</f>
        <v>TBC</v>
      </c>
      <c r="C212" s="217">
        <f>IFERROR(INDEX('Annex 1 LV, HV and UMS charges'!$C$14:$C$45,MATCH($A212,'Annex 1 LV, HV and UMS charges'!$A$14:$A$310,0)),INDEX('Annex 4 LDNO charges'!$C$14:$C$203,MATCH($A212,'Annex 4 LDNO charges'!$A$14:$A$203,0)))</f>
        <v>0</v>
      </c>
      <c r="D212" s="41"/>
      <c r="E212" s="41"/>
      <c r="F212" s="40">
        <v>7.2194344479783387E-2</v>
      </c>
    </row>
    <row r="213" spans="1:6" ht="15" x14ac:dyDescent="0.2">
      <c r="A213" s="172" t="s">
        <v>592</v>
      </c>
      <c r="B213" s="216" t="str">
        <f>IFERROR(INDEX('Annex 1 LV, HV and UMS charges'!$B$14:$B$45,MATCH($A213,'Annex 1 LV, HV and UMS charges'!$A$14:$A$310,0)),INDEX('Annex 4 LDNO charges'!$B$14:$B$203,MATCH($A213,'Annex 4 LDNO charges'!$A$14:$A$203,0)))</f>
        <v>TBC</v>
      </c>
      <c r="C213" s="217">
        <f>IFERROR(INDEX('Annex 1 LV, HV and UMS charges'!$C$14:$C$45,MATCH($A213,'Annex 1 LV, HV and UMS charges'!$A$14:$A$310,0)),INDEX('Annex 4 LDNO charges'!$C$14:$C$203,MATCH($A213,'Annex 4 LDNO charges'!$A$14:$A$203,0)))</f>
        <v>0</v>
      </c>
      <c r="D213" s="41"/>
      <c r="E213" s="41"/>
      <c r="F213" s="40">
        <v>7.2194344479783387E-2</v>
      </c>
    </row>
    <row r="214" spans="1:6" ht="15" x14ac:dyDescent="0.2">
      <c r="A214" s="172" t="s">
        <v>593</v>
      </c>
      <c r="B214" s="216" t="str">
        <f>IFERROR(INDEX('Annex 1 LV, HV and UMS charges'!$B$14:$B$45,MATCH($A214,'Annex 1 LV, HV and UMS charges'!$A$14:$A$310,0)),INDEX('Annex 4 LDNO charges'!$B$14:$B$203,MATCH($A214,'Annex 4 LDNO charges'!$A$14:$A$203,0)))</f>
        <v>TBC</v>
      </c>
      <c r="C214" s="217">
        <f>IFERROR(INDEX('Annex 1 LV, HV and UMS charges'!$C$14:$C$45,MATCH($A214,'Annex 1 LV, HV and UMS charges'!$A$14:$A$310,0)),INDEX('Annex 4 LDNO charges'!$C$14:$C$203,MATCH($A214,'Annex 4 LDNO charges'!$A$14:$A$203,0)))</f>
        <v>0</v>
      </c>
      <c r="D214" s="41"/>
      <c r="E214" s="41"/>
      <c r="F214" s="40">
        <v>7.2194344479783387E-2</v>
      </c>
    </row>
    <row r="215" spans="1:6" ht="15" x14ac:dyDescent="0.2">
      <c r="A215" s="172" t="s">
        <v>594</v>
      </c>
      <c r="B215" s="216" t="str">
        <f>IFERROR(INDEX('Annex 1 LV, HV and UMS charges'!$B$14:$B$45,MATCH($A215,'Annex 1 LV, HV and UMS charges'!$A$14:$A$310,0)),INDEX('Annex 4 LDNO charges'!$B$14:$B$203,MATCH($A215,'Annex 4 LDNO charges'!$A$14:$A$203,0)))</f>
        <v>TBC</v>
      </c>
      <c r="C215" s="217">
        <f>IFERROR(INDEX('Annex 1 LV, HV and UMS charges'!$C$14:$C$45,MATCH($A215,'Annex 1 LV, HV and UMS charges'!$A$14:$A$310,0)),INDEX('Annex 4 LDNO charges'!$C$14:$C$203,MATCH($A215,'Annex 4 LDNO charges'!$A$14:$A$203,0)))</f>
        <v>0</v>
      </c>
      <c r="D215" s="41"/>
      <c r="E215" s="41"/>
      <c r="F215" s="40">
        <v>7.2194344479783387E-2</v>
      </c>
    </row>
    <row r="216" spans="1:6" ht="15" x14ac:dyDescent="0.2">
      <c r="A216" s="172" t="s">
        <v>595</v>
      </c>
      <c r="B216" s="216" t="str">
        <f>IFERROR(INDEX('Annex 1 LV, HV and UMS charges'!$B$14:$B$45,MATCH($A216,'Annex 1 LV, HV and UMS charges'!$A$14:$A$310,0)),INDEX('Annex 4 LDNO charges'!$B$14:$B$203,MATCH($A216,'Annex 4 LDNO charges'!$A$14:$A$203,0)))</f>
        <v>TBC</v>
      </c>
      <c r="C216" s="217">
        <f>IFERROR(INDEX('Annex 1 LV, HV and UMS charges'!$C$14:$C$45,MATCH($A216,'Annex 1 LV, HV and UMS charges'!$A$14:$A$310,0)),INDEX('Annex 4 LDNO charges'!$C$14:$C$203,MATCH($A216,'Annex 4 LDNO charges'!$A$14:$A$203,0)))</f>
        <v>0</v>
      </c>
      <c r="D216" s="41"/>
      <c r="E216" s="41"/>
      <c r="F216" s="40">
        <v>7.2194344479783387E-2</v>
      </c>
    </row>
    <row r="217" spans="1:6" ht="15" x14ac:dyDescent="0.2">
      <c r="A217" s="172" t="s">
        <v>596</v>
      </c>
      <c r="B217" s="216" t="str">
        <f>IFERROR(INDEX('Annex 1 LV, HV and UMS charges'!$B$14:$B$45,MATCH($A217,'Annex 1 LV, HV and UMS charges'!$A$14:$A$310,0)),INDEX('Annex 4 LDNO charges'!$B$14:$B$203,MATCH($A217,'Annex 4 LDNO charges'!$A$14:$A$203,0)))</f>
        <v>TBC</v>
      </c>
      <c r="C217" s="217">
        <f>IFERROR(INDEX('Annex 1 LV, HV and UMS charges'!$C$14:$C$45,MATCH($A217,'Annex 1 LV, HV and UMS charges'!$A$14:$A$310,0)),INDEX('Annex 4 LDNO charges'!$C$14:$C$203,MATCH($A217,'Annex 4 LDNO charges'!$A$14:$A$203,0)))</f>
        <v>0</v>
      </c>
      <c r="D217" s="41"/>
      <c r="E217" s="41"/>
      <c r="F217" s="40">
        <v>7.2194344479783387E-2</v>
      </c>
    </row>
    <row r="218" spans="1:6" ht="15" x14ac:dyDescent="0.2">
      <c r="A218" s="172" t="s">
        <v>597</v>
      </c>
      <c r="B218" s="216" t="str">
        <f>IFERROR(INDEX('Annex 1 LV, HV and UMS charges'!$B$14:$B$45,MATCH($A218,'Annex 1 LV, HV and UMS charges'!$A$14:$A$310,0)),INDEX('Annex 4 LDNO charges'!$B$14:$B$203,MATCH($A218,'Annex 4 LDNO charges'!$A$14:$A$203,0)))</f>
        <v>TBC</v>
      </c>
      <c r="C218" s="217">
        <f>IFERROR(INDEX('Annex 1 LV, HV and UMS charges'!$C$14:$C$45,MATCH($A218,'Annex 1 LV, HV and UMS charges'!$A$14:$A$310,0)),INDEX('Annex 4 LDNO charges'!$C$14:$C$203,MATCH($A218,'Annex 4 LDNO charges'!$A$14:$A$203,0)))</f>
        <v>0</v>
      </c>
      <c r="D218" s="41"/>
      <c r="E218" s="41"/>
      <c r="F218" s="40">
        <v>7.2194344479783387E-2</v>
      </c>
    </row>
    <row r="219" spans="1:6" ht="15" x14ac:dyDescent="0.2">
      <c r="A219" s="172" t="s">
        <v>598</v>
      </c>
      <c r="B219" s="216" t="str">
        <f>IFERROR(INDEX('Annex 1 LV, HV and UMS charges'!$B$14:$B$45,MATCH($A219,'Annex 1 LV, HV and UMS charges'!$A$14:$A$310,0)),INDEX('Annex 4 LDNO charges'!$B$14:$B$203,MATCH($A219,'Annex 4 LDNO charges'!$A$14:$A$203,0)))</f>
        <v>TBC</v>
      </c>
      <c r="C219" s="217">
        <f>IFERROR(INDEX('Annex 1 LV, HV and UMS charges'!$C$14:$C$45,MATCH($A219,'Annex 1 LV, HV and UMS charges'!$A$14:$A$310,0)),INDEX('Annex 4 LDNO charges'!$C$14:$C$203,MATCH($A219,'Annex 4 LDNO charges'!$A$14:$A$203,0)))</f>
        <v>0</v>
      </c>
      <c r="D219" s="41"/>
      <c r="E219" s="41"/>
      <c r="F219" s="40">
        <v>7.2194344479783387E-2</v>
      </c>
    </row>
    <row r="220" spans="1:6" ht="15" x14ac:dyDescent="0.2">
      <c r="A220" s="172" t="s">
        <v>599</v>
      </c>
      <c r="B220" s="216" t="str">
        <f>IFERROR(INDEX('Annex 1 LV, HV and UMS charges'!$B$14:$B$45,MATCH($A220,'Annex 1 LV, HV and UMS charges'!$A$14:$A$310,0)),INDEX('Annex 4 LDNO charges'!$B$14:$B$203,MATCH($A220,'Annex 4 LDNO charges'!$A$14:$A$203,0)))</f>
        <v>TBC</v>
      </c>
      <c r="C220" s="217">
        <f>IFERROR(INDEX('Annex 1 LV, HV and UMS charges'!$C$14:$C$45,MATCH($A220,'Annex 1 LV, HV and UMS charges'!$A$14:$A$310,0)),INDEX('Annex 4 LDNO charges'!$C$14:$C$203,MATCH($A220,'Annex 4 LDNO charges'!$A$14:$A$203,0)))</f>
        <v>0</v>
      </c>
      <c r="D220" s="41"/>
      <c r="E220" s="41"/>
      <c r="F220" s="40">
        <v>7.2194344479783387E-2</v>
      </c>
    </row>
    <row r="221" spans="1:6" ht="15" x14ac:dyDescent="0.2">
      <c r="A221" s="172" t="s">
        <v>507</v>
      </c>
      <c r="B221" s="216" t="str">
        <f>IFERROR(INDEX('Annex 1 LV, HV and UMS charges'!$B$14:$B$45,MATCH($A221,'Annex 1 LV, HV and UMS charges'!$A$14:$A$310,0)),INDEX('Annex 4 LDNO charges'!$B$14:$B$203,MATCH($A221,'Annex 4 LDNO charges'!$A$14:$A$203,0)))</f>
        <v>TBC</v>
      </c>
      <c r="C221" s="217" t="str">
        <f>IFERROR(INDEX('Annex 1 LV, HV and UMS charges'!$C$14:$C$45,MATCH($A221,'Annex 1 LV, HV and UMS charges'!$A$14:$A$310,0)),INDEX('Annex 4 LDNO charges'!$C$14:$C$203,MATCH($A221,'Annex 4 LDNO charges'!$A$14:$A$203,0)))</f>
        <v>0, 1 or 8</v>
      </c>
      <c r="D221" s="41"/>
      <c r="E221" s="41"/>
      <c r="F221" s="40">
        <v>0</v>
      </c>
    </row>
    <row r="222" spans="1:6" ht="15" x14ac:dyDescent="0.2">
      <c r="A222" s="172" t="s">
        <v>508</v>
      </c>
      <c r="B222" s="216" t="str">
        <f>IFERROR(INDEX('Annex 1 LV, HV and UMS charges'!$B$14:$B$45,MATCH($A222,'Annex 1 LV, HV and UMS charges'!$A$14:$A$310,0)),INDEX('Annex 4 LDNO charges'!$B$14:$B$203,MATCH($A222,'Annex 4 LDNO charges'!$A$14:$A$203,0)))</f>
        <v>TBC</v>
      </c>
      <c r="C222" s="217">
        <f>IFERROR(INDEX('Annex 1 LV, HV and UMS charges'!$C$14:$C$45,MATCH($A222,'Annex 1 LV, HV and UMS charges'!$A$14:$A$310,0)),INDEX('Annex 4 LDNO charges'!$C$14:$C$203,MATCH($A222,'Annex 4 LDNO charges'!$A$14:$A$203,0)))</f>
        <v>0</v>
      </c>
      <c r="D222" s="41"/>
      <c r="E222" s="41"/>
      <c r="F222" s="40">
        <v>0</v>
      </c>
    </row>
    <row r="223" spans="1:6" ht="15" x14ac:dyDescent="0.2">
      <c r="A223" s="172" t="s">
        <v>509</v>
      </c>
      <c r="B223" s="216" t="str">
        <f>IFERROR(INDEX('Annex 1 LV, HV and UMS charges'!$B$14:$B$45,MATCH($A223,'Annex 1 LV, HV and UMS charges'!$A$14:$A$310,0)),INDEX('Annex 4 LDNO charges'!$B$14:$B$203,MATCH($A223,'Annex 4 LDNO charges'!$A$14:$A$203,0)))</f>
        <v>TBC</v>
      </c>
      <c r="C223" s="217">
        <f>IFERROR(INDEX('Annex 1 LV, HV and UMS charges'!$C$14:$C$45,MATCH($A223,'Annex 1 LV, HV and UMS charges'!$A$14:$A$310,0)),INDEX('Annex 4 LDNO charges'!$C$14:$C$203,MATCH($A223,'Annex 4 LDNO charges'!$A$14:$A$203,0)))</f>
        <v>0</v>
      </c>
      <c r="D223" s="41"/>
      <c r="E223" s="41"/>
      <c r="F223" s="40">
        <v>0</v>
      </c>
    </row>
    <row r="224" spans="1:6" ht="15" x14ac:dyDescent="0.2">
      <c r="A224" s="172" t="s">
        <v>510</v>
      </c>
      <c r="B224" s="216" t="str">
        <f>IFERROR(INDEX('Annex 1 LV, HV and UMS charges'!$B$14:$B$45,MATCH($A224,'Annex 1 LV, HV and UMS charges'!$A$14:$A$310,0)),INDEX('Annex 4 LDNO charges'!$B$14:$B$203,MATCH($A224,'Annex 4 LDNO charges'!$A$14:$A$203,0)))</f>
        <v>TBC</v>
      </c>
      <c r="C224" s="217">
        <f>IFERROR(INDEX('Annex 1 LV, HV and UMS charges'!$C$14:$C$45,MATCH($A224,'Annex 1 LV, HV and UMS charges'!$A$14:$A$310,0)),INDEX('Annex 4 LDNO charges'!$C$14:$C$203,MATCH($A224,'Annex 4 LDNO charges'!$A$14:$A$203,0)))</f>
        <v>0</v>
      </c>
      <c r="D224" s="41"/>
      <c r="E224" s="41"/>
      <c r="F224" s="40">
        <v>0</v>
      </c>
    </row>
    <row r="225" spans="1:6" ht="15" x14ac:dyDescent="0.2">
      <c r="A225" s="172" t="s">
        <v>511</v>
      </c>
      <c r="B225" s="216" t="str">
        <f>IFERROR(INDEX('Annex 1 LV, HV and UMS charges'!$B$14:$B$45,MATCH($A225,'Annex 1 LV, HV and UMS charges'!$A$14:$A$310,0)),INDEX('Annex 4 LDNO charges'!$B$14:$B$203,MATCH($A225,'Annex 4 LDNO charges'!$A$14:$A$203,0)))</f>
        <v>TBC</v>
      </c>
      <c r="C225" s="217">
        <f>IFERROR(INDEX('Annex 1 LV, HV and UMS charges'!$C$14:$C$45,MATCH($A225,'Annex 1 LV, HV and UMS charges'!$A$14:$A$310,0)),INDEX('Annex 4 LDNO charges'!$C$14:$C$203,MATCH($A225,'Annex 4 LDNO charges'!$A$14:$A$203,0)))</f>
        <v>0</v>
      </c>
      <c r="D225" s="41"/>
      <c r="E225" s="41"/>
      <c r="F225" s="40">
        <v>0</v>
      </c>
    </row>
    <row r="226" spans="1:6" ht="15" x14ac:dyDescent="0.2">
      <c r="A226" s="172" t="s">
        <v>512</v>
      </c>
      <c r="B226" s="216" t="str">
        <f>IFERROR(INDEX('Annex 1 LV, HV and UMS charges'!$B$14:$B$45,MATCH($A226,'Annex 1 LV, HV and UMS charges'!$A$14:$A$310,0)),INDEX('Annex 4 LDNO charges'!$B$14:$B$203,MATCH($A226,'Annex 4 LDNO charges'!$A$14:$A$203,0)))</f>
        <v>TBC</v>
      </c>
      <c r="C226" s="217">
        <f>IFERROR(INDEX('Annex 1 LV, HV and UMS charges'!$C$14:$C$45,MATCH($A226,'Annex 1 LV, HV and UMS charges'!$A$14:$A$310,0)),INDEX('Annex 4 LDNO charges'!$C$14:$C$203,MATCH($A226,'Annex 4 LDNO charges'!$A$14:$A$203,0)))</f>
        <v>0</v>
      </c>
      <c r="D226" s="41"/>
      <c r="E226" s="41"/>
      <c r="F226" s="40">
        <v>0</v>
      </c>
    </row>
    <row r="227" spans="1:6" ht="12.75" x14ac:dyDescent="0.2">
      <c r="A227" s="329" t="s">
        <v>514</v>
      </c>
      <c r="B227" s="329"/>
      <c r="C227" s="329"/>
      <c r="D227" s="329"/>
      <c r="E227" s="329"/>
      <c r="F227" s="329"/>
    </row>
    <row r="228" spans="1:6" ht="12.75" x14ac:dyDescent="0.2">
      <c r="A228" s="328" t="s">
        <v>515</v>
      </c>
      <c r="B228" s="328"/>
      <c r="C228" s="328"/>
      <c r="D228" s="328"/>
      <c r="E228" s="328"/>
      <c r="F228" s="328"/>
    </row>
    <row r="229" spans="1:6" ht="12.75" x14ac:dyDescent="0.2">
      <c r="A229" s="328" t="s">
        <v>516</v>
      </c>
      <c r="B229" s="328"/>
      <c r="C229" s="328"/>
      <c r="D229" s="328"/>
      <c r="E229" s="328"/>
      <c r="F229" s="328"/>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89"/>
  <sheetViews>
    <sheetView zoomScale="85" zoomScaleNormal="85" zoomScaleSheetLayoutView="100" workbookViewId="0">
      <selection activeCell="D12" sqref="D12"/>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4" t="s">
        <v>27</v>
      </c>
      <c r="B1" s="3"/>
      <c r="C1" s="2"/>
      <c r="E1" s="10"/>
      <c r="F1" s="4"/>
      <c r="G1" s="4"/>
    </row>
    <row r="2" spans="1:7" s="11" customFormat="1" ht="36" customHeight="1" x14ac:dyDescent="0.2">
      <c r="A2" s="288" t="str">
        <f>Overview!B4&amp; " - Effective from "&amp;TEXT(Overview!D4,"D MMMM YYYY")&amp;" - "&amp;Overview!E4&amp;" Nodal/Zonal charges"</f>
        <v>Western Power Distribution (South Wales) plc - Effective from 1 April 2022 - Final Nodal/Zonal charges</v>
      </c>
      <c r="B2" s="289"/>
      <c r="C2" s="289"/>
      <c r="D2" s="290"/>
    </row>
    <row r="3" spans="1:7" ht="60.75" customHeight="1" x14ac:dyDescent="0.2">
      <c r="A3" s="21" t="s">
        <v>97</v>
      </c>
      <c r="B3" s="21" t="s">
        <v>1</v>
      </c>
      <c r="C3" s="21" t="s">
        <v>62</v>
      </c>
      <c r="D3" s="21" t="s">
        <v>63</v>
      </c>
    </row>
    <row r="4" spans="1:7" ht="21.75" customHeight="1" x14ac:dyDescent="0.2">
      <c r="A4" s="7" t="s">
        <v>1061</v>
      </c>
      <c r="B4" s="8" t="s">
        <v>1447</v>
      </c>
      <c r="C4" s="245">
        <v>6.3019229999999996E-2</v>
      </c>
      <c r="D4" s="245">
        <v>16.072811980000001</v>
      </c>
    </row>
    <row r="5" spans="1:7" ht="21.75" customHeight="1" x14ac:dyDescent="0.2">
      <c r="A5" s="7" t="s">
        <v>1062</v>
      </c>
      <c r="B5" s="8" t="s">
        <v>1447</v>
      </c>
      <c r="C5" s="245">
        <v>1.4514224899999999</v>
      </c>
      <c r="D5" s="245">
        <v>3.8607900000000001E-2</v>
      </c>
    </row>
    <row r="6" spans="1:7" ht="21.75" customHeight="1" x14ac:dyDescent="0.2">
      <c r="A6" s="7" t="s">
        <v>1063</v>
      </c>
      <c r="B6" s="8" t="s">
        <v>1447</v>
      </c>
      <c r="C6" s="245">
        <v>1.4388775199999999</v>
      </c>
      <c r="D6" s="245">
        <v>6.7886761199999999</v>
      </c>
    </row>
    <row r="7" spans="1:7" ht="21.75" customHeight="1" x14ac:dyDescent="0.2">
      <c r="A7" s="7" t="s">
        <v>1064</v>
      </c>
      <c r="B7" s="8" t="s">
        <v>1447</v>
      </c>
      <c r="C7" s="245">
        <v>0.32384835000000001</v>
      </c>
      <c r="D7" s="245">
        <v>0.76156988999999997</v>
      </c>
    </row>
    <row r="8" spans="1:7" ht="21.75" customHeight="1" x14ac:dyDescent="0.2">
      <c r="A8" s="7" t="s">
        <v>1065</v>
      </c>
      <c r="B8" s="8" t="s">
        <v>1447</v>
      </c>
      <c r="C8" s="245">
        <v>0.17701844</v>
      </c>
      <c r="D8" s="245">
        <v>0.57815691000000002</v>
      </c>
    </row>
    <row r="9" spans="1:7" ht="21.75" customHeight="1" x14ac:dyDescent="0.2">
      <c r="A9" s="7" t="s">
        <v>1066</v>
      </c>
      <c r="B9" s="8" t="s">
        <v>1447</v>
      </c>
      <c r="C9" s="245">
        <v>0.62527962999999998</v>
      </c>
      <c r="D9" s="245">
        <v>3.6803266699999999</v>
      </c>
    </row>
    <row r="10" spans="1:7" ht="21.75" customHeight="1" x14ac:dyDescent="0.2">
      <c r="A10" s="7" t="s">
        <v>1067</v>
      </c>
      <c r="B10" s="8" t="s">
        <v>1447</v>
      </c>
      <c r="C10" s="245">
        <v>6.356639E-2</v>
      </c>
      <c r="D10" s="245" t="s">
        <v>1447</v>
      </c>
    </row>
    <row r="11" spans="1:7" ht="21.75" customHeight="1" x14ac:dyDescent="0.2">
      <c r="A11" s="7" t="s">
        <v>1068</v>
      </c>
      <c r="B11" s="8" t="s">
        <v>1447</v>
      </c>
      <c r="C11" s="245">
        <v>1.6791686400000001</v>
      </c>
      <c r="D11" s="245">
        <v>3.8383840000000002E-2</v>
      </c>
    </row>
    <row r="12" spans="1:7" ht="21.75" customHeight="1" x14ac:dyDescent="0.2">
      <c r="A12" s="7" t="s">
        <v>1069</v>
      </c>
      <c r="B12" s="8" t="s">
        <v>1447</v>
      </c>
      <c r="C12" s="245">
        <v>1.9858787099999999</v>
      </c>
      <c r="D12" s="245">
        <v>6.3138807400000001</v>
      </c>
    </row>
    <row r="13" spans="1:7" ht="21.75" customHeight="1" x14ac:dyDescent="0.2">
      <c r="A13" s="7" t="s">
        <v>1070</v>
      </c>
      <c r="B13" s="8" t="s">
        <v>1447</v>
      </c>
      <c r="C13" s="245">
        <v>0.16484001000000001</v>
      </c>
      <c r="D13" s="245">
        <v>0.13741022</v>
      </c>
    </row>
    <row r="14" spans="1:7" ht="21.75" customHeight="1" x14ac:dyDescent="0.2">
      <c r="A14" s="7" t="s">
        <v>1071</v>
      </c>
      <c r="B14" s="8" t="s">
        <v>1447</v>
      </c>
      <c r="C14" s="245">
        <v>1.41436994</v>
      </c>
      <c r="D14" s="245">
        <v>0.70902699000000002</v>
      </c>
    </row>
    <row r="15" spans="1:7" ht="21.75" customHeight="1" x14ac:dyDescent="0.2">
      <c r="A15" s="7" t="s">
        <v>1072</v>
      </c>
      <c r="B15" s="8" t="s">
        <v>1447</v>
      </c>
      <c r="C15" s="245">
        <v>2.5851656900000002</v>
      </c>
      <c r="D15" s="245">
        <v>1.0210254700000001</v>
      </c>
    </row>
    <row r="16" spans="1:7" ht="21.75" customHeight="1" x14ac:dyDescent="0.2">
      <c r="A16" s="7" t="s">
        <v>1073</v>
      </c>
      <c r="B16" s="8" t="s">
        <v>1447</v>
      </c>
      <c r="C16" s="245">
        <v>-3.8204740300000002</v>
      </c>
      <c r="D16" s="245">
        <v>0.10990205</v>
      </c>
    </row>
    <row r="17" spans="1:4" ht="21.75" customHeight="1" x14ac:dyDescent="0.2">
      <c r="A17" s="7" t="s">
        <v>1074</v>
      </c>
      <c r="B17" s="8" t="s">
        <v>1447</v>
      </c>
      <c r="C17" s="245">
        <v>6.3565869999999997E-2</v>
      </c>
      <c r="D17" s="245" t="s">
        <v>1447</v>
      </c>
    </row>
    <row r="18" spans="1:4" ht="21.75" customHeight="1" x14ac:dyDescent="0.2">
      <c r="A18" s="7" t="s">
        <v>1075</v>
      </c>
      <c r="B18" s="8" t="s">
        <v>1076</v>
      </c>
      <c r="C18" s="245" t="s">
        <v>1447</v>
      </c>
      <c r="D18" s="245" t="s">
        <v>1447</v>
      </c>
    </row>
    <row r="19" spans="1:4" ht="21.75" customHeight="1" x14ac:dyDescent="0.2">
      <c r="A19" s="7" t="s">
        <v>1076</v>
      </c>
      <c r="B19" s="8" t="s">
        <v>1447</v>
      </c>
      <c r="C19" s="245" t="s">
        <v>1447</v>
      </c>
      <c r="D19" s="245" t="s">
        <v>1447</v>
      </c>
    </row>
    <row r="20" spans="1:4" ht="21.75" customHeight="1" x14ac:dyDescent="0.2">
      <c r="A20" s="7" t="s">
        <v>1077</v>
      </c>
      <c r="B20" s="8" t="s">
        <v>1447</v>
      </c>
      <c r="C20" s="245">
        <v>1.9977255700000001</v>
      </c>
      <c r="D20" s="245">
        <v>1.46278321</v>
      </c>
    </row>
    <row r="21" spans="1:4" ht="21.75" customHeight="1" x14ac:dyDescent="0.2">
      <c r="A21" s="7" t="s">
        <v>1078</v>
      </c>
      <c r="B21" s="8" t="s">
        <v>1447</v>
      </c>
      <c r="C21" s="245">
        <v>3.5620999999999998E-4</v>
      </c>
      <c r="D21" s="245">
        <v>0.11074655</v>
      </c>
    </row>
    <row r="22" spans="1:4" ht="21.75" customHeight="1" x14ac:dyDescent="0.2">
      <c r="A22" s="7" t="s">
        <v>1079</v>
      </c>
      <c r="B22" s="8" t="s">
        <v>1447</v>
      </c>
      <c r="C22" s="245">
        <v>-0.34050069999999999</v>
      </c>
      <c r="D22" s="245" t="s">
        <v>1447</v>
      </c>
    </row>
    <row r="23" spans="1:4" ht="21.75" customHeight="1" x14ac:dyDescent="0.2">
      <c r="A23" s="7" t="s">
        <v>1080</v>
      </c>
      <c r="B23" s="8" t="s">
        <v>1447</v>
      </c>
      <c r="C23" s="245">
        <v>1.4058774999999999</v>
      </c>
      <c r="D23" s="245" t="s">
        <v>1447</v>
      </c>
    </row>
    <row r="24" spans="1:4" ht="21.75" customHeight="1" x14ac:dyDescent="0.2">
      <c r="A24" s="7" t="s">
        <v>1081</v>
      </c>
      <c r="B24" s="8" t="s">
        <v>1447</v>
      </c>
      <c r="C24" s="245">
        <v>-1.69726574</v>
      </c>
      <c r="D24" s="245">
        <v>1.0572554000000001</v>
      </c>
    </row>
    <row r="25" spans="1:4" ht="21.75" customHeight="1" x14ac:dyDescent="0.2">
      <c r="A25" s="7" t="s">
        <v>1082</v>
      </c>
      <c r="B25" s="8" t="s">
        <v>1447</v>
      </c>
      <c r="C25" s="245" t="s">
        <v>1447</v>
      </c>
      <c r="D25" s="245" t="s">
        <v>1447</v>
      </c>
    </row>
    <row r="26" spans="1:4" ht="21.75" customHeight="1" x14ac:dyDescent="0.2">
      <c r="A26" s="7" t="s">
        <v>1083</v>
      </c>
      <c r="B26" s="8" t="s">
        <v>1447</v>
      </c>
      <c r="C26" s="245">
        <v>14.49722336</v>
      </c>
      <c r="D26" s="245">
        <v>4.3447896400000001</v>
      </c>
    </row>
    <row r="27" spans="1:4" ht="21.75" customHeight="1" x14ac:dyDescent="0.2">
      <c r="A27" s="7" t="s">
        <v>1084</v>
      </c>
      <c r="B27" s="8" t="s">
        <v>1447</v>
      </c>
      <c r="C27" s="245">
        <v>5.53029598</v>
      </c>
      <c r="D27" s="245">
        <v>8.3810711599999994</v>
      </c>
    </row>
    <row r="28" spans="1:4" ht="21.75" customHeight="1" x14ac:dyDescent="0.2">
      <c r="A28" s="7" t="s">
        <v>1085</v>
      </c>
      <c r="B28" s="8" t="s">
        <v>1447</v>
      </c>
      <c r="C28" s="245">
        <v>0.14888446999999999</v>
      </c>
      <c r="D28" s="245">
        <v>0.35550799</v>
      </c>
    </row>
    <row r="29" spans="1:4" ht="21.75" customHeight="1" x14ac:dyDescent="0.2">
      <c r="A29" s="7" t="s">
        <v>1086</v>
      </c>
      <c r="B29" s="8" t="s">
        <v>1447</v>
      </c>
      <c r="C29" s="245">
        <v>-0.61337005</v>
      </c>
      <c r="D29" s="245">
        <v>-1.7977900000000001E-3</v>
      </c>
    </row>
    <row r="30" spans="1:4" ht="21.75" customHeight="1" x14ac:dyDescent="0.2">
      <c r="A30" s="7" t="s">
        <v>1087</v>
      </c>
      <c r="B30" s="8" t="s">
        <v>1447</v>
      </c>
      <c r="C30" s="245">
        <v>3.5586999999999999E-4</v>
      </c>
      <c r="D30" s="245">
        <v>0.11063413</v>
      </c>
    </row>
    <row r="31" spans="1:4" ht="21.75" customHeight="1" x14ac:dyDescent="0.2">
      <c r="A31" s="7" t="s">
        <v>1088</v>
      </c>
      <c r="B31" s="8" t="s">
        <v>1447</v>
      </c>
      <c r="C31" s="245">
        <v>0.40597728</v>
      </c>
      <c r="D31" s="245">
        <v>0.1110314</v>
      </c>
    </row>
    <row r="32" spans="1:4" ht="21.75" customHeight="1" x14ac:dyDescent="0.2">
      <c r="A32" s="7" t="s">
        <v>1089</v>
      </c>
      <c r="B32" s="8" t="s">
        <v>1447</v>
      </c>
      <c r="C32" s="245">
        <v>0.60643195000000005</v>
      </c>
      <c r="D32" s="245">
        <v>-0.97927878000000002</v>
      </c>
    </row>
    <row r="33" spans="1:4" ht="21.75" customHeight="1" x14ac:dyDescent="0.2">
      <c r="A33" s="7" t="s">
        <v>1090</v>
      </c>
      <c r="B33" s="8" t="s">
        <v>1447</v>
      </c>
      <c r="C33" s="245">
        <v>0.99774291000000004</v>
      </c>
      <c r="D33" s="245">
        <v>4.4607328600000002</v>
      </c>
    </row>
    <row r="34" spans="1:4" ht="21.75" customHeight="1" x14ac:dyDescent="0.2">
      <c r="A34" s="7" t="s">
        <v>1091</v>
      </c>
      <c r="B34" s="8" t="s">
        <v>1447</v>
      </c>
      <c r="C34" s="245">
        <v>0.99787490999999995</v>
      </c>
      <c r="D34" s="245">
        <v>4.4543787500000001</v>
      </c>
    </row>
    <row r="35" spans="1:4" ht="21.75" customHeight="1" x14ac:dyDescent="0.2">
      <c r="A35" s="7" t="s">
        <v>1092</v>
      </c>
      <c r="B35" s="8" t="s">
        <v>1447</v>
      </c>
      <c r="C35" s="245">
        <v>11.80266628</v>
      </c>
      <c r="D35" s="245">
        <v>0.58007766999999999</v>
      </c>
    </row>
    <row r="36" spans="1:4" ht="21.75" customHeight="1" x14ac:dyDescent="0.2">
      <c r="A36" s="7" t="s">
        <v>1093</v>
      </c>
      <c r="B36" s="8" t="s">
        <v>1447</v>
      </c>
      <c r="C36" s="245">
        <v>1.4221783400000001</v>
      </c>
      <c r="D36" s="245">
        <v>5.8928500499999998</v>
      </c>
    </row>
    <row r="37" spans="1:4" ht="21.75" customHeight="1" x14ac:dyDescent="0.2">
      <c r="A37" s="7" t="s">
        <v>1094</v>
      </c>
      <c r="B37" s="8" t="s">
        <v>1447</v>
      </c>
      <c r="C37" s="245">
        <v>2.0571006399999998</v>
      </c>
      <c r="D37" s="245">
        <v>21.307178960000002</v>
      </c>
    </row>
    <row r="38" spans="1:4" ht="21.75" customHeight="1" x14ac:dyDescent="0.2">
      <c r="A38" s="7" t="s">
        <v>1095</v>
      </c>
      <c r="B38" s="8" t="s">
        <v>1447</v>
      </c>
      <c r="C38" s="245">
        <v>3.9854478100000001</v>
      </c>
      <c r="D38" s="245">
        <v>12.268903229999999</v>
      </c>
    </row>
    <row r="39" spans="1:4" ht="21.75" customHeight="1" x14ac:dyDescent="0.2">
      <c r="A39" s="7" t="s">
        <v>1096</v>
      </c>
      <c r="B39" s="8" t="s">
        <v>1447</v>
      </c>
      <c r="C39" s="245">
        <v>1.4047981599999999</v>
      </c>
      <c r="D39" s="245">
        <v>3.9445318399999998</v>
      </c>
    </row>
    <row r="40" spans="1:4" ht="21.75" customHeight="1" x14ac:dyDescent="0.2">
      <c r="A40" s="7" t="s">
        <v>1097</v>
      </c>
      <c r="B40" s="8" t="s">
        <v>1098</v>
      </c>
      <c r="C40" s="245">
        <v>1.2180637700000001</v>
      </c>
      <c r="D40" s="245" t="s">
        <v>1447</v>
      </c>
    </row>
    <row r="41" spans="1:4" ht="21.75" customHeight="1" x14ac:dyDescent="0.2">
      <c r="A41" s="7" t="s">
        <v>1098</v>
      </c>
      <c r="B41" s="8" t="s">
        <v>1447</v>
      </c>
      <c r="C41" s="245">
        <v>1.2180637700000001</v>
      </c>
      <c r="D41" s="245" t="s">
        <v>1447</v>
      </c>
    </row>
    <row r="42" spans="1:4" ht="21.75" customHeight="1" x14ac:dyDescent="0.2">
      <c r="A42" s="7" t="s">
        <v>1099</v>
      </c>
      <c r="B42" s="8" t="s">
        <v>1447</v>
      </c>
      <c r="C42" s="245">
        <v>0.33521948000000001</v>
      </c>
      <c r="D42" s="245">
        <v>1.73244468</v>
      </c>
    </row>
    <row r="43" spans="1:4" ht="21.75" customHeight="1" x14ac:dyDescent="0.2">
      <c r="A43" s="7" t="s">
        <v>1100</v>
      </c>
      <c r="B43" s="8" t="s">
        <v>1447</v>
      </c>
      <c r="C43" s="245" t="s">
        <v>1447</v>
      </c>
      <c r="D43" s="245">
        <v>2.5444182500000001</v>
      </c>
    </row>
    <row r="44" spans="1:4" ht="21.75" customHeight="1" x14ac:dyDescent="0.2">
      <c r="A44" s="7" t="s">
        <v>1101</v>
      </c>
      <c r="B44" s="8" t="s">
        <v>1447</v>
      </c>
      <c r="C44" s="245">
        <v>0.43336059999999998</v>
      </c>
      <c r="D44" s="245">
        <v>20.743155730000002</v>
      </c>
    </row>
    <row r="45" spans="1:4" ht="21.75" customHeight="1" x14ac:dyDescent="0.2">
      <c r="A45" s="7" t="s">
        <v>1102</v>
      </c>
      <c r="B45" s="8" t="s">
        <v>1447</v>
      </c>
      <c r="C45" s="245">
        <v>-0.60019754000000003</v>
      </c>
      <c r="D45" s="245">
        <v>2.0968100000000002E-3</v>
      </c>
    </row>
    <row r="46" spans="1:4" ht="21.75" customHeight="1" x14ac:dyDescent="0.2">
      <c r="A46" s="7" t="s">
        <v>1103</v>
      </c>
      <c r="B46" s="8" t="s">
        <v>1447</v>
      </c>
      <c r="C46" s="245">
        <v>1.88911395</v>
      </c>
      <c r="D46" s="245">
        <v>9.9579066899999997</v>
      </c>
    </row>
    <row r="47" spans="1:4" ht="21.75" customHeight="1" x14ac:dyDescent="0.2">
      <c r="A47" s="7" t="s">
        <v>1104</v>
      </c>
      <c r="B47" s="8" t="s">
        <v>1447</v>
      </c>
      <c r="C47" s="245">
        <v>1.45295609</v>
      </c>
      <c r="D47" s="245">
        <v>1.81113E-3</v>
      </c>
    </row>
    <row r="48" spans="1:4" ht="21.75" customHeight="1" x14ac:dyDescent="0.2">
      <c r="A48" s="7" t="s">
        <v>1105</v>
      </c>
      <c r="B48" s="8" t="s">
        <v>1447</v>
      </c>
      <c r="C48" s="245">
        <v>0.59939958999999998</v>
      </c>
      <c r="D48" s="245">
        <v>0.43846628999999998</v>
      </c>
    </row>
    <row r="49" spans="1:4" ht="21.75" customHeight="1" x14ac:dyDescent="0.2">
      <c r="A49" s="7" t="s">
        <v>1106</v>
      </c>
      <c r="B49" s="8" t="s">
        <v>1447</v>
      </c>
      <c r="C49" s="245">
        <v>1.1519518799999999</v>
      </c>
      <c r="D49" s="245">
        <v>22.939086280000001</v>
      </c>
    </row>
    <row r="50" spans="1:4" ht="21.75" customHeight="1" x14ac:dyDescent="0.2">
      <c r="A50" s="7" t="s">
        <v>1107</v>
      </c>
      <c r="B50" s="8" t="s">
        <v>1447</v>
      </c>
      <c r="C50" s="245" t="s">
        <v>1447</v>
      </c>
      <c r="D50" s="245">
        <v>5.4892539999999997E-2</v>
      </c>
    </row>
    <row r="51" spans="1:4" ht="21.75" customHeight="1" x14ac:dyDescent="0.2">
      <c r="A51" s="7" t="s">
        <v>1108</v>
      </c>
      <c r="B51" s="8" t="s">
        <v>1447</v>
      </c>
      <c r="C51" s="245">
        <v>0.11076047999999999</v>
      </c>
      <c r="D51" s="245">
        <v>0.12112892</v>
      </c>
    </row>
    <row r="52" spans="1:4" ht="21.75" customHeight="1" x14ac:dyDescent="0.2">
      <c r="A52" s="7" t="s">
        <v>1109</v>
      </c>
      <c r="B52" s="8" t="s">
        <v>1447</v>
      </c>
      <c r="C52" s="245">
        <v>0.57011654</v>
      </c>
      <c r="D52" s="245">
        <v>0.39156038999999998</v>
      </c>
    </row>
    <row r="53" spans="1:4" ht="21.75" customHeight="1" x14ac:dyDescent="0.2">
      <c r="A53" s="7" t="s">
        <v>1110</v>
      </c>
      <c r="B53" s="8" t="s">
        <v>1447</v>
      </c>
      <c r="C53" s="245">
        <v>6.3563079999999994E-2</v>
      </c>
      <c r="D53" s="245" t="s">
        <v>1447</v>
      </c>
    </row>
    <row r="54" spans="1:4" ht="21.75" customHeight="1" x14ac:dyDescent="0.2">
      <c r="A54" s="7" t="s">
        <v>1111</v>
      </c>
      <c r="B54" s="8" t="s">
        <v>1447</v>
      </c>
      <c r="C54" s="245">
        <v>0.81019540999999995</v>
      </c>
      <c r="D54" s="245">
        <v>0.83174459000000001</v>
      </c>
    </row>
    <row r="55" spans="1:4" ht="21.75" customHeight="1" x14ac:dyDescent="0.2">
      <c r="A55" s="7" t="s">
        <v>1112</v>
      </c>
      <c r="B55" s="8" t="s">
        <v>1447</v>
      </c>
      <c r="C55" s="245">
        <v>2.6283815399999999</v>
      </c>
      <c r="D55" s="245">
        <v>18.144699639999999</v>
      </c>
    </row>
    <row r="56" spans="1:4" ht="21.75" customHeight="1" x14ac:dyDescent="0.2">
      <c r="A56" s="7" t="s">
        <v>1113</v>
      </c>
      <c r="B56" s="8" t="s">
        <v>1447</v>
      </c>
      <c r="C56" s="245">
        <v>1.1173955499999999</v>
      </c>
      <c r="D56" s="245">
        <v>6.4409760499999997</v>
      </c>
    </row>
    <row r="57" spans="1:4" ht="21.75" customHeight="1" x14ac:dyDescent="0.2">
      <c r="A57" s="7" t="s">
        <v>1114</v>
      </c>
      <c r="B57" s="8" t="s">
        <v>1447</v>
      </c>
      <c r="C57" s="245">
        <v>0.40737287</v>
      </c>
      <c r="D57" s="245" t="s">
        <v>1447</v>
      </c>
    </row>
    <row r="58" spans="1:4" ht="21.75" customHeight="1" x14ac:dyDescent="0.2">
      <c r="A58" s="7" t="s">
        <v>1115</v>
      </c>
      <c r="B58" s="8" t="s">
        <v>1447</v>
      </c>
      <c r="C58" s="245" t="s">
        <v>1447</v>
      </c>
      <c r="D58" s="245" t="s">
        <v>1447</v>
      </c>
    </row>
    <row r="59" spans="1:4" ht="21.75" customHeight="1" x14ac:dyDescent="0.2">
      <c r="A59" s="7" t="s">
        <v>1116</v>
      </c>
      <c r="B59" s="8" t="s">
        <v>1447</v>
      </c>
      <c r="C59" s="245">
        <v>0.90640198000000005</v>
      </c>
      <c r="D59" s="245">
        <v>3.92665394</v>
      </c>
    </row>
    <row r="60" spans="1:4" ht="21.75" customHeight="1" x14ac:dyDescent="0.2">
      <c r="A60" s="7" t="s">
        <v>1117</v>
      </c>
      <c r="B60" s="8" t="s">
        <v>1447</v>
      </c>
      <c r="C60" s="245">
        <v>14.49722336</v>
      </c>
      <c r="D60" s="245">
        <v>4.3447896400000001</v>
      </c>
    </row>
    <row r="61" spans="1:4" ht="21.75" customHeight="1" x14ac:dyDescent="0.2">
      <c r="A61" s="7" t="s">
        <v>1118</v>
      </c>
      <c r="B61" s="8" t="s">
        <v>1447</v>
      </c>
      <c r="C61" s="245">
        <v>1.0501959999999999E-2</v>
      </c>
      <c r="D61" s="245">
        <v>-9.8565999999999996E-4</v>
      </c>
    </row>
    <row r="62" spans="1:4" ht="21.75" customHeight="1" x14ac:dyDescent="0.2">
      <c r="A62" s="7" t="s">
        <v>1119</v>
      </c>
      <c r="B62" s="8" t="s">
        <v>1447</v>
      </c>
      <c r="C62" s="245">
        <v>2.5157939200000001</v>
      </c>
      <c r="D62" s="245">
        <v>15.13308528</v>
      </c>
    </row>
    <row r="63" spans="1:4" ht="21.75" customHeight="1" x14ac:dyDescent="0.2">
      <c r="A63" s="7" t="s">
        <v>1120</v>
      </c>
      <c r="B63" s="8" t="s">
        <v>1447</v>
      </c>
      <c r="C63" s="245">
        <v>-0.56479594</v>
      </c>
      <c r="D63" s="245">
        <v>1.07071848</v>
      </c>
    </row>
    <row r="64" spans="1:4" ht="21.75" customHeight="1" x14ac:dyDescent="0.2">
      <c r="A64" s="7" t="s">
        <v>1121</v>
      </c>
      <c r="B64" s="8" t="s">
        <v>1447</v>
      </c>
      <c r="C64" s="245">
        <v>0.34935723000000002</v>
      </c>
      <c r="D64" s="245">
        <v>2.5654267399999999</v>
      </c>
    </row>
    <row r="65" spans="1:4" ht="21.75" customHeight="1" x14ac:dyDescent="0.2">
      <c r="A65" s="7" t="s">
        <v>1122</v>
      </c>
      <c r="B65" s="8" t="s">
        <v>1447</v>
      </c>
      <c r="C65" s="245">
        <v>1.2339010800000001</v>
      </c>
      <c r="D65" s="245">
        <v>8.41567212</v>
      </c>
    </row>
    <row r="66" spans="1:4" ht="21.75" customHeight="1" x14ac:dyDescent="0.2">
      <c r="A66" s="7" t="s">
        <v>1123</v>
      </c>
      <c r="B66" s="8" t="s">
        <v>1447</v>
      </c>
      <c r="C66" s="245">
        <v>0.37584265</v>
      </c>
      <c r="D66" s="245">
        <v>2.0435892899999999</v>
      </c>
    </row>
    <row r="67" spans="1:4" ht="21.75" customHeight="1" x14ac:dyDescent="0.2">
      <c r="A67" s="7" t="s">
        <v>1124</v>
      </c>
      <c r="B67" s="8" t="s">
        <v>1447</v>
      </c>
      <c r="C67" s="245">
        <v>0.28290646000000003</v>
      </c>
      <c r="D67" s="245">
        <v>1.46774676</v>
      </c>
    </row>
    <row r="68" spans="1:4" ht="21.75" customHeight="1" x14ac:dyDescent="0.2">
      <c r="A68" s="7" t="s">
        <v>1125</v>
      </c>
      <c r="B68" s="8" t="s">
        <v>1447</v>
      </c>
      <c r="C68" s="245">
        <v>0.74131608999999998</v>
      </c>
      <c r="D68" s="245" t="s">
        <v>1447</v>
      </c>
    </row>
    <row r="69" spans="1:4" ht="21.75" customHeight="1" x14ac:dyDescent="0.2">
      <c r="A69" s="7" t="s">
        <v>1126</v>
      </c>
      <c r="B69" s="8" t="s">
        <v>1447</v>
      </c>
      <c r="C69" s="245">
        <v>1.30771686</v>
      </c>
      <c r="D69" s="245">
        <v>24.278624350000001</v>
      </c>
    </row>
    <row r="70" spans="1:4" ht="21.75" customHeight="1" x14ac:dyDescent="0.2">
      <c r="A70" s="7" t="s">
        <v>1127</v>
      </c>
      <c r="B70" s="8" t="s">
        <v>1447</v>
      </c>
      <c r="C70" s="245">
        <v>0.16958702</v>
      </c>
      <c r="D70" s="245">
        <v>-8.9962719999999996E-2</v>
      </c>
    </row>
    <row r="71" spans="1:4" ht="21.75" customHeight="1" x14ac:dyDescent="0.2">
      <c r="A71" s="7" t="s">
        <v>1128</v>
      </c>
      <c r="B71" s="8" t="s">
        <v>1447</v>
      </c>
      <c r="C71" s="245">
        <v>4.4341399999999996E-3</v>
      </c>
      <c r="D71" s="245">
        <v>0.22069078</v>
      </c>
    </row>
    <row r="72" spans="1:4" ht="21.75" customHeight="1" x14ac:dyDescent="0.2">
      <c r="A72" s="7" t="s">
        <v>1129</v>
      </c>
      <c r="B72" s="8" t="s">
        <v>1447</v>
      </c>
      <c r="C72" s="245">
        <v>6.0589490000000003E-2</v>
      </c>
      <c r="D72" s="245" t="s">
        <v>1447</v>
      </c>
    </row>
    <row r="73" spans="1:4" ht="21.75" customHeight="1" x14ac:dyDescent="0.2">
      <c r="A73" s="7" t="s">
        <v>1130</v>
      </c>
      <c r="B73" s="8" t="s">
        <v>1447</v>
      </c>
      <c r="C73" s="245">
        <v>-0.41890349999999998</v>
      </c>
      <c r="D73" s="245">
        <v>0.35233140000000002</v>
      </c>
    </row>
    <row r="74" spans="1:4" ht="21.75" customHeight="1" x14ac:dyDescent="0.2">
      <c r="A74" s="7" t="s">
        <v>1131</v>
      </c>
      <c r="B74" s="8" t="s">
        <v>1447</v>
      </c>
      <c r="C74" s="245">
        <v>1.07536144</v>
      </c>
      <c r="D74" s="245">
        <v>1.1003618799999999</v>
      </c>
    </row>
    <row r="75" spans="1:4" ht="21.75" customHeight="1" x14ac:dyDescent="0.2">
      <c r="A75" s="7" t="s">
        <v>1132</v>
      </c>
      <c r="B75" s="8" t="s">
        <v>1447</v>
      </c>
      <c r="C75" s="245">
        <v>0.43505568999999999</v>
      </c>
      <c r="D75" s="245">
        <v>4.5830262800000003</v>
      </c>
    </row>
    <row r="76" spans="1:4" ht="21.75" customHeight="1" x14ac:dyDescent="0.2">
      <c r="A76" s="7" t="s">
        <v>1133</v>
      </c>
      <c r="B76" s="8" t="s">
        <v>1447</v>
      </c>
      <c r="C76" s="245">
        <v>0.10174234</v>
      </c>
      <c r="D76" s="245">
        <v>2.881307E-2</v>
      </c>
    </row>
    <row r="77" spans="1:4" ht="21.75" customHeight="1" x14ac:dyDescent="0.2">
      <c r="A77" s="7" t="s">
        <v>1134</v>
      </c>
      <c r="B77" s="8" t="s">
        <v>1193</v>
      </c>
      <c r="C77" s="245">
        <v>1.7560753099999999</v>
      </c>
      <c r="D77" s="245" t="s">
        <v>1447</v>
      </c>
    </row>
    <row r="78" spans="1:4" ht="21.75" customHeight="1" x14ac:dyDescent="0.2">
      <c r="A78" s="7" t="s">
        <v>1135</v>
      </c>
      <c r="B78" s="8" t="s">
        <v>1447</v>
      </c>
      <c r="C78" s="245">
        <v>1.3152911300000001</v>
      </c>
      <c r="D78" s="245">
        <v>7.21751582</v>
      </c>
    </row>
    <row r="79" spans="1:4" ht="21.75" customHeight="1" x14ac:dyDescent="0.2">
      <c r="A79" s="7" t="s">
        <v>1136</v>
      </c>
      <c r="B79" s="8" t="s">
        <v>1447</v>
      </c>
      <c r="C79" s="245">
        <v>0.18877392000000001</v>
      </c>
      <c r="D79" s="245">
        <v>5.30074E-3</v>
      </c>
    </row>
    <row r="80" spans="1:4" ht="21.75" customHeight="1" x14ac:dyDescent="0.2">
      <c r="A80" s="7" t="s">
        <v>1137</v>
      </c>
      <c r="B80" s="8" t="s">
        <v>1447</v>
      </c>
      <c r="C80" s="245">
        <v>6.6306900000000002E-2</v>
      </c>
      <c r="D80" s="245">
        <v>1.1907690200000001</v>
      </c>
    </row>
    <row r="81" spans="1:4" ht="21.75" customHeight="1" x14ac:dyDescent="0.2">
      <c r="A81" s="7" t="s">
        <v>1138</v>
      </c>
      <c r="B81" s="8" t="s">
        <v>1447</v>
      </c>
      <c r="C81" s="245">
        <v>-0.59084775</v>
      </c>
      <c r="D81" s="245">
        <v>0.26725259000000001</v>
      </c>
    </row>
    <row r="82" spans="1:4" ht="21.75" customHeight="1" x14ac:dyDescent="0.2">
      <c r="A82" s="7" t="s">
        <v>1139</v>
      </c>
      <c r="B82" s="8" t="s">
        <v>1447</v>
      </c>
      <c r="C82" s="245">
        <v>0.18241462</v>
      </c>
      <c r="D82" s="245" t="s">
        <v>1447</v>
      </c>
    </row>
    <row r="83" spans="1:4" ht="21.75" customHeight="1" x14ac:dyDescent="0.2">
      <c r="A83" s="7" t="s">
        <v>1140</v>
      </c>
      <c r="B83" s="8" t="s">
        <v>1447</v>
      </c>
      <c r="C83" s="245">
        <v>9.6639009999999997E-2</v>
      </c>
      <c r="D83" s="245">
        <v>0.34641833</v>
      </c>
    </row>
    <row r="84" spans="1:4" ht="21.75" customHeight="1" x14ac:dyDescent="0.2">
      <c r="A84" s="7" t="s">
        <v>1141</v>
      </c>
      <c r="B84" s="8" t="s">
        <v>1447</v>
      </c>
      <c r="C84" s="245">
        <v>0.24636417999999999</v>
      </c>
      <c r="D84" s="245">
        <v>-8.1307999999999999E-4</v>
      </c>
    </row>
    <row r="85" spans="1:4" ht="21.75" customHeight="1" x14ac:dyDescent="0.2">
      <c r="A85" s="7" t="s">
        <v>1142</v>
      </c>
      <c r="B85" s="8" t="s">
        <v>1447</v>
      </c>
      <c r="C85" s="245">
        <v>0.77400864999999996</v>
      </c>
      <c r="D85" s="245">
        <v>3.5702774100000001</v>
      </c>
    </row>
    <row r="86" spans="1:4" ht="21.75" customHeight="1" x14ac:dyDescent="0.2">
      <c r="A86" s="7" t="s">
        <v>1143</v>
      </c>
      <c r="B86" s="8" t="s">
        <v>1447</v>
      </c>
      <c r="C86" s="245">
        <v>-0.33306781000000002</v>
      </c>
      <c r="D86" s="245" t="s">
        <v>1447</v>
      </c>
    </row>
    <row r="87" spans="1:4" ht="21.75" customHeight="1" x14ac:dyDescent="0.2">
      <c r="A87" s="7" t="s">
        <v>1144</v>
      </c>
      <c r="B87" s="8" t="s">
        <v>1447</v>
      </c>
      <c r="C87" s="245">
        <v>0.80310338999999997</v>
      </c>
      <c r="D87" s="245">
        <v>0.83767422000000002</v>
      </c>
    </row>
    <row r="88" spans="1:4" ht="21.75" customHeight="1" x14ac:dyDescent="0.2">
      <c r="A88" s="7" t="s">
        <v>1145</v>
      </c>
      <c r="B88" s="8" t="s">
        <v>1447</v>
      </c>
      <c r="C88" s="245">
        <v>0.30030194999999998</v>
      </c>
      <c r="D88" s="245">
        <v>0.63309241999999999</v>
      </c>
    </row>
    <row r="89" spans="1:4" ht="21.75" customHeight="1" x14ac:dyDescent="0.2">
      <c r="A89" s="7" t="s">
        <v>1146</v>
      </c>
      <c r="B89" s="8" t="s">
        <v>1447</v>
      </c>
      <c r="C89" s="245">
        <v>7.5720990000000002E-2</v>
      </c>
      <c r="D89" s="245" t="s">
        <v>1447</v>
      </c>
    </row>
    <row r="90" spans="1:4" ht="21.75" customHeight="1" x14ac:dyDescent="0.2">
      <c r="A90" s="7" t="s">
        <v>1147</v>
      </c>
      <c r="B90" s="8" t="s">
        <v>1447</v>
      </c>
      <c r="C90" s="245">
        <v>0.15738605</v>
      </c>
      <c r="D90" s="245">
        <v>0.34805382000000001</v>
      </c>
    </row>
    <row r="91" spans="1:4" ht="21.75" customHeight="1" x14ac:dyDescent="0.2">
      <c r="A91" s="7" t="s">
        <v>1148</v>
      </c>
      <c r="B91" s="8" t="s">
        <v>1447</v>
      </c>
      <c r="C91" s="245">
        <v>1.01931763</v>
      </c>
      <c r="D91" s="245">
        <v>5.8674409499999998</v>
      </c>
    </row>
    <row r="92" spans="1:4" ht="21.75" customHeight="1" x14ac:dyDescent="0.2">
      <c r="A92" s="7" t="s">
        <v>1149</v>
      </c>
      <c r="B92" s="8" t="s">
        <v>1447</v>
      </c>
      <c r="C92" s="245">
        <v>1.1490972399999999</v>
      </c>
      <c r="D92" s="245">
        <v>0.69265900000000002</v>
      </c>
    </row>
    <row r="93" spans="1:4" ht="21.75" customHeight="1" x14ac:dyDescent="0.2">
      <c r="A93" s="7" t="s">
        <v>1150</v>
      </c>
      <c r="B93" s="8" t="s">
        <v>1447</v>
      </c>
      <c r="C93" s="245">
        <v>0.27833082999999997</v>
      </c>
      <c r="D93" s="245">
        <v>5.0055999</v>
      </c>
    </row>
    <row r="94" spans="1:4" ht="21.75" customHeight="1" x14ac:dyDescent="0.2">
      <c r="A94" s="7" t="s">
        <v>1151</v>
      </c>
      <c r="B94" s="8" t="s">
        <v>1447</v>
      </c>
      <c r="C94" s="245">
        <v>0.27833350000000001</v>
      </c>
      <c r="D94" s="245">
        <v>4.5889084000000002</v>
      </c>
    </row>
    <row r="95" spans="1:4" ht="21.75" customHeight="1" x14ac:dyDescent="0.2">
      <c r="A95" s="7" t="s">
        <v>1152</v>
      </c>
      <c r="B95" s="8" t="s">
        <v>1447</v>
      </c>
      <c r="C95" s="245">
        <v>8.5341600000000007E-3</v>
      </c>
      <c r="D95" s="245">
        <v>2.3239316900000002</v>
      </c>
    </row>
    <row r="96" spans="1:4" ht="21.75" customHeight="1" x14ac:dyDescent="0.2">
      <c r="A96" s="7" t="s">
        <v>1153</v>
      </c>
      <c r="B96" s="8" t="s">
        <v>1447</v>
      </c>
      <c r="C96" s="245">
        <v>12.337098709999999</v>
      </c>
      <c r="D96" s="245">
        <v>13.774850689999999</v>
      </c>
    </row>
    <row r="97" spans="1:4" ht="21.75" customHeight="1" x14ac:dyDescent="0.2">
      <c r="A97" s="7" t="s">
        <v>1154</v>
      </c>
      <c r="B97" s="8" t="s">
        <v>1447</v>
      </c>
      <c r="C97" s="245" t="s">
        <v>1447</v>
      </c>
      <c r="D97" s="245">
        <v>2.8410600000000001E-2</v>
      </c>
    </row>
    <row r="98" spans="1:4" ht="21.75" customHeight="1" x14ac:dyDescent="0.2">
      <c r="A98" s="7" t="s">
        <v>1155</v>
      </c>
      <c r="B98" s="8" t="s">
        <v>1447</v>
      </c>
      <c r="C98" s="245">
        <v>1.1556642500000001</v>
      </c>
      <c r="D98" s="245">
        <v>3.2539890000000002E-2</v>
      </c>
    </row>
    <row r="99" spans="1:4" ht="21.75" customHeight="1" x14ac:dyDescent="0.2">
      <c r="A99" s="7" t="s">
        <v>1156</v>
      </c>
      <c r="B99" s="8" t="s">
        <v>1447</v>
      </c>
      <c r="C99" s="245">
        <v>0.54584469999999996</v>
      </c>
      <c r="D99" s="245">
        <v>3.2487666000000002</v>
      </c>
    </row>
    <row r="100" spans="1:4" ht="21.75" customHeight="1" x14ac:dyDescent="0.2">
      <c r="A100" s="7" t="s">
        <v>1157</v>
      </c>
      <c r="B100" s="8" t="s">
        <v>1447</v>
      </c>
      <c r="C100" s="245">
        <v>0.70201539000000002</v>
      </c>
      <c r="D100" s="245">
        <v>11.05429064</v>
      </c>
    </row>
    <row r="101" spans="1:4" ht="21.75" customHeight="1" x14ac:dyDescent="0.2">
      <c r="A101" s="7" t="s">
        <v>1158</v>
      </c>
      <c r="B101" s="8" t="s">
        <v>1447</v>
      </c>
      <c r="C101" s="245">
        <v>0.61215794000000001</v>
      </c>
      <c r="D101" s="245">
        <v>1.05338094</v>
      </c>
    </row>
    <row r="102" spans="1:4" ht="21.75" customHeight="1" x14ac:dyDescent="0.2">
      <c r="A102" s="7" t="s">
        <v>1159</v>
      </c>
      <c r="B102" s="8" t="s">
        <v>1447</v>
      </c>
      <c r="C102" s="245">
        <v>0.99870312000000006</v>
      </c>
      <c r="D102" s="245">
        <v>1.77032733</v>
      </c>
    </row>
    <row r="103" spans="1:4" ht="21.75" customHeight="1" x14ac:dyDescent="0.2">
      <c r="A103" s="7" t="s">
        <v>1160</v>
      </c>
      <c r="B103" s="8" t="s">
        <v>1447</v>
      </c>
      <c r="C103" s="245">
        <v>0.48095362000000003</v>
      </c>
      <c r="D103" s="245">
        <v>2.5574643500000001</v>
      </c>
    </row>
    <row r="104" spans="1:4" ht="21.75" customHeight="1" x14ac:dyDescent="0.2">
      <c r="A104" s="7" t="s">
        <v>1161</v>
      </c>
      <c r="B104" s="8" t="s">
        <v>1447</v>
      </c>
      <c r="C104" s="245">
        <v>0.13050634999999999</v>
      </c>
      <c r="D104" s="245">
        <v>0.30157328</v>
      </c>
    </row>
    <row r="105" spans="1:4" ht="21.75" customHeight="1" x14ac:dyDescent="0.2">
      <c r="A105" s="7" t="s">
        <v>1162</v>
      </c>
      <c r="B105" s="8" t="s">
        <v>1447</v>
      </c>
      <c r="C105" s="245">
        <v>0.54482768000000004</v>
      </c>
      <c r="D105" s="245">
        <v>-1.8985000000000001E-4</v>
      </c>
    </row>
    <row r="106" spans="1:4" ht="21.75" customHeight="1" x14ac:dyDescent="0.2">
      <c r="A106" s="7" t="s">
        <v>1163</v>
      </c>
      <c r="B106" s="8" t="s">
        <v>1447</v>
      </c>
      <c r="C106" s="245">
        <v>2.1383539999999999E-2</v>
      </c>
      <c r="D106" s="245" t="s">
        <v>1447</v>
      </c>
    </row>
    <row r="107" spans="1:4" ht="21.75" customHeight="1" x14ac:dyDescent="0.2">
      <c r="A107" s="7" t="s">
        <v>1164</v>
      </c>
      <c r="B107" s="8" t="s">
        <v>1447</v>
      </c>
      <c r="C107" s="245">
        <v>2.1410160000000001E-2</v>
      </c>
      <c r="D107" s="245" t="s">
        <v>1447</v>
      </c>
    </row>
    <row r="108" spans="1:4" ht="21.75" customHeight="1" x14ac:dyDescent="0.2">
      <c r="A108" s="7" t="s">
        <v>1165</v>
      </c>
      <c r="B108" s="8" t="s">
        <v>1447</v>
      </c>
      <c r="C108" s="245">
        <v>4.9459835099999996</v>
      </c>
      <c r="D108" s="245">
        <v>9.1707953500000006</v>
      </c>
    </row>
    <row r="109" spans="1:4" ht="21.75" customHeight="1" x14ac:dyDescent="0.2">
      <c r="A109" s="7" t="s">
        <v>1166</v>
      </c>
      <c r="B109" s="8" t="s">
        <v>1447</v>
      </c>
      <c r="C109" s="245">
        <v>1.98601461</v>
      </c>
      <c r="D109" s="245">
        <v>0.30416043999999998</v>
      </c>
    </row>
    <row r="110" spans="1:4" ht="21.75" customHeight="1" x14ac:dyDescent="0.2">
      <c r="A110" s="7" t="s">
        <v>1167</v>
      </c>
      <c r="B110" s="8" t="s">
        <v>1447</v>
      </c>
      <c r="C110" s="245">
        <v>0.14687478000000001</v>
      </c>
      <c r="D110" s="245" t="s">
        <v>1447</v>
      </c>
    </row>
    <row r="111" spans="1:4" ht="21.75" customHeight="1" x14ac:dyDescent="0.2">
      <c r="A111" s="7" t="s">
        <v>1168</v>
      </c>
      <c r="B111" s="8" t="s">
        <v>1447</v>
      </c>
      <c r="C111" s="245">
        <v>0.17916828000000001</v>
      </c>
      <c r="D111" s="245">
        <v>2.32433325</v>
      </c>
    </row>
    <row r="112" spans="1:4" ht="21.75" customHeight="1" x14ac:dyDescent="0.2">
      <c r="A112" s="7" t="s">
        <v>1169</v>
      </c>
      <c r="B112" s="8" t="s">
        <v>1447</v>
      </c>
      <c r="C112" s="245">
        <v>0.31310739999999998</v>
      </c>
      <c r="D112" s="245">
        <v>0.20565664</v>
      </c>
    </row>
    <row r="113" spans="1:4" ht="21.75" customHeight="1" x14ac:dyDescent="0.2">
      <c r="A113" s="7" t="s">
        <v>1170</v>
      </c>
      <c r="B113" s="8" t="s">
        <v>1447</v>
      </c>
      <c r="C113" s="245">
        <v>-0.11979302</v>
      </c>
      <c r="D113" s="245">
        <v>1.9790800000000001E-2</v>
      </c>
    </row>
    <row r="114" spans="1:4" ht="21.75" customHeight="1" x14ac:dyDescent="0.2">
      <c r="A114" s="7" t="s">
        <v>1171</v>
      </c>
      <c r="B114" s="8" t="s">
        <v>1447</v>
      </c>
      <c r="C114" s="245">
        <v>1.9368458399999999</v>
      </c>
      <c r="D114" s="245">
        <v>3.2939760300000001</v>
      </c>
    </row>
    <row r="115" spans="1:4" ht="21.75" customHeight="1" x14ac:dyDescent="0.2">
      <c r="A115" s="7" t="s">
        <v>1172</v>
      </c>
      <c r="B115" s="8" t="s">
        <v>1447</v>
      </c>
      <c r="C115" s="245">
        <v>6.3178529999999997E-2</v>
      </c>
      <c r="D115" s="245" t="s">
        <v>1447</v>
      </c>
    </row>
    <row r="116" spans="1:4" ht="21.75" customHeight="1" x14ac:dyDescent="0.2">
      <c r="A116" s="7" t="s">
        <v>1173</v>
      </c>
      <c r="B116" s="8" t="s">
        <v>1447</v>
      </c>
      <c r="C116" s="245">
        <v>0.23055421000000001</v>
      </c>
      <c r="D116" s="245">
        <v>13.42999773</v>
      </c>
    </row>
    <row r="117" spans="1:4" ht="21.75" customHeight="1" x14ac:dyDescent="0.2">
      <c r="A117" s="7" t="s">
        <v>1174</v>
      </c>
      <c r="B117" s="8" t="s">
        <v>1447</v>
      </c>
      <c r="C117" s="245">
        <v>5.8844614499999999</v>
      </c>
      <c r="D117" s="245" t="s">
        <v>1447</v>
      </c>
    </row>
    <row r="118" spans="1:4" ht="21.75" customHeight="1" x14ac:dyDescent="0.2">
      <c r="A118" s="7" t="s">
        <v>1175</v>
      </c>
      <c r="B118" s="8" t="s">
        <v>1447</v>
      </c>
      <c r="C118" s="245">
        <v>2.9000854299999999</v>
      </c>
      <c r="D118" s="245">
        <v>1.6983600000000001E-3</v>
      </c>
    </row>
    <row r="119" spans="1:4" ht="21.75" customHeight="1" x14ac:dyDescent="0.2">
      <c r="A119" s="7" t="s">
        <v>1176</v>
      </c>
      <c r="B119" s="8" t="s">
        <v>1447</v>
      </c>
      <c r="C119" s="245">
        <v>0.62289066000000004</v>
      </c>
      <c r="D119" s="245">
        <v>22.66340868</v>
      </c>
    </row>
    <row r="120" spans="1:4" ht="21.75" customHeight="1" x14ac:dyDescent="0.2">
      <c r="A120" s="7" t="s">
        <v>1177</v>
      </c>
      <c r="B120" s="8" t="s">
        <v>1447</v>
      </c>
      <c r="C120" s="245">
        <v>0.16596785</v>
      </c>
      <c r="D120" s="245">
        <v>0.16027580999999999</v>
      </c>
    </row>
    <row r="121" spans="1:4" ht="21.75" customHeight="1" x14ac:dyDescent="0.2">
      <c r="A121" s="7" t="s">
        <v>1178</v>
      </c>
      <c r="B121" s="8" t="s">
        <v>1447</v>
      </c>
      <c r="C121" s="245" t="s">
        <v>1447</v>
      </c>
      <c r="D121" s="245" t="s">
        <v>1447</v>
      </c>
    </row>
    <row r="122" spans="1:4" ht="21.75" customHeight="1" x14ac:dyDescent="0.2">
      <c r="A122" s="7" t="s">
        <v>1179</v>
      </c>
      <c r="B122" s="8" t="s">
        <v>1447</v>
      </c>
      <c r="C122" s="245">
        <v>1.72775309</v>
      </c>
      <c r="D122" s="245">
        <v>1.7361129999999999E-2</v>
      </c>
    </row>
    <row r="123" spans="1:4" ht="21.75" customHeight="1" x14ac:dyDescent="0.2">
      <c r="A123" s="7" t="s">
        <v>1180</v>
      </c>
      <c r="B123" s="8" t="s">
        <v>1447</v>
      </c>
      <c r="C123" s="245">
        <v>1.83586604</v>
      </c>
      <c r="D123" s="245">
        <v>3.9358203899999999</v>
      </c>
    </row>
    <row r="124" spans="1:4" ht="21.75" customHeight="1" x14ac:dyDescent="0.2">
      <c r="A124" s="7" t="s">
        <v>1181</v>
      </c>
      <c r="B124" s="8" t="s">
        <v>1447</v>
      </c>
      <c r="C124" s="245">
        <v>0.62019703999999998</v>
      </c>
      <c r="D124" s="245">
        <v>3.6150191399999998</v>
      </c>
    </row>
    <row r="125" spans="1:4" ht="21.75" customHeight="1" x14ac:dyDescent="0.2">
      <c r="A125" s="7" t="s">
        <v>1182</v>
      </c>
      <c r="B125" s="8" t="s">
        <v>1447</v>
      </c>
      <c r="C125" s="245">
        <v>0.22478892</v>
      </c>
      <c r="D125" s="245">
        <v>1.93536237</v>
      </c>
    </row>
    <row r="126" spans="1:4" ht="21.75" customHeight="1" x14ac:dyDescent="0.2">
      <c r="A126" s="7" t="s">
        <v>1183</v>
      </c>
      <c r="B126" s="8" t="s">
        <v>1447</v>
      </c>
      <c r="C126" s="245">
        <v>0.56896159999999996</v>
      </c>
      <c r="D126" s="245">
        <v>1.4856627200000001</v>
      </c>
    </row>
    <row r="127" spans="1:4" ht="21.75" customHeight="1" x14ac:dyDescent="0.2">
      <c r="A127" s="7" t="s">
        <v>1184</v>
      </c>
      <c r="B127" s="8" t="s">
        <v>1447</v>
      </c>
      <c r="C127" s="245">
        <v>2.6307277099999999</v>
      </c>
      <c r="D127" s="245">
        <v>7.0666320000000005E-2</v>
      </c>
    </row>
    <row r="128" spans="1:4" ht="21.75" customHeight="1" x14ac:dyDescent="0.2">
      <c r="A128" s="7" t="s">
        <v>1185</v>
      </c>
      <c r="B128" s="8" t="s">
        <v>1447</v>
      </c>
      <c r="C128" s="245">
        <v>0.80606818999999996</v>
      </c>
      <c r="D128" s="245">
        <v>0.24239897999999999</v>
      </c>
    </row>
    <row r="129" spans="1:4" ht="21.75" customHeight="1" x14ac:dyDescent="0.2">
      <c r="A129" s="7" t="s">
        <v>1186</v>
      </c>
      <c r="B129" s="8" t="s">
        <v>1447</v>
      </c>
      <c r="C129" s="245">
        <v>1.17542039</v>
      </c>
      <c r="D129" s="245">
        <v>10.230346880000001</v>
      </c>
    </row>
    <row r="130" spans="1:4" ht="21.75" customHeight="1" x14ac:dyDescent="0.2">
      <c r="A130" s="7" t="s">
        <v>1187</v>
      </c>
      <c r="B130" s="8" t="s">
        <v>1447</v>
      </c>
      <c r="C130" s="245">
        <v>1.28615568</v>
      </c>
      <c r="D130" s="245" t="s">
        <v>1447</v>
      </c>
    </row>
    <row r="131" spans="1:4" ht="21.75" customHeight="1" x14ac:dyDescent="0.2">
      <c r="A131" s="7" t="s">
        <v>1188</v>
      </c>
      <c r="B131" s="8" t="s">
        <v>1447</v>
      </c>
      <c r="C131" s="245">
        <v>0.11488081999999999</v>
      </c>
      <c r="D131" s="245" t="s">
        <v>1447</v>
      </c>
    </row>
    <row r="132" spans="1:4" ht="21.75" customHeight="1" x14ac:dyDescent="0.2">
      <c r="A132" s="7" t="s">
        <v>1189</v>
      </c>
      <c r="B132" s="8" t="s">
        <v>1447</v>
      </c>
      <c r="C132" s="245">
        <v>2.1918200000000001E-3</v>
      </c>
      <c r="D132" s="245" t="s">
        <v>1447</v>
      </c>
    </row>
    <row r="133" spans="1:4" ht="21.75" customHeight="1" x14ac:dyDescent="0.2">
      <c r="A133" s="7" t="s">
        <v>1190</v>
      </c>
      <c r="B133" s="8" t="s">
        <v>1447</v>
      </c>
      <c r="C133" s="245">
        <v>0.95551596000000005</v>
      </c>
      <c r="D133" s="245">
        <v>7.1075991399999996</v>
      </c>
    </row>
    <row r="134" spans="1:4" ht="21.75" customHeight="1" x14ac:dyDescent="0.2">
      <c r="A134" s="7" t="s">
        <v>1191</v>
      </c>
      <c r="B134" s="8" t="s">
        <v>1447</v>
      </c>
      <c r="C134" s="245">
        <v>-0.27125302000000001</v>
      </c>
      <c r="D134" s="245">
        <v>-1.8261489999999998E-2</v>
      </c>
    </row>
    <row r="135" spans="1:4" ht="21.75" customHeight="1" x14ac:dyDescent="0.2">
      <c r="A135" s="7" t="s">
        <v>1192</v>
      </c>
      <c r="B135" s="8" t="s">
        <v>1447</v>
      </c>
      <c r="C135" s="245">
        <v>-0.33933280999999998</v>
      </c>
      <c r="D135" s="245">
        <v>-0.1236472</v>
      </c>
    </row>
    <row r="136" spans="1:4" ht="21.75" customHeight="1" x14ac:dyDescent="0.2">
      <c r="A136" s="7" t="s">
        <v>1193</v>
      </c>
      <c r="B136" s="8" t="s">
        <v>1447</v>
      </c>
      <c r="C136" s="245">
        <v>0.10278629</v>
      </c>
      <c r="D136" s="245" t="s">
        <v>1447</v>
      </c>
    </row>
    <row r="137" spans="1:4" ht="21.75" customHeight="1" x14ac:dyDescent="0.2">
      <c r="A137" s="7" t="s">
        <v>1194</v>
      </c>
      <c r="B137" s="8" t="s">
        <v>1447</v>
      </c>
      <c r="C137" s="245">
        <v>0.59407513999999995</v>
      </c>
      <c r="D137" s="245">
        <v>4.4753929999999997E-2</v>
      </c>
    </row>
    <row r="138" spans="1:4" ht="21.75" customHeight="1" x14ac:dyDescent="0.2">
      <c r="A138" s="7" t="s">
        <v>1195</v>
      </c>
      <c r="B138" s="8" t="s">
        <v>1447</v>
      </c>
      <c r="C138" s="245">
        <v>0.34388623000000001</v>
      </c>
      <c r="D138" s="245">
        <v>0.29947341</v>
      </c>
    </row>
    <row r="139" spans="1:4" ht="21.75" customHeight="1" x14ac:dyDescent="0.2">
      <c r="A139" s="7" t="s">
        <v>1196</v>
      </c>
      <c r="B139" s="8" t="s">
        <v>1447</v>
      </c>
      <c r="C139" s="245">
        <v>3.3237604300000001</v>
      </c>
      <c r="D139" s="245">
        <v>1.0261997300000001</v>
      </c>
    </row>
    <row r="140" spans="1:4" ht="21.75" customHeight="1" x14ac:dyDescent="0.2">
      <c r="A140" s="7" t="s">
        <v>1197</v>
      </c>
      <c r="B140" s="8" t="s">
        <v>1447</v>
      </c>
      <c r="C140" s="245">
        <v>2.0566265600000002</v>
      </c>
      <c r="D140" s="245">
        <v>-7.31345E-3</v>
      </c>
    </row>
    <row r="141" spans="1:4" ht="21.75" customHeight="1" x14ac:dyDescent="0.2">
      <c r="A141" s="7" t="s">
        <v>1198</v>
      </c>
      <c r="B141" s="8" t="s">
        <v>1447</v>
      </c>
      <c r="C141" s="245">
        <v>1.09502218</v>
      </c>
      <c r="D141" s="245">
        <v>14.75577861</v>
      </c>
    </row>
    <row r="142" spans="1:4" ht="21.75" customHeight="1" x14ac:dyDescent="0.2">
      <c r="A142" s="7" t="s">
        <v>1199</v>
      </c>
      <c r="B142" s="8" t="s">
        <v>1447</v>
      </c>
      <c r="C142" s="245">
        <v>0.23059279999999999</v>
      </c>
      <c r="D142" s="245">
        <v>13.42993678</v>
      </c>
    </row>
    <row r="143" spans="1:4" ht="21.75" customHeight="1" x14ac:dyDescent="0.2">
      <c r="A143" s="7" t="s">
        <v>1200</v>
      </c>
      <c r="B143" s="8" t="s">
        <v>1447</v>
      </c>
      <c r="C143" s="245">
        <v>1.9730699999999999E-3</v>
      </c>
      <c r="D143" s="245">
        <v>5.1256000000000001E-4</v>
      </c>
    </row>
    <row r="144" spans="1:4" ht="21.75" customHeight="1" x14ac:dyDescent="0.2">
      <c r="A144" s="7" t="s">
        <v>1201</v>
      </c>
      <c r="B144" s="8" t="s">
        <v>1447</v>
      </c>
      <c r="C144" s="245">
        <v>1.44512737</v>
      </c>
      <c r="D144" s="245">
        <v>4.3130590499999997</v>
      </c>
    </row>
    <row r="145" spans="1:4" ht="21.75" customHeight="1" x14ac:dyDescent="0.2">
      <c r="A145" s="7" t="s">
        <v>1202</v>
      </c>
      <c r="B145" s="8" t="s">
        <v>1447</v>
      </c>
      <c r="C145" s="245">
        <v>0.66078692999999999</v>
      </c>
      <c r="D145" s="245">
        <v>-6.1542199999999998E-2</v>
      </c>
    </row>
    <row r="146" spans="1:4" ht="21.75" customHeight="1" x14ac:dyDescent="0.2">
      <c r="A146" s="7" t="s">
        <v>1203</v>
      </c>
      <c r="B146" s="8" t="s">
        <v>1447</v>
      </c>
      <c r="C146" s="245">
        <v>0.23534082000000001</v>
      </c>
      <c r="D146" s="245">
        <v>2.9454649999999999E-2</v>
      </c>
    </row>
    <row r="147" spans="1:4" ht="21.75" customHeight="1" x14ac:dyDescent="0.2">
      <c r="A147" s="7" t="s">
        <v>1204</v>
      </c>
      <c r="B147" s="8" t="s">
        <v>1447</v>
      </c>
      <c r="C147" s="245">
        <v>0.49177547999999999</v>
      </c>
      <c r="D147" s="245">
        <v>4.3108471899999996</v>
      </c>
    </row>
    <row r="148" spans="1:4" ht="21.75" customHeight="1" x14ac:dyDescent="0.2">
      <c r="A148" s="7" t="s">
        <v>1205</v>
      </c>
      <c r="B148" s="8" t="s">
        <v>1447</v>
      </c>
      <c r="C148" s="245">
        <v>-0.11984673</v>
      </c>
      <c r="D148" s="245">
        <v>1.9804260000000001E-2</v>
      </c>
    </row>
    <row r="149" spans="1:4" ht="21.75" customHeight="1" x14ac:dyDescent="0.2">
      <c r="A149" s="7" t="s">
        <v>1206</v>
      </c>
      <c r="B149" s="8" t="s">
        <v>1447</v>
      </c>
      <c r="C149" s="245">
        <v>0.98530132999999998</v>
      </c>
      <c r="D149" s="245">
        <v>3.4871801499999999</v>
      </c>
    </row>
    <row r="150" spans="1:4" ht="21.75" customHeight="1" x14ac:dyDescent="0.2">
      <c r="A150" s="7" t="s">
        <v>1207</v>
      </c>
      <c r="B150" s="8" t="s">
        <v>1447</v>
      </c>
      <c r="C150" s="245">
        <v>0.34262636000000002</v>
      </c>
      <c r="D150" s="245">
        <v>2.894888E-2</v>
      </c>
    </row>
    <row r="151" spans="1:4" ht="21.75" customHeight="1" x14ac:dyDescent="0.2">
      <c r="A151" s="7" t="s">
        <v>1208</v>
      </c>
      <c r="B151" s="8" t="s">
        <v>1447</v>
      </c>
      <c r="C151" s="245">
        <v>0.62492471999999999</v>
      </c>
      <c r="D151" s="245">
        <v>4.94642E-3</v>
      </c>
    </row>
    <row r="152" spans="1:4" ht="21.75" customHeight="1" x14ac:dyDescent="0.2">
      <c r="A152" s="7" t="s">
        <v>1209</v>
      </c>
      <c r="B152" s="8" t="s">
        <v>1447</v>
      </c>
      <c r="C152" s="245">
        <v>0.77950571999999996</v>
      </c>
      <c r="D152" s="245" t="s">
        <v>1447</v>
      </c>
    </row>
    <row r="153" spans="1:4" ht="21.75" customHeight="1" x14ac:dyDescent="0.2">
      <c r="A153" s="7" t="s">
        <v>1210</v>
      </c>
      <c r="B153" s="8" t="s">
        <v>1447</v>
      </c>
      <c r="C153" s="245">
        <v>0.28894982000000002</v>
      </c>
      <c r="D153" s="245">
        <v>0.10962102</v>
      </c>
    </row>
    <row r="154" spans="1:4" ht="21.75" customHeight="1" x14ac:dyDescent="0.2">
      <c r="A154" s="7" t="s">
        <v>1211</v>
      </c>
      <c r="B154" s="8" t="s">
        <v>1447</v>
      </c>
      <c r="C154" s="245">
        <v>14.374006870000001</v>
      </c>
      <c r="D154" s="245">
        <v>4.2943950800000001</v>
      </c>
    </row>
    <row r="155" spans="1:4" ht="21.75" customHeight="1" x14ac:dyDescent="0.2">
      <c r="A155" s="7" t="s">
        <v>1212</v>
      </c>
      <c r="B155" s="8" t="s">
        <v>1447</v>
      </c>
      <c r="C155" s="245">
        <v>-0.62083692999999995</v>
      </c>
      <c r="D155" s="245">
        <v>0.26692397000000001</v>
      </c>
    </row>
    <row r="156" spans="1:4" ht="21.75" customHeight="1" x14ac:dyDescent="0.2">
      <c r="A156" s="7" t="s">
        <v>1213</v>
      </c>
      <c r="B156" s="8" t="s">
        <v>1447</v>
      </c>
      <c r="C156" s="245">
        <v>0.26766542999999998</v>
      </c>
      <c r="D156" s="245">
        <v>7.1835469500000002</v>
      </c>
    </row>
    <row r="157" spans="1:4" ht="21.75" customHeight="1" x14ac:dyDescent="0.2">
      <c r="A157" s="7" t="s">
        <v>1214</v>
      </c>
      <c r="B157" s="8" t="s">
        <v>1447</v>
      </c>
      <c r="C157" s="245" t="s">
        <v>1447</v>
      </c>
      <c r="D157" s="245">
        <v>0.13346934999999999</v>
      </c>
    </row>
    <row r="158" spans="1:4" ht="21.75" customHeight="1" x14ac:dyDescent="0.2">
      <c r="A158" s="7" t="s">
        <v>1215</v>
      </c>
      <c r="B158" s="8" t="s">
        <v>1447</v>
      </c>
      <c r="C158" s="245">
        <v>0.90598036999999998</v>
      </c>
      <c r="D158" s="245">
        <v>5.95285654</v>
      </c>
    </row>
    <row r="159" spans="1:4" ht="21.75" customHeight="1" x14ac:dyDescent="0.2">
      <c r="A159" s="7" t="s">
        <v>1216</v>
      </c>
      <c r="B159" s="8" t="s">
        <v>1447</v>
      </c>
      <c r="C159" s="245">
        <v>8.0182799999999999E-2</v>
      </c>
      <c r="D159" s="245">
        <v>0.52007031000000004</v>
      </c>
    </row>
    <row r="160" spans="1:4" ht="21.75" customHeight="1" x14ac:dyDescent="0.2">
      <c r="A160" s="7" t="s">
        <v>1217</v>
      </c>
      <c r="B160" s="8" t="s">
        <v>1447</v>
      </c>
      <c r="C160" s="245">
        <v>0.13281699999999999</v>
      </c>
      <c r="D160" s="245">
        <v>0.32132716</v>
      </c>
    </row>
    <row r="161" spans="1:4" ht="21.75" customHeight="1" x14ac:dyDescent="0.2">
      <c r="A161" s="7" t="s">
        <v>1218</v>
      </c>
      <c r="B161" s="8" t="s">
        <v>1447</v>
      </c>
      <c r="C161" s="245">
        <v>10.874086500000001</v>
      </c>
      <c r="D161" s="245">
        <v>9.0117009400000008</v>
      </c>
    </row>
    <row r="162" spans="1:4" ht="21.75" customHeight="1" x14ac:dyDescent="0.2">
      <c r="A162" s="7" t="s">
        <v>1219</v>
      </c>
      <c r="B162" s="8" t="s">
        <v>1447</v>
      </c>
      <c r="C162" s="245">
        <v>0.67841523999999997</v>
      </c>
      <c r="D162" s="245">
        <v>5.93645727</v>
      </c>
    </row>
    <row r="163" spans="1:4" ht="21.75" customHeight="1" x14ac:dyDescent="0.2">
      <c r="A163" s="7" t="s">
        <v>1220</v>
      </c>
      <c r="B163" s="8" t="s">
        <v>1447</v>
      </c>
      <c r="C163" s="245">
        <v>0.40282171</v>
      </c>
      <c r="D163" s="245">
        <v>0.98969894999999997</v>
      </c>
    </row>
    <row r="164" spans="1:4" ht="21.75" customHeight="1" x14ac:dyDescent="0.2">
      <c r="A164" s="7" t="s">
        <v>1221</v>
      </c>
      <c r="B164" s="8" t="s">
        <v>1447</v>
      </c>
      <c r="C164" s="245">
        <v>12.965662590000001</v>
      </c>
      <c r="D164" s="245">
        <v>0.25132514</v>
      </c>
    </row>
    <row r="165" spans="1:4" ht="21.75" customHeight="1" x14ac:dyDescent="0.2">
      <c r="A165" s="7" t="s">
        <v>1222</v>
      </c>
      <c r="B165" s="8" t="s">
        <v>1447</v>
      </c>
      <c r="C165" s="245">
        <v>0.55476177999999998</v>
      </c>
      <c r="D165" s="245">
        <v>12.743270900000001</v>
      </c>
    </row>
    <row r="166" spans="1:4" ht="21.75" customHeight="1" x14ac:dyDescent="0.2">
      <c r="A166" s="7" t="s">
        <v>1223</v>
      </c>
      <c r="B166" s="8" t="s">
        <v>1447</v>
      </c>
      <c r="C166" s="245">
        <v>6.0786431900000002</v>
      </c>
      <c r="D166" s="245">
        <v>8.4747230099999999</v>
      </c>
    </row>
    <row r="167" spans="1:4" ht="21.75" customHeight="1" x14ac:dyDescent="0.2">
      <c r="A167" s="7" t="s">
        <v>1224</v>
      </c>
      <c r="B167" s="8" t="s">
        <v>1447</v>
      </c>
      <c r="C167" s="245">
        <v>0.23592242999999999</v>
      </c>
      <c r="D167" s="245">
        <v>0.1661561</v>
      </c>
    </row>
    <row r="168" spans="1:4" ht="21.75" customHeight="1" x14ac:dyDescent="0.2">
      <c r="A168" s="7" t="s">
        <v>1225</v>
      </c>
      <c r="B168" s="8" t="s">
        <v>1447</v>
      </c>
      <c r="C168" s="245">
        <v>1.35332758</v>
      </c>
      <c r="D168" s="245">
        <v>11.380080749999999</v>
      </c>
    </row>
    <row r="169" spans="1:4" ht="21.75" customHeight="1" x14ac:dyDescent="0.2">
      <c r="A169" s="7" t="s">
        <v>1226</v>
      </c>
      <c r="B169" s="8" t="s">
        <v>1447</v>
      </c>
      <c r="C169" s="245">
        <v>0.79223794999999997</v>
      </c>
      <c r="D169" s="245">
        <v>11.65878217</v>
      </c>
    </row>
    <row r="170" spans="1:4" ht="21.75" customHeight="1" x14ac:dyDescent="0.2">
      <c r="A170" s="7" t="s">
        <v>1227</v>
      </c>
      <c r="B170" s="8" t="s">
        <v>1447</v>
      </c>
      <c r="C170" s="245">
        <v>0.66969244999999999</v>
      </c>
      <c r="D170" s="245">
        <v>13.907591119999999</v>
      </c>
    </row>
    <row r="171" spans="1:4" ht="21.75" customHeight="1" x14ac:dyDescent="0.2">
      <c r="A171" s="7" t="s">
        <v>1228</v>
      </c>
      <c r="B171" s="8" t="s">
        <v>1447</v>
      </c>
      <c r="C171" s="245">
        <v>0.96032536000000002</v>
      </c>
      <c r="D171" s="245">
        <v>11.52111659</v>
      </c>
    </row>
    <row r="172" spans="1:4" ht="21.75" customHeight="1" x14ac:dyDescent="0.2">
      <c r="A172" s="7" t="s">
        <v>1229</v>
      </c>
      <c r="B172" s="8" t="s">
        <v>1447</v>
      </c>
      <c r="C172" s="245">
        <v>2.1925884899999999</v>
      </c>
      <c r="D172" s="245">
        <v>4.09378581</v>
      </c>
    </row>
    <row r="173" spans="1:4" ht="21.75" customHeight="1" x14ac:dyDescent="0.2">
      <c r="A173" s="7" t="s">
        <v>1230</v>
      </c>
      <c r="B173" s="8" t="s">
        <v>1447</v>
      </c>
      <c r="C173" s="245">
        <v>3.7567466500000002</v>
      </c>
      <c r="D173" s="245">
        <v>4.1642564599999998</v>
      </c>
    </row>
    <row r="174" spans="1:4" ht="21.75" customHeight="1" x14ac:dyDescent="0.2">
      <c r="A174" s="7" t="s">
        <v>1231</v>
      </c>
      <c r="B174" s="8" t="s">
        <v>1447</v>
      </c>
      <c r="C174" s="245">
        <v>2.0352963599999998</v>
      </c>
      <c r="D174" s="245">
        <v>10.479664209999999</v>
      </c>
    </row>
    <row r="175" spans="1:4" ht="21.75" customHeight="1" x14ac:dyDescent="0.2">
      <c r="A175" s="7" t="s">
        <v>1232</v>
      </c>
      <c r="B175" s="8" t="s">
        <v>1447</v>
      </c>
      <c r="C175" s="245">
        <v>0.61789848999999997</v>
      </c>
      <c r="D175" s="245">
        <v>3.6235191200000001</v>
      </c>
    </row>
    <row r="176" spans="1:4" ht="21.75" customHeight="1" x14ac:dyDescent="0.2">
      <c r="A176" s="7" t="s">
        <v>1233</v>
      </c>
      <c r="B176" s="8" t="s">
        <v>1447</v>
      </c>
      <c r="C176" s="245">
        <v>1.34637995</v>
      </c>
      <c r="D176" s="245">
        <v>5.4247257600000003</v>
      </c>
    </row>
    <row r="177" spans="1:4" ht="21.75" customHeight="1" x14ac:dyDescent="0.2">
      <c r="A177" s="7" t="s">
        <v>1234</v>
      </c>
      <c r="B177" s="8" t="s">
        <v>1447</v>
      </c>
      <c r="C177" s="245">
        <v>0.55643273000000004</v>
      </c>
      <c r="D177" s="245">
        <v>5.3379551300000001</v>
      </c>
    </row>
    <row r="178" spans="1:4" ht="21.75" customHeight="1" x14ac:dyDescent="0.2">
      <c r="A178" s="7" t="s">
        <v>1235</v>
      </c>
      <c r="B178" s="8" t="s">
        <v>1447</v>
      </c>
      <c r="C178" s="245">
        <v>0.55643273000000004</v>
      </c>
      <c r="D178" s="245">
        <v>5.3379551300000001</v>
      </c>
    </row>
    <row r="179" spans="1:4" ht="21.75" customHeight="1" x14ac:dyDescent="0.2">
      <c r="A179" s="7" t="s">
        <v>1236</v>
      </c>
      <c r="B179" s="8" t="s">
        <v>1221</v>
      </c>
      <c r="C179" s="245">
        <v>15.43898701</v>
      </c>
      <c r="D179" s="245">
        <v>0.21737925</v>
      </c>
    </row>
    <row r="180" spans="1:4" ht="21.75" customHeight="1" x14ac:dyDescent="0.2">
      <c r="A180" s="7" t="s">
        <v>1237</v>
      </c>
      <c r="B180" s="8" t="s">
        <v>1447</v>
      </c>
      <c r="C180" s="245">
        <v>0.32924414000000002</v>
      </c>
      <c r="D180" s="245">
        <v>15.642303569999999</v>
      </c>
    </row>
    <row r="181" spans="1:4" ht="21.75" customHeight="1" x14ac:dyDescent="0.2">
      <c r="A181" s="7" t="s">
        <v>1238</v>
      </c>
      <c r="B181" s="8" t="s">
        <v>1447</v>
      </c>
      <c r="C181" s="245">
        <v>0.93801846</v>
      </c>
      <c r="D181" s="245">
        <v>15.56542801</v>
      </c>
    </row>
    <row r="182" spans="1:4" ht="21.75" customHeight="1" x14ac:dyDescent="0.2">
      <c r="A182" s="7" t="s">
        <v>1239</v>
      </c>
      <c r="B182" s="8" t="s">
        <v>1447</v>
      </c>
      <c r="C182" s="245">
        <v>-1.4810937399999999</v>
      </c>
      <c r="D182" s="245">
        <v>0.35596580999999999</v>
      </c>
    </row>
    <row r="183" spans="1:4" ht="21.75" customHeight="1" x14ac:dyDescent="0.2">
      <c r="A183" s="7" t="s">
        <v>1240</v>
      </c>
      <c r="B183" s="8" t="s">
        <v>1447</v>
      </c>
      <c r="C183" s="245">
        <v>0.41213577000000001</v>
      </c>
      <c r="D183" s="245">
        <v>-8.4759130000000002E-2</v>
      </c>
    </row>
    <row r="184" spans="1:4" ht="21.75" customHeight="1" x14ac:dyDescent="0.2">
      <c r="A184" s="7" t="s">
        <v>1241</v>
      </c>
      <c r="B184" s="8" t="s">
        <v>1447</v>
      </c>
      <c r="C184" s="245">
        <v>1.11086017</v>
      </c>
      <c r="D184" s="245">
        <v>1.85662207</v>
      </c>
    </row>
    <row r="185" spans="1:4" ht="21.75" customHeight="1" x14ac:dyDescent="0.2">
      <c r="A185" s="7" t="s">
        <v>1242</v>
      </c>
      <c r="B185" s="8" t="s">
        <v>1447</v>
      </c>
      <c r="C185" s="245">
        <v>1.3796413599999999</v>
      </c>
      <c r="D185" s="245">
        <v>15.352631880000001</v>
      </c>
    </row>
    <row r="186" spans="1:4" ht="21.75" customHeight="1" x14ac:dyDescent="0.2">
      <c r="A186" s="7" t="s">
        <v>1243</v>
      </c>
      <c r="B186" s="8" t="s">
        <v>1447</v>
      </c>
      <c r="C186" s="245">
        <v>0.58358659000000002</v>
      </c>
      <c r="D186" s="245">
        <v>3.1287283399999999</v>
      </c>
    </row>
    <row r="187" spans="1:4" ht="21.75" customHeight="1" x14ac:dyDescent="0.2">
      <c r="A187" s="7" t="s">
        <v>1244</v>
      </c>
      <c r="B187" s="8" t="s">
        <v>1447</v>
      </c>
      <c r="C187" s="245">
        <v>0.62977559999999999</v>
      </c>
      <c r="D187" s="245">
        <v>-0.97631533999999998</v>
      </c>
    </row>
    <row r="188" spans="1:4" ht="21.75" customHeight="1" x14ac:dyDescent="0.2">
      <c r="A188" s="7" t="s">
        <v>1245</v>
      </c>
      <c r="B188" s="8" t="s">
        <v>1447</v>
      </c>
      <c r="C188" s="245">
        <v>1.2915173499999999</v>
      </c>
      <c r="D188" s="245">
        <v>2.2389008600000002</v>
      </c>
    </row>
    <row r="189" spans="1:4" ht="21.75" customHeight="1" x14ac:dyDescent="0.2">
      <c r="A189" s="7" t="s">
        <v>1246</v>
      </c>
      <c r="B189" s="8" t="s">
        <v>1447</v>
      </c>
      <c r="C189" s="245" t="s">
        <v>1447</v>
      </c>
      <c r="D189" s="245" t="s">
        <v>1447</v>
      </c>
    </row>
    <row r="190" spans="1:4" ht="21.75" customHeight="1" x14ac:dyDescent="0.2">
      <c r="A190" s="7" t="s">
        <v>1247</v>
      </c>
      <c r="B190" s="8" t="s">
        <v>1447</v>
      </c>
      <c r="C190" s="245">
        <v>3.1651909999999998E-2</v>
      </c>
      <c r="D190" s="245">
        <v>2.5254683999999998</v>
      </c>
    </row>
    <row r="191" spans="1:4" ht="21.75" customHeight="1" x14ac:dyDescent="0.2">
      <c r="A191" s="7" t="s">
        <v>1248</v>
      </c>
      <c r="B191" s="8" t="s">
        <v>1447</v>
      </c>
      <c r="C191" s="245">
        <v>0.26760487999999999</v>
      </c>
      <c r="D191" s="245">
        <v>7.18354683</v>
      </c>
    </row>
    <row r="192" spans="1:4" ht="21.75" customHeight="1" x14ac:dyDescent="0.2">
      <c r="A192" s="7" t="s">
        <v>1249</v>
      </c>
      <c r="B192" s="8" t="s">
        <v>1447</v>
      </c>
      <c r="C192" s="245">
        <v>5.2512219999999998E-2</v>
      </c>
      <c r="D192" s="245">
        <v>-7.1195000000000004E-4</v>
      </c>
    </row>
    <row r="193" spans="1:4" ht="21.75" customHeight="1" x14ac:dyDescent="0.2">
      <c r="A193" s="7" t="s">
        <v>1250</v>
      </c>
      <c r="B193" s="8" t="s">
        <v>1447</v>
      </c>
      <c r="C193" s="245">
        <v>0.28803396999999997</v>
      </c>
      <c r="D193" s="245">
        <v>0.16339572999999999</v>
      </c>
    </row>
    <row r="194" spans="1:4" ht="21.75" customHeight="1" x14ac:dyDescent="0.2">
      <c r="A194" s="7" t="s">
        <v>1251</v>
      </c>
      <c r="B194" s="8" t="s">
        <v>1447</v>
      </c>
      <c r="C194" s="245">
        <v>1.47257839</v>
      </c>
      <c r="D194" s="245">
        <v>7.4646635000000003</v>
      </c>
    </row>
    <row r="195" spans="1:4" ht="21.75" customHeight="1" x14ac:dyDescent="0.2">
      <c r="A195" s="7" t="s">
        <v>1252</v>
      </c>
      <c r="B195" s="8" t="s">
        <v>1447</v>
      </c>
      <c r="C195" s="245">
        <v>9.6506847199999992</v>
      </c>
      <c r="D195" s="245">
        <v>13.76157735</v>
      </c>
    </row>
    <row r="196" spans="1:4" ht="21.75" customHeight="1" x14ac:dyDescent="0.2">
      <c r="A196" s="7" t="s">
        <v>1253</v>
      </c>
      <c r="B196" s="8" t="s">
        <v>1447</v>
      </c>
      <c r="C196" s="245">
        <v>1.1984224800000001</v>
      </c>
      <c r="D196" s="245">
        <v>13.59467527</v>
      </c>
    </row>
    <row r="197" spans="1:4" ht="21.75" customHeight="1" x14ac:dyDescent="0.2">
      <c r="A197" s="7" t="s">
        <v>1254</v>
      </c>
      <c r="B197" s="8" t="s">
        <v>1447</v>
      </c>
      <c r="C197" s="245">
        <v>3.0592060000000001E-2</v>
      </c>
      <c r="D197" s="245">
        <v>5.9626000000000004E-4</v>
      </c>
    </row>
    <row r="198" spans="1:4" ht="21.75" customHeight="1" x14ac:dyDescent="0.2">
      <c r="A198" s="7" t="s">
        <v>1255</v>
      </c>
      <c r="B198" s="8" t="s">
        <v>1447</v>
      </c>
      <c r="C198" s="245">
        <v>0.75557487999999995</v>
      </c>
      <c r="D198" s="245">
        <v>0.10314646</v>
      </c>
    </row>
    <row r="199" spans="1:4" ht="21.75" customHeight="1" x14ac:dyDescent="0.2">
      <c r="A199" s="7" t="s">
        <v>1256</v>
      </c>
      <c r="B199" s="8" t="s">
        <v>1447</v>
      </c>
      <c r="C199" s="245">
        <v>0.10888601000000001</v>
      </c>
      <c r="D199" s="245">
        <v>2.14585157</v>
      </c>
    </row>
    <row r="200" spans="1:4" ht="21.75" customHeight="1" x14ac:dyDescent="0.2">
      <c r="A200" s="7" t="s">
        <v>1257</v>
      </c>
      <c r="B200" s="8" t="s">
        <v>1447</v>
      </c>
      <c r="C200" s="245">
        <v>3.8808769999999999E-2</v>
      </c>
      <c r="D200" s="245">
        <v>-5.9121599999999996E-3</v>
      </c>
    </row>
    <row r="201" spans="1:4" ht="21.75" customHeight="1" x14ac:dyDescent="0.2">
      <c r="A201" s="7" t="s">
        <v>1258</v>
      </c>
      <c r="B201" s="8" t="s">
        <v>1447</v>
      </c>
      <c r="C201" s="245">
        <v>1.8680615899999999</v>
      </c>
      <c r="D201" s="245">
        <v>4.6713508499999996</v>
      </c>
    </row>
    <row r="202" spans="1:4" ht="21.75" customHeight="1" x14ac:dyDescent="0.2">
      <c r="A202" s="7" t="s">
        <v>1259</v>
      </c>
      <c r="B202" s="8" t="s">
        <v>1447</v>
      </c>
      <c r="C202" s="245">
        <v>2.1197045000000001</v>
      </c>
      <c r="D202" s="245">
        <v>0.11762346</v>
      </c>
    </row>
    <row r="203" spans="1:4" ht="21.75" customHeight="1" x14ac:dyDescent="0.2">
      <c r="A203" s="7" t="s">
        <v>1260</v>
      </c>
      <c r="B203" s="8" t="s">
        <v>1447</v>
      </c>
      <c r="C203" s="245">
        <v>0.38609461</v>
      </c>
      <c r="D203" s="245">
        <v>1.1801615599999999</v>
      </c>
    </row>
    <row r="204" spans="1:4" ht="21.75" customHeight="1" x14ac:dyDescent="0.2">
      <c r="A204" s="7" t="s">
        <v>1261</v>
      </c>
      <c r="B204" s="8" t="s">
        <v>1447</v>
      </c>
      <c r="C204" s="245">
        <v>5.7460738300000003</v>
      </c>
      <c r="D204" s="245">
        <v>6.3579591100000004</v>
      </c>
    </row>
    <row r="205" spans="1:4" ht="21.75" customHeight="1" x14ac:dyDescent="0.2">
      <c r="A205" s="7" t="s">
        <v>1262</v>
      </c>
      <c r="B205" s="8" t="s">
        <v>1447</v>
      </c>
      <c r="C205" s="245">
        <v>1.3552498799999999</v>
      </c>
      <c r="D205" s="245">
        <v>4.0443736599999998</v>
      </c>
    </row>
    <row r="206" spans="1:4" ht="21.75" customHeight="1" x14ac:dyDescent="0.2">
      <c r="A206" s="7" t="s">
        <v>1263</v>
      </c>
      <c r="B206" s="8" t="s">
        <v>1447</v>
      </c>
      <c r="C206" s="245">
        <v>1.1217068400000001</v>
      </c>
      <c r="D206" s="245" t="s">
        <v>1447</v>
      </c>
    </row>
    <row r="207" spans="1:4" ht="21.75" customHeight="1" x14ac:dyDescent="0.2">
      <c r="A207" s="7" t="s">
        <v>1264</v>
      </c>
      <c r="B207" s="8" t="s">
        <v>1447</v>
      </c>
      <c r="C207" s="245">
        <v>0.20232990000000001</v>
      </c>
      <c r="D207" s="245">
        <v>0.12488849</v>
      </c>
    </row>
    <row r="208" spans="1:4" ht="21.75" customHeight="1" x14ac:dyDescent="0.2">
      <c r="A208" s="7" t="s">
        <v>1265</v>
      </c>
      <c r="B208" s="8" t="s">
        <v>1447</v>
      </c>
      <c r="C208" s="245" t="s">
        <v>1447</v>
      </c>
      <c r="D208" s="245">
        <v>2.843592E-2</v>
      </c>
    </row>
    <row r="209" spans="1:4" ht="21.75" customHeight="1" x14ac:dyDescent="0.2">
      <c r="A209" s="7" t="s">
        <v>1266</v>
      </c>
      <c r="B209" s="8" t="s">
        <v>1447</v>
      </c>
      <c r="C209" s="245">
        <v>4.2697279999999997E-2</v>
      </c>
      <c r="D209" s="245">
        <v>5.7557774400000001</v>
      </c>
    </row>
    <row r="210" spans="1:4" ht="21.75" customHeight="1" x14ac:dyDescent="0.2">
      <c r="A210" s="7" t="s">
        <v>1267</v>
      </c>
      <c r="B210" s="8" t="s">
        <v>1447</v>
      </c>
      <c r="C210" s="245">
        <v>1.2181948899999999</v>
      </c>
      <c r="D210" s="245">
        <v>12.52490809</v>
      </c>
    </row>
    <row r="211" spans="1:4" ht="21.75" customHeight="1" x14ac:dyDescent="0.2">
      <c r="A211" s="7" t="s">
        <v>1268</v>
      </c>
      <c r="B211" s="8" t="s">
        <v>1447</v>
      </c>
      <c r="C211" s="245">
        <v>0.79681944000000005</v>
      </c>
      <c r="D211" s="245">
        <v>0.50859438000000001</v>
      </c>
    </row>
    <row r="212" spans="1:4" ht="21.75" customHeight="1" x14ac:dyDescent="0.2">
      <c r="A212" s="7" t="s">
        <v>1269</v>
      </c>
      <c r="B212" s="8" t="s">
        <v>1447</v>
      </c>
      <c r="C212" s="245">
        <v>1.69634752</v>
      </c>
      <c r="D212" s="245">
        <v>3.5023587799999998</v>
      </c>
    </row>
    <row r="213" spans="1:4" ht="21.75" customHeight="1" x14ac:dyDescent="0.2">
      <c r="A213" s="7" t="s">
        <v>1270</v>
      </c>
      <c r="B213" s="8" t="s">
        <v>1447</v>
      </c>
      <c r="C213" s="245">
        <v>7.0658970000000001E-2</v>
      </c>
      <c r="D213" s="245">
        <v>6.4573989699999998</v>
      </c>
    </row>
    <row r="214" spans="1:4" ht="21.75" customHeight="1" x14ac:dyDescent="0.2">
      <c r="A214" s="7" t="s">
        <v>1271</v>
      </c>
      <c r="B214" s="8" t="s">
        <v>1447</v>
      </c>
      <c r="C214" s="245">
        <v>0.23202355</v>
      </c>
      <c r="D214" s="245">
        <v>12.28855078</v>
      </c>
    </row>
    <row r="215" spans="1:4" ht="21.75" customHeight="1" x14ac:dyDescent="0.2">
      <c r="A215" s="7" t="s">
        <v>1272</v>
      </c>
      <c r="B215" s="8" t="s">
        <v>1447</v>
      </c>
      <c r="C215" s="245" t="s">
        <v>1447</v>
      </c>
      <c r="D215" s="245" t="s">
        <v>1447</v>
      </c>
    </row>
    <row r="216" spans="1:4" ht="21.75" customHeight="1" x14ac:dyDescent="0.2">
      <c r="A216" s="7" t="s">
        <v>1273</v>
      </c>
      <c r="B216" s="8" t="s">
        <v>1447</v>
      </c>
      <c r="C216" s="245">
        <v>0.18730495</v>
      </c>
      <c r="D216" s="245">
        <v>2.8696559999999999E-2</v>
      </c>
    </row>
    <row r="217" spans="1:4" ht="21.75" customHeight="1" x14ac:dyDescent="0.2">
      <c r="A217" s="7" t="s">
        <v>1274</v>
      </c>
      <c r="B217" s="8" t="s">
        <v>1447</v>
      </c>
      <c r="C217" s="245">
        <v>0.56802501000000005</v>
      </c>
      <c r="D217" s="245">
        <v>1.92632E-3</v>
      </c>
    </row>
    <row r="218" spans="1:4" ht="21.75" customHeight="1" x14ac:dyDescent="0.2">
      <c r="A218" s="7" t="s">
        <v>1275</v>
      </c>
      <c r="B218" s="8" t="s">
        <v>1447</v>
      </c>
      <c r="C218" s="245">
        <v>1.5446130000000001E-2</v>
      </c>
      <c r="D218" s="245">
        <v>-1.1587220000000001E-2</v>
      </c>
    </row>
    <row r="219" spans="1:4" ht="21.75" customHeight="1" x14ac:dyDescent="0.2">
      <c r="A219" s="7" t="s">
        <v>1276</v>
      </c>
      <c r="B219" s="8" t="s">
        <v>1447</v>
      </c>
      <c r="C219" s="245">
        <v>1.3917987999999999</v>
      </c>
      <c r="D219" s="245">
        <v>7.9479895100000002</v>
      </c>
    </row>
    <row r="220" spans="1:4" ht="21.75" customHeight="1" x14ac:dyDescent="0.2">
      <c r="A220" s="7" t="s">
        <v>1277</v>
      </c>
      <c r="B220" s="8" t="s">
        <v>1447</v>
      </c>
      <c r="C220" s="245">
        <v>0.66169060000000002</v>
      </c>
      <c r="D220" s="245">
        <v>6.0646434300000003</v>
      </c>
    </row>
    <row r="221" spans="1:4" ht="21.75" customHeight="1" x14ac:dyDescent="0.2">
      <c r="A221" s="7" t="s">
        <v>1278</v>
      </c>
      <c r="B221" s="8" t="s">
        <v>1447</v>
      </c>
      <c r="C221" s="245">
        <v>0.21431341000000001</v>
      </c>
      <c r="D221" s="245">
        <v>0.41881365999999998</v>
      </c>
    </row>
    <row r="222" spans="1:4" ht="21.75" customHeight="1" x14ac:dyDescent="0.2">
      <c r="A222" s="7" t="s">
        <v>1279</v>
      </c>
      <c r="B222" s="8" t="s">
        <v>1447</v>
      </c>
      <c r="C222" s="245">
        <v>0.65288146999999996</v>
      </c>
      <c r="D222" s="245">
        <v>0.40714737000000001</v>
      </c>
    </row>
    <row r="223" spans="1:4" ht="21.75" customHeight="1" x14ac:dyDescent="0.2">
      <c r="A223" s="7" t="s">
        <v>1280</v>
      </c>
      <c r="B223" s="8" t="s">
        <v>1447</v>
      </c>
      <c r="C223" s="245">
        <v>0.76439413</v>
      </c>
      <c r="D223" s="245">
        <v>1.56345088</v>
      </c>
    </row>
    <row r="224" spans="1:4" ht="21.75" customHeight="1" x14ac:dyDescent="0.2">
      <c r="A224" s="7" t="s">
        <v>1281</v>
      </c>
      <c r="B224" s="8" t="s">
        <v>1447</v>
      </c>
      <c r="C224" s="245" t="s">
        <v>1447</v>
      </c>
      <c r="D224" s="245" t="s">
        <v>1447</v>
      </c>
    </row>
    <row r="225" spans="1:4" ht="21.75" customHeight="1" x14ac:dyDescent="0.2">
      <c r="A225" s="7" t="s">
        <v>1282</v>
      </c>
      <c r="B225" s="8" t="s">
        <v>1447</v>
      </c>
      <c r="C225" s="245">
        <v>-7.1405529999999995E-2</v>
      </c>
      <c r="D225" s="245">
        <v>2.1252E-4</v>
      </c>
    </row>
    <row r="226" spans="1:4" ht="21.75" customHeight="1" x14ac:dyDescent="0.2">
      <c r="A226" s="7" t="s">
        <v>1283</v>
      </c>
      <c r="B226" s="8" t="s">
        <v>1447</v>
      </c>
      <c r="C226" s="245">
        <v>0.57739826999999999</v>
      </c>
      <c r="D226" s="245">
        <v>0.14416077999999999</v>
      </c>
    </row>
    <row r="227" spans="1:4" ht="21.75" customHeight="1" x14ac:dyDescent="0.2">
      <c r="A227" s="7" t="s">
        <v>1284</v>
      </c>
      <c r="B227" s="8" t="s">
        <v>1447</v>
      </c>
      <c r="C227" s="245">
        <v>4.75851165</v>
      </c>
      <c r="D227" s="245" t="s">
        <v>1447</v>
      </c>
    </row>
    <row r="228" spans="1:4" ht="21.75" customHeight="1" x14ac:dyDescent="0.2">
      <c r="A228" s="7" t="s">
        <v>1285</v>
      </c>
      <c r="B228" s="8" t="s">
        <v>1447</v>
      </c>
      <c r="C228" s="245">
        <v>0.37317222</v>
      </c>
      <c r="D228" s="245">
        <v>13.937683529999999</v>
      </c>
    </row>
    <row r="229" spans="1:4" ht="21.75" customHeight="1" x14ac:dyDescent="0.2">
      <c r="A229" s="7" t="s">
        <v>1286</v>
      </c>
      <c r="B229" s="8" t="s">
        <v>1447</v>
      </c>
      <c r="C229" s="245">
        <v>0.25578706000000001</v>
      </c>
      <c r="D229" s="245">
        <v>9.7327049999999998E-2</v>
      </c>
    </row>
    <row r="230" spans="1:4" ht="21.75" customHeight="1" x14ac:dyDescent="0.2">
      <c r="A230" s="7" t="s">
        <v>1287</v>
      </c>
      <c r="B230" s="8" t="s">
        <v>1447</v>
      </c>
      <c r="C230" s="245">
        <v>2.8619992000000001</v>
      </c>
      <c r="D230" s="245">
        <v>0.12806439999999999</v>
      </c>
    </row>
    <row r="231" spans="1:4" ht="21.75" customHeight="1" x14ac:dyDescent="0.2">
      <c r="A231" s="7" t="s">
        <v>1288</v>
      </c>
      <c r="B231" s="8" t="s">
        <v>1447</v>
      </c>
      <c r="C231" s="245">
        <v>0.79020645</v>
      </c>
      <c r="D231" s="245">
        <v>17.01444184</v>
      </c>
    </row>
    <row r="232" spans="1:4" ht="21.75" customHeight="1" x14ac:dyDescent="0.2">
      <c r="A232" s="7" t="s">
        <v>1289</v>
      </c>
      <c r="B232" s="8" t="s">
        <v>1447</v>
      </c>
      <c r="C232" s="245">
        <v>2.6143469800000001</v>
      </c>
      <c r="D232" s="245">
        <v>1.7742981200000001</v>
      </c>
    </row>
    <row r="233" spans="1:4" ht="21.75" customHeight="1" x14ac:dyDescent="0.2">
      <c r="A233" s="7" t="s">
        <v>1290</v>
      </c>
      <c r="B233" s="8" t="s">
        <v>1447</v>
      </c>
      <c r="C233" s="245">
        <v>0.33928750000000002</v>
      </c>
      <c r="D233" s="245">
        <v>19.5765022</v>
      </c>
    </row>
    <row r="234" spans="1:4" ht="21.75" customHeight="1" x14ac:dyDescent="0.2">
      <c r="A234" s="7" t="s">
        <v>1291</v>
      </c>
      <c r="B234" s="8" t="s">
        <v>1447</v>
      </c>
      <c r="C234" s="245">
        <v>2.2655639000000001</v>
      </c>
      <c r="D234" s="245">
        <v>0.66654769000000003</v>
      </c>
    </row>
    <row r="235" spans="1:4" ht="21.75" customHeight="1" x14ac:dyDescent="0.2">
      <c r="A235" s="7" t="s">
        <v>1292</v>
      </c>
      <c r="B235" s="8" t="s">
        <v>1447</v>
      </c>
      <c r="C235" s="245" t="s">
        <v>1447</v>
      </c>
      <c r="D235" s="245">
        <v>0.66601672999999995</v>
      </c>
    </row>
    <row r="236" spans="1:4" ht="21.75" customHeight="1" x14ac:dyDescent="0.2">
      <c r="A236" s="7" t="s">
        <v>1293</v>
      </c>
      <c r="B236" s="8" t="s">
        <v>1447</v>
      </c>
      <c r="C236" s="245">
        <v>0.29037207999999998</v>
      </c>
      <c r="D236" s="245">
        <v>2.0639973600000001</v>
      </c>
    </row>
    <row r="237" spans="1:4" ht="21.75" customHeight="1" x14ac:dyDescent="0.2">
      <c r="A237" s="7" t="s">
        <v>1294</v>
      </c>
      <c r="B237" s="8" t="s">
        <v>1447</v>
      </c>
      <c r="C237" s="245">
        <v>0.48585953999999998</v>
      </c>
      <c r="D237" s="245">
        <v>5.2852642100000002</v>
      </c>
    </row>
    <row r="238" spans="1:4" ht="21.75" customHeight="1" x14ac:dyDescent="0.2">
      <c r="A238" s="7" t="s">
        <v>1295</v>
      </c>
      <c r="B238" s="8" t="s">
        <v>1447</v>
      </c>
      <c r="C238" s="245">
        <v>1.0511086199999999</v>
      </c>
      <c r="D238" s="245">
        <v>6.8831719999999999E-2</v>
      </c>
    </row>
    <row r="239" spans="1:4" ht="21.75" customHeight="1" x14ac:dyDescent="0.2">
      <c r="A239" s="7" t="s">
        <v>1296</v>
      </c>
      <c r="B239" s="8" t="s">
        <v>1447</v>
      </c>
      <c r="C239" s="245">
        <v>0.99751663000000002</v>
      </c>
      <c r="D239" s="245">
        <v>0.48950948</v>
      </c>
    </row>
    <row r="240" spans="1:4" ht="21.75" customHeight="1" x14ac:dyDescent="0.2">
      <c r="A240" s="7" t="s">
        <v>1297</v>
      </c>
      <c r="B240" s="8" t="s">
        <v>1447</v>
      </c>
      <c r="C240" s="245" t="s">
        <v>1447</v>
      </c>
      <c r="D240" s="245">
        <v>0.47880391</v>
      </c>
    </row>
    <row r="241" spans="1:4" ht="21.75" customHeight="1" x14ac:dyDescent="0.2">
      <c r="A241" s="7" t="s">
        <v>1298</v>
      </c>
      <c r="B241" s="8" t="s">
        <v>1447</v>
      </c>
      <c r="C241" s="245">
        <v>2.3054688699999999</v>
      </c>
      <c r="D241" s="245">
        <v>9.2018854799999996</v>
      </c>
    </row>
    <row r="242" spans="1:4" ht="21.75" customHeight="1" x14ac:dyDescent="0.2">
      <c r="A242" s="7" t="s">
        <v>1299</v>
      </c>
      <c r="B242" s="8" t="s">
        <v>1447</v>
      </c>
      <c r="C242" s="245">
        <v>2.5905183799999998</v>
      </c>
      <c r="D242" s="245">
        <v>13.7172836</v>
      </c>
    </row>
    <row r="243" spans="1:4" ht="21.75" customHeight="1" x14ac:dyDescent="0.2">
      <c r="A243" s="7" t="s">
        <v>1300</v>
      </c>
      <c r="B243" s="8" t="s">
        <v>1447</v>
      </c>
      <c r="C243" s="245">
        <v>0.69460683000000001</v>
      </c>
      <c r="D243" s="245">
        <v>4.3057940200000004</v>
      </c>
    </row>
    <row r="244" spans="1:4" ht="21.75" customHeight="1" x14ac:dyDescent="0.2">
      <c r="A244" s="7" t="s">
        <v>1301</v>
      </c>
      <c r="B244" s="8" t="s">
        <v>1447</v>
      </c>
      <c r="C244" s="245">
        <v>0.81465198999999999</v>
      </c>
      <c r="D244" s="245">
        <v>0.24388002</v>
      </c>
    </row>
    <row r="245" spans="1:4" ht="21.75" customHeight="1" x14ac:dyDescent="0.2">
      <c r="A245" s="7" t="s">
        <v>1302</v>
      </c>
      <c r="B245" s="8" t="s">
        <v>1447</v>
      </c>
      <c r="C245" s="245">
        <v>0.15915989999999999</v>
      </c>
      <c r="D245" s="245" t="s">
        <v>1447</v>
      </c>
    </row>
    <row r="246" spans="1:4" ht="21.75" customHeight="1" x14ac:dyDescent="0.2">
      <c r="A246" s="7" t="s">
        <v>1303</v>
      </c>
      <c r="B246" s="8" t="s">
        <v>1447</v>
      </c>
      <c r="C246" s="245">
        <v>1.2602126899999999</v>
      </c>
      <c r="D246" s="245">
        <v>12.26286676</v>
      </c>
    </row>
    <row r="247" spans="1:4" ht="21.75" customHeight="1" x14ac:dyDescent="0.2">
      <c r="A247" s="7" t="s">
        <v>1304</v>
      </c>
      <c r="B247" s="8" t="s">
        <v>1447</v>
      </c>
      <c r="C247" s="245">
        <v>0.23052338</v>
      </c>
      <c r="D247" s="245">
        <v>13.431817410000001</v>
      </c>
    </row>
    <row r="248" spans="1:4" ht="21.75" customHeight="1" x14ac:dyDescent="0.2">
      <c r="A248" s="7" t="s">
        <v>1305</v>
      </c>
      <c r="B248" s="8" t="s">
        <v>1447</v>
      </c>
      <c r="C248" s="245">
        <v>1.1624980199999999</v>
      </c>
      <c r="D248" s="245">
        <v>2.2283204699999999</v>
      </c>
    </row>
    <row r="249" spans="1:4" ht="21.75" customHeight="1" x14ac:dyDescent="0.2">
      <c r="A249" s="7" t="s">
        <v>1306</v>
      </c>
      <c r="B249" s="8" t="s">
        <v>1447</v>
      </c>
      <c r="C249" s="245" t="s">
        <v>1447</v>
      </c>
      <c r="D249" s="245" t="s">
        <v>1447</v>
      </c>
    </row>
    <row r="250" spans="1:4" ht="21.75" customHeight="1" x14ac:dyDescent="0.2">
      <c r="A250" s="7" t="s">
        <v>1307</v>
      </c>
      <c r="B250" s="8" t="s">
        <v>1447</v>
      </c>
      <c r="C250" s="245">
        <v>0.48811507999999998</v>
      </c>
      <c r="D250" s="245">
        <v>2.5413089599999998</v>
      </c>
    </row>
    <row r="251" spans="1:4" ht="21.75" customHeight="1" x14ac:dyDescent="0.2">
      <c r="A251" s="7" t="s">
        <v>1308</v>
      </c>
      <c r="B251" s="8" t="s">
        <v>1447</v>
      </c>
      <c r="C251" s="245">
        <v>0.96907025000000002</v>
      </c>
      <c r="D251" s="245">
        <v>1.50592741</v>
      </c>
    </row>
    <row r="252" spans="1:4" ht="21.75" customHeight="1" x14ac:dyDescent="0.2">
      <c r="A252" s="7" t="s">
        <v>1309</v>
      </c>
      <c r="B252" s="8" t="s">
        <v>1447</v>
      </c>
      <c r="C252" s="245">
        <v>1.4362326400000001</v>
      </c>
      <c r="D252" s="245">
        <v>0.17868263000000001</v>
      </c>
    </row>
    <row r="253" spans="1:4" ht="21.75" customHeight="1" x14ac:dyDescent="0.2">
      <c r="A253" s="7" t="s">
        <v>1310</v>
      </c>
      <c r="B253" s="8" t="s">
        <v>1447</v>
      </c>
      <c r="C253" s="245">
        <v>2.83843537</v>
      </c>
      <c r="D253" s="245">
        <v>-1.28773E-3</v>
      </c>
    </row>
    <row r="254" spans="1:4" ht="21.75" customHeight="1" x14ac:dyDescent="0.2">
      <c r="A254" s="7" t="s">
        <v>1311</v>
      </c>
      <c r="B254" s="8" t="s">
        <v>1447</v>
      </c>
      <c r="C254" s="245">
        <v>0.37264343</v>
      </c>
      <c r="D254" s="245">
        <v>6.35201175</v>
      </c>
    </row>
    <row r="255" spans="1:4" ht="21.75" customHeight="1" x14ac:dyDescent="0.2">
      <c r="A255" s="7" t="s">
        <v>1312</v>
      </c>
      <c r="B255" s="8" t="s">
        <v>1447</v>
      </c>
      <c r="C255" s="245" t="s">
        <v>1447</v>
      </c>
      <c r="D255" s="245">
        <v>2.31177001</v>
      </c>
    </row>
    <row r="256" spans="1:4" ht="21.75" customHeight="1" x14ac:dyDescent="0.2">
      <c r="A256" s="7" t="s">
        <v>1313</v>
      </c>
      <c r="B256" s="8" t="s">
        <v>1447</v>
      </c>
      <c r="C256" s="245">
        <v>7.4548690000000001E-2</v>
      </c>
      <c r="D256" s="245" t="s">
        <v>1447</v>
      </c>
    </row>
    <row r="257" spans="1:4" ht="21.75" customHeight="1" x14ac:dyDescent="0.2">
      <c r="A257" s="7" t="s">
        <v>1314</v>
      </c>
      <c r="B257" s="8" t="s">
        <v>1447</v>
      </c>
      <c r="C257" s="245">
        <v>3.3136335200000002</v>
      </c>
      <c r="D257" s="245">
        <v>9.0150463199999997</v>
      </c>
    </row>
    <row r="258" spans="1:4" ht="21.75" customHeight="1" x14ac:dyDescent="0.2">
      <c r="A258" s="7" t="s">
        <v>1315</v>
      </c>
      <c r="B258" s="8" t="s">
        <v>1447</v>
      </c>
      <c r="C258" s="245">
        <v>3.3136352200000001</v>
      </c>
      <c r="D258" s="245">
        <v>9.0150463199999997</v>
      </c>
    </row>
    <row r="259" spans="1:4" ht="21.75" customHeight="1" x14ac:dyDescent="0.2">
      <c r="A259" s="7" t="s">
        <v>1316</v>
      </c>
      <c r="B259" s="8" t="s">
        <v>1447</v>
      </c>
      <c r="C259" s="245">
        <v>2.5953947799999999</v>
      </c>
      <c r="D259" s="245">
        <v>17.14588822</v>
      </c>
    </row>
    <row r="260" spans="1:4" ht="21.75" customHeight="1" x14ac:dyDescent="0.2">
      <c r="A260" s="7" t="s">
        <v>1317</v>
      </c>
      <c r="B260" s="8" t="s">
        <v>1447</v>
      </c>
      <c r="C260" s="245">
        <v>2.2633840300000001</v>
      </c>
      <c r="D260" s="245" t="s">
        <v>1447</v>
      </c>
    </row>
    <row r="261" spans="1:4" ht="21.75" customHeight="1" x14ac:dyDescent="0.2">
      <c r="A261" s="7" t="s">
        <v>1318</v>
      </c>
      <c r="B261" s="8" t="s">
        <v>1447</v>
      </c>
      <c r="C261" s="245">
        <v>0.99158668000000005</v>
      </c>
      <c r="D261" s="245">
        <v>1.36958848</v>
      </c>
    </row>
    <row r="262" spans="1:4" ht="21.75" customHeight="1" x14ac:dyDescent="0.2">
      <c r="A262" s="7" t="s">
        <v>1319</v>
      </c>
      <c r="B262" s="8" t="s">
        <v>1447</v>
      </c>
      <c r="C262" s="245">
        <v>0.92527137000000004</v>
      </c>
      <c r="D262" s="245">
        <v>0.34279503</v>
      </c>
    </row>
    <row r="263" spans="1:4" ht="21.75" customHeight="1" x14ac:dyDescent="0.2">
      <c r="A263" s="7" t="s">
        <v>1320</v>
      </c>
      <c r="B263" s="8" t="s">
        <v>1447</v>
      </c>
      <c r="C263" s="245">
        <v>0.66115425999999999</v>
      </c>
      <c r="D263" s="245">
        <v>11.804795459999999</v>
      </c>
    </row>
    <row r="264" spans="1:4" ht="21.75" customHeight="1" x14ac:dyDescent="0.2">
      <c r="A264" s="7" t="s">
        <v>1321</v>
      </c>
      <c r="B264" s="8" t="s">
        <v>1447</v>
      </c>
      <c r="C264" s="245" t="s">
        <v>1447</v>
      </c>
      <c r="D264" s="245" t="s">
        <v>1447</v>
      </c>
    </row>
    <row r="265" spans="1:4" ht="21.75" customHeight="1" x14ac:dyDescent="0.2">
      <c r="A265" s="7" t="s">
        <v>1322</v>
      </c>
      <c r="B265" s="8" t="s">
        <v>1447</v>
      </c>
      <c r="C265" s="245">
        <v>1.7411484399999999</v>
      </c>
      <c r="D265" s="245">
        <v>3.8412799999999997E-2</v>
      </c>
    </row>
    <row r="266" spans="1:4" ht="21.75" customHeight="1" x14ac:dyDescent="0.2">
      <c r="A266" s="7" t="s">
        <v>1323</v>
      </c>
      <c r="B266" s="8" t="s">
        <v>1447</v>
      </c>
      <c r="C266" s="245">
        <v>0.37127800999999999</v>
      </c>
      <c r="D266" s="245">
        <v>1.6318199799999999</v>
      </c>
    </row>
    <row r="267" spans="1:4" ht="21.75" customHeight="1" x14ac:dyDescent="0.2">
      <c r="A267" s="7" t="s">
        <v>1324</v>
      </c>
      <c r="B267" s="8" t="s">
        <v>1447</v>
      </c>
      <c r="C267" s="245">
        <v>0.9385289</v>
      </c>
      <c r="D267" s="245">
        <v>8.9678079999999993E-2</v>
      </c>
    </row>
    <row r="268" spans="1:4" ht="21.75" customHeight="1" x14ac:dyDescent="0.2">
      <c r="A268" s="7" t="s">
        <v>1325</v>
      </c>
      <c r="B268" s="8" t="s">
        <v>1447</v>
      </c>
      <c r="C268" s="245">
        <v>-1.10538045</v>
      </c>
      <c r="D268" s="245">
        <v>4.0867400000000002E-3</v>
      </c>
    </row>
    <row r="269" spans="1:4" ht="21.75" customHeight="1" x14ac:dyDescent="0.2">
      <c r="A269" s="7" t="s">
        <v>1326</v>
      </c>
      <c r="B269" s="8" t="s">
        <v>1447</v>
      </c>
      <c r="C269" s="245">
        <v>3.2080867099999999</v>
      </c>
      <c r="D269" s="245">
        <v>0.13732486999999999</v>
      </c>
    </row>
    <row r="270" spans="1:4" ht="21.75" customHeight="1" x14ac:dyDescent="0.2">
      <c r="A270" s="7" t="s">
        <v>1327</v>
      </c>
      <c r="B270" s="8" t="s">
        <v>1447</v>
      </c>
      <c r="C270" s="245">
        <v>1.4049083200000001</v>
      </c>
      <c r="D270" s="245">
        <v>3.9447516299999998</v>
      </c>
    </row>
    <row r="271" spans="1:4" ht="21.75" customHeight="1" x14ac:dyDescent="0.2">
      <c r="A271" s="7" t="s">
        <v>1328</v>
      </c>
      <c r="B271" s="8" t="s">
        <v>1447</v>
      </c>
      <c r="C271" s="245">
        <v>-1.02095E-2</v>
      </c>
      <c r="D271" s="245">
        <v>0.12132457000000001</v>
      </c>
    </row>
    <row r="272" spans="1:4" ht="21.75" customHeight="1" x14ac:dyDescent="0.2">
      <c r="A272" s="7" t="s">
        <v>1329</v>
      </c>
      <c r="B272" s="8" t="s">
        <v>1447</v>
      </c>
      <c r="C272" s="245">
        <v>1.4049233999999999</v>
      </c>
      <c r="D272" s="245">
        <v>3.9447561900000001</v>
      </c>
    </row>
    <row r="273" spans="1:4" ht="21.75" customHeight="1" x14ac:dyDescent="0.2">
      <c r="A273" s="7" t="s">
        <v>1330</v>
      </c>
      <c r="B273" s="8" t="s">
        <v>1447</v>
      </c>
      <c r="C273" s="245">
        <v>-0.60961927000000005</v>
      </c>
      <c r="D273" s="245">
        <v>0.26696659</v>
      </c>
    </row>
    <row r="274" spans="1:4" ht="21.75" customHeight="1" x14ac:dyDescent="0.2">
      <c r="A274" s="7" t="s">
        <v>1331</v>
      </c>
      <c r="B274" s="8" t="s">
        <v>1447</v>
      </c>
      <c r="C274" s="245">
        <v>1.4048205199999999</v>
      </c>
      <c r="D274" s="245">
        <v>1.41023101</v>
      </c>
    </row>
    <row r="275" spans="1:4" ht="21.75" customHeight="1" x14ac:dyDescent="0.2">
      <c r="A275" s="7" t="s">
        <v>1332</v>
      </c>
      <c r="B275" s="8" t="s">
        <v>1447</v>
      </c>
      <c r="C275" s="245">
        <v>0.14931633</v>
      </c>
      <c r="D275" s="245">
        <v>11.56051134</v>
      </c>
    </row>
    <row r="276" spans="1:4" ht="21.75" customHeight="1" x14ac:dyDescent="0.2">
      <c r="A276" s="7" t="s">
        <v>1333</v>
      </c>
      <c r="B276" s="8" t="s">
        <v>1447</v>
      </c>
      <c r="C276" s="245">
        <v>2.0999343499999998</v>
      </c>
      <c r="D276" s="245">
        <v>1.56129081</v>
      </c>
    </row>
    <row r="277" spans="1:4" ht="21.75" customHeight="1" x14ac:dyDescent="0.2">
      <c r="A277" s="7" t="s">
        <v>1334</v>
      </c>
      <c r="B277" s="8" t="s">
        <v>1447</v>
      </c>
      <c r="C277" s="245">
        <v>1.4179347</v>
      </c>
      <c r="D277" s="245">
        <v>5.63446962</v>
      </c>
    </row>
    <row r="278" spans="1:4" ht="21.75" customHeight="1" x14ac:dyDescent="0.2">
      <c r="A278" s="7" t="s">
        <v>1335</v>
      </c>
      <c r="B278" s="8" t="s">
        <v>1447</v>
      </c>
      <c r="C278" s="245">
        <v>-1.0746E-4</v>
      </c>
      <c r="D278" s="245">
        <v>1.23844603</v>
      </c>
    </row>
    <row r="279" spans="1:4" ht="21.75" customHeight="1" x14ac:dyDescent="0.2">
      <c r="A279" s="7" t="s">
        <v>1336</v>
      </c>
      <c r="B279" s="8" t="s">
        <v>1447</v>
      </c>
      <c r="C279" s="245">
        <v>-1.0746E-4</v>
      </c>
      <c r="D279" s="245">
        <v>1.23844603</v>
      </c>
    </row>
    <row r="280" spans="1:4" ht="21.75" customHeight="1" x14ac:dyDescent="0.2">
      <c r="A280" s="7" t="s">
        <v>1337</v>
      </c>
      <c r="B280" s="8" t="s">
        <v>1447</v>
      </c>
      <c r="C280" s="245">
        <v>0.54611182000000003</v>
      </c>
      <c r="D280" s="245">
        <v>0.11950205999999999</v>
      </c>
    </row>
    <row r="281" spans="1:4" ht="21.75" customHeight="1" x14ac:dyDescent="0.2">
      <c r="A281" s="7" t="s">
        <v>1338</v>
      </c>
      <c r="B281" s="8" t="s">
        <v>1447</v>
      </c>
      <c r="C281" s="245">
        <v>0.32457673999999997</v>
      </c>
      <c r="D281" s="245">
        <v>0.12914107</v>
      </c>
    </row>
    <row r="282" spans="1:4" ht="21.75" customHeight="1" x14ac:dyDescent="0.2">
      <c r="A282" s="7" t="s">
        <v>1339</v>
      </c>
      <c r="B282" s="8" t="s">
        <v>1447</v>
      </c>
      <c r="C282" s="245">
        <v>0.88272744999999997</v>
      </c>
      <c r="D282" s="245" t="s">
        <v>1447</v>
      </c>
    </row>
    <row r="283" spans="1:4" ht="21.75" customHeight="1" x14ac:dyDescent="0.2">
      <c r="A283" s="7" t="s">
        <v>1340</v>
      </c>
      <c r="B283" s="8" t="s">
        <v>1447</v>
      </c>
      <c r="C283" s="245">
        <v>0.70037795000000003</v>
      </c>
      <c r="D283" s="245">
        <v>1.376935E-2</v>
      </c>
    </row>
    <row r="284" spans="1:4" ht="21.75" customHeight="1" x14ac:dyDescent="0.2">
      <c r="A284" s="7" t="s">
        <v>1341</v>
      </c>
      <c r="B284" s="8" t="s">
        <v>1447</v>
      </c>
      <c r="C284" s="245">
        <v>1.00788346</v>
      </c>
      <c r="D284" s="245">
        <v>3.43381683</v>
      </c>
    </row>
    <row r="285" spans="1:4" ht="21.75" customHeight="1" x14ac:dyDescent="0.2">
      <c r="A285" s="7" t="s">
        <v>1342</v>
      </c>
      <c r="B285" s="8" t="s">
        <v>1447</v>
      </c>
      <c r="C285" s="245" t="s">
        <v>1447</v>
      </c>
      <c r="D285" s="245" t="s">
        <v>1447</v>
      </c>
    </row>
    <row r="286" spans="1:4" ht="21.75" customHeight="1" x14ac:dyDescent="0.2">
      <c r="A286" s="7" t="s">
        <v>1343</v>
      </c>
      <c r="B286" s="8" t="s">
        <v>1447</v>
      </c>
      <c r="C286" s="245">
        <v>1.90836063</v>
      </c>
      <c r="D286" s="245">
        <v>13.65441283</v>
      </c>
    </row>
    <row r="287" spans="1:4" ht="21.75" customHeight="1" x14ac:dyDescent="0.2">
      <c r="A287" s="7" t="s">
        <v>1344</v>
      </c>
      <c r="B287" s="8" t="s">
        <v>1447</v>
      </c>
      <c r="C287" s="245">
        <v>0.98637450999999998</v>
      </c>
      <c r="D287" s="245">
        <v>8.7546294699999994</v>
      </c>
    </row>
    <row r="288" spans="1:4" ht="21.75" customHeight="1" x14ac:dyDescent="0.2">
      <c r="A288" s="7" t="s">
        <v>1345</v>
      </c>
      <c r="B288" s="8" t="s">
        <v>1447</v>
      </c>
      <c r="C288" s="245">
        <v>-0.12010386000000001</v>
      </c>
      <c r="D288" s="245">
        <v>1.986052E-2</v>
      </c>
    </row>
    <row r="289" spans="1:4" ht="21.75" customHeight="1" x14ac:dyDescent="0.2">
      <c r="A289" s="7" t="s">
        <v>1346</v>
      </c>
      <c r="B289" s="8" t="s">
        <v>1447</v>
      </c>
      <c r="C289" s="245">
        <v>2.1746021</v>
      </c>
      <c r="D289" s="245">
        <v>15.28925286</v>
      </c>
    </row>
    <row r="290" spans="1:4" ht="21.75" customHeight="1" x14ac:dyDescent="0.2">
      <c r="A290" s="7" t="s">
        <v>1347</v>
      </c>
      <c r="B290" s="8" t="s">
        <v>1348</v>
      </c>
      <c r="C290" s="245" t="s">
        <v>1447</v>
      </c>
      <c r="D290" s="245" t="s">
        <v>1447</v>
      </c>
    </row>
    <row r="291" spans="1:4" ht="21.75" customHeight="1" x14ac:dyDescent="0.2">
      <c r="A291" s="7" t="s">
        <v>1348</v>
      </c>
      <c r="B291" s="8" t="s">
        <v>1447</v>
      </c>
      <c r="C291" s="245" t="s">
        <v>1447</v>
      </c>
      <c r="D291" s="245" t="s">
        <v>1447</v>
      </c>
    </row>
    <row r="292" spans="1:4" ht="21.75" customHeight="1" x14ac:dyDescent="0.2">
      <c r="A292" s="7" t="s">
        <v>1349</v>
      </c>
      <c r="B292" s="8" t="s">
        <v>1447</v>
      </c>
      <c r="C292" s="245">
        <v>0.60443634000000002</v>
      </c>
      <c r="D292" s="245">
        <v>13.260041810000001</v>
      </c>
    </row>
    <row r="293" spans="1:4" ht="21.75" customHeight="1" x14ac:dyDescent="0.2">
      <c r="A293" s="7" t="s">
        <v>1350</v>
      </c>
      <c r="B293" s="8" t="s">
        <v>1447</v>
      </c>
      <c r="C293" s="245">
        <v>1.16988168</v>
      </c>
      <c r="D293" s="245">
        <v>1.8276289100000001</v>
      </c>
    </row>
    <row r="294" spans="1:4" ht="21.75" customHeight="1" x14ac:dyDescent="0.2">
      <c r="A294" s="7" t="s">
        <v>1351</v>
      </c>
      <c r="B294" s="8" t="s">
        <v>1447</v>
      </c>
      <c r="C294" s="245">
        <v>1.2217640999999999</v>
      </c>
      <c r="D294" s="245">
        <v>3.0251590400000001</v>
      </c>
    </row>
    <row r="295" spans="1:4" ht="21.75" customHeight="1" x14ac:dyDescent="0.2">
      <c r="A295" s="7" t="s">
        <v>1352</v>
      </c>
      <c r="B295" s="8" t="s">
        <v>1353</v>
      </c>
      <c r="C295" s="245" t="s">
        <v>1447</v>
      </c>
      <c r="D295" s="245">
        <v>9.3630181399999994</v>
      </c>
    </row>
    <row r="296" spans="1:4" ht="21.75" customHeight="1" x14ac:dyDescent="0.2">
      <c r="A296" s="7" t="s">
        <v>1353</v>
      </c>
      <c r="B296" s="8" t="s">
        <v>1447</v>
      </c>
      <c r="C296" s="245" t="s">
        <v>1447</v>
      </c>
      <c r="D296" s="245">
        <v>9.35913884</v>
      </c>
    </row>
    <row r="297" spans="1:4" ht="21.75" customHeight="1" x14ac:dyDescent="0.2">
      <c r="A297" s="7" t="s">
        <v>1354</v>
      </c>
      <c r="B297" s="8" t="s">
        <v>1447</v>
      </c>
      <c r="C297" s="245" t="s">
        <v>1447</v>
      </c>
      <c r="D297" s="245">
        <v>0.34908803999999999</v>
      </c>
    </row>
    <row r="298" spans="1:4" ht="21.75" customHeight="1" x14ac:dyDescent="0.2">
      <c r="A298" s="7" t="s">
        <v>1355</v>
      </c>
      <c r="B298" s="8" t="s">
        <v>1447</v>
      </c>
      <c r="C298" s="245">
        <v>0.58368980000000004</v>
      </c>
      <c r="D298" s="245">
        <v>2.47469377</v>
      </c>
    </row>
    <row r="299" spans="1:4" ht="21.75" customHeight="1" x14ac:dyDescent="0.2">
      <c r="A299" s="7" t="s">
        <v>1356</v>
      </c>
      <c r="B299" s="8" t="s">
        <v>1447</v>
      </c>
      <c r="C299" s="245">
        <v>1.23798611</v>
      </c>
      <c r="D299" s="245">
        <v>0.17422046999999999</v>
      </c>
    </row>
    <row r="300" spans="1:4" ht="21.75" customHeight="1" x14ac:dyDescent="0.2">
      <c r="A300" s="7" t="s">
        <v>1357</v>
      </c>
      <c r="B300" s="8" t="s">
        <v>1447</v>
      </c>
      <c r="C300" s="245">
        <v>0.18641885</v>
      </c>
      <c r="D300" s="245">
        <v>2.8008600000000001E-3</v>
      </c>
    </row>
    <row r="301" spans="1:4" ht="21.75" customHeight="1" x14ac:dyDescent="0.2">
      <c r="A301" s="7" t="s">
        <v>1358</v>
      </c>
      <c r="B301" s="8" t="s">
        <v>1447</v>
      </c>
      <c r="C301" s="245">
        <v>-0.17713572999999999</v>
      </c>
      <c r="D301" s="245" t="s">
        <v>1447</v>
      </c>
    </row>
    <row r="302" spans="1:4" ht="21.75" customHeight="1" x14ac:dyDescent="0.2">
      <c r="A302" s="7" t="s">
        <v>1359</v>
      </c>
      <c r="B302" s="8" t="s">
        <v>1447</v>
      </c>
      <c r="C302" s="245">
        <v>6.0589610000000002E-2</v>
      </c>
      <c r="D302" s="245" t="s">
        <v>1447</v>
      </c>
    </row>
    <row r="303" spans="1:4" ht="21.75" customHeight="1" x14ac:dyDescent="0.2">
      <c r="A303" s="7" t="s">
        <v>1360</v>
      </c>
      <c r="B303" s="8" t="s">
        <v>1447</v>
      </c>
      <c r="C303" s="245">
        <v>0.71867285999999997</v>
      </c>
      <c r="D303" s="245">
        <v>1.3535911300000001</v>
      </c>
    </row>
    <row r="304" spans="1:4" ht="21.75" customHeight="1" x14ac:dyDescent="0.2">
      <c r="A304" s="7" t="s">
        <v>1361</v>
      </c>
      <c r="B304" s="8" t="s">
        <v>1447</v>
      </c>
      <c r="C304" s="245">
        <v>0.42520392000000001</v>
      </c>
      <c r="D304" s="245">
        <v>3.6612513600000001</v>
      </c>
    </row>
    <row r="305" spans="1:4" ht="21.75" customHeight="1" x14ac:dyDescent="0.2">
      <c r="A305" s="7" t="s">
        <v>1362</v>
      </c>
      <c r="B305" s="8" t="s">
        <v>1447</v>
      </c>
      <c r="C305" s="245">
        <v>1.1492749</v>
      </c>
      <c r="D305" s="245">
        <v>2.2055020999999999</v>
      </c>
    </row>
    <row r="306" spans="1:4" ht="21.75" customHeight="1" x14ac:dyDescent="0.2">
      <c r="A306" s="7" t="s">
        <v>1363</v>
      </c>
      <c r="B306" s="8" t="s">
        <v>1447</v>
      </c>
      <c r="C306" s="245">
        <v>0.83103163999999996</v>
      </c>
      <c r="D306" s="245">
        <v>5.3029658399999997</v>
      </c>
    </row>
    <row r="307" spans="1:4" ht="21.75" customHeight="1" x14ac:dyDescent="0.2">
      <c r="A307" s="7" t="s">
        <v>1364</v>
      </c>
      <c r="B307" s="8" t="s">
        <v>1447</v>
      </c>
      <c r="C307" s="245">
        <v>4.8042000000000001E-4</v>
      </c>
      <c r="D307" s="245">
        <v>9.4723665300000004</v>
      </c>
    </row>
    <row r="308" spans="1:4" ht="21.75" customHeight="1" x14ac:dyDescent="0.2">
      <c r="A308" s="7" t="s">
        <v>1365</v>
      </c>
      <c r="B308" s="8" t="s">
        <v>1447</v>
      </c>
      <c r="C308" s="245">
        <v>0.80249168999999998</v>
      </c>
      <c r="D308" s="245">
        <v>0.84876172000000005</v>
      </c>
    </row>
    <row r="309" spans="1:4" ht="21.75" customHeight="1" x14ac:dyDescent="0.2">
      <c r="A309" s="7" t="s">
        <v>1366</v>
      </c>
      <c r="B309" s="8" t="s">
        <v>1447</v>
      </c>
      <c r="C309" s="245">
        <v>5.530413E-2</v>
      </c>
      <c r="D309" s="245" t="s">
        <v>1447</v>
      </c>
    </row>
    <row r="310" spans="1:4" ht="21.75" customHeight="1" x14ac:dyDescent="0.2">
      <c r="A310" s="7" t="s">
        <v>1367</v>
      </c>
      <c r="B310" s="8" t="s">
        <v>1447</v>
      </c>
      <c r="C310" s="245">
        <v>0.82844512999999997</v>
      </c>
      <c r="D310" s="245">
        <v>1.9026296300000001</v>
      </c>
    </row>
    <row r="311" spans="1:4" ht="21.75" customHeight="1" x14ac:dyDescent="0.2">
      <c r="A311" s="7" t="s">
        <v>1368</v>
      </c>
      <c r="B311" s="8" t="s">
        <v>1447</v>
      </c>
      <c r="C311" s="245">
        <v>-4.4687769700000004</v>
      </c>
      <c r="D311" s="245">
        <v>0.36018087999999998</v>
      </c>
    </row>
    <row r="312" spans="1:4" ht="21.75" customHeight="1" x14ac:dyDescent="0.2">
      <c r="A312" s="7" t="s">
        <v>1369</v>
      </c>
      <c r="B312" s="8" t="s">
        <v>1447</v>
      </c>
      <c r="C312" s="245" t="s">
        <v>1447</v>
      </c>
      <c r="D312" s="245" t="s">
        <v>1447</v>
      </c>
    </row>
    <row r="313" spans="1:4" ht="21.75" customHeight="1" x14ac:dyDescent="0.2">
      <c r="A313" s="7" t="s">
        <v>1370</v>
      </c>
      <c r="B313" s="8" t="s">
        <v>1447</v>
      </c>
      <c r="C313" s="245">
        <v>-0.66254053999999996</v>
      </c>
      <c r="D313" s="245">
        <v>1.3167844500000001</v>
      </c>
    </row>
    <row r="314" spans="1:4" ht="21.75" customHeight="1" x14ac:dyDescent="0.2">
      <c r="A314" s="7" t="s">
        <v>1371</v>
      </c>
      <c r="B314" s="8" t="s">
        <v>1447</v>
      </c>
      <c r="C314" s="245">
        <v>-0.60961615999999996</v>
      </c>
      <c r="D314" s="245">
        <v>0.26696920000000002</v>
      </c>
    </row>
    <row r="315" spans="1:4" ht="21.75" customHeight="1" x14ac:dyDescent="0.2">
      <c r="A315" s="7" t="s">
        <v>1372</v>
      </c>
      <c r="B315" s="8" t="s">
        <v>1447</v>
      </c>
      <c r="C315" s="245">
        <v>0.51348952000000003</v>
      </c>
      <c r="D315" s="245">
        <v>1.94860821</v>
      </c>
    </row>
    <row r="316" spans="1:4" ht="21.75" customHeight="1" x14ac:dyDescent="0.2">
      <c r="A316" s="7" t="s">
        <v>1373</v>
      </c>
      <c r="B316" s="8" t="s">
        <v>1447</v>
      </c>
      <c r="C316" s="245">
        <v>0.32827075</v>
      </c>
      <c r="D316" s="245">
        <v>11.57005521</v>
      </c>
    </row>
    <row r="317" spans="1:4" ht="21.75" customHeight="1" x14ac:dyDescent="0.2">
      <c r="A317" s="7" t="s">
        <v>1374</v>
      </c>
      <c r="B317" s="8" t="s">
        <v>1447</v>
      </c>
      <c r="C317" s="245">
        <v>0.17882456999999999</v>
      </c>
      <c r="D317" s="245">
        <v>21.042458920000001</v>
      </c>
    </row>
    <row r="318" spans="1:4" ht="21.75" customHeight="1" x14ac:dyDescent="0.2">
      <c r="A318" s="7" t="s">
        <v>1375</v>
      </c>
      <c r="B318" s="8" t="s">
        <v>1447</v>
      </c>
      <c r="C318" s="245">
        <v>2.54050003</v>
      </c>
      <c r="D318" s="245">
        <v>12.093174299999999</v>
      </c>
    </row>
    <row r="319" spans="1:4" ht="21.75" customHeight="1" x14ac:dyDescent="0.2">
      <c r="A319" s="7" t="s">
        <v>1376</v>
      </c>
      <c r="B319" s="8" t="s">
        <v>1447</v>
      </c>
      <c r="C319" s="245">
        <v>0.82159223999999997</v>
      </c>
      <c r="D319" s="245">
        <v>13.66723908</v>
      </c>
    </row>
    <row r="320" spans="1:4" ht="21.75" customHeight="1" x14ac:dyDescent="0.2">
      <c r="A320" s="7" t="s">
        <v>1377</v>
      </c>
      <c r="B320" s="8" t="s">
        <v>1447</v>
      </c>
      <c r="C320" s="245">
        <v>0.13793444999999999</v>
      </c>
      <c r="D320" s="245" t="s">
        <v>1447</v>
      </c>
    </row>
    <row r="321" spans="1:4" ht="21.75" customHeight="1" x14ac:dyDescent="0.2">
      <c r="A321" s="7" t="s">
        <v>1378</v>
      </c>
      <c r="B321" s="8" t="s">
        <v>1447</v>
      </c>
      <c r="C321" s="245">
        <v>0.41381287</v>
      </c>
      <c r="D321" s="245">
        <v>2.7574869</v>
      </c>
    </row>
    <row r="322" spans="1:4" ht="21.75" customHeight="1" x14ac:dyDescent="0.2">
      <c r="A322" s="7" t="s">
        <v>1379</v>
      </c>
      <c r="B322" s="8" t="s">
        <v>1447</v>
      </c>
      <c r="C322" s="245">
        <v>1.0611545099999999</v>
      </c>
      <c r="D322" s="245">
        <v>6.3319177800000004</v>
      </c>
    </row>
    <row r="323" spans="1:4" ht="21.75" customHeight="1" x14ac:dyDescent="0.2">
      <c r="A323" s="7" t="s">
        <v>1380</v>
      </c>
      <c r="B323" s="8" t="s">
        <v>1447</v>
      </c>
      <c r="C323" s="245">
        <v>0.13050811000000001</v>
      </c>
      <c r="D323" s="245">
        <v>0.30157018000000002</v>
      </c>
    </row>
    <row r="324" spans="1:4" ht="21.75" customHeight="1" x14ac:dyDescent="0.2">
      <c r="A324" s="7" t="s">
        <v>1381</v>
      </c>
      <c r="B324" s="8" t="s">
        <v>1447</v>
      </c>
      <c r="C324" s="245">
        <v>1.63742842</v>
      </c>
      <c r="D324" s="245">
        <v>7.1202151799999998</v>
      </c>
    </row>
    <row r="325" spans="1:4" ht="21.75" customHeight="1" x14ac:dyDescent="0.2">
      <c r="A325" s="7" t="s">
        <v>1382</v>
      </c>
      <c r="B325" s="8" t="s">
        <v>1447</v>
      </c>
      <c r="C325" s="245">
        <v>0.27832628999999998</v>
      </c>
      <c r="D325" s="245">
        <v>1.97636967</v>
      </c>
    </row>
    <row r="326" spans="1:4" ht="21.75" customHeight="1" x14ac:dyDescent="0.2">
      <c r="A326" s="7" t="s">
        <v>1383</v>
      </c>
      <c r="B326" s="8" t="s">
        <v>1447</v>
      </c>
      <c r="C326" s="245">
        <v>0.27000065000000001</v>
      </c>
      <c r="D326" s="245">
        <v>0.44877877999999999</v>
      </c>
    </row>
    <row r="327" spans="1:4" ht="21.75" customHeight="1" x14ac:dyDescent="0.2">
      <c r="A327" s="7" t="s">
        <v>1384</v>
      </c>
      <c r="B327" s="8" t="s">
        <v>1447</v>
      </c>
      <c r="C327" s="245">
        <v>0.28932755999999998</v>
      </c>
      <c r="D327" s="245">
        <v>0.70858102999999995</v>
      </c>
    </row>
    <row r="328" spans="1:4" ht="21.75" customHeight="1" x14ac:dyDescent="0.2">
      <c r="A328" s="7" t="s">
        <v>1385</v>
      </c>
      <c r="B328" s="8" t="s">
        <v>1386</v>
      </c>
      <c r="C328" s="245">
        <v>0.51178396999999998</v>
      </c>
      <c r="D328" s="245">
        <v>1.0045632099999999</v>
      </c>
    </row>
    <row r="329" spans="1:4" ht="21.75" customHeight="1" x14ac:dyDescent="0.2">
      <c r="A329" s="7" t="s">
        <v>1386</v>
      </c>
      <c r="B329" s="8" t="s">
        <v>1447</v>
      </c>
      <c r="C329" s="245">
        <v>0.46049922999999998</v>
      </c>
      <c r="D329" s="245">
        <v>1.0044729100000001</v>
      </c>
    </row>
    <row r="330" spans="1:4" ht="21.75" customHeight="1" x14ac:dyDescent="0.2">
      <c r="A330" s="7" t="s">
        <v>1387</v>
      </c>
      <c r="B330" s="8" t="s">
        <v>1447</v>
      </c>
      <c r="C330" s="245">
        <v>0.24588080000000001</v>
      </c>
      <c r="D330" s="245">
        <v>2.4428968599999998</v>
      </c>
    </row>
    <row r="331" spans="1:4" ht="21.75" customHeight="1" x14ac:dyDescent="0.2">
      <c r="A331" s="7" t="s">
        <v>1388</v>
      </c>
      <c r="B331" s="8" t="s">
        <v>1447</v>
      </c>
      <c r="C331" s="245">
        <v>8.5177020000000006E-2</v>
      </c>
      <c r="D331" s="245">
        <v>0.50825942000000002</v>
      </c>
    </row>
    <row r="332" spans="1:4" ht="21.75" customHeight="1" x14ac:dyDescent="0.2">
      <c r="A332" s="7" t="s">
        <v>1389</v>
      </c>
      <c r="B332" s="8" t="s">
        <v>1447</v>
      </c>
      <c r="C332" s="245">
        <v>1.9910349599999999</v>
      </c>
      <c r="D332" s="245">
        <v>3.0450053000000001</v>
      </c>
    </row>
    <row r="333" spans="1:4" ht="21.75" customHeight="1" x14ac:dyDescent="0.2">
      <c r="A333" s="7" t="s">
        <v>1390</v>
      </c>
      <c r="B333" s="8" t="s">
        <v>1447</v>
      </c>
      <c r="C333" s="245">
        <v>0.50616992999999999</v>
      </c>
      <c r="D333" s="245">
        <v>-7.7480019999999997E-2</v>
      </c>
    </row>
    <row r="334" spans="1:4" ht="21.75" customHeight="1" x14ac:dyDescent="0.2">
      <c r="A334" s="7" t="s">
        <v>1391</v>
      </c>
      <c r="B334" s="8" t="s">
        <v>1447</v>
      </c>
      <c r="C334" s="245">
        <v>0.63934477000000001</v>
      </c>
      <c r="D334" s="245">
        <v>3.7640600700000002</v>
      </c>
    </row>
    <row r="335" spans="1:4" ht="21.75" customHeight="1" x14ac:dyDescent="0.2">
      <c r="A335" s="7" t="s">
        <v>1392</v>
      </c>
      <c r="B335" s="8" t="s">
        <v>1447</v>
      </c>
      <c r="C335" s="245">
        <v>-0.40489215000000001</v>
      </c>
      <c r="D335" s="245" t="s">
        <v>1447</v>
      </c>
    </row>
    <row r="336" spans="1:4" ht="21.75" customHeight="1" x14ac:dyDescent="0.2">
      <c r="A336" s="7" t="s">
        <v>1393</v>
      </c>
      <c r="B336" s="8" t="s">
        <v>1447</v>
      </c>
      <c r="C336" s="245">
        <v>0.30393126999999998</v>
      </c>
      <c r="D336" s="245">
        <v>17.49780913</v>
      </c>
    </row>
    <row r="337" spans="1:4" ht="21.75" customHeight="1" x14ac:dyDescent="0.2">
      <c r="A337" s="7" t="s">
        <v>1394</v>
      </c>
      <c r="B337" s="8" t="s">
        <v>1447</v>
      </c>
      <c r="C337" s="245">
        <v>4.7585433100000003</v>
      </c>
      <c r="D337" s="245" t="s">
        <v>1447</v>
      </c>
    </row>
    <row r="338" spans="1:4" ht="21.75" customHeight="1" x14ac:dyDescent="0.2">
      <c r="A338" s="7" t="s">
        <v>1395</v>
      </c>
      <c r="B338" s="8" t="s">
        <v>1447</v>
      </c>
      <c r="C338" s="245">
        <v>4.63743E-2</v>
      </c>
      <c r="D338" s="245">
        <v>0.39933289</v>
      </c>
    </row>
    <row r="339" spans="1:4" ht="21.75" customHeight="1" x14ac:dyDescent="0.2">
      <c r="A339" s="7" t="s">
        <v>1396</v>
      </c>
      <c r="B339" s="8" t="s">
        <v>1447</v>
      </c>
      <c r="C339" s="245">
        <v>5.824758E-2</v>
      </c>
      <c r="D339" s="245">
        <v>0.34783958999999998</v>
      </c>
    </row>
    <row r="340" spans="1:4" ht="21.75" customHeight="1" x14ac:dyDescent="0.2">
      <c r="A340" s="7" t="s">
        <v>1397</v>
      </c>
      <c r="B340" s="8" t="s">
        <v>1447</v>
      </c>
      <c r="C340" s="245">
        <v>6.1688658399999996</v>
      </c>
      <c r="D340" s="245" t="s">
        <v>1447</v>
      </c>
    </row>
    <row r="341" spans="1:4" ht="21.75" customHeight="1" x14ac:dyDescent="0.2">
      <c r="A341" s="7" t="s">
        <v>1398</v>
      </c>
      <c r="B341" s="8" t="s">
        <v>1447</v>
      </c>
      <c r="C341" s="245">
        <v>2.12178837</v>
      </c>
      <c r="D341" s="245">
        <v>7.2340409699999997</v>
      </c>
    </row>
    <row r="342" spans="1:4" ht="21.75" customHeight="1" x14ac:dyDescent="0.2">
      <c r="A342" s="7" t="s">
        <v>1399</v>
      </c>
      <c r="B342" s="8" t="s">
        <v>1447</v>
      </c>
      <c r="C342" s="245">
        <v>1.64488397</v>
      </c>
      <c r="D342" s="245">
        <v>0.53646125</v>
      </c>
    </row>
    <row r="343" spans="1:4" ht="21.75" customHeight="1" x14ac:dyDescent="0.2">
      <c r="A343" s="7" t="s">
        <v>1400</v>
      </c>
      <c r="B343" s="8" t="s">
        <v>1447</v>
      </c>
      <c r="C343" s="245">
        <v>0.44341649999999999</v>
      </c>
      <c r="D343" s="245">
        <v>4.5988330000000001E-2</v>
      </c>
    </row>
    <row r="344" spans="1:4" ht="21.75" customHeight="1" x14ac:dyDescent="0.2">
      <c r="A344" s="7" t="s">
        <v>1401</v>
      </c>
      <c r="B344" s="8" t="s">
        <v>1447</v>
      </c>
      <c r="C344" s="245" t="s">
        <v>1447</v>
      </c>
      <c r="D344" s="245">
        <v>12.335107020000001</v>
      </c>
    </row>
    <row r="345" spans="1:4" ht="21.75" customHeight="1" x14ac:dyDescent="0.2">
      <c r="A345" s="7" t="s">
        <v>1402</v>
      </c>
      <c r="B345" s="8" t="s">
        <v>1447</v>
      </c>
      <c r="C345" s="245" t="s">
        <v>1447</v>
      </c>
      <c r="D345" s="245">
        <v>13.52867037</v>
      </c>
    </row>
    <row r="346" spans="1:4" ht="21.75" customHeight="1" x14ac:dyDescent="0.2">
      <c r="A346" s="7" t="s">
        <v>1403</v>
      </c>
      <c r="B346" s="8" t="s">
        <v>1447</v>
      </c>
      <c r="C346" s="245">
        <v>0.59386589999999995</v>
      </c>
      <c r="D346" s="245">
        <v>2.1939625</v>
      </c>
    </row>
    <row r="347" spans="1:4" ht="21.75" customHeight="1" x14ac:dyDescent="0.2">
      <c r="A347" s="7" t="s">
        <v>1404</v>
      </c>
      <c r="B347" s="8" t="s">
        <v>1447</v>
      </c>
      <c r="C347" s="245">
        <v>1.0365324499999999</v>
      </c>
      <c r="D347" s="245">
        <v>10.63476376</v>
      </c>
    </row>
    <row r="348" spans="1:4" ht="21.75" customHeight="1" x14ac:dyDescent="0.2">
      <c r="A348" s="7" t="s">
        <v>1405</v>
      </c>
      <c r="B348" s="8" t="s">
        <v>1447</v>
      </c>
      <c r="C348" s="245">
        <v>0.34648362999999999</v>
      </c>
      <c r="D348" s="245">
        <v>0.17520319000000001</v>
      </c>
    </row>
    <row r="349" spans="1:4" ht="21.75" customHeight="1" x14ac:dyDescent="0.2">
      <c r="A349" s="7" t="s">
        <v>1406</v>
      </c>
      <c r="B349" s="8" t="s">
        <v>1447</v>
      </c>
      <c r="C349" s="245">
        <v>0.52741183999999997</v>
      </c>
      <c r="D349" s="245">
        <v>8.9073169999999993E-2</v>
      </c>
    </row>
    <row r="350" spans="1:4" ht="21.75" customHeight="1" x14ac:dyDescent="0.2">
      <c r="A350" s="7" t="s">
        <v>1407</v>
      </c>
      <c r="B350" s="8" t="s">
        <v>1447</v>
      </c>
      <c r="C350" s="245" t="s">
        <v>1447</v>
      </c>
      <c r="D350" s="245">
        <v>9.9235009999999998E-2</v>
      </c>
    </row>
    <row r="351" spans="1:4" ht="21.75" customHeight="1" x14ac:dyDescent="0.2">
      <c r="A351" s="7" t="s">
        <v>1408</v>
      </c>
      <c r="B351" s="8" t="s">
        <v>1447</v>
      </c>
      <c r="C351" s="245" t="s">
        <v>1447</v>
      </c>
      <c r="D351" s="245">
        <v>5.4852900000000003E-2</v>
      </c>
    </row>
    <row r="352" spans="1:4" ht="21.75" customHeight="1" x14ac:dyDescent="0.2">
      <c r="A352" s="7" t="s">
        <v>1409</v>
      </c>
      <c r="B352" s="8" t="s">
        <v>1447</v>
      </c>
      <c r="C352" s="245">
        <v>9.1955895499999993</v>
      </c>
      <c r="D352" s="245">
        <v>1.94506E-3</v>
      </c>
    </row>
    <row r="353" spans="1:4" ht="21.75" customHeight="1" x14ac:dyDescent="0.2">
      <c r="A353" s="7" t="s">
        <v>1410</v>
      </c>
      <c r="B353" s="8" t="s">
        <v>1447</v>
      </c>
      <c r="C353" s="245">
        <v>1.4587848299999999</v>
      </c>
      <c r="D353" s="245">
        <v>1.3491414500000001</v>
      </c>
    </row>
    <row r="354" spans="1:4" ht="21.75" customHeight="1" x14ac:dyDescent="0.2">
      <c r="A354" s="7" t="s">
        <v>1411</v>
      </c>
      <c r="B354" s="8" t="s">
        <v>1447</v>
      </c>
      <c r="C354" s="245" t="s">
        <v>1447</v>
      </c>
      <c r="D354" s="245" t="s">
        <v>1447</v>
      </c>
    </row>
    <row r="355" spans="1:4" ht="21.75" customHeight="1" x14ac:dyDescent="0.2">
      <c r="A355" s="7" t="s">
        <v>1412</v>
      </c>
      <c r="B355" s="8" t="s">
        <v>1447</v>
      </c>
      <c r="C355" s="245">
        <v>1.1092434799999999</v>
      </c>
      <c r="D355" s="245">
        <v>6.80582683</v>
      </c>
    </row>
    <row r="356" spans="1:4" ht="21.75" customHeight="1" x14ac:dyDescent="0.2">
      <c r="A356" s="7" t="s">
        <v>1413</v>
      </c>
      <c r="B356" s="8" t="s">
        <v>1447</v>
      </c>
      <c r="C356" s="245">
        <v>0.40285935</v>
      </c>
      <c r="D356" s="245">
        <v>1.8209943200000001</v>
      </c>
    </row>
    <row r="357" spans="1:4" ht="21.75" customHeight="1" x14ac:dyDescent="0.2">
      <c r="A357" s="7" t="s">
        <v>1414</v>
      </c>
      <c r="B357" s="8" t="s">
        <v>1447</v>
      </c>
      <c r="C357" s="245">
        <v>0.50305162999999997</v>
      </c>
      <c r="D357" s="245" t="s">
        <v>1447</v>
      </c>
    </row>
    <row r="358" spans="1:4" ht="21.75" customHeight="1" x14ac:dyDescent="0.2">
      <c r="A358" s="7" t="s">
        <v>1415</v>
      </c>
      <c r="B358" s="8" t="s">
        <v>1447</v>
      </c>
      <c r="C358" s="245">
        <v>3.1779408299999998</v>
      </c>
      <c r="D358" s="245">
        <v>8.1572609899999993</v>
      </c>
    </row>
    <row r="359" spans="1:4" ht="21.75" customHeight="1" x14ac:dyDescent="0.2">
      <c r="A359" s="7" t="s">
        <v>1416</v>
      </c>
      <c r="B359" s="8" t="s">
        <v>1447</v>
      </c>
      <c r="C359" s="245">
        <v>0.64730010000000004</v>
      </c>
      <c r="D359" s="245">
        <v>1.0187782299999999</v>
      </c>
    </row>
    <row r="360" spans="1:4" ht="21.75" customHeight="1" x14ac:dyDescent="0.2">
      <c r="A360" s="7" t="s">
        <v>1417</v>
      </c>
      <c r="B360" s="8" t="s">
        <v>1447</v>
      </c>
      <c r="C360" s="245" t="s">
        <v>1447</v>
      </c>
      <c r="D360" s="245">
        <v>5.3432809999999997E-2</v>
      </c>
    </row>
    <row r="361" spans="1:4" ht="21.75" customHeight="1" x14ac:dyDescent="0.2">
      <c r="A361" s="7" t="s">
        <v>1418</v>
      </c>
      <c r="B361" s="8" t="s">
        <v>1419</v>
      </c>
      <c r="C361" s="245">
        <v>1.3767695799999999</v>
      </c>
      <c r="D361" s="245">
        <v>8.2146575500000001</v>
      </c>
    </row>
    <row r="362" spans="1:4" ht="21.75" customHeight="1" x14ac:dyDescent="0.2">
      <c r="A362" s="7" t="s">
        <v>1419</v>
      </c>
      <c r="B362" s="8" t="s">
        <v>1447</v>
      </c>
      <c r="C362" s="245">
        <v>1.3901587900000001</v>
      </c>
      <c r="D362" s="245">
        <v>8.7608324300000007</v>
      </c>
    </row>
    <row r="363" spans="1:4" ht="21.75" customHeight="1" x14ac:dyDescent="0.2">
      <c r="A363" s="7" t="s">
        <v>1420</v>
      </c>
      <c r="B363" s="8" t="s">
        <v>1447</v>
      </c>
      <c r="C363" s="245">
        <v>1.4774923200000001</v>
      </c>
      <c r="D363" s="245">
        <v>5.5407500499999998</v>
      </c>
    </row>
    <row r="364" spans="1:4" ht="21.75" customHeight="1" x14ac:dyDescent="0.2">
      <c r="A364" s="7" t="s">
        <v>1421</v>
      </c>
      <c r="B364" s="8" t="s">
        <v>1447</v>
      </c>
      <c r="C364" s="245">
        <v>3.3108327700000002</v>
      </c>
      <c r="D364" s="245" t="s">
        <v>1447</v>
      </c>
    </row>
    <row r="365" spans="1:4" ht="21.75" customHeight="1" x14ac:dyDescent="0.2">
      <c r="A365" s="7" t="s">
        <v>1422</v>
      </c>
      <c r="B365" s="8" t="s">
        <v>1447</v>
      </c>
      <c r="C365" s="245">
        <v>1.3911345799999999</v>
      </c>
      <c r="D365" s="245">
        <v>0.28088183</v>
      </c>
    </row>
    <row r="366" spans="1:4" ht="21.75" customHeight="1" x14ac:dyDescent="0.2">
      <c r="A366" s="7" t="s">
        <v>1423</v>
      </c>
      <c r="B366" s="8" t="s">
        <v>1447</v>
      </c>
      <c r="C366" s="245">
        <v>0.17227630999999999</v>
      </c>
      <c r="D366" s="245">
        <v>9.0647726300000002</v>
      </c>
    </row>
    <row r="367" spans="1:4" ht="21.75" customHeight="1" x14ac:dyDescent="0.2">
      <c r="A367" s="7" t="s">
        <v>1424</v>
      </c>
      <c r="B367" s="8" t="s">
        <v>1447</v>
      </c>
      <c r="C367" s="245" t="s">
        <v>1447</v>
      </c>
      <c r="D367" s="245" t="s">
        <v>1447</v>
      </c>
    </row>
    <row r="368" spans="1:4" ht="21.75" customHeight="1" x14ac:dyDescent="0.2">
      <c r="A368" s="7" t="s">
        <v>1425</v>
      </c>
      <c r="B368" s="8" t="s">
        <v>1447</v>
      </c>
      <c r="C368" s="245">
        <v>0.33243170999999999</v>
      </c>
      <c r="D368" s="245">
        <v>0.51222502999999997</v>
      </c>
    </row>
    <row r="369" spans="1:4" ht="21.75" customHeight="1" x14ac:dyDescent="0.2">
      <c r="A369" s="7" t="s">
        <v>1426</v>
      </c>
      <c r="B369" s="8" t="s">
        <v>1447</v>
      </c>
      <c r="C369" s="245">
        <v>0.61274980999999995</v>
      </c>
      <c r="D369" s="245">
        <v>6.1912484599999997</v>
      </c>
    </row>
    <row r="370" spans="1:4" ht="21.75" customHeight="1" x14ac:dyDescent="0.2">
      <c r="A370" s="7" t="s">
        <v>1427</v>
      </c>
      <c r="B370" s="8" t="s">
        <v>1447</v>
      </c>
      <c r="C370" s="245">
        <v>2.0859808399999999</v>
      </c>
      <c r="D370" s="245">
        <v>8.3111492899999995</v>
      </c>
    </row>
    <row r="371" spans="1:4" ht="21.75" customHeight="1" x14ac:dyDescent="0.2">
      <c r="A371" s="7" t="s">
        <v>1428</v>
      </c>
      <c r="B371" s="8" t="s">
        <v>1447</v>
      </c>
      <c r="C371" s="245">
        <v>6.0493800899999997</v>
      </c>
      <c r="D371" s="245">
        <v>7.6496667699999996</v>
      </c>
    </row>
    <row r="372" spans="1:4" ht="21.75" customHeight="1" x14ac:dyDescent="0.2">
      <c r="A372" s="7" t="s">
        <v>1429</v>
      </c>
      <c r="B372" s="8" t="s">
        <v>1447</v>
      </c>
      <c r="C372" s="245">
        <v>0.99624086000000001</v>
      </c>
      <c r="D372" s="245">
        <v>13.87232419</v>
      </c>
    </row>
    <row r="373" spans="1:4" ht="21.75" customHeight="1" x14ac:dyDescent="0.2">
      <c r="A373" s="7" t="s">
        <v>1430</v>
      </c>
      <c r="B373" s="8" t="s">
        <v>1447</v>
      </c>
      <c r="C373" s="245">
        <v>0.16547065999999999</v>
      </c>
      <c r="D373" s="245">
        <v>0.33918386</v>
      </c>
    </row>
    <row r="374" spans="1:4" ht="21.75" customHeight="1" x14ac:dyDescent="0.2">
      <c r="A374" s="7" t="s">
        <v>1431</v>
      </c>
      <c r="B374" s="8" t="s">
        <v>1447</v>
      </c>
      <c r="C374" s="245">
        <v>0.33646735999999999</v>
      </c>
      <c r="D374" s="245">
        <v>4.6979223699999997</v>
      </c>
    </row>
    <row r="375" spans="1:4" ht="21.75" customHeight="1" x14ac:dyDescent="0.2">
      <c r="A375" s="7" t="s">
        <v>1432</v>
      </c>
      <c r="B375" s="8" t="s">
        <v>1447</v>
      </c>
      <c r="C375" s="245">
        <v>3.7224037499999998</v>
      </c>
      <c r="D375" s="245">
        <v>14.716276779999999</v>
      </c>
    </row>
    <row r="376" spans="1:4" ht="21.75" customHeight="1" x14ac:dyDescent="0.2">
      <c r="A376" s="7" t="s">
        <v>1433</v>
      </c>
      <c r="B376" s="8" t="s">
        <v>1447</v>
      </c>
      <c r="C376" s="245">
        <v>0.1083683</v>
      </c>
      <c r="D376" s="245" t="s">
        <v>1447</v>
      </c>
    </row>
    <row r="377" spans="1:4" ht="21.75" customHeight="1" x14ac:dyDescent="0.2">
      <c r="A377" s="7" t="s">
        <v>1434</v>
      </c>
      <c r="B377" s="8" t="s">
        <v>1447</v>
      </c>
      <c r="C377" s="245">
        <v>-1.94826732</v>
      </c>
      <c r="D377" s="245">
        <v>1.08927821</v>
      </c>
    </row>
    <row r="378" spans="1:4" ht="21.75" customHeight="1" x14ac:dyDescent="0.2">
      <c r="A378" s="7" t="s">
        <v>1435</v>
      </c>
      <c r="B378" s="8" t="s">
        <v>1447</v>
      </c>
      <c r="C378" s="245">
        <v>-2.1809733499999999</v>
      </c>
      <c r="D378" s="245" t="s">
        <v>1447</v>
      </c>
    </row>
    <row r="379" spans="1:4" ht="21.75" customHeight="1" x14ac:dyDescent="0.2">
      <c r="A379" s="7" t="s">
        <v>1436</v>
      </c>
      <c r="B379" s="8" t="s">
        <v>1447</v>
      </c>
      <c r="C379" s="245">
        <v>-2.1809733499999999</v>
      </c>
      <c r="D379" s="245" t="s">
        <v>1447</v>
      </c>
    </row>
    <row r="380" spans="1:4" ht="21.75" customHeight="1" x14ac:dyDescent="0.2">
      <c r="A380" s="7" t="s">
        <v>1437</v>
      </c>
      <c r="B380" s="8" t="s">
        <v>1447</v>
      </c>
      <c r="C380" s="245">
        <v>0.94132853000000005</v>
      </c>
      <c r="D380" s="245">
        <v>4.8657638600000004</v>
      </c>
    </row>
    <row r="381" spans="1:4" ht="21.75" customHeight="1" x14ac:dyDescent="0.2">
      <c r="A381" s="7" t="s">
        <v>1438</v>
      </c>
      <c r="B381" s="8" t="s">
        <v>1447</v>
      </c>
      <c r="C381" s="245">
        <v>0.19351324</v>
      </c>
      <c r="D381" s="245">
        <v>7.7049322599999996</v>
      </c>
    </row>
    <row r="382" spans="1:4" ht="21.75" customHeight="1" x14ac:dyDescent="0.2">
      <c r="A382" s="7" t="s">
        <v>1439</v>
      </c>
      <c r="B382" s="8" t="s">
        <v>1447</v>
      </c>
      <c r="C382" s="245">
        <v>0.62031316999999997</v>
      </c>
      <c r="D382" s="245">
        <v>0.10266676</v>
      </c>
    </row>
    <row r="383" spans="1:4" ht="21.75" customHeight="1" x14ac:dyDescent="0.2">
      <c r="A383" s="7" t="s">
        <v>1440</v>
      </c>
      <c r="B383" s="8" t="s">
        <v>1447</v>
      </c>
      <c r="C383" s="245">
        <v>3.6957592799999999</v>
      </c>
      <c r="D383" s="245">
        <v>13.7056597</v>
      </c>
    </row>
    <row r="384" spans="1:4" ht="21.75" customHeight="1" x14ac:dyDescent="0.2">
      <c r="A384" s="7" t="s">
        <v>1441</v>
      </c>
      <c r="B384" s="8" t="s">
        <v>1447</v>
      </c>
      <c r="C384" s="245" t="s">
        <v>1447</v>
      </c>
      <c r="D384" s="245" t="s">
        <v>1447</v>
      </c>
    </row>
    <row r="385" spans="1:4" ht="21.75" customHeight="1" x14ac:dyDescent="0.2">
      <c r="A385" s="7" t="s">
        <v>1442</v>
      </c>
      <c r="B385" s="8" t="s">
        <v>1447</v>
      </c>
      <c r="C385" s="245">
        <v>0.24848427000000001</v>
      </c>
      <c r="D385" s="245">
        <v>7.4045685900000002</v>
      </c>
    </row>
    <row r="386" spans="1:4" ht="21.75" customHeight="1" x14ac:dyDescent="0.2">
      <c r="A386" s="7" t="s">
        <v>1443</v>
      </c>
      <c r="B386" s="8" t="s">
        <v>1447</v>
      </c>
      <c r="C386" s="245">
        <v>4.3587029399999997</v>
      </c>
      <c r="D386" s="245">
        <v>11.715389930000001</v>
      </c>
    </row>
    <row r="387" spans="1:4" ht="21.75" customHeight="1" x14ac:dyDescent="0.2">
      <c r="A387" s="7" t="s">
        <v>1444</v>
      </c>
      <c r="B387" s="8" t="s">
        <v>1447</v>
      </c>
      <c r="C387" s="245">
        <v>0.65640248999999995</v>
      </c>
      <c r="D387" s="245">
        <v>0.84096404999999996</v>
      </c>
    </row>
    <row r="388" spans="1:4" ht="21.75" customHeight="1" x14ac:dyDescent="0.2">
      <c r="A388" s="7" t="s">
        <v>1445</v>
      </c>
      <c r="B388" s="8" t="s">
        <v>1447</v>
      </c>
      <c r="C388" s="245">
        <v>1.22868266</v>
      </c>
      <c r="D388" s="245">
        <v>1.83391825</v>
      </c>
    </row>
    <row r="389" spans="1:4" ht="21.75" customHeight="1" x14ac:dyDescent="0.2">
      <c r="A389" s="7" t="s">
        <v>1446</v>
      </c>
      <c r="B389" s="8" t="s">
        <v>1447</v>
      </c>
      <c r="C389" s="245">
        <v>6.10700792</v>
      </c>
      <c r="D389" s="245">
        <v>8.5122573700000004</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57" customWidth="1"/>
    <col min="2" max="2" width="37.42578125" style="157" bestFit="1" customWidth="1"/>
    <col min="3" max="3" width="19" style="158" customWidth="1"/>
    <col min="4" max="4" width="5.28515625" style="157" bestFit="1" customWidth="1"/>
    <col min="5" max="5" width="4.7109375" style="157" customWidth="1"/>
    <col min="6" max="6" width="29.140625" style="157" bestFit="1" customWidth="1"/>
    <col min="7" max="7" width="11.5703125" style="157"/>
    <col min="8" max="8" width="64.5703125" style="157" bestFit="1" customWidth="1"/>
    <col min="9" max="16384" width="11.5703125" style="157"/>
  </cols>
  <sheetData>
    <row r="1" spans="1:8" ht="26.25" customHeight="1" x14ac:dyDescent="0.35">
      <c r="A1" s="168" t="s">
        <v>27</v>
      </c>
      <c r="H1" s="159"/>
    </row>
    <row r="2" spans="1:8" ht="12.75" customHeight="1" x14ac:dyDescent="0.2">
      <c r="A2" s="160"/>
    </row>
    <row r="3" spans="1:8" ht="12.75" customHeight="1" x14ac:dyDescent="0.2">
      <c r="A3" s="160"/>
    </row>
    <row r="4" spans="1:8" ht="12.75" customHeight="1" x14ac:dyDescent="0.2">
      <c r="A4" s="160"/>
    </row>
    <row r="5" spans="1:8" ht="12.75" customHeight="1" x14ac:dyDescent="0.2">
      <c r="A5" s="160"/>
    </row>
    <row r="6" spans="1:8" ht="12.75" customHeight="1" x14ac:dyDescent="0.2">
      <c r="A6" s="160"/>
    </row>
    <row r="7" spans="1:8" ht="12.75" customHeight="1" x14ac:dyDescent="0.2">
      <c r="A7" s="160"/>
    </row>
    <row r="8" spans="1:8" ht="12.75" customHeight="1" x14ac:dyDescent="0.2">
      <c r="A8" s="160"/>
    </row>
    <row r="9" spans="1:8" ht="12.75" customHeight="1" x14ac:dyDescent="0.2">
      <c r="A9" s="160"/>
    </row>
    <row r="10" spans="1:8" ht="12.75" customHeight="1" x14ac:dyDescent="0.2">
      <c r="A10" s="160"/>
    </row>
    <row r="11" spans="1:8" ht="12.75" customHeight="1" x14ac:dyDescent="0.2">
      <c r="A11" s="160"/>
    </row>
    <row r="12" spans="1:8" ht="12.75" customHeight="1" x14ac:dyDescent="0.2">
      <c r="A12" s="160"/>
    </row>
    <row r="13" spans="1:8" ht="12.75" customHeight="1" x14ac:dyDescent="0.2">
      <c r="A13" s="160"/>
    </row>
    <row r="14" spans="1:8" ht="12.75" customHeight="1" x14ac:dyDescent="0.2">
      <c r="A14" s="160"/>
    </row>
    <row r="15" spans="1:8" ht="12.75" customHeight="1" x14ac:dyDescent="0.2">
      <c r="A15" s="160"/>
    </row>
    <row r="16" spans="1:8" ht="12.75" customHeight="1" x14ac:dyDescent="0.2">
      <c r="A16" s="160"/>
    </row>
    <row r="17" spans="1:8" ht="12.75" customHeight="1" x14ac:dyDescent="0.2">
      <c r="A17" s="160"/>
    </row>
    <row r="18" spans="1:8" ht="12.75" customHeight="1" x14ac:dyDescent="0.2">
      <c r="A18" s="160"/>
    </row>
    <row r="19" spans="1:8" ht="12.75" customHeight="1" x14ac:dyDescent="0.2">
      <c r="A19" s="160"/>
    </row>
    <row r="20" spans="1:8" ht="12.75" customHeight="1" x14ac:dyDescent="0.2">
      <c r="A20" s="160"/>
    </row>
    <row r="21" spans="1:8" ht="12.75" customHeight="1" x14ac:dyDescent="0.2">
      <c r="A21" s="160"/>
    </row>
    <row r="22" spans="1:8" ht="12.75" customHeight="1" x14ac:dyDescent="0.2">
      <c r="A22" s="160"/>
    </row>
    <row r="23" spans="1:8" ht="12.75" customHeight="1" x14ac:dyDescent="0.2">
      <c r="A23" s="160"/>
    </row>
    <row r="24" spans="1:8" ht="12.75" customHeight="1" x14ac:dyDescent="0.2">
      <c r="A24" s="160"/>
    </row>
    <row r="25" spans="1:8" ht="12.75" customHeight="1" x14ac:dyDescent="0.2">
      <c r="A25" s="160"/>
    </row>
    <row r="26" spans="1:8" ht="12.75" customHeight="1" x14ac:dyDescent="0.2">
      <c r="A26" s="160"/>
    </row>
    <row r="27" spans="1:8" ht="12.75" customHeight="1" x14ac:dyDescent="0.2">
      <c r="A27" s="160"/>
    </row>
    <row r="28" spans="1:8" s="162" customFormat="1" ht="51" x14ac:dyDescent="0.2">
      <c r="A28" s="55" t="s">
        <v>221</v>
      </c>
      <c r="B28" s="55" t="s">
        <v>222</v>
      </c>
      <c r="C28" s="55" t="s">
        <v>449</v>
      </c>
      <c r="D28" s="161"/>
      <c r="E28" s="161"/>
      <c r="F28" s="55" t="s">
        <v>450</v>
      </c>
      <c r="G28" s="55" t="s">
        <v>451</v>
      </c>
      <c r="H28" s="55" t="s">
        <v>452</v>
      </c>
    </row>
    <row r="29" spans="1:8" x14ac:dyDescent="0.2">
      <c r="A29" s="170">
        <v>3</v>
      </c>
      <c r="B29" s="163" t="s">
        <v>223</v>
      </c>
      <c r="C29" s="169" t="s">
        <v>458</v>
      </c>
      <c r="F29" s="157" t="s">
        <v>455</v>
      </c>
      <c r="G29" s="164">
        <v>43626</v>
      </c>
      <c r="H29" s="157" t="s">
        <v>456</v>
      </c>
    </row>
    <row r="30" spans="1:8" x14ac:dyDescent="0.2">
      <c r="A30" s="170">
        <v>4</v>
      </c>
      <c r="B30" s="163" t="s">
        <v>223</v>
      </c>
      <c r="C30" s="169" t="s">
        <v>458</v>
      </c>
      <c r="F30" s="157" t="s">
        <v>460</v>
      </c>
      <c r="G30" s="164">
        <v>43626</v>
      </c>
      <c r="H30" s="157" t="s">
        <v>456</v>
      </c>
    </row>
    <row r="31" spans="1:8" x14ac:dyDescent="0.2">
      <c r="A31" s="170">
        <v>5</v>
      </c>
      <c r="B31" s="163" t="s">
        <v>224</v>
      </c>
      <c r="C31" s="169" t="s">
        <v>458</v>
      </c>
      <c r="F31" s="157" t="s">
        <v>459</v>
      </c>
      <c r="G31" s="164">
        <v>43626</v>
      </c>
      <c r="H31" s="157" t="s">
        <v>456</v>
      </c>
    </row>
    <row r="32" spans="1:8" x14ac:dyDescent="0.2">
      <c r="A32" s="170">
        <v>6</v>
      </c>
      <c r="B32" s="163" t="s">
        <v>225</v>
      </c>
      <c r="C32" s="169" t="s">
        <v>458</v>
      </c>
      <c r="F32" s="157" t="s">
        <v>461</v>
      </c>
      <c r="G32" s="164">
        <v>43626</v>
      </c>
      <c r="H32" s="157" t="s">
        <v>462</v>
      </c>
    </row>
    <row r="33" spans="1:8" x14ac:dyDescent="0.2">
      <c r="A33" s="170">
        <v>7</v>
      </c>
      <c r="B33" s="163" t="s">
        <v>225</v>
      </c>
      <c r="C33" s="169" t="s">
        <v>458</v>
      </c>
      <c r="F33" s="167"/>
      <c r="G33" s="164"/>
      <c r="H33" s="166"/>
    </row>
    <row r="34" spans="1:8" x14ac:dyDescent="0.2">
      <c r="A34" s="170">
        <v>8</v>
      </c>
      <c r="B34" s="163" t="s">
        <v>225</v>
      </c>
      <c r="C34" s="169" t="s">
        <v>458</v>
      </c>
      <c r="F34" s="165"/>
      <c r="G34" s="164"/>
    </row>
    <row r="35" spans="1:8" x14ac:dyDescent="0.2">
      <c r="A35" s="170">
        <v>9</v>
      </c>
      <c r="B35" s="163" t="s">
        <v>225</v>
      </c>
      <c r="C35" s="169" t="s">
        <v>458</v>
      </c>
      <c r="G35" s="164"/>
      <c r="H35" s="165"/>
    </row>
    <row r="36" spans="1:8" x14ac:dyDescent="0.2">
      <c r="A36" s="170">
        <v>10</v>
      </c>
      <c r="B36" s="163" t="s">
        <v>225</v>
      </c>
      <c r="C36" s="169" t="s">
        <v>458</v>
      </c>
      <c r="G36" s="164"/>
      <c r="H36" s="165"/>
    </row>
    <row r="37" spans="1:8" x14ac:dyDescent="0.2">
      <c r="A37" s="170">
        <v>11</v>
      </c>
      <c r="B37" s="163" t="s">
        <v>225</v>
      </c>
      <c r="C37" s="169" t="s">
        <v>458</v>
      </c>
      <c r="G37" s="164"/>
    </row>
    <row r="38" spans="1:8" x14ac:dyDescent="0.2">
      <c r="A38" s="170">
        <v>12</v>
      </c>
      <c r="B38" s="163" t="s">
        <v>225</v>
      </c>
      <c r="C38" s="169" t="s">
        <v>458</v>
      </c>
      <c r="G38" s="164"/>
    </row>
    <row r="39" spans="1:8" x14ac:dyDescent="0.2">
      <c r="A39" s="170">
        <v>13</v>
      </c>
      <c r="B39" s="163" t="s">
        <v>226</v>
      </c>
      <c r="C39" s="169" t="s">
        <v>458</v>
      </c>
      <c r="G39" s="164"/>
    </row>
    <row r="40" spans="1:8" x14ac:dyDescent="0.2">
      <c r="A40" s="170">
        <v>15</v>
      </c>
      <c r="B40" s="163" t="s">
        <v>226</v>
      </c>
      <c r="C40" s="169" t="s">
        <v>458</v>
      </c>
      <c r="F40" s="165"/>
      <c r="G40" s="164"/>
      <c r="H40" s="165"/>
    </row>
    <row r="41" spans="1:8" x14ac:dyDescent="0.2">
      <c r="A41" s="170">
        <v>16</v>
      </c>
      <c r="B41" s="163" t="s">
        <v>227</v>
      </c>
      <c r="C41" s="169" t="s">
        <v>458</v>
      </c>
      <c r="G41" s="164"/>
      <c r="H41" s="165"/>
    </row>
    <row r="42" spans="1:8" x14ac:dyDescent="0.2">
      <c r="A42" s="170">
        <v>17</v>
      </c>
      <c r="B42" s="163" t="s">
        <v>227</v>
      </c>
      <c r="C42" s="169" t="s">
        <v>458</v>
      </c>
      <c r="G42" s="164"/>
    </row>
    <row r="43" spans="1:8" x14ac:dyDescent="0.2">
      <c r="A43" s="170">
        <v>18</v>
      </c>
      <c r="B43" s="163" t="s">
        <v>227</v>
      </c>
      <c r="C43" s="169" t="s">
        <v>458</v>
      </c>
      <c r="G43" s="164"/>
    </row>
    <row r="44" spans="1:8" x14ac:dyDescent="0.2">
      <c r="A44" s="170">
        <v>19</v>
      </c>
      <c r="B44" s="163" t="s">
        <v>227</v>
      </c>
      <c r="C44" s="169" t="s">
        <v>458</v>
      </c>
      <c r="G44" s="164"/>
    </row>
    <row r="45" spans="1:8" x14ac:dyDescent="0.2">
      <c r="A45" s="170">
        <v>20</v>
      </c>
      <c r="B45" s="163" t="s">
        <v>227</v>
      </c>
      <c r="C45" s="169" t="s">
        <v>458</v>
      </c>
      <c r="G45" s="164"/>
    </row>
    <row r="46" spans="1:8" x14ac:dyDescent="0.2">
      <c r="A46" s="170">
        <v>21</v>
      </c>
      <c r="B46" s="163" t="s">
        <v>227</v>
      </c>
      <c r="C46" s="169" t="s">
        <v>458</v>
      </c>
      <c r="G46" s="164"/>
    </row>
    <row r="47" spans="1:8" x14ac:dyDescent="0.2">
      <c r="A47" s="170">
        <v>22</v>
      </c>
      <c r="B47" s="163" t="s">
        <v>227</v>
      </c>
      <c r="C47" s="169" t="s">
        <v>458</v>
      </c>
      <c r="G47" s="164"/>
    </row>
    <row r="48" spans="1:8" x14ac:dyDescent="0.2">
      <c r="A48" s="170">
        <v>23</v>
      </c>
      <c r="B48" s="163" t="s">
        <v>228</v>
      </c>
      <c r="C48" s="169" t="s">
        <v>458</v>
      </c>
      <c r="G48" s="164"/>
    </row>
    <row r="49" spans="1:8" x14ac:dyDescent="0.2">
      <c r="A49" s="170">
        <v>24</v>
      </c>
      <c r="B49" s="163" t="s">
        <v>228</v>
      </c>
      <c r="C49" s="169" t="s">
        <v>458</v>
      </c>
      <c r="G49" s="164"/>
    </row>
    <row r="50" spans="1:8" x14ac:dyDescent="0.2">
      <c r="A50" s="170">
        <v>25</v>
      </c>
      <c r="B50" s="163" t="s">
        <v>228</v>
      </c>
      <c r="C50" s="169" t="s">
        <v>458</v>
      </c>
      <c r="G50" s="164"/>
    </row>
    <row r="51" spans="1:8" x14ac:dyDescent="0.2">
      <c r="A51" s="170">
        <v>26</v>
      </c>
      <c r="B51" s="163" t="s">
        <v>228</v>
      </c>
      <c r="C51" s="169" t="s">
        <v>458</v>
      </c>
      <c r="G51" s="164"/>
    </row>
    <row r="52" spans="1:8" x14ac:dyDescent="0.2">
      <c r="A52" s="170">
        <v>28</v>
      </c>
      <c r="B52" s="163" t="s">
        <v>228</v>
      </c>
      <c r="C52" s="169" t="s">
        <v>458</v>
      </c>
      <c r="G52" s="164"/>
    </row>
    <row r="53" spans="1:8" x14ac:dyDescent="0.2">
      <c r="A53" s="170">
        <v>29</v>
      </c>
      <c r="B53" s="163" t="s">
        <v>228</v>
      </c>
      <c r="C53" s="169" t="s">
        <v>458</v>
      </c>
      <c r="G53" s="164"/>
    </row>
    <row r="54" spans="1:8" x14ac:dyDescent="0.2">
      <c r="A54" s="170">
        <v>30</v>
      </c>
      <c r="B54" s="163" t="s">
        <v>228</v>
      </c>
      <c r="C54" s="169" t="s">
        <v>458</v>
      </c>
      <c r="G54" s="164"/>
    </row>
    <row r="55" spans="1:8" x14ac:dyDescent="0.2">
      <c r="A55" s="170">
        <v>31</v>
      </c>
      <c r="B55" s="163" t="s">
        <v>228</v>
      </c>
      <c r="C55" s="169" t="s">
        <v>458</v>
      </c>
      <c r="G55" s="164"/>
    </row>
    <row r="56" spans="1:8" x14ac:dyDescent="0.2">
      <c r="A56" s="170">
        <v>32</v>
      </c>
      <c r="B56" s="163" t="s">
        <v>228</v>
      </c>
      <c r="C56" s="169" t="s">
        <v>458</v>
      </c>
      <c r="F56" s="165"/>
      <c r="G56" s="164"/>
      <c r="H56" s="165"/>
    </row>
    <row r="57" spans="1:8" x14ac:dyDescent="0.2">
      <c r="A57" s="170">
        <v>33</v>
      </c>
      <c r="B57" s="163" t="s">
        <v>228</v>
      </c>
      <c r="C57" s="169" t="s">
        <v>458</v>
      </c>
      <c r="F57" s="165"/>
      <c r="G57" s="164"/>
      <c r="H57" s="165"/>
    </row>
    <row r="58" spans="1:8" x14ac:dyDescent="0.2">
      <c r="A58" s="170">
        <v>34</v>
      </c>
      <c r="B58" s="163" t="s">
        <v>228</v>
      </c>
      <c r="C58" s="169" t="s">
        <v>458</v>
      </c>
      <c r="F58" s="165"/>
      <c r="G58" s="164"/>
      <c r="H58" s="165"/>
    </row>
    <row r="59" spans="1:8" x14ac:dyDescent="0.2">
      <c r="A59" s="170">
        <v>35</v>
      </c>
      <c r="B59" s="163" t="s">
        <v>228</v>
      </c>
      <c r="C59" s="169" t="s">
        <v>458</v>
      </c>
      <c r="F59" s="165"/>
      <c r="G59" s="164"/>
      <c r="H59" s="165"/>
    </row>
    <row r="60" spans="1:8" x14ac:dyDescent="0.2">
      <c r="A60" s="170">
        <v>36</v>
      </c>
      <c r="B60" s="163" t="s">
        <v>228</v>
      </c>
      <c r="C60" s="169" t="s">
        <v>458</v>
      </c>
      <c r="F60" s="165"/>
      <c r="G60" s="164"/>
      <c r="H60" s="165"/>
    </row>
    <row r="61" spans="1:8" x14ac:dyDescent="0.2">
      <c r="A61" s="170">
        <v>37</v>
      </c>
      <c r="B61" s="163" t="s">
        <v>228</v>
      </c>
      <c r="C61" s="169" t="s">
        <v>458</v>
      </c>
      <c r="F61" s="165"/>
      <c r="G61" s="164"/>
      <c r="H61" s="165"/>
    </row>
    <row r="62" spans="1:8" x14ac:dyDescent="0.2">
      <c r="A62" s="170">
        <v>38</v>
      </c>
      <c r="B62" s="163" t="s">
        <v>228</v>
      </c>
      <c r="C62" s="169" t="s">
        <v>458</v>
      </c>
      <c r="F62" s="165"/>
      <c r="G62" s="164"/>
      <c r="H62" s="165"/>
    </row>
    <row r="63" spans="1:8" x14ac:dyDescent="0.2">
      <c r="A63" s="170">
        <v>39</v>
      </c>
      <c r="B63" s="163" t="s">
        <v>228</v>
      </c>
      <c r="C63" s="169" t="s">
        <v>458</v>
      </c>
      <c r="F63" s="165"/>
      <c r="G63" s="164"/>
      <c r="H63" s="165"/>
    </row>
    <row r="64" spans="1:8" x14ac:dyDescent="0.2">
      <c r="A64" s="170">
        <v>40</v>
      </c>
      <c r="B64" s="163" t="s">
        <v>227</v>
      </c>
      <c r="C64" s="169" t="s">
        <v>458</v>
      </c>
      <c r="F64" s="165"/>
      <c r="G64" s="164"/>
      <c r="H64" s="165"/>
    </row>
    <row r="65" spans="1:8" x14ac:dyDescent="0.2">
      <c r="A65" s="170">
        <v>41</v>
      </c>
      <c r="B65" s="163" t="s">
        <v>229</v>
      </c>
      <c r="C65" s="169" t="s">
        <v>458</v>
      </c>
      <c r="F65" s="165"/>
      <c r="G65" s="164"/>
      <c r="H65" s="165"/>
    </row>
    <row r="66" spans="1:8" x14ac:dyDescent="0.2">
      <c r="A66" s="170">
        <v>42</v>
      </c>
      <c r="B66" s="163" t="s">
        <v>230</v>
      </c>
      <c r="C66" s="169" t="s">
        <v>458</v>
      </c>
      <c r="F66" s="165"/>
      <c r="G66" s="164"/>
      <c r="H66" s="165"/>
    </row>
    <row r="67" spans="1:8" x14ac:dyDescent="0.2">
      <c r="A67" s="170">
        <v>43</v>
      </c>
      <c r="B67" s="163" t="s">
        <v>230</v>
      </c>
      <c r="C67" s="169" t="s">
        <v>458</v>
      </c>
      <c r="F67" s="165"/>
      <c r="G67" s="164"/>
      <c r="H67" s="165"/>
    </row>
    <row r="68" spans="1:8" x14ac:dyDescent="0.2">
      <c r="A68" s="170">
        <v>44</v>
      </c>
      <c r="B68" s="163" t="s">
        <v>229</v>
      </c>
      <c r="C68" s="169" t="s">
        <v>458</v>
      </c>
      <c r="F68" s="165"/>
      <c r="G68" s="164"/>
      <c r="H68" s="165"/>
    </row>
    <row r="69" spans="1:8" x14ac:dyDescent="0.2">
      <c r="A69" s="170">
        <v>45</v>
      </c>
      <c r="B69" s="163" t="s">
        <v>231</v>
      </c>
      <c r="C69" s="169" t="s">
        <v>458</v>
      </c>
      <c r="F69" s="165"/>
      <c r="G69" s="164"/>
      <c r="H69" s="165"/>
    </row>
    <row r="70" spans="1:8" x14ac:dyDescent="0.2">
      <c r="A70" s="170">
        <v>46</v>
      </c>
      <c r="B70" s="163" t="s">
        <v>232</v>
      </c>
      <c r="C70" s="169" t="s">
        <v>458</v>
      </c>
      <c r="F70" s="165"/>
      <c r="G70" s="164"/>
      <c r="H70" s="165"/>
    </row>
    <row r="71" spans="1:8" x14ac:dyDescent="0.2">
      <c r="A71" s="170">
        <v>47</v>
      </c>
      <c r="B71" s="163" t="s">
        <v>233</v>
      </c>
      <c r="C71" s="169" t="s">
        <v>458</v>
      </c>
      <c r="F71" s="165"/>
      <c r="G71" s="164"/>
      <c r="H71" s="165"/>
    </row>
    <row r="72" spans="1:8" x14ac:dyDescent="0.2">
      <c r="A72" s="170">
        <v>48</v>
      </c>
      <c r="B72" s="163" t="s">
        <v>234</v>
      </c>
      <c r="C72" s="169" t="s">
        <v>458</v>
      </c>
      <c r="F72" s="165"/>
      <c r="G72" s="164"/>
      <c r="H72" s="165"/>
    </row>
    <row r="73" spans="1:8" x14ac:dyDescent="0.2">
      <c r="A73" s="170">
        <v>49</v>
      </c>
      <c r="B73" s="163" t="s">
        <v>227</v>
      </c>
      <c r="C73" s="169" t="s">
        <v>458</v>
      </c>
      <c r="F73" s="165"/>
      <c r="G73" s="164"/>
      <c r="H73" s="165"/>
    </row>
    <row r="74" spans="1:8" x14ac:dyDescent="0.2">
      <c r="A74" s="170">
        <v>50</v>
      </c>
      <c r="B74" s="163" t="s">
        <v>235</v>
      </c>
      <c r="C74" s="169" t="s">
        <v>458</v>
      </c>
      <c r="F74" s="165"/>
      <c r="G74" s="164"/>
      <c r="H74" s="165"/>
    </row>
    <row r="75" spans="1:8" x14ac:dyDescent="0.2">
      <c r="A75" s="170">
        <v>51</v>
      </c>
      <c r="B75" s="163" t="s">
        <v>236</v>
      </c>
      <c r="C75" s="169" t="s">
        <v>457</v>
      </c>
      <c r="F75" s="165"/>
      <c r="G75" s="164"/>
      <c r="H75" s="165"/>
    </row>
    <row r="76" spans="1:8" x14ac:dyDescent="0.2">
      <c r="A76" s="170">
        <v>52</v>
      </c>
      <c r="B76" s="163" t="s">
        <v>237</v>
      </c>
      <c r="C76" s="169" t="s">
        <v>458</v>
      </c>
      <c r="F76" s="165"/>
      <c r="G76" s="164"/>
      <c r="H76" s="165"/>
    </row>
    <row r="77" spans="1:8" x14ac:dyDescent="0.2">
      <c r="A77" s="170">
        <v>53</v>
      </c>
      <c r="B77" s="163" t="s">
        <v>237</v>
      </c>
      <c r="C77" s="169" t="s">
        <v>458</v>
      </c>
      <c r="F77" s="165"/>
      <c r="G77" s="164"/>
      <c r="H77" s="165"/>
    </row>
    <row r="78" spans="1:8" x14ac:dyDescent="0.2">
      <c r="A78" s="170">
        <v>55</v>
      </c>
      <c r="B78" s="163" t="s">
        <v>237</v>
      </c>
      <c r="C78" s="169" t="s">
        <v>458</v>
      </c>
      <c r="F78" s="165"/>
      <c r="G78" s="164"/>
      <c r="H78" s="165"/>
    </row>
    <row r="79" spans="1:8" x14ac:dyDescent="0.2">
      <c r="A79" s="170">
        <v>56</v>
      </c>
      <c r="B79" s="163" t="s">
        <v>237</v>
      </c>
      <c r="C79" s="169" t="s">
        <v>458</v>
      </c>
      <c r="F79" s="165"/>
      <c r="G79" s="164"/>
      <c r="H79" s="165"/>
    </row>
    <row r="80" spans="1:8" x14ac:dyDescent="0.2">
      <c r="A80" s="170">
        <v>57</v>
      </c>
      <c r="B80" s="163" t="s">
        <v>237</v>
      </c>
      <c r="C80" s="169" t="s">
        <v>458</v>
      </c>
      <c r="F80" s="165"/>
      <c r="G80" s="164"/>
      <c r="H80" s="165"/>
    </row>
    <row r="81" spans="1:8" x14ac:dyDescent="0.2">
      <c r="A81" s="170">
        <v>58</v>
      </c>
      <c r="B81" s="163" t="s">
        <v>238</v>
      </c>
      <c r="C81" s="169" t="s">
        <v>457</v>
      </c>
      <c r="F81" s="165"/>
      <c r="G81" s="164"/>
      <c r="H81" s="165"/>
    </row>
    <row r="82" spans="1:8" x14ac:dyDescent="0.2">
      <c r="A82" s="170">
        <v>59</v>
      </c>
      <c r="B82" s="163" t="s">
        <v>237</v>
      </c>
      <c r="C82" s="169" t="s">
        <v>458</v>
      </c>
      <c r="F82" s="165"/>
      <c r="G82" s="164"/>
      <c r="H82" s="165"/>
    </row>
    <row r="83" spans="1:8" x14ac:dyDescent="0.2">
      <c r="A83" s="170">
        <v>60</v>
      </c>
      <c r="B83" s="163" t="s">
        <v>237</v>
      </c>
      <c r="C83" s="169" t="s">
        <v>458</v>
      </c>
      <c r="F83" s="165"/>
      <c r="G83" s="164"/>
      <c r="H83" s="165"/>
    </row>
    <row r="84" spans="1:8" x14ac:dyDescent="0.2">
      <c r="A84" s="170">
        <v>62</v>
      </c>
      <c r="B84" s="163" t="s">
        <v>239</v>
      </c>
      <c r="C84" s="169" t="s">
        <v>457</v>
      </c>
    </row>
    <row r="85" spans="1:8" x14ac:dyDescent="0.2">
      <c r="A85" s="170">
        <v>63</v>
      </c>
      <c r="B85" s="163" t="s">
        <v>230</v>
      </c>
      <c r="C85" s="169" t="s">
        <v>458</v>
      </c>
    </row>
    <row r="86" spans="1:8" x14ac:dyDescent="0.2">
      <c r="A86" s="170">
        <v>64</v>
      </c>
      <c r="B86" s="163" t="s">
        <v>237</v>
      </c>
      <c r="C86" s="169" t="s">
        <v>458</v>
      </c>
    </row>
    <row r="87" spans="1:8" x14ac:dyDescent="0.2">
      <c r="A87" s="170">
        <v>65</v>
      </c>
      <c r="B87" s="163" t="s">
        <v>240</v>
      </c>
      <c r="C87" s="169" t="s">
        <v>458</v>
      </c>
    </row>
    <row r="88" spans="1:8" x14ac:dyDescent="0.2">
      <c r="A88" s="170">
        <v>66</v>
      </c>
      <c r="B88" s="163" t="s">
        <v>240</v>
      </c>
      <c r="C88" s="169" t="s">
        <v>458</v>
      </c>
    </row>
    <row r="89" spans="1:8" x14ac:dyDescent="0.2">
      <c r="A89" s="170">
        <v>67</v>
      </c>
      <c r="B89" s="163" t="s">
        <v>241</v>
      </c>
      <c r="C89" s="169" t="s">
        <v>458</v>
      </c>
    </row>
    <row r="90" spans="1:8" x14ac:dyDescent="0.2">
      <c r="A90" s="170">
        <v>71</v>
      </c>
      <c r="B90" s="163" t="s">
        <v>241</v>
      </c>
      <c r="C90" s="169" t="s">
        <v>458</v>
      </c>
    </row>
    <row r="91" spans="1:8" x14ac:dyDescent="0.2">
      <c r="A91" s="170">
        <v>72</v>
      </c>
      <c r="B91" s="163" t="s">
        <v>241</v>
      </c>
      <c r="C91" s="169" t="s">
        <v>458</v>
      </c>
    </row>
    <row r="92" spans="1:8" x14ac:dyDescent="0.2">
      <c r="A92" s="170">
        <v>73</v>
      </c>
      <c r="B92" s="163" t="s">
        <v>241</v>
      </c>
      <c r="C92" s="169" t="s">
        <v>458</v>
      </c>
    </row>
    <row r="93" spans="1:8" x14ac:dyDescent="0.2">
      <c r="A93" s="170">
        <v>74</v>
      </c>
      <c r="B93" s="163" t="s">
        <v>242</v>
      </c>
      <c r="C93" s="169" t="s">
        <v>458</v>
      </c>
    </row>
    <row r="94" spans="1:8" x14ac:dyDescent="0.2">
      <c r="A94" s="170">
        <v>75</v>
      </c>
      <c r="B94" s="163" t="s">
        <v>243</v>
      </c>
      <c r="C94" s="169" t="s">
        <v>458</v>
      </c>
    </row>
    <row r="95" spans="1:8" x14ac:dyDescent="0.2">
      <c r="A95" s="170">
        <v>76</v>
      </c>
      <c r="B95" s="163" t="s">
        <v>243</v>
      </c>
      <c r="C95" s="169" t="s">
        <v>458</v>
      </c>
    </row>
    <row r="96" spans="1:8" x14ac:dyDescent="0.2">
      <c r="A96" s="170">
        <v>77</v>
      </c>
      <c r="B96" s="163" t="s">
        <v>243</v>
      </c>
      <c r="C96" s="169" t="s">
        <v>458</v>
      </c>
    </row>
    <row r="97" spans="1:3" x14ac:dyDescent="0.2">
      <c r="A97" s="170">
        <v>78</v>
      </c>
      <c r="B97" s="163" t="s">
        <v>244</v>
      </c>
      <c r="C97" s="169" t="s">
        <v>458</v>
      </c>
    </row>
    <row r="98" spans="1:3" x14ac:dyDescent="0.2">
      <c r="A98" s="170">
        <v>79</v>
      </c>
      <c r="B98" s="163" t="s">
        <v>245</v>
      </c>
      <c r="C98" s="169" t="s">
        <v>457</v>
      </c>
    </row>
    <row r="99" spans="1:3" x14ac:dyDescent="0.2">
      <c r="A99" s="170">
        <v>80</v>
      </c>
      <c r="B99" s="163" t="s">
        <v>246</v>
      </c>
      <c r="C99" s="169" t="s">
        <v>458</v>
      </c>
    </row>
    <row r="100" spans="1:3" x14ac:dyDescent="0.2">
      <c r="A100" s="170">
        <v>81</v>
      </c>
      <c r="B100" s="163" t="s">
        <v>247</v>
      </c>
      <c r="C100" s="169" t="s">
        <v>458</v>
      </c>
    </row>
    <row r="101" spans="1:3" x14ac:dyDescent="0.2">
      <c r="A101" s="170">
        <v>82</v>
      </c>
      <c r="B101" s="163" t="s">
        <v>248</v>
      </c>
      <c r="C101" s="169" t="s">
        <v>458</v>
      </c>
    </row>
    <row r="102" spans="1:3" x14ac:dyDescent="0.2">
      <c r="A102" s="170">
        <v>83</v>
      </c>
      <c r="B102" s="163" t="s">
        <v>248</v>
      </c>
      <c r="C102" s="169" t="s">
        <v>458</v>
      </c>
    </row>
    <row r="103" spans="1:3" x14ac:dyDescent="0.2">
      <c r="A103" s="170">
        <v>84</v>
      </c>
      <c r="B103" s="163" t="s">
        <v>248</v>
      </c>
      <c r="C103" s="169" t="s">
        <v>458</v>
      </c>
    </row>
    <row r="104" spans="1:3" x14ac:dyDescent="0.2">
      <c r="A104" s="170">
        <v>85</v>
      </c>
      <c r="B104" s="163" t="s">
        <v>248</v>
      </c>
      <c r="C104" s="169" t="s">
        <v>458</v>
      </c>
    </row>
    <row r="105" spans="1:3" x14ac:dyDescent="0.2">
      <c r="A105" s="170">
        <v>86</v>
      </c>
      <c r="B105" s="163" t="s">
        <v>248</v>
      </c>
      <c r="C105" s="169" t="s">
        <v>458</v>
      </c>
    </row>
    <row r="106" spans="1:3" x14ac:dyDescent="0.2">
      <c r="A106" s="170">
        <v>87</v>
      </c>
      <c r="B106" s="163" t="s">
        <v>248</v>
      </c>
      <c r="C106" s="169" t="s">
        <v>458</v>
      </c>
    </row>
    <row r="107" spans="1:3" x14ac:dyDescent="0.2">
      <c r="A107" s="170">
        <v>88</v>
      </c>
      <c r="B107" s="163" t="s">
        <v>248</v>
      </c>
      <c r="C107" s="169" t="s">
        <v>458</v>
      </c>
    </row>
    <row r="108" spans="1:3" x14ac:dyDescent="0.2">
      <c r="A108" s="170">
        <v>91</v>
      </c>
      <c r="B108" s="163" t="s">
        <v>249</v>
      </c>
      <c r="C108" s="169" t="s">
        <v>458</v>
      </c>
    </row>
    <row r="109" spans="1:3" x14ac:dyDescent="0.2">
      <c r="A109" s="170">
        <v>92</v>
      </c>
      <c r="B109" s="163" t="s">
        <v>249</v>
      </c>
      <c r="C109" s="169" t="s">
        <v>458</v>
      </c>
    </row>
    <row r="110" spans="1:3" x14ac:dyDescent="0.2">
      <c r="A110" s="170">
        <v>93</v>
      </c>
      <c r="B110" s="163" t="s">
        <v>250</v>
      </c>
      <c r="C110" s="169" t="s">
        <v>457</v>
      </c>
    </row>
    <row r="111" spans="1:3" x14ac:dyDescent="0.2">
      <c r="A111" s="170">
        <v>94</v>
      </c>
      <c r="B111" s="163" t="s">
        <v>249</v>
      </c>
      <c r="C111" s="169" t="s">
        <v>458</v>
      </c>
    </row>
    <row r="112" spans="1:3" x14ac:dyDescent="0.2">
      <c r="A112" s="170">
        <v>95</v>
      </c>
      <c r="B112" s="163" t="s">
        <v>249</v>
      </c>
      <c r="C112" s="169" t="s">
        <v>458</v>
      </c>
    </row>
    <row r="113" spans="1:3" x14ac:dyDescent="0.2">
      <c r="A113" s="170">
        <v>96</v>
      </c>
      <c r="B113" s="163" t="s">
        <v>249</v>
      </c>
      <c r="C113" s="169" t="s">
        <v>458</v>
      </c>
    </row>
    <row r="114" spans="1:3" x14ac:dyDescent="0.2">
      <c r="A114" s="170">
        <v>97</v>
      </c>
      <c r="B114" s="163" t="s">
        <v>251</v>
      </c>
      <c r="C114" s="169" t="s">
        <v>458</v>
      </c>
    </row>
    <row r="115" spans="1:3" x14ac:dyDescent="0.2">
      <c r="A115" s="170">
        <v>98</v>
      </c>
      <c r="B115" s="163" t="s">
        <v>252</v>
      </c>
      <c r="C115" s="169" t="s">
        <v>458</v>
      </c>
    </row>
    <row r="116" spans="1:3" x14ac:dyDescent="0.2">
      <c r="A116" s="170">
        <v>99</v>
      </c>
      <c r="B116" s="163" t="s">
        <v>253</v>
      </c>
      <c r="C116" s="169" t="s">
        <v>458</v>
      </c>
    </row>
    <row r="117" spans="1:3" x14ac:dyDescent="0.2">
      <c r="A117" s="170">
        <v>100</v>
      </c>
      <c r="B117" s="163" t="s">
        <v>253</v>
      </c>
      <c r="C117" s="169" t="s">
        <v>458</v>
      </c>
    </row>
    <row r="118" spans="1:3" x14ac:dyDescent="0.2">
      <c r="A118" s="170">
        <v>101</v>
      </c>
      <c r="B118" s="163" t="s">
        <v>254</v>
      </c>
      <c r="C118" s="169" t="s">
        <v>458</v>
      </c>
    </row>
    <row r="119" spans="1:3" x14ac:dyDescent="0.2">
      <c r="A119" s="170">
        <v>102</v>
      </c>
      <c r="B119" s="163" t="s">
        <v>254</v>
      </c>
      <c r="C119" s="169" t="s">
        <v>458</v>
      </c>
    </row>
    <row r="120" spans="1:3" x14ac:dyDescent="0.2">
      <c r="A120" s="170">
        <v>103</v>
      </c>
      <c r="B120" s="163" t="s">
        <v>254</v>
      </c>
      <c r="C120" s="169" t="s">
        <v>458</v>
      </c>
    </row>
    <row r="121" spans="1:3" x14ac:dyDescent="0.2">
      <c r="A121" s="170">
        <v>104</v>
      </c>
      <c r="B121" s="163" t="s">
        <v>255</v>
      </c>
      <c r="C121" s="169" t="s">
        <v>458</v>
      </c>
    </row>
    <row r="122" spans="1:3" x14ac:dyDescent="0.2">
      <c r="A122" s="170">
        <v>105</v>
      </c>
      <c r="B122" s="163" t="s">
        <v>255</v>
      </c>
      <c r="C122" s="169" t="s">
        <v>458</v>
      </c>
    </row>
    <row r="123" spans="1:3" x14ac:dyDescent="0.2">
      <c r="A123" s="170">
        <v>106</v>
      </c>
      <c r="B123" s="163" t="s">
        <v>255</v>
      </c>
      <c r="C123" s="169" t="s">
        <v>458</v>
      </c>
    </row>
    <row r="124" spans="1:3" x14ac:dyDescent="0.2">
      <c r="A124" s="170">
        <v>107</v>
      </c>
      <c r="B124" s="163" t="s">
        <v>255</v>
      </c>
      <c r="C124" s="169" t="s">
        <v>458</v>
      </c>
    </row>
    <row r="125" spans="1:3" x14ac:dyDescent="0.2">
      <c r="A125" s="170">
        <v>108</v>
      </c>
      <c r="B125" s="163" t="s">
        <v>255</v>
      </c>
      <c r="C125" s="169" t="s">
        <v>458</v>
      </c>
    </row>
    <row r="126" spans="1:3" x14ac:dyDescent="0.2">
      <c r="A126" s="170">
        <v>109</v>
      </c>
      <c r="B126" s="163" t="s">
        <v>255</v>
      </c>
      <c r="C126" s="169" t="s">
        <v>458</v>
      </c>
    </row>
    <row r="127" spans="1:3" x14ac:dyDescent="0.2">
      <c r="A127" s="170">
        <v>110</v>
      </c>
      <c r="B127" s="163" t="s">
        <v>255</v>
      </c>
      <c r="C127" s="169" t="s">
        <v>458</v>
      </c>
    </row>
    <row r="128" spans="1:3" x14ac:dyDescent="0.2">
      <c r="A128" s="170">
        <v>111</v>
      </c>
      <c r="B128" s="163" t="s">
        <v>256</v>
      </c>
      <c r="C128" s="169" t="s">
        <v>458</v>
      </c>
    </row>
    <row r="129" spans="1:3" x14ac:dyDescent="0.2">
      <c r="A129" s="170">
        <v>112</v>
      </c>
      <c r="B129" s="163" t="s">
        <v>257</v>
      </c>
      <c r="C129" s="169" t="s">
        <v>458</v>
      </c>
    </row>
    <row r="130" spans="1:3" x14ac:dyDescent="0.2">
      <c r="A130" s="170">
        <v>113</v>
      </c>
      <c r="B130" s="163" t="s">
        <v>257</v>
      </c>
      <c r="C130" s="169" t="s">
        <v>458</v>
      </c>
    </row>
    <row r="131" spans="1:3" x14ac:dyDescent="0.2">
      <c r="A131" s="170">
        <v>115</v>
      </c>
      <c r="B131" s="163" t="s">
        <v>257</v>
      </c>
      <c r="C131" s="169" t="s">
        <v>458</v>
      </c>
    </row>
    <row r="132" spans="1:3" x14ac:dyDescent="0.2">
      <c r="A132" s="170">
        <v>116</v>
      </c>
      <c r="B132" s="163" t="s">
        <v>257</v>
      </c>
      <c r="C132" s="169" t="s">
        <v>458</v>
      </c>
    </row>
    <row r="133" spans="1:3" x14ac:dyDescent="0.2">
      <c r="A133" s="170">
        <v>117</v>
      </c>
      <c r="B133" s="163" t="s">
        <v>257</v>
      </c>
      <c r="C133" s="169" t="s">
        <v>458</v>
      </c>
    </row>
    <row r="134" spans="1:3" x14ac:dyDescent="0.2">
      <c r="A134" s="170">
        <v>118</v>
      </c>
      <c r="B134" s="163" t="s">
        <v>258</v>
      </c>
      <c r="C134" s="169" t="s">
        <v>458</v>
      </c>
    </row>
    <row r="135" spans="1:3" x14ac:dyDescent="0.2">
      <c r="A135" s="170">
        <v>119</v>
      </c>
      <c r="B135" s="163" t="s">
        <v>258</v>
      </c>
      <c r="C135" s="169" t="s">
        <v>458</v>
      </c>
    </row>
    <row r="136" spans="1:3" x14ac:dyDescent="0.2">
      <c r="A136" s="170">
        <v>120</v>
      </c>
      <c r="B136" s="163" t="s">
        <v>230</v>
      </c>
      <c r="C136" s="169" t="s">
        <v>458</v>
      </c>
    </row>
    <row r="137" spans="1:3" x14ac:dyDescent="0.2">
      <c r="A137" s="170">
        <v>121</v>
      </c>
      <c r="B137" s="163" t="s">
        <v>259</v>
      </c>
      <c r="C137" s="169" t="s">
        <v>457</v>
      </c>
    </row>
    <row r="138" spans="1:3" x14ac:dyDescent="0.2">
      <c r="A138" s="170">
        <v>122</v>
      </c>
      <c r="B138" s="163" t="s">
        <v>260</v>
      </c>
      <c r="C138" s="169" t="s">
        <v>457</v>
      </c>
    </row>
    <row r="139" spans="1:3" x14ac:dyDescent="0.2">
      <c r="A139" s="170">
        <v>123</v>
      </c>
      <c r="B139" s="163" t="s">
        <v>261</v>
      </c>
      <c r="C139" s="169" t="s">
        <v>457</v>
      </c>
    </row>
    <row r="140" spans="1:3" x14ac:dyDescent="0.2">
      <c r="A140" s="170">
        <v>124</v>
      </c>
      <c r="B140" s="163" t="s">
        <v>261</v>
      </c>
      <c r="C140" s="169" t="s">
        <v>457</v>
      </c>
    </row>
    <row r="141" spans="1:3" x14ac:dyDescent="0.2">
      <c r="A141" s="170">
        <v>125</v>
      </c>
      <c r="B141" s="163" t="s">
        <v>261</v>
      </c>
      <c r="C141" s="169" t="s">
        <v>457</v>
      </c>
    </row>
    <row r="142" spans="1:3" x14ac:dyDescent="0.2">
      <c r="A142" s="170">
        <v>126</v>
      </c>
      <c r="B142" s="163" t="s">
        <v>262</v>
      </c>
      <c r="C142" s="169" t="s">
        <v>457</v>
      </c>
    </row>
    <row r="143" spans="1:3" x14ac:dyDescent="0.2">
      <c r="A143" s="170">
        <v>127</v>
      </c>
      <c r="B143" s="163" t="s">
        <v>263</v>
      </c>
      <c r="C143" s="169" t="s">
        <v>457</v>
      </c>
    </row>
    <row r="144" spans="1:3" x14ac:dyDescent="0.2">
      <c r="A144" s="170">
        <v>128</v>
      </c>
      <c r="B144" s="163" t="s">
        <v>264</v>
      </c>
      <c r="C144" s="169" t="s">
        <v>457</v>
      </c>
    </row>
    <row r="145" spans="1:3" x14ac:dyDescent="0.2">
      <c r="A145" s="170">
        <v>129</v>
      </c>
      <c r="B145" s="163" t="s">
        <v>263</v>
      </c>
      <c r="C145" s="169" t="s">
        <v>457</v>
      </c>
    </row>
    <row r="146" spans="1:3" x14ac:dyDescent="0.2">
      <c r="A146" s="170">
        <v>130</v>
      </c>
      <c r="B146" s="163" t="s">
        <v>265</v>
      </c>
      <c r="C146" s="169" t="s">
        <v>457</v>
      </c>
    </row>
    <row r="147" spans="1:3" x14ac:dyDescent="0.2">
      <c r="A147" s="170">
        <v>131</v>
      </c>
      <c r="B147" s="163" t="s">
        <v>265</v>
      </c>
      <c r="C147" s="169" t="s">
        <v>457</v>
      </c>
    </row>
    <row r="148" spans="1:3" x14ac:dyDescent="0.2">
      <c r="A148" s="170">
        <v>132</v>
      </c>
      <c r="B148" s="163" t="s">
        <v>266</v>
      </c>
      <c r="C148" s="169" t="s">
        <v>457</v>
      </c>
    </row>
    <row r="149" spans="1:3" x14ac:dyDescent="0.2">
      <c r="A149" s="170">
        <v>133</v>
      </c>
      <c r="B149" s="163" t="s">
        <v>266</v>
      </c>
      <c r="C149" s="169" t="s">
        <v>457</v>
      </c>
    </row>
    <row r="150" spans="1:3" x14ac:dyDescent="0.2">
      <c r="A150" s="170">
        <v>134</v>
      </c>
      <c r="B150" s="163" t="s">
        <v>266</v>
      </c>
      <c r="C150" s="169" t="s">
        <v>457</v>
      </c>
    </row>
    <row r="151" spans="1:3" x14ac:dyDescent="0.2">
      <c r="A151" s="170">
        <v>135</v>
      </c>
      <c r="B151" s="163" t="s">
        <v>266</v>
      </c>
      <c r="C151" s="169" t="s">
        <v>457</v>
      </c>
    </row>
    <row r="152" spans="1:3" x14ac:dyDescent="0.2">
      <c r="A152" s="170">
        <v>136</v>
      </c>
      <c r="B152" s="163" t="s">
        <v>266</v>
      </c>
      <c r="C152" s="169" t="s">
        <v>457</v>
      </c>
    </row>
    <row r="153" spans="1:3" x14ac:dyDescent="0.2">
      <c r="A153" s="170">
        <v>137</v>
      </c>
      <c r="B153" s="163" t="s">
        <v>266</v>
      </c>
      <c r="C153" s="169" t="s">
        <v>457</v>
      </c>
    </row>
    <row r="154" spans="1:3" x14ac:dyDescent="0.2">
      <c r="A154" s="170">
        <v>138</v>
      </c>
      <c r="B154" s="163" t="s">
        <v>266</v>
      </c>
      <c r="C154" s="169" t="s">
        <v>457</v>
      </c>
    </row>
    <row r="155" spans="1:3" x14ac:dyDescent="0.2">
      <c r="A155" s="170">
        <v>140</v>
      </c>
      <c r="B155" s="163" t="s">
        <v>250</v>
      </c>
      <c r="C155" s="169" t="s">
        <v>457</v>
      </c>
    </row>
    <row r="156" spans="1:3" x14ac:dyDescent="0.2">
      <c r="A156" s="170">
        <v>141</v>
      </c>
      <c r="B156" s="163" t="s">
        <v>267</v>
      </c>
      <c r="C156" s="169" t="s">
        <v>457</v>
      </c>
    </row>
    <row r="157" spans="1:3" x14ac:dyDescent="0.2">
      <c r="A157" s="170">
        <v>142</v>
      </c>
      <c r="B157" s="163" t="s">
        <v>267</v>
      </c>
      <c r="C157" s="169" t="s">
        <v>457</v>
      </c>
    </row>
    <row r="158" spans="1:3" x14ac:dyDescent="0.2">
      <c r="A158" s="170">
        <v>143</v>
      </c>
      <c r="B158" s="163" t="s">
        <v>253</v>
      </c>
      <c r="C158" s="169" t="s">
        <v>458</v>
      </c>
    </row>
    <row r="159" spans="1:3" x14ac:dyDescent="0.2">
      <c r="A159" s="170">
        <v>144</v>
      </c>
      <c r="B159" s="163" t="s">
        <v>268</v>
      </c>
      <c r="C159" s="169" t="s">
        <v>457</v>
      </c>
    </row>
    <row r="160" spans="1:3" x14ac:dyDescent="0.2">
      <c r="A160" s="170">
        <v>145</v>
      </c>
      <c r="B160" s="163" t="s">
        <v>268</v>
      </c>
      <c r="C160" s="169" t="s">
        <v>457</v>
      </c>
    </row>
    <row r="161" spans="1:3" x14ac:dyDescent="0.2">
      <c r="A161" s="170">
        <v>146</v>
      </c>
      <c r="B161" s="163" t="s">
        <v>268</v>
      </c>
      <c r="C161" s="169" t="s">
        <v>457</v>
      </c>
    </row>
    <row r="162" spans="1:3" x14ac:dyDescent="0.2">
      <c r="A162" s="170">
        <v>147</v>
      </c>
      <c r="B162" s="163" t="s">
        <v>268</v>
      </c>
      <c r="C162" s="169" t="s">
        <v>457</v>
      </c>
    </row>
    <row r="163" spans="1:3" x14ac:dyDescent="0.2">
      <c r="A163" s="170">
        <v>148</v>
      </c>
      <c r="B163" s="163" t="s">
        <v>269</v>
      </c>
      <c r="C163" s="169" t="s">
        <v>457</v>
      </c>
    </row>
    <row r="164" spans="1:3" x14ac:dyDescent="0.2">
      <c r="A164" s="170">
        <v>149</v>
      </c>
      <c r="B164" s="163" t="s">
        <v>270</v>
      </c>
      <c r="C164" s="169" t="s">
        <v>457</v>
      </c>
    </row>
    <row r="165" spans="1:3" x14ac:dyDescent="0.2">
      <c r="A165" s="170">
        <v>150</v>
      </c>
      <c r="B165" s="163" t="s">
        <v>262</v>
      </c>
      <c r="C165" s="169" t="s">
        <v>457</v>
      </c>
    </row>
    <row r="166" spans="1:3" x14ac:dyDescent="0.2">
      <c r="A166" s="170">
        <v>151</v>
      </c>
      <c r="B166" s="163" t="s">
        <v>262</v>
      </c>
      <c r="C166" s="169" t="s">
        <v>457</v>
      </c>
    </row>
    <row r="167" spans="1:3" x14ac:dyDescent="0.2">
      <c r="A167" s="170">
        <v>152</v>
      </c>
      <c r="B167" s="163" t="s">
        <v>262</v>
      </c>
      <c r="C167" s="169" t="s">
        <v>457</v>
      </c>
    </row>
    <row r="168" spans="1:3" x14ac:dyDescent="0.2">
      <c r="A168" s="170">
        <v>153</v>
      </c>
      <c r="B168" s="163" t="s">
        <v>262</v>
      </c>
      <c r="C168" s="169" t="s">
        <v>457</v>
      </c>
    </row>
    <row r="169" spans="1:3" x14ac:dyDescent="0.2">
      <c r="A169" s="170">
        <v>154</v>
      </c>
      <c r="B169" s="163" t="s">
        <v>262</v>
      </c>
      <c r="C169" s="169" t="s">
        <v>457</v>
      </c>
    </row>
    <row r="170" spans="1:3" x14ac:dyDescent="0.2">
      <c r="A170" s="170">
        <v>155</v>
      </c>
      <c r="B170" s="163" t="s">
        <v>250</v>
      </c>
      <c r="C170" s="169" t="s">
        <v>458</v>
      </c>
    </row>
    <row r="171" spans="1:3" x14ac:dyDescent="0.2">
      <c r="A171" s="170">
        <v>156</v>
      </c>
      <c r="B171" s="163" t="s">
        <v>262</v>
      </c>
      <c r="C171" s="169" t="s">
        <v>457</v>
      </c>
    </row>
    <row r="172" spans="1:3" x14ac:dyDescent="0.2">
      <c r="A172" s="170">
        <v>157</v>
      </c>
      <c r="B172" s="163" t="s">
        <v>262</v>
      </c>
      <c r="C172" s="169" t="s">
        <v>457</v>
      </c>
    </row>
    <row r="173" spans="1:3" x14ac:dyDescent="0.2">
      <c r="A173" s="170">
        <v>158</v>
      </c>
      <c r="B173" s="163" t="s">
        <v>262</v>
      </c>
      <c r="C173" s="169" t="s">
        <v>457</v>
      </c>
    </row>
    <row r="174" spans="1:3" x14ac:dyDescent="0.2">
      <c r="A174" s="170">
        <v>159</v>
      </c>
      <c r="B174" s="163" t="s">
        <v>237</v>
      </c>
      <c r="C174" s="169" t="s">
        <v>458</v>
      </c>
    </row>
    <row r="175" spans="1:3" x14ac:dyDescent="0.2">
      <c r="A175" s="170">
        <v>160</v>
      </c>
      <c r="B175" s="163" t="s">
        <v>262</v>
      </c>
      <c r="C175" s="169" t="s">
        <v>457</v>
      </c>
    </row>
    <row r="176" spans="1:3" x14ac:dyDescent="0.2">
      <c r="A176" s="170">
        <v>161</v>
      </c>
      <c r="B176" s="163" t="s">
        <v>262</v>
      </c>
      <c r="C176" s="169" t="s">
        <v>457</v>
      </c>
    </row>
    <row r="177" spans="1:3" x14ac:dyDescent="0.2">
      <c r="A177" s="170">
        <v>162</v>
      </c>
      <c r="B177" s="163" t="s">
        <v>262</v>
      </c>
      <c r="C177" s="169" t="s">
        <v>457</v>
      </c>
    </row>
    <row r="178" spans="1:3" x14ac:dyDescent="0.2">
      <c r="A178" s="170">
        <v>163</v>
      </c>
      <c r="B178" s="163" t="s">
        <v>262</v>
      </c>
      <c r="C178" s="169" t="s">
        <v>457</v>
      </c>
    </row>
    <row r="179" spans="1:3" x14ac:dyDescent="0.2">
      <c r="A179" s="170">
        <v>164</v>
      </c>
      <c r="B179" s="163" t="s">
        <v>262</v>
      </c>
      <c r="C179" s="169" t="s">
        <v>457</v>
      </c>
    </row>
    <row r="180" spans="1:3" x14ac:dyDescent="0.2">
      <c r="A180" s="170">
        <v>165</v>
      </c>
      <c r="B180" s="163" t="s">
        <v>262</v>
      </c>
      <c r="C180" s="169" t="s">
        <v>457</v>
      </c>
    </row>
    <row r="181" spans="1:3" x14ac:dyDescent="0.2">
      <c r="A181" s="170">
        <v>166</v>
      </c>
      <c r="B181" s="163" t="s">
        <v>262</v>
      </c>
      <c r="C181" s="169" t="s">
        <v>457</v>
      </c>
    </row>
    <row r="182" spans="1:3" x14ac:dyDescent="0.2">
      <c r="A182" s="170">
        <v>167</v>
      </c>
      <c r="B182" s="163" t="s">
        <v>262</v>
      </c>
      <c r="C182" s="169" t="s">
        <v>457</v>
      </c>
    </row>
    <row r="183" spans="1:3" x14ac:dyDescent="0.2">
      <c r="A183" s="170">
        <v>168</v>
      </c>
      <c r="B183" s="163" t="s">
        <v>262</v>
      </c>
      <c r="C183" s="169" t="s">
        <v>457</v>
      </c>
    </row>
    <row r="184" spans="1:3" x14ac:dyDescent="0.2">
      <c r="A184" s="170">
        <v>169</v>
      </c>
      <c r="B184" s="163" t="s">
        <v>262</v>
      </c>
      <c r="C184" s="169" t="s">
        <v>457</v>
      </c>
    </row>
    <row r="185" spans="1:3" x14ac:dyDescent="0.2">
      <c r="A185" s="170">
        <v>170</v>
      </c>
      <c r="B185" s="163" t="s">
        <v>262</v>
      </c>
      <c r="C185" s="169" t="s">
        <v>457</v>
      </c>
    </row>
    <row r="186" spans="1:3" x14ac:dyDescent="0.2">
      <c r="A186" s="170">
        <v>171</v>
      </c>
      <c r="B186" s="163" t="s">
        <v>262</v>
      </c>
      <c r="C186" s="169" t="s">
        <v>457</v>
      </c>
    </row>
    <row r="187" spans="1:3" x14ac:dyDescent="0.2">
      <c r="A187" s="170">
        <v>172</v>
      </c>
      <c r="B187" s="163" t="s">
        <v>262</v>
      </c>
      <c r="C187" s="169" t="s">
        <v>457</v>
      </c>
    </row>
    <row r="188" spans="1:3" x14ac:dyDescent="0.2">
      <c r="A188" s="170">
        <v>173</v>
      </c>
      <c r="B188" s="163" t="s">
        <v>262</v>
      </c>
      <c r="C188" s="169" t="s">
        <v>457</v>
      </c>
    </row>
    <row r="189" spans="1:3" x14ac:dyDescent="0.2">
      <c r="A189" s="170">
        <v>174</v>
      </c>
      <c r="B189" s="163" t="s">
        <v>262</v>
      </c>
      <c r="C189" s="169" t="s">
        <v>457</v>
      </c>
    </row>
    <row r="190" spans="1:3" x14ac:dyDescent="0.2">
      <c r="A190" s="170">
        <v>175</v>
      </c>
      <c r="B190" s="163" t="s">
        <v>262</v>
      </c>
      <c r="C190" s="169" t="s">
        <v>457</v>
      </c>
    </row>
    <row r="191" spans="1:3" x14ac:dyDescent="0.2">
      <c r="A191" s="170">
        <v>176</v>
      </c>
      <c r="B191" s="163" t="s">
        <v>262</v>
      </c>
      <c r="C191" s="169" t="s">
        <v>457</v>
      </c>
    </row>
    <row r="192" spans="1:3" x14ac:dyDescent="0.2">
      <c r="A192" s="170">
        <v>177</v>
      </c>
      <c r="B192" s="163" t="s">
        <v>262</v>
      </c>
      <c r="C192" s="169" t="s">
        <v>457</v>
      </c>
    </row>
    <row r="193" spans="1:3" x14ac:dyDescent="0.2">
      <c r="A193" s="170">
        <v>178</v>
      </c>
      <c r="B193" s="163" t="s">
        <v>271</v>
      </c>
      <c r="C193" s="169" t="s">
        <v>457</v>
      </c>
    </row>
    <row r="194" spans="1:3" x14ac:dyDescent="0.2">
      <c r="A194" s="170">
        <v>179</v>
      </c>
      <c r="B194" s="163" t="s">
        <v>262</v>
      </c>
      <c r="C194" s="169" t="s">
        <v>457</v>
      </c>
    </row>
    <row r="195" spans="1:3" x14ac:dyDescent="0.2">
      <c r="A195" s="170">
        <v>180</v>
      </c>
      <c r="B195" s="163" t="s">
        <v>262</v>
      </c>
      <c r="C195" s="169" t="s">
        <v>457</v>
      </c>
    </row>
    <row r="196" spans="1:3" x14ac:dyDescent="0.2">
      <c r="A196" s="170">
        <v>181</v>
      </c>
      <c r="B196" s="163" t="s">
        <v>262</v>
      </c>
      <c r="C196" s="169" t="s">
        <v>457</v>
      </c>
    </row>
    <row r="197" spans="1:3" x14ac:dyDescent="0.2">
      <c r="A197" s="170">
        <v>182</v>
      </c>
      <c r="B197" s="163" t="s">
        <v>262</v>
      </c>
      <c r="C197" s="169" t="s">
        <v>457</v>
      </c>
    </row>
    <row r="198" spans="1:3" x14ac:dyDescent="0.2">
      <c r="A198" s="170">
        <v>183</v>
      </c>
      <c r="B198" s="163" t="s">
        <v>262</v>
      </c>
      <c r="C198" s="169" t="s">
        <v>457</v>
      </c>
    </row>
    <row r="199" spans="1:3" x14ac:dyDescent="0.2">
      <c r="A199" s="170">
        <v>184</v>
      </c>
      <c r="B199" s="163" t="s">
        <v>262</v>
      </c>
      <c r="C199" s="169" t="s">
        <v>457</v>
      </c>
    </row>
    <row r="200" spans="1:3" x14ac:dyDescent="0.2">
      <c r="A200" s="170">
        <v>185</v>
      </c>
      <c r="B200" s="163" t="s">
        <v>262</v>
      </c>
      <c r="C200" s="169" t="s">
        <v>457</v>
      </c>
    </row>
    <row r="201" spans="1:3" x14ac:dyDescent="0.2">
      <c r="A201" s="170">
        <v>186</v>
      </c>
      <c r="B201" s="163" t="s">
        <v>262</v>
      </c>
      <c r="C201" s="169" t="s">
        <v>457</v>
      </c>
    </row>
    <row r="202" spans="1:3" x14ac:dyDescent="0.2">
      <c r="A202" s="170">
        <v>187</v>
      </c>
      <c r="B202" s="163" t="s">
        <v>262</v>
      </c>
      <c r="C202" s="169" t="s">
        <v>457</v>
      </c>
    </row>
    <row r="203" spans="1:3" x14ac:dyDescent="0.2">
      <c r="A203" s="170">
        <v>188</v>
      </c>
      <c r="B203" s="163" t="s">
        <v>262</v>
      </c>
      <c r="C203" s="169" t="s">
        <v>457</v>
      </c>
    </row>
    <row r="204" spans="1:3" x14ac:dyDescent="0.2">
      <c r="A204" s="170">
        <v>189</v>
      </c>
      <c r="B204" s="163" t="s">
        <v>262</v>
      </c>
      <c r="C204" s="169" t="s">
        <v>458</v>
      </c>
    </row>
    <row r="205" spans="1:3" x14ac:dyDescent="0.2">
      <c r="A205" s="170">
        <v>190</v>
      </c>
      <c r="B205" s="163" t="s">
        <v>262</v>
      </c>
      <c r="C205" s="169" t="s">
        <v>458</v>
      </c>
    </row>
    <row r="206" spans="1:3" x14ac:dyDescent="0.2">
      <c r="A206" s="170">
        <v>191</v>
      </c>
      <c r="B206" s="163" t="s">
        <v>262</v>
      </c>
      <c r="C206" s="169" t="s">
        <v>458</v>
      </c>
    </row>
    <row r="207" spans="1:3" x14ac:dyDescent="0.2">
      <c r="A207" s="170">
        <v>192</v>
      </c>
      <c r="B207" s="163" t="s">
        <v>262</v>
      </c>
      <c r="C207" s="169" t="s">
        <v>458</v>
      </c>
    </row>
    <row r="208" spans="1:3" x14ac:dyDescent="0.2">
      <c r="A208" s="170">
        <v>193</v>
      </c>
      <c r="B208" s="163" t="s">
        <v>262</v>
      </c>
      <c r="C208" s="169" t="s">
        <v>458</v>
      </c>
    </row>
    <row r="209" spans="1:3" x14ac:dyDescent="0.2">
      <c r="A209" s="170">
        <v>194</v>
      </c>
      <c r="B209" s="163" t="s">
        <v>262</v>
      </c>
      <c r="C209" s="169" t="s">
        <v>458</v>
      </c>
    </row>
    <row r="210" spans="1:3" x14ac:dyDescent="0.2">
      <c r="A210" s="170">
        <v>195</v>
      </c>
      <c r="B210" s="163" t="s">
        <v>262</v>
      </c>
      <c r="C210" s="169" t="s">
        <v>458</v>
      </c>
    </row>
    <row r="211" spans="1:3" x14ac:dyDescent="0.2">
      <c r="A211" s="170">
        <v>196</v>
      </c>
      <c r="B211" s="163" t="s">
        <v>262</v>
      </c>
      <c r="C211" s="169" t="s">
        <v>458</v>
      </c>
    </row>
    <row r="212" spans="1:3" x14ac:dyDescent="0.2">
      <c r="A212" s="170">
        <v>197</v>
      </c>
      <c r="B212" s="163" t="s">
        <v>262</v>
      </c>
      <c r="C212" s="169" t="s">
        <v>458</v>
      </c>
    </row>
    <row r="213" spans="1:3" x14ac:dyDescent="0.2">
      <c r="A213" s="170">
        <v>198</v>
      </c>
      <c r="B213" s="163" t="s">
        <v>262</v>
      </c>
      <c r="C213" s="169" t="s">
        <v>458</v>
      </c>
    </row>
    <row r="214" spans="1:3" x14ac:dyDescent="0.2">
      <c r="A214" s="170">
        <v>199</v>
      </c>
      <c r="B214" s="163" t="s">
        <v>262</v>
      </c>
      <c r="C214" s="169" t="s">
        <v>458</v>
      </c>
    </row>
    <row r="215" spans="1:3" x14ac:dyDescent="0.2">
      <c r="A215" s="170">
        <v>201</v>
      </c>
      <c r="B215" s="163" t="s">
        <v>262</v>
      </c>
      <c r="C215" s="169" t="s">
        <v>458</v>
      </c>
    </row>
    <row r="216" spans="1:3" x14ac:dyDescent="0.2">
      <c r="A216" s="170">
        <v>202</v>
      </c>
      <c r="B216" s="163" t="s">
        <v>262</v>
      </c>
      <c r="C216" s="169" t="s">
        <v>458</v>
      </c>
    </row>
    <row r="217" spans="1:3" x14ac:dyDescent="0.2">
      <c r="A217" s="170">
        <v>203</v>
      </c>
      <c r="B217" s="163" t="s">
        <v>262</v>
      </c>
      <c r="C217" s="169" t="s">
        <v>458</v>
      </c>
    </row>
    <row r="218" spans="1:3" x14ac:dyDescent="0.2">
      <c r="A218" s="170">
        <v>204</v>
      </c>
      <c r="B218" s="163" t="s">
        <v>262</v>
      </c>
      <c r="C218" s="169" t="s">
        <v>458</v>
      </c>
    </row>
    <row r="219" spans="1:3" x14ac:dyDescent="0.2">
      <c r="A219" s="170">
        <v>205</v>
      </c>
      <c r="B219" s="163" t="s">
        <v>262</v>
      </c>
      <c r="C219" s="169" t="s">
        <v>458</v>
      </c>
    </row>
    <row r="220" spans="1:3" x14ac:dyDescent="0.2">
      <c r="A220" s="170">
        <v>206</v>
      </c>
      <c r="B220" s="163" t="s">
        <v>262</v>
      </c>
      <c r="C220" s="169" t="s">
        <v>458</v>
      </c>
    </row>
    <row r="221" spans="1:3" x14ac:dyDescent="0.2">
      <c r="A221" s="170">
        <v>207</v>
      </c>
      <c r="B221" s="163" t="s">
        <v>262</v>
      </c>
      <c r="C221" s="169" t="s">
        <v>458</v>
      </c>
    </row>
    <row r="222" spans="1:3" x14ac:dyDescent="0.2">
      <c r="A222" s="170">
        <v>208</v>
      </c>
      <c r="B222" s="163" t="s">
        <v>262</v>
      </c>
      <c r="C222" s="169" t="s">
        <v>458</v>
      </c>
    </row>
    <row r="223" spans="1:3" x14ac:dyDescent="0.2">
      <c r="A223" s="170">
        <v>209</v>
      </c>
      <c r="B223" s="163" t="s">
        <v>262</v>
      </c>
      <c r="C223" s="169" t="s">
        <v>457</v>
      </c>
    </row>
    <row r="224" spans="1:3" x14ac:dyDescent="0.2">
      <c r="A224" s="170">
        <v>210</v>
      </c>
      <c r="B224" s="163" t="s">
        <v>262</v>
      </c>
      <c r="C224" s="169" t="s">
        <v>457</v>
      </c>
    </row>
    <row r="225" spans="1:3" x14ac:dyDescent="0.2">
      <c r="A225" s="170">
        <v>211</v>
      </c>
      <c r="B225" s="163" t="s">
        <v>262</v>
      </c>
      <c r="C225" s="169" t="s">
        <v>457</v>
      </c>
    </row>
    <row r="226" spans="1:3" x14ac:dyDescent="0.2">
      <c r="A226" s="170">
        <v>212</v>
      </c>
      <c r="B226" s="163" t="s">
        <v>262</v>
      </c>
      <c r="C226" s="169" t="s">
        <v>457</v>
      </c>
    </row>
    <row r="227" spans="1:3" x14ac:dyDescent="0.2">
      <c r="A227" s="170">
        <v>213</v>
      </c>
      <c r="B227" s="163" t="s">
        <v>262</v>
      </c>
      <c r="C227" s="169" t="s">
        <v>457</v>
      </c>
    </row>
    <row r="228" spans="1:3" x14ac:dyDescent="0.2">
      <c r="A228" s="170">
        <v>214</v>
      </c>
      <c r="B228" s="163" t="s">
        <v>262</v>
      </c>
      <c r="C228" s="169" t="s">
        <v>457</v>
      </c>
    </row>
    <row r="229" spans="1:3" x14ac:dyDescent="0.2">
      <c r="A229" s="170">
        <v>215</v>
      </c>
      <c r="B229" s="163" t="s">
        <v>262</v>
      </c>
      <c r="C229" s="169" t="s">
        <v>457</v>
      </c>
    </row>
    <row r="230" spans="1:3" x14ac:dyDescent="0.2">
      <c r="A230" s="170">
        <v>216</v>
      </c>
      <c r="B230" s="163" t="s">
        <v>262</v>
      </c>
      <c r="C230" s="169" t="s">
        <v>457</v>
      </c>
    </row>
    <row r="231" spans="1:3" x14ac:dyDescent="0.2">
      <c r="A231" s="170">
        <v>217</v>
      </c>
      <c r="B231" s="163" t="s">
        <v>262</v>
      </c>
      <c r="C231" s="169" t="s">
        <v>457</v>
      </c>
    </row>
    <row r="232" spans="1:3" x14ac:dyDescent="0.2">
      <c r="A232" s="170">
        <v>218</v>
      </c>
      <c r="B232" s="163" t="s">
        <v>262</v>
      </c>
      <c r="C232" s="169" t="s">
        <v>457</v>
      </c>
    </row>
    <row r="233" spans="1:3" x14ac:dyDescent="0.2">
      <c r="A233" s="170">
        <v>219</v>
      </c>
      <c r="B233" s="163" t="s">
        <v>262</v>
      </c>
      <c r="C233" s="169" t="s">
        <v>457</v>
      </c>
    </row>
    <row r="234" spans="1:3" x14ac:dyDescent="0.2">
      <c r="A234" s="170">
        <v>220</v>
      </c>
      <c r="B234" s="163" t="s">
        <v>262</v>
      </c>
      <c r="C234" s="169" t="s">
        <v>457</v>
      </c>
    </row>
    <row r="235" spans="1:3" x14ac:dyDescent="0.2">
      <c r="A235" s="170">
        <v>221</v>
      </c>
      <c r="B235" s="163" t="s">
        <v>262</v>
      </c>
      <c r="C235" s="169" t="s">
        <v>457</v>
      </c>
    </row>
    <row r="236" spans="1:3" x14ac:dyDescent="0.2">
      <c r="A236" s="170">
        <v>222</v>
      </c>
      <c r="B236" s="163" t="s">
        <v>262</v>
      </c>
      <c r="C236" s="169" t="s">
        <v>457</v>
      </c>
    </row>
    <row r="237" spans="1:3" x14ac:dyDescent="0.2">
      <c r="A237" s="170">
        <v>223</v>
      </c>
      <c r="B237" s="163" t="s">
        <v>262</v>
      </c>
      <c r="C237" s="169" t="s">
        <v>457</v>
      </c>
    </row>
    <row r="238" spans="1:3" x14ac:dyDescent="0.2">
      <c r="A238" s="170">
        <v>224</v>
      </c>
      <c r="B238" s="163" t="s">
        <v>262</v>
      </c>
      <c r="C238" s="169" t="s">
        <v>457</v>
      </c>
    </row>
    <row r="239" spans="1:3" x14ac:dyDescent="0.2">
      <c r="A239" s="170">
        <v>225</v>
      </c>
      <c r="B239" s="163" t="s">
        <v>262</v>
      </c>
      <c r="C239" s="169" t="s">
        <v>457</v>
      </c>
    </row>
    <row r="240" spans="1:3" x14ac:dyDescent="0.2">
      <c r="A240" s="170">
        <v>226</v>
      </c>
      <c r="B240" s="163" t="s">
        <v>262</v>
      </c>
      <c r="C240" s="169" t="s">
        <v>457</v>
      </c>
    </row>
    <row r="241" spans="1:3" x14ac:dyDescent="0.2">
      <c r="A241" s="170">
        <v>227</v>
      </c>
      <c r="B241" s="163" t="s">
        <v>262</v>
      </c>
      <c r="C241" s="169" t="s">
        <v>457</v>
      </c>
    </row>
    <row r="242" spans="1:3" x14ac:dyDescent="0.2">
      <c r="A242" s="170">
        <v>228</v>
      </c>
      <c r="B242" s="163" t="s">
        <v>272</v>
      </c>
      <c r="C242" s="169" t="s">
        <v>458</v>
      </c>
    </row>
    <row r="243" spans="1:3" x14ac:dyDescent="0.2">
      <c r="A243" s="170">
        <v>229</v>
      </c>
      <c r="B243" s="163" t="s">
        <v>272</v>
      </c>
      <c r="C243" s="169" t="s">
        <v>458</v>
      </c>
    </row>
    <row r="244" spans="1:3" x14ac:dyDescent="0.2">
      <c r="A244" s="170">
        <v>230</v>
      </c>
      <c r="B244" s="163" t="s">
        <v>262</v>
      </c>
      <c r="C244" s="169" t="s">
        <v>458</v>
      </c>
    </row>
    <row r="245" spans="1:3" x14ac:dyDescent="0.2">
      <c r="A245" s="170">
        <v>231</v>
      </c>
      <c r="B245" s="163" t="s">
        <v>250</v>
      </c>
      <c r="C245" s="169" t="s">
        <v>457</v>
      </c>
    </row>
    <row r="246" spans="1:3" x14ac:dyDescent="0.2">
      <c r="A246" s="170">
        <v>233</v>
      </c>
      <c r="B246" s="163" t="s">
        <v>250</v>
      </c>
      <c r="C246" s="169" t="s">
        <v>457</v>
      </c>
    </row>
    <row r="247" spans="1:3" x14ac:dyDescent="0.2">
      <c r="A247" s="170">
        <v>234</v>
      </c>
      <c r="B247" s="163" t="s">
        <v>250</v>
      </c>
      <c r="C247" s="169" t="s">
        <v>457</v>
      </c>
    </row>
    <row r="248" spans="1:3" x14ac:dyDescent="0.2">
      <c r="A248" s="170">
        <v>235</v>
      </c>
      <c r="B248" s="163" t="s">
        <v>250</v>
      </c>
      <c r="C248" s="169" t="s">
        <v>457</v>
      </c>
    </row>
    <row r="249" spans="1:3" x14ac:dyDescent="0.2">
      <c r="A249" s="170">
        <v>236</v>
      </c>
      <c r="B249" s="163" t="s">
        <v>250</v>
      </c>
      <c r="C249" s="169" t="s">
        <v>457</v>
      </c>
    </row>
    <row r="250" spans="1:3" x14ac:dyDescent="0.2">
      <c r="A250" s="170">
        <v>237</v>
      </c>
      <c r="B250" s="163" t="s">
        <v>250</v>
      </c>
      <c r="C250" s="169" t="s">
        <v>457</v>
      </c>
    </row>
    <row r="251" spans="1:3" x14ac:dyDescent="0.2">
      <c r="A251" s="170">
        <v>238</v>
      </c>
      <c r="B251" s="163" t="s">
        <v>262</v>
      </c>
      <c r="C251" s="169" t="s">
        <v>457</v>
      </c>
    </row>
    <row r="252" spans="1:3" x14ac:dyDescent="0.2">
      <c r="A252" s="170">
        <v>241</v>
      </c>
      <c r="B252" s="163" t="s">
        <v>273</v>
      </c>
      <c r="C252" s="169" t="s">
        <v>457</v>
      </c>
    </row>
    <row r="253" spans="1:3" x14ac:dyDescent="0.2">
      <c r="A253" s="170">
        <v>242</v>
      </c>
      <c r="B253" s="163" t="s">
        <v>274</v>
      </c>
      <c r="C253" s="169" t="s">
        <v>457</v>
      </c>
    </row>
    <row r="254" spans="1:3" x14ac:dyDescent="0.2">
      <c r="A254" s="170">
        <v>243</v>
      </c>
      <c r="B254" s="163" t="s">
        <v>238</v>
      </c>
      <c r="C254" s="169" t="s">
        <v>457</v>
      </c>
    </row>
    <row r="255" spans="1:3" x14ac:dyDescent="0.2">
      <c r="A255" s="170">
        <v>244</v>
      </c>
      <c r="B255" s="163" t="s">
        <v>262</v>
      </c>
      <c r="C255" s="169" t="s">
        <v>457</v>
      </c>
    </row>
    <row r="256" spans="1:3" x14ac:dyDescent="0.2">
      <c r="A256" s="170">
        <v>245</v>
      </c>
      <c r="B256" s="163" t="s">
        <v>274</v>
      </c>
      <c r="C256" s="169" t="s">
        <v>457</v>
      </c>
    </row>
    <row r="257" spans="1:3" x14ac:dyDescent="0.2">
      <c r="A257" s="170">
        <v>246</v>
      </c>
      <c r="B257" s="163" t="s">
        <v>275</v>
      </c>
      <c r="C257" s="169" t="s">
        <v>457</v>
      </c>
    </row>
    <row r="258" spans="1:3" x14ac:dyDescent="0.2">
      <c r="A258" s="170">
        <v>247</v>
      </c>
      <c r="B258" s="163" t="s">
        <v>274</v>
      </c>
      <c r="C258" s="169" t="s">
        <v>457</v>
      </c>
    </row>
    <row r="259" spans="1:3" x14ac:dyDescent="0.2">
      <c r="A259" s="170">
        <v>248</v>
      </c>
      <c r="B259" s="163" t="s">
        <v>262</v>
      </c>
      <c r="C259" s="169" t="s">
        <v>457</v>
      </c>
    </row>
    <row r="260" spans="1:3" x14ac:dyDescent="0.2">
      <c r="A260" s="170">
        <v>249</v>
      </c>
      <c r="B260" s="163" t="s">
        <v>274</v>
      </c>
      <c r="C260" s="169" t="s">
        <v>457</v>
      </c>
    </row>
    <row r="261" spans="1:3" x14ac:dyDescent="0.2">
      <c r="A261" s="170">
        <v>250</v>
      </c>
      <c r="B261" s="163" t="s">
        <v>276</v>
      </c>
      <c r="C261" s="169" t="s">
        <v>458</v>
      </c>
    </row>
    <row r="262" spans="1:3" x14ac:dyDescent="0.2">
      <c r="A262" s="170">
        <v>251</v>
      </c>
      <c r="B262" s="163" t="s">
        <v>276</v>
      </c>
      <c r="C262" s="169" t="s">
        <v>458</v>
      </c>
    </row>
    <row r="263" spans="1:3" x14ac:dyDescent="0.2">
      <c r="A263" s="170">
        <v>252</v>
      </c>
      <c r="B263" s="163" t="s">
        <v>276</v>
      </c>
      <c r="C263" s="169" t="s">
        <v>458</v>
      </c>
    </row>
    <row r="264" spans="1:3" x14ac:dyDescent="0.2">
      <c r="A264" s="170">
        <v>253</v>
      </c>
      <c r="B264" s="163" t="s">
        <v>276</v>
      </c>
      <c r="C264" s="169" t="s">
        <v>458</v>
      </c>
    </row>
    <row r="265" spans="1:3" x14ac:dyDescent="0.2">
      <c r="A265" s="170">
        <v>254</v>
      </c>
      <c r="B265" s="163" t="s">
        <v>277</v>
      </c>
      <c r="C265" s="169" t="s">
        <v>457</v>
      </c>
    </row>
    <row r="266" spans="1:3" x14ac:dyDescent="0.2">
      <c r="A266" s="170">
        <v>255</v>
      </c>
      <c r="B266" s="163" t="s">
        <v>278</v>
      </c>
      <c r="C266" s="169" t="s">
        <v>457</v>
      </c>
    </row>
    <row r="267" spans="1:3" x14ac:dyDescent="0.2">
      <c r="A267" s="170">
        <v>257</v>
      </c>
      <c r="B267" s="163" t="s">
        <v>279</v>
      </c>
      <c r="C267" s="169" t="s">
        <v>457</v>
      </c>
    </row>
    <row r="268" spans="1:3" x14ac:dyDescent="0.2">
      <c r="A268" s="170">
        <v>258</v>
      </c>
      <c r="B268" s="163" t="s">
        <v>280</v>
      </c>
      <c r="C268" s="169" t="s">
        <v>457</v>
      </c>
    </row>
    <row r="269" spans="1:3" x14ac:dyDescent="0.2">
      <c r="A269" s="170">
        <v>259</v>
      </c>
      <c r="B269" s="163" t="s">
        <v>281</v>
      </c>
      <c r="C269" s="169" t="s">
        <v>457</v>
      </c>
    </row>
    <row r="270" spans="1:3" x14ac:dyDescent="0.2">
      <c r="A270" s="170">
        <v>260</v>
      </c>
      <c r="B270" s="163" t="s">
        <v>280</v>
      </c>
      <c r="C270" s="169" t="s">
        <v>458</v>
      </c>
    </row>
    <row r="271" spans="1:3" x14ac:dyDescent="0.2">
      <c r="A271" s="170">
        <v>261</v>
      </c>
      <c r="B271" s="163" t="s">
        <v>280</v>
      </c>
      <c r="C271" s="169" t="s">
        <v>457</v>
      </c>
    </row>
    <row r="272" spans="1:3" x14ac:dyDescent="0.2">
      <c r="A272" s="170">
        <v>262</v>
      </c>
      <c r="B272" s="163" t="s">
        <v>280</v>
      </c>
      <c r="C272" s="169" t="s">
        <v>457</v>
      </c>
    </row>
    <row r="273" spans="1:3" x14ac:dyDescent="0.2">
      <c r="A273" s="170">
        <v>263</v>
      </c>
      <c r="B273" s="163" t="s">
        <v>280</v>
      </c>
      <c r="C273" s="169" t="s">
        <v>457</v>
      </c>
    </row>
    <row r="274" spans="1:3" x14ac:dyDescent="0.2">
      <c r="A274" s="170">
        <v>264</v>
      </c>
      <c r="B274" s="163" t="s">
        <v>280</v>
      </c>
      <c r="C274" s="169" t="s">
        <v>457</v>
      </c>
    </row>
    <row r="275" spans="1:3" x14ac:dyDescent="0.2">
      <c r="A275" s="170">
        <v>265</v>
      </c>
      <c r="B275" s="163" t="s">
        <v>282</v>
      </c>
      <c r="C275" s="169" t="s">
        <v>458</v>
      </c>
    </row>
    <row r="276" spans="1:3" x14ac:dyDescent="0.2">
      <c r="A276" s="170">
        <v>266</v>
      </c>
      <c r="B276" s="163" t="s">
        <v>282</v>
      </c>
      <c r="C276" s="169" t="s">
        <v>458</v>
      </c>
    </row>
    <row r="277" spans="1:3" x14ac:dyDescent="0.2">
      <c r="A277" s="170">
        <v>267</v>
      </c>
      <c r="B277" s="163" t="s">
        <v>282</v>
      </c>
      <c r="C277" s="169" t="s">
        <v>458</v>
      </c>
    </row>
    <row r="278" spans="1:3" x14ac:dyDescent="0.2">
      <c r="A278" s="170">
        <v>268</v>
      </c>
      <c r="B278" s="163" t="s">
        <v>282</v>
      </c>
      <c r="C278" s="169" t="s">
        <v>458</v>
      </c>
    </row>
    <row r="279" spans="1:3" x14ac:dyDescent="0.2">
      <c r="A279" s="170">
        <v>269</v>
      </c>
      <c r="B279" s="163" t="s">
        <v>282</v>
      </c>
      <c r="C279" s="169" t="s">
        <v>458</v>
      </c>
    </row>
    <row r="280" spans="1:3" x14ac:dyDescent="0.2">
      <c r="A280" s="170">
        <v>270</v>
      </c>
      <c r="B280" s="163" t="s">
        <v>282</v>
      </c>
      <c r="C280" s="169" t="s">
        <v>458</v>
      </c>
    </row>
    <row r="281" spans="1:3" x14ac:dyDescent="0.2">
      <c r="A281" s="170">
        <v>271</v>
      </c>
      <c r="B281" s="163" t="s">
        <v>282</v>
      </c>
      <c r="C281" s="169" t="s">
        <v>458</v>
      </c>
    </row>
    <row r="282" spans="1:3" x14ac:dyDescent="0.2">
      <c r="A282" s="170">
        <v>272</v>
      </c>
      <c r="B282" s="163" t="s">
        <v>282</v>
      </c>
      <c r="C282" s="169" t="s">
        <v>458</v>
      </c>
    </row>
    <row r="283" spans="1:3" x14ac:dyDescent="0.2">
      <c r="A283" s="170">
        <v>273</v>
      </c>
      <c r="B283" s="163" t="s">
        <v>282</v>
      </c>
      <c r="C283" s="169" t="s">
        <v>458</v>
      </c>
    </row>
    <row r="284" spans="1:3" x14ac:dyDescent="0.2">
      <c r="A284" s="170">
        <v>274</v>
      </c>
      <c r="B284" s="163" t="s">
        <v>282</v>
      </c>
      <c r="C284" s="169" t="s">
        <v>458</v>
      </c>
    </row>
    <row r="285" spans="1:3" x14ac:dyDescent="0.2">
      <c r="A285" s="170">
        <v>276</v>
      </c>
      <c r="B285" s="163" t="s">
        <v>282</v>
      </c>
      <c r="C285" s="169" t="s">
        <v>458</v>
      </c>
    </row>
    <row r="286" spans="1:3" x14ac:dyDescent="0.2">
      <c r="A286" s="170">
        <v>277</v>
      </c>
      <c r="B286" s="163" t="s">
        <v>283</v>
      </c>
      <c r="C286" s="169" t="s">
        <v>458</v>
      </c>
    </row>
    <row r="287" spans="1:3" x14ac:dyDescent="0.2">
      <c r="A287" s="170">
        <v>278</v>
      </c>
      <c r="B287" s="163" t="s">
        <v>284</v>
      </c>
      <c r="C287" s="169" t="s">
        <v>458</v>
      </c>
    </row>
    <row r="288" spans="1:3" x14ac:dyDescent="0.2">
      <c r="A288" s="170">
        <v>279</v>
      </c>
      <c r="B288" s="163" t="s">
        <v>285</v>
      </c>
      <c r="C288" s="169" t="s">
        <v>458</v>
      </c>
    </row>
    <row r="289" spans="1:3" x14ac:dyDescent="0.2">
      <c r="A289" s="170">
        <v>280</v>
      </c>
      <c r="B289" s="163" t="s">
        <v>286</v>
      </c>
      <c r="C289" s="169" t="s">
        <v>458</v>
      </c>
    </row>
    <row r="290" spans="1:3" x14ac:dyDescent="0.2">
      <c r="A290" s="170">
        <v>281</v>
      </c>
      <c r="B290" s="163" t="s">
        <v>287</v>
      </c>
      <c r="C290" s="169" t="s">
        <v>457</v>
      </c>
    </row>
    <row r="291" spans="1:3" x14ac:dyDescent="0.2">
      <c r="A291" s="170">
        <v>283</v>
      </c>
      <c r="B291" s="163" t="s">
        <v>288</v>
      </c>
      <c r="C291" s="169" t="s">
        <v>457</v>
      </c>
    </row>
    <row r="292" spans="1:3" x14ac:dyDescent="0.2">
      <c r="A292" s="170">
        <v>284</v>
      </c>
      <c r="B292" s="163" t="s">
        <v>230</v>
      </c>
      <c r="C292" s="169" t="s">
        <v>458</v>
      </c>
    </row>
    <row r="293" spans="1:3" x14ac:dyDescent="0.2">
      <c r="A293" s="170">
        <v>285</v>
      </c>
      <c r="B293" s="163" t="s">
        <v>230</v>
      </c>
      <c r="C293" s="169" t="s">
        <v>458</v>
      </c>
    </row>
    <row r="294" spans="1:3" x14ac:dyDescent="0.2">
      <c r="A294" s="170">
        <v>286</v>
      </c>
      <c r="B294" s="163" t="s">
        <v>289</v>
      </c>
      <c r="C294" s="169" t="s">
        <v>458</v>
      </c>
    </row>
    <row r="295" spans="1:3" x14ac:dyDescent="0.2">
      <c r="A295" s="170">
        <v>287</v>
      </c>
      <c r="B295" s="163" t="s">
        <v>290</v>
      </c>
      <c r="C295" s="169" t="s">
        <v>458</v>
      </c>
    </row>
    <row r="296" spans="1:3" x14ac:dyDescent="0.2">
      <c r="A296" s="170">
        <v>288</v>
      </c>
      <c r="B296" s="163" t="s">
        <v>291</v>
      </c>
      <c r="C296" s="169" t="s">
        <v>458</v>
      </c>
    </row>
    <row r="297" spans="1:3" x14ac:dyDescent="0.2">
      <c r="A297" s="170">
        <v>289</v>
      </c>
      <c r="B297" s="163" t="s">
        <v>291</v>
      </c>
      <c r="C297" s="169" t="s">
        <v>458</v>
      </c>
    </row>
    <row r="298" spans="1:3" x14ac:dyDescent="0.2">
      <c r="A298" s="170">
        <v>290</v>
      </c>
      <c r="B298" s="163" t="s">
        <v>291</v>
      </c>
      <c r="C298" s="169" t="s">
        <v>458</v>
      </c>
    </row>
    <row r="299" spans="1:3" x14ac:dyDescent="0.2">
      <c r="A299" s="170">
        <v>291</v>
      </c>
      <c r="B299" s="163" t="s">
        <v>291</v>
      </c>
      <c r="C299" s="169" t="s">
        <v>458</v>
      </c>
    </row>
    <row r="300" spans="1:3" x14ac:dyDescent="0.2">
      <c r="A300" s="170">
        <v>292</v>
      </c>
      <c r="B300" s="163" t="s">
        <v>291</v>
      </c>
      <c r="C300" s="169" t="s">
        <v>458</v>
      </c>
    </row>
    <row r="301" spans="1:3" x14ac:dyDescent="0.2">
      <c r="A301" s="170">
        <v>297</v>
      </c>
      <c r="B301" s="163" t="s">
        <v>291</v>
      </c>
      <c r="C301" s="169" t="s">
        <v>458</v>
      </c>
    </row>
    <row r="302" spans="1:3" x14ac:dyDescent="0.2">
      <c r="A302" s="170">
        <v>298</v>
      </c>
      <c r="B302" s="163" t="s">
        <v>291</v>
      </c>
      <c r="C302" s="169" t="s">
        <v>458</v>
      </c>
    </row>
    <row r="303" spans="1:3" x14ac:dyDescent="0.2">
      <c r="A303" s="170">
        <v>299</v>
      </c>
      <c r="B303" s="163" t="s">
        <v>291</v>
      </c>
      <c r="C303" s="169" t="s">
        <v>458</v>
      </c>
    </row>
    <row r="304" spans="1:3" x14ac:dyDescent="0.2">
      <c r="A304" s="170">
        <v>300</v>
      </c>
      <c r="B304" s="163" t="s">
        <v>292</v>
      </c>
      <c r="C304" s="169" t="s">
        <v>457</v>
      </c>
    </row>
    <row r="305" spans="1:3" x14ac:dyDescent="0.2">
      <c r="A305" s="170">
        <v>301</v>
      </c>
      <c r="B305" s="163" t="s">
        <v>293</v>
      </c>
      <c r="C305" s="169" t="s">
        <v>457</v>
      </c>
    </row>
    <row r="306" spans="1:3" x14ac:dyDescent="0.2">
      <c r="A306" s="170">
        <v>302</v>
      </c>
      <c r="B306" s="163" t="s">
        <v>294</v>
      </c>
      <c r="C306" s="169" t="s">
        <v>457</v>
      </c>
    </row>
    <row r="307" spans="1:3" x14ac:dyDescent="0.2">
      <c r="A307" s="170">
        <v>303</v>
      </c>
      <c r="B307" s="163" t="s">
        <v>291</v>
      </c>
      <c r="C307" s="169" t="s">
        <v>458</v>
      </c>
    </row>
    <row r="308" spans="1:3" x14ac:dyDescent="0.2">
      <c r="A308" s="170">
        <v>304</v>
      </c>
      <c r="B308" s="163" t="s">
        <v>291</v>
      </c>
      <c r="C308" s="169" t="s">
        <v>458</v>
      </c>
    </row>
    <row r="309" spans="1:3" x14ac:dyDescent="0.2">
      <c r="A309" s="170">
        <v>305</v>
      </c>
      <c r="B309" s="163" t="s">
        <v>295</v>
      </c>
      <c r="C309" s="169" t="s">
        <v>457</v>
      </c>
    </row>
    <row r="310" spans="1:3" x14ac:dyDescent="0.2">
      <c r="A310" s="170">
        <v>306</v>
      </c>
      <c r="B310" s="163" t="s">
        <v>295</v>
      </c>
      <c r="C310" s="169" t="s">
        <v>457</v>
      </c>
    </row>
    <row r="311" spans="1:3" x14ac:dyDescent="0.2">
      <c r="A311" s="170">
        <v>307</v>
      </c>
      <c r="B311" s="163" t="s">
        <v>295</v>
      </c>
      <c r="C311" s="169" t="s">
        <v>457</v>
      </c>
    </row>
    <row r="312" spans="1:3" x14ac:dyDescent="0.2">
      <c r="A312" s="170">
        <v>308</v>
      </c>
      <c r="B312" s="163" t="s">
        <v>295</v>
      </c>
      <c r="C312" s="169" t="s">
        <v>457</v>
      </c>
    </row>
    <row r="313" spans="1:3" x14ac:dyDescent="0.2">
      <c r="A313" s="170">
        <v>309</v>
      </c>
      <c r="B313" s="163" t="s">
        <v>296</v>
      </c>
      <c r="C313" s="169" t="s">
        <v>457</v>
      </c>
    </row>
    <row r="314" spans="1:3" x14ac:dyDescent="0.2">
      <c r="A314" s="170">
        <v>310</v>
      </c>
      <c r="B314" s="163" t="s">
        <v>297</v>
      </c>
      <c r="C314" s="169" t="s">
        <v>457</v>
      </c>
    </row>
    <row r="315" spans="1:3" x14ac:dyDescent="0.2">
      <c r="A315" s="170">
        <v>312</v>
      </c>
      <c r="B315" s="163" t="s">
        <v>298</v>
      </c>
      <c r="C315" s="169" t="s">
        <v>457</v>
      </c>
    </row>
    <row r="316" spans="1:3" x14ac:dyDescent="0.2">
      <c r="A316" s="170">
        <v>313</v>
      </c>
      <c r="B316" s="163" t="s">
        <v>299</v>
      </c>
      <c r="C316" s="169" t="s">
        <v>458</v>
      </c>
    </row>
    <row r="317" spans="1:3" x14ac:dyDescent="0.2">
      <c r="A317" s="170">
        <v>314</v>
      </c>
      <c r="B317" s="163" t="s">
        <v>300</v>
      </c>
      <c r="C317" s="169" t="s">
        <v>458</v>
      </c>
    </row>
    <row r="318" spans="1:3" x14ac:dyDescent="0.2">
      <c r="A318" s="170">
        <v>315</v>
      </c>
      <c r="B318" s="163" t="s">
        <v>301</v>
      </c>
      <c r="C318" s="169" t="s">
        <v>458</v>
      </c>
    </row>
    <row r="319" spans="1:3" x14ac:dyDescent="0.2">
      <c r="A319" s="170">
        <v>316</v>
      </c>
      <c r="B319" s="163" t="s">
        <v>302</v>
      </c>
      <c r="C319" s="169" t="s">
        <v>457</v>
      </c>
    </row>
    <row r="320" spans="1:3" x14ac:dyDescent="0.2">
      <c r="A320" s="170">
        <v>317</v>
      </c>
      <c r="B320" s="163" t="s">
        <v>302</v>
      </c>
      <c r="C320" s="169" t="s">
        <v>457</v>
      </c>
    </row>
    <row r="321" spans="1:3" x14ac:dyDescent="0.2">
      <c r="A321" s="170">
        <v>318</v>
      </c>
      <c r="B321" s="163" t="s">
        <v>302</v>
      </c>
      <c r="C321" s="169" t="s">
        <v>457</v>
      </c>
    </row>
    <row r="322" spans="1:3" x14ac:dyDescent="0.2">
      <c r="A322" s="170">
        <v>319</v>
      </c>
      <c r="B322" s="163" t="s">
        <v>303</v>
      </c>
      <c r="C322" s="169" t="s">
        <v>457</v>
      </c>
    </row>
    <row r="323" spans="1:3" x14ac:dyDescent="0.2">
      <c r="A323" s="170">
        <v>320</v>
      </c>
      <c r="B323" s="163" t="s">
        <v>302</v>
      </c>
      <c r="C323" s="169" t="s">
        <v>457</v>
      </c>
    </row>
    <row r="324" spans="1:3" x14ac:dyDescent="0.2">
      <c r="A324" s="170">
        <v>321</v>
      </c>
      <c r="B324" s="163" t="s">
        <v>302</v>
      </c>
      <c r="C324" s="169" t="s">
        <v>457</v>
      </c>
    </row>
    <row r="325" spans="1:3" x14ac:dyDescent="0.2">
      <c r="A325" s="170">
        <v>322</v>
      </c>
      <c r="B325" s="163" t="s">
        <v>302</v>
      </c>
      <c r="C325" s="169" t="s">
        <v>457</v>
      </c>
    </row>
    <row r="326" spans="1:3" x14ac:dyDescent="0.2">
      <c r="A326" s="170">
        <v>323</v>
      </c>
      <c r="B326" s="163" t="s">
        <v>302</v>
      </c>
      <c r="C326" s="169" t="s">
        <v>457</v>
      </c>
    </row>
    <row r="327" spans="1:3" x14ac:dyDescent="0.2">
      <c r="A327" s="170">
        <v>324</v>
      </c>
      <c r="B327" s="163" t="s">
        <v>304</v>
      </c>
      <c r="C327" s="169" t="s">
        <v>457</v>
      </c>
    </row>
    <row r="328" spans="1:3" x14ac:dyDescent="0.2">
      <c r="A328" s="170">
        <v>325</v>
      </c>
      <c r="B328" s="163" t="s">
        <v>305</v>
      </c>
      <c r="C328" s="169" t="s">
        <v>457</v>
      </c>
    </row>
    <row r="329" spans="1:3" x14ac:dyDescent="0.2">
      <c r="A329" s="170">
        <v>326</v>
      </c>
      <c r="B329" s="163" t="s">
        <v>305</v>
      </c>
      <c r="C329" s="169" t="s">
        <v>457</v>
      </c>
    </row>
    <row r="330" spans="1:3" x14ac:dyDescent="0.2">
      <c r="A330" s="170">
        <v>327</v>
      </c>
      <c r="B330" s="163" t="s">
        <v>305</v>
      </c>
      <c r="C330" s="169" t="s">
        <v>457</v>
      </c>
    </row>
    <row r="331" spans="1:3" x14ac:dyDescent="0.2">
      <c r="A331" s="170">
        <v>328</v>
      </c>
      <c r="B331" s="163" t="s">
        <v>305</v>
      </c>
      <c r="C331" s="169" t="s">
        <v>457</v>
      </c>
    </row>
    <row r="332" spans="1:3" x14ac:dyDescent="0.2">
      <c r="A332" s="170">
        <v>329</v>
      </c>
      <c r="B332" s="163" t="s">
        <v>305</v>
      </c>
      <c r="C332" s="169" t="s">
        <v>457</v>
      </c>
    </row>
    <row r="333" spans="1:3" x14ac:dyDescent="0.2">
      <c r="A333" s="170">
        <v>330</v>
      </c>
      <c r="B333" s="163" t="s">
        <v>305</v>
      </c>
      <c r="C333" s="169" t="s">
        <v>457</v>
      </c>
    </row>
    <row r="334" spans="1:3" x14ac:dyDescent="0.2">
      <c r="A334" s="170">
        <v>331</v>
      </c>
      <c r="B334" s="163" t="s">
        <v>305</v>
      </c>
      <c r="C334" s="169" t="s">
        <v>457</v>
      </c>
    </row>
    <row r="335" spans="1:3" x14ac:dyDescent="0.2">
      <c r="A335" s="170">
        <v>332</v>
      </c>
      <c r="B335" s="163" t="s">
        <v>305</v>
      </c>
      <c r="C335" s="169" t="s">
        <v>458</v>
      </c>
    </row>
    <row r="336" spans="1:3" x14ac:dyDescent="0.2">
      <c r="A336" s="170">
        <v>334</v>
      </c>
      <c r="B336" s="163" t="s">
        <v>306</v>
      </c>
      <c r="C336" s="169" t="s">
        <v>457</v>
      </c>
    </row>
    <row r="337" spans="1:3" x14ac:dyDescent="0.2">
      <c r="A337" s="170">
        <v>335</v>
      </c>
      <c r="B337" s="163" t="s">
        <v>307</v>
      </c>
      <c r="C337" s="169" t="s">
        <v>457</v>
      </c>
    </row>
    <row r="338" spans="1:3" x14ac:dyDescent="0.2">
      <c r="A338" s="170">
        <v>336</v>
      </c>
      <c r="B338" s="163" t="s">
        <v>308</v>
      </c>
      <c r="C338" s="169" t="s">
        <v>458</v>
      </c>
    </row>
    <row r="339" spans="1:3" x14ac:dyDescent="0.2">
      <c r="A339" s="170">
        <v>337</v>
      </c>
      <c r="B339" s="163" t="s">
        <v>308</v>
      </c>
      <c r="C339" s="169" t="s">
        <v>458</v>
      </c>
    </row>
    <row r="340" spans="1:3" x14ac:dyDescent="0.2">
      <c r="A340" s="170">
        <v>338</v>
      </c>
      <c r="B340" s="163" t="s">
        <v>309</v>
      </c>
      <c r="C340" s="169" t="s">
        <v>457</v>
      </c>
    </row>
    <row r="341" spans="1:3" x14ac:dyDescent="0.2">
      <c r="A341" s="170">
        <v>339</v>
      </c>
      <c r="B341" s="163" t="s">
        <v>310</v>
      </c>
      <c r="C341" s="169" t="s">
        <v>458</v>
      </c>
    </row>
    <row r="342" spans="1:3" x14ac:dyDescent="0.2">
      <c r="A342" s="170">
        <v>340</v>
      </c>
      <c r="B342" s="163" t="s">
        <v>310</v>
      </c>
      <c r="C342" s="169" t="s">
        <v>458</v>
      </c>
    </row>
    <row r="343" spans="1:3" x14ac:dyDescent="0.2">
      <c r="A343" s="170">
        <v>341</v>
      </c>
      <c r="B343" s="163" t="s">
        <v>310</v>
      </c>
      <c r="C343" s="169" t="s">
        <v>458</v>
      </c>
    </row>
    <row r="344" spans="1:3" x14ac:dyDescent="0.2">
      <c r="A344" s="170">
        <v>342</v>
      </c>
      <c r="B344" s="163" t="s">
        <v>311</v>
      </c>
      <c r="C344" s="169" t="s">
        <v>457</v>
      </c>
    </row>
    <row r="345" spans="1:3" x14ac:dyDescent="0.2">
      <c r="A345" s="170">
        <v>343</v>
      </c>
      <c r="B345" s="163" t="s">
        <v>312</v>
      </c>
      <c r="C345" s="169" t="s">
        <v>457</v>
      </c>
    </row>
    <row r="346" spans="1:3" x14ac:dyDescent="0.2">
      <c r="A346" s="170">
        <v>344</v>
      </c>
      <c r="B346" s="163" t="s">
        <v>313</v>
      </c>
      <c r="C346" s="169" t="s">
        <v>457</v>
      </c>
    </row>
    <row r="347" spans="1:3" x14ac:dyDescent="0.2">
      <c r="A347" s="170">
        <v>344</v>
      </c>
      <c r="B347" s="163" t="s">
        <v>313</v>
      </c>
      <c r="C347" s="169" t="s">
        <v>458</v>
      </c>
    </row>
    <row r="348" spans="1:3" x14ac:dyDescent="0.2">
      <c r="A348" s="170">
        <v>345</v>
      </c>
      <c r="B348" s="163" t="s">
        <v>314</v>
      </c>
      <c r="C348" s="169" t="s">
        <v>457</v>
      </c>
    </row>
    <row r="349" spans="1:3" x14ac:dyDescent="0.2">
      <c r="A349" s="170">
        <v>346</v>
      </c>
      <c r="B349" s="163" t="s">
        <v>315</v>
      </c>
      <c r="C349" s="169" t="s">
        <v>458</v>
      </c>
    </row>
    <row r="350" spans="1:3" x14ac:dyDescent="0.2">
      <c r="A350" s="170">
        <v>347</v>
      </c>
      <c r="B350" s="163" t="s">
        <v>316</v>
      </c>
      <c r="C350" s="169" t="s">
        <v>458</v>
      </c>
    </row>
    <row r="351" spans="1:3" x14ac:dyDescent="0.2">
      <c r="A351" s="170">
        <v>348</v>
      </c>
      <c r="B351" s="163" t="s">
        <v>316</v>
      </c>
      <c r="C351" s="169" t="s">
        <v>458</v>
      </c>
    </row>
    <row r="352" spans="1:3" x14ac:dyDescent="0.2">
      <c r="A352" s="170">
        <v>349</v>
      </c>
      <c r="B352" s="163" t="s">
        <v>262</v>
      </c>
      <c r="C352" s="169" t="s">
        <v>457</v>
      </c>
    </row>
    <row r="353" spans="1:3" x14ac:dyDescent="0.2">
      <c r="A353" s="170">
        <v>350</v>
      </c>
      <c r="B353" s="163" t="s">
        <v>317</v>
      </c>
      <c r="C353" s="169" t="s">
        <v>458</v>
      </c>
    </row>
    <row r="354" spans="1:3" x14ac:dyDescent="0.2">
      <c r="A354" s="170">
        <v>351</v>
      </c>
      <c r="B354" s="163" t="s">
        <v>318</v>
      </c>
      <c r="C354" s="169" t="s">
        <v>457</v>
      </c>
    </row>
    <row r="355" spans="1:3" x14ac:dyDescent="0.2">
      <c r="A355" s="170">
        <v>352</v>
      </c>
      <c r="B355" s="163" t="s">
        <v>319</v>
      </c>
      <c r="C355" s="169" t="s">
        <v>457</v>
      </c>
    </row>
    <row r="356" spans="1:3" x14ac:dyDescent="0.2">
      <c r="A356" s="170">
        <v>353</v>
      </c>
      <c r="B356" s="163" t="s">
        <v>320</v>
      </c>
      <c r="C356" s="169" t="s">
        <v>457</v>
      </c>
    </row>
    <row r="357" spans="1:3" x14ac:dyDescent="0.2">
      <c r="A357" s="170">
        <v>354</v>
      </c>
      <c r="B357" s="163" t="s">
        <v>237</v>
      </c>
      <c r="C357" s="169" t="s">
        <v>458</v>
      </c>
    </row>
    <row r="358" spans="1:3" x14ac:dyDescent="0.2">
      <c r="A358" s="170">
        <v>355</v>
      </c>
      <c r="B358" s="163" t="s">
        <v>321</v>
      </c>
      <c r="C358" s="169" t="s">
        <v>457</v>
      </c>
    </row>
    <row r="359" spans="1:3" x14ac:dyDescent="0.2">
      <c r="A359" s="170">
        <v>357</v>
      </c>
      <c r="B359" s="163" t="s">
        <v>322</v>
      </c>
      <c r="C359" s="169" t="s">
        <v>458</v>
      </c>
    </row>
    <row r="360" spans="1:3" x14ac:dyDescent="0.2">
      <c r="A360" s="170">
        <v>358</v>
      </c>
      <c r="B360" s="163" t="s">
        <v>322</v>
      </c>
      <c r="C360" s="169" t="s">
        <v>458</v>
      </c>
    </row>
    <row r="361" spans="1:3" x14ac:dyDescent="0.2">
      <c r="A361" s="170">
        <v>359</v>
      </c>
      <c r="B361" s="163" t="s">
        <v>322</v>
      </c>
      <c r="C361" s="169" t="s">
        <v>458</v>
      </c>
    </row>
    <row r="362" spans="1:3" x14ac:dyDescent="0.2">
      <c r="A362" s="170">
        <v>360</v>
      </c>
      <c r="B362" s="163" t="s">
        <v>322</v>
      </c>
      <c r="C362" s="169" t="s">
        <v>458</v>
      </c>
    </row>
    <row r="363" spans="1:3" x14ac:dyDescent="0.2">
      <c r="A363" s="170">
        <v>361</v>
      </c>
      <c r="B363" s="163" t="s">
        <v>322</v>
      </c>
      <c r="C363" s="169" t="s">
        <v>458</v>
      </c>
    </row>
    <row r="364" spans="1:3" x14ac:dyDescent="0.2">
      <c r="A364" s="170">
        <v>362</v>
      </c>
      <c r="B364" s="163" t="s">
        <v>322</v>
      </c>
      <c r="C364" s="169" t="s">
        <v>458</v>
      </c>
    </row>
    <row r="365" spans="1:3" x14ac:dyDescent="0.2">
      <c r="A365" s="170">
        <v>363</v>
      </c>
      <c r="B365" s="163" t="s">
        <v>322</v>
      </c>
      <c r="C365" s="169" t="s">
        <v>458</v>
      </c>
    </row>
    <row r="366" spans="1:3" x14ac:dyDescent="0.2">
      <c r="A366" s="170">
        <v>364</v>
      </c>
      <c r="B366" s="163" t="s">
        <v>322</v>
      </c>
      <c r="C366" s="169" t="s">
        <v>458</v>
      </c>
    </row>
    <row r="367" spans="1:3" x14ac:dyDescent="0.2">
      <c r="A367" s="170">
        <v>365</v>
      </c>
      <c r="B367" s="163" t="s">
        <v>322</v>
      </c>
      <c r="C367" s="169" t="s">
        <v>458</v>
      </c>
    </row>
    <row r="368" spans="1:3" x14ac:dyDescent="0.2">
      <c r="A368" s="170">
        <v>366</v>
      </c>
      <c r="B368" s="163" t="s">
        <v>322</v>
      </c>
      <c r="C368" s="169" t="s">
        <v>458</v>
      </c>
    </row>
    <row r="369" spans="1:3" x14ac:dyDescent="0.2">
      <c r="A369" s="170">
        <v>367</v>
      </c>
      <c r="B369" s="163" t="s">
        <v>322</v>
      </c>
      <c r="C369" s="169" t="s">
        <v>458</v>
      </c>
    </row>
    <row r="370" spans="1:3" x14ac:dyDescent="0.2">
      <c r="A370" s="170">
        <v>368</v>
      </c>
      <c r="B370" s="163" t="s">
        <v>322</v>
      </c>
      <c r="C370" s="169" t="s">
        <v>458</v>
      </c>
    </row>
    <row r="371" spans="1:3" x14ac:dyDescent="0.2">
      <c r="A371" s="170">
        <v>369</v>
      </c>
      <c r="B371" s="163" t="s">
        <v>322</v>
      </c>
      <c r="C371" s="169" t="s">
        <v>458</v>
      </c>
    </row>
    <row r="372" spans="1:3" x14ac:dyDescent="0.2">
      <c r="A372" s="170">
        <v>370</v>
      </c>
      <c r="B372" s="163" t="s">
        <v>322</v>
      </c>
      <c r="C372" s="169" t="s">
        <v>458</v>
      </c>
    </row>
    <row r="373" spans="1:3" x14ac:dyDescent="0.2">
      <c r="A373" s="170">
        <v>371</v>
      </c>
      <c r="B373" s="163" t="s">
        <v>322</v>
      </c>
      <c r="C373" s="169" t="s">
        <v>458</v>
      </c>
    </row>
    <row r="374" spans="1:3" x14ac:dyDescent="0.2">
      <c r="A374" s="170">
        <v>372</v>
      </c>
      <c r="B374" s="163" t="s">
        <v>302</v>
      </c>
      <c r="C374" s="169" t="s">
        <v>457</v>
      </c>
    </row>
    <row r="375" spans="1:3" x14ac:dyDescent="0.2">
      <c r="A375" s="170">
        <v>373</v>
      </c>
      <c r="B375" s="163" t="s">
        <v>250</v>
      </c>
      <c r="C375" s="169" t="s">
        <v>457</v>
      </c>
    </row>
    <row r="376" spans="1:3" x14ac:dyDescent="0.2">
      <c r="A376" s="170">
        <v>374</v>
      </c>
      <c r="B376" s="163" t="s">
        <v>250</v>
      </c>
      <c r="C376" s="169" t="s">
        <v>457</v>
      </c>
    </row>
    <row r="377" spans="1:3" x14ac:dyDescent="0.2">
      <c r="A377" s="170">
        <v>375</v>
      </c>
      <c r="B377" s="163" t="s">
        <v>250</v>
      </c>
      <c r="C377" s="169" t="s">
        <v>457</v>
      </c>
    </row>
    <row r="378" spans="1:3" x14ac:dyDescent="0.2">
      <c r="A378" s="170">
        <v>376</v>
      </c>
      <c r="B378" s="163" t="s">
        <v>250</v>
      </c>
      <c r="C378" s="169" t="s">
        <v>457</v>
      </c>
    </row>
    <row r="379" spans="1:3" x14ac:dyDescent="0.2">
      <c r="A379" s="170">
        <v>377</v>
      </c>
      <c r="B379" s="163" t="s">
        <v>250</v>
      </c>
      <c r="C379" s="169" t="s">
        <v>457</v>
      </c>
    </row>
    <row r="380" spans="1:3" x14ac:dyDescent="0.2">
      <c r="A380" s="170">
        <v>378</v>
      </c>
      <c r="B380" s="163" t="s">
        <v>250</v>
      </c>
      <c r="C380" s="169" t="s">
        <v>457</v>
      </c>
    </row>
    <row r="381" spans="1:3" x14ac:dyDescent="0.2">
      <c r="A381" s="170">
        <v>380</v>
      </c>
      <c r="B381" s="163" t="s">
        <v>250</v>
      </c>
      <c r="C381" s="169" t="s">
        <v>457</v>
      </c>
    </row>
    <row r="382" spans="1:3" x14ac:dyDescent="0.2">
      <c r="A382" s="170">
        <v>381</v>
      </c>
      <c r="B382" s="163" t="s">
        <v>250</v>
      </c>
      <c r="C382" s="169" t="s">
        <v>457</v>
      </c>
    </row>
    <row r="383" spans="1:3" x14ac:dyDescent="0.2">
      <c r="A383" s="170">
        <v>382</v>
      </c>
      <c r="B383" s="163" t="s">
        <v>250</v>
      </c>
      <c r="C383" s="169" t="s">
        <v>457</v>
      </c>
    </row>
    <row r="384" spans="1:3" x14ac:dyDescent="0.2">
      <c r="A384" s="170">
        <v>384</v>
      </c>
      <c r="B384" s="163" t="s">
        <v>262</v>
      </c>
      <c r="C384" s="169" t="s">
        <v>457</v>
      </c>
    </row>
    <row r="385" spans="1:3" x14ac:dyDescent="0.2">
      <c r="A385" s="170">
        <v>385</v>
      </c>
      <c r="B385" s="163" t="s">
        <v>250</v>
      </c>
      <c r="C385" s="169" t="s">
        <v>458</v>
      </c>
    </row>
    <row r="386" spans="1:3" x14ac:dyDescent="0.2">
      <c r="A386" s="170">
        <v>386</v>
      </c>
      <c r="B386" s="163" t="s">
        <v>230</v>
      </c>
      <c r="C386" s="169" t="s">
        <v>458</v>
      </c>
    </row>
    <row r="387" spans="1:3" x14ac:dyDescent="0.2">
      <c r="A387" s="170">
        <v>387</v>
      </c>
      <c r="B387" s="163" t="s">
        <v>255</v>
      </c>
      <c r="C387" s="169" t="s">
        <v>458</v>
      </c>
    </row>
    <row r="388" spans="1:3" x14ac:dyDescent="0.2">
      <c r="A388" s="170">
        <v>388</v>
      </c>
      <c r="B388" s="163" t="s">
        <v>250</v>
      </c>
      <c r="C388" s="169" t="s">
        <v>458</v>
      </c>
    </row>
    <row r="389" spans="1:3" x14ac:dyDescent="0.2">
      <c r="A389" s="170">
        <v>389</v>
      </c>
      <c r="B389" s="163" t="s">
        <v>241</v>
      </c>
      <c r="C389" s="169" t="s">
        <v>458</v>
      </c>
    </row>
    <row r="390" spans="1:3" x14ac:dyDescent="0.2">
      <c r="A390" s="170">
        <v>390</v>
      </c>
      <c r="B390" s="163" t="s">
        <v>250</v>
      </c>
      <c r="C390" s="169" t="s">
        <v>457</v>
      </c>
    </row>
    <row r="391" spans="1:3" x14ac:dyDescent="0.2">
      <c r="A391" s="170">
        <v>391</v>
      </c>
      <c r="B391" s="163" t="s">
        <v>323</v>
      </c>
      <c r="C391" s="169" t="s">
        <v>458</v>
      </c>
    </row>
    <row r="392" spans="1:3" x14ac:dyDescent="0.2">
      <c r="A392" s="170">
        <v>392</v>
      </c>
      <c r="B392" s="163" t="s">
        <v>324</v>
      </c>
      <c r="C392" s="169" t="s">
        <v>457</v>
      </c>
    </row>
    <row r="393" spans="1:3" x14ac:dyDescent="0.2">
      <c r="A393" s="170">
        <v>393</v>
      </c>
      <c r="B393" s="163" t="s">
        <v>325</v>
      </c>
      <c r="C393" s="169" t="s">
        <v>457</v>
      </c>
    </row>
    <row r="394" spans="1:3" x14ac:dyDescent="0.2">
      <c r="A394" s="170">
        <v>394</v>
      </c>
      <c r="B394" s="163" t="s">
        <v>281</v>
      </c>
      <c r="C394" s="169" t="s">
        <v>457</v>
      </c>
    </row>
    <row r="395" spans="1:3" x14ac:dyDescent="0.2">
      <c r="A395" s="170">
        <v>395</v>
      </c>
      <c r="B395" s="163" t="s">
        <v>326</v>
      </c>
      <c r="C395" s="169" t="s">
        <v>457</v>
      </c>
    </row>
    <row r="396" spans="1:3" x14ac:dyDescent="0.2">
      <c r="A396" s="170">
        <v>396</v>
      </c>
      <c r="B396" s="163" t="s">
        <v>260</v>
      </c>
      <c r="C396" s="169" t="s">
        <v>457</v>
      </c>
    </row>
    <row r="397" spans="1:3" x14ac:dyDescent="0.2">
      <c r="A397" s="170">
        <v>397</v>
      </c>
      <c r="B397" s="163" t="s">
        <v>327</v>
      </c>
      <c r="C397" s="169" t="s">
        <v>457</v>
      </c>
    </row>
    <row r="398" spans="1:3" x14ac:dyDescent="0.2">
      <c r="A398" s="170">
        <v>398</v>
      </c>
      <c r="B398" s="163" t="s">
        <v>328</v>
      </c>
      <c r="C398" s="169" t="s">
        <v>457</v>
      </c>
    </row>
    <row r="399" spans="1:3" x14ac:dyDescent="0.2">
      <c r="A399" s="170">
        <v>399</v>
      </c>
      <c r="B399" s="163" t="s">
        <v>329</v>
      </c>
      <c r="C399" s="169" t="s">
        <v>458</v>
      </c>
    </row>
    <row r="400" spans="1:3" x14ac:dyDescent="0.2">
      <c r="A400" s="170">
        <v>400</v>
      </c>
      <c r="B400" s="163" t="s">
        <v>280</v>
      </c>
      <c r="C400" s="169" t="s">
        <v>457</v>
      </c>
    </row>
    <row r="401" spans="1:3" x14ac:dyDescent="0.2">
      <c r="A401" s="170">
        <v>401</v>
      </c>
      <c r="B401" s="163" t="s">
        <v>330</v>
      </c>
      <c r="C401" s="169" t="s">
        <v>458</v>
      </c>
    </row>
    <row r="402" spans="1:3" x14ac:dyDescent="0.2">
      <c r="A402" s="170">
        <v>403</v>
      </c>
      <c r="B402" s="163" t="s">
        <v>236</v>
      </c>
      <c r="C402" s="169" t="s">
        <v>457</v>
      </c>
    </row>
    <row r="403" spans="1:3" x14ac:dyDescent="0.2">
      <c r="A403" s="170">
        <v>404</v>
      </c>
      <c r="B403" s="163" t="s">
        <v>331</v>
      </c>
      <c r="C403" s="169" t="s">
        <v>457</v>
      </c>
    </row>
    <row r="404" spans="1:3" x14ac:dyDescent="0.2">
      <c r="A404" s="170">
        <v>405</v>
      </c>
      <c r="B404" s="163" t="s">
        <v>332</v>
      </c>
      <c r="C404" s="169" t="s">
        <v>458</v>
      </c>
    </row>
    <row r="405" spans="1:3" x14ac:dyDescent="0.2">
      <c r="A405" s="170">
        <v>406</v>
      </c>
      <c r="B405" s="163" t="s">
        <v>333</v>
      </c>
      <c r="C405" s="169" t="s">
        <v>458</v>
      </c>
    </row>
    <row r="406" spans="1:3" x14ac:dyDescent="0.2">
      <c r="A406" s="170">
        <v>407</v>
      </c>
      <c r="B406" s="163" t="s">
        <v>334</v>
      </c>
      <c r="C406" s="169" t="s">
        <v>458</v>
      </c>
    </row>
    <row r="407" spans="1:3" x14ac:dyDescent="0.2">
      <c r="A407" s="170">
        <v>408</v>
      </c>
      <c r="B407" s="163" t="s">
        <v>335</v>
      </c>
      <c r="C407" s="169" t="s">
        <v>458</v>
      </c>
    </row>
    <row r="408" spans="1:3" x14ac:dyDescent="0.2">
      <c r="A408" s="170">
        <v>409</v>
      </c>
      <c r="B408" s="163" t="s">
        <v>336</v>
      </c>
      <c r="C408" s="169" t="s">
        <v>458</v>
      </c>
    </row>
    <row r="409" spans="1:3" x14ac:dyDescent="0.2">
      <c r="A409" s="170">
        <v>410</v>
      </c>
      <c r="B409" s="163" t="s">
        <v>337</v>
      </c>
      <c r="C409" s="169" t="s">
        <v>458</v>
      </c>
    </row>
    <row r="410" spans="1:3" x14ac:dyDescent="0.2">
      <c r="A410" s="170">
        <v>411</v>
      </c>
      <c r="B410" s="163" t="s">
        <v>338</v>
      </c>
      <c r="C410" s="169" t="s">
        <v>458</v>
      </c>
    </row>
    <row r="411" spans="1:3" x14ac:dyDescent="0.2">
      <c r="A411" s="170">
        <v>412</v>
      </c>
      <c r="B411" s="163" t="s">
        <v>339</v>
      </c>
      <c r="C411" s="169" t="s">
        <v>458</v>
      </c>
    </row>
    <row r="412" spans="1:3" x14ac:dyDescent="0.2">
      <c r="A412" s="170">
        <v>413</v>
      </c>
      <c r="B412" s="163" t="s">
        <v>340</v>
      </c>
      <c r="C412" s="169" t="s">
        <v>458</v>
      </c>
    </row>
    <row r="413" spans="1:3" x14ac:dyDescent="0.2">
      <c r="A413" s="170">
        <v>414</v>
      </c>
      <c r="B413" s="163" t="s">
        <v>341</v>
      </c>
      <c r="C413" s="169" t="s">
        <v>458</v>
      </c>
    </row>
    <row r="414" spans="1:3" x14ac:dyDescent="0.2">
      <c r="A414" s="170">
        <v>415</v>
      </c>
      <c r="B414" s="163" t="s">
        <v>342</v>
      </c>
      <c r="C414" s="169" t="s">
        <v>458</v>
      </c>
    </row>
    <row r="415" spans="1:3" x14ac:dyDescent="0.2">
      <c r="A415" s="170">
        <v>416</v>
      </c>
      <c r="B415" s="163" t="s">
        <v>343</v>
      </c>
      <c r="C415" s="169" t="s">
        <v>458</v>
      </c>
    </row>
    <row r="416" spans="1:3" x14ac:dyDescent="0.2">
      <c r="A416" s="170">
        <v>417</v>
      </c>
      <c r="B416" s="163" t="s">
        <v>344</v>
      </c>
      <c r="C416" s="169" t="s">
        <v>458</v>
      </c>
    </row>
    <row r="417" spans="1:3" x14ac:dyDescent="0.2">
      <c r="A417" s="170">
        <v>418</v>
      </c>
      <c r="B417" s="163" t="s">
        <v>345</v>
      </c>
      <c r="C417" s="169" t="s">
        <v>458</v>
      </c>
    </row>
    <row r="418" spans="1:3" x14ac:dyDescent="0.2">
      <c r="A418" s="170">
        <v>419</v>
      </c>
      <c r="B418" s="163" t="s">
        <v>346</v>
      </c>
      <c r="C418" s="169" t="s">
        <v>458</v>
      </c>
    </row>
    <row r="419" spans="1:3" x14ac:dyDescent="0.2">
      <c r="A419" s="170">
        <v>420</v>
      </c>
      <c r="B419" s="163" t="s">
        <v>347</v>
      </c>
      <c r="C419" s="169" t="s">
        <v>458</v>
      </c>
    </row>
    <row r="420" spans="1:3" x14ac:dyDescent="0.2">
      <c r="A420" s="170">
        <v>421</v>
      </c>
      <c r="B420" s="163" t="s">
        <v>348</v>
      </c>
      <c r="C420" s="169" t="s">
        <v>458</v>
      </c>
    </row>
    <row r="421" spans="1:3" x14ac:dyDescent="0.2">
      <c r="A421" s="170">
        <v>422</v>
      </c>
      <c r="B421" s="163" t="s">
        <v>349</v>
      </c>
      <c r="C421" s="169" t="s">
        <v>458</v>
      </c>
    </row>
    <row r="422" spans="1:3" x14ac:dyDescent="0.2">
      <c r="A422" s="170">
        <v>423</v>
      </c>
      <c r="B422" s="163" t="s">
        <v>350</v>
      </c>
      <c r="C422" s="169" t="s">
        <v>458</v>
      </c>
    </row>
    <row r="423" spans="1:3" x14ac:dyDescent="0.2">
      <c r="A423" s="170">
        <v>424</v>
      </c>
      <c r="B423" s="163" t="s">
        <v>351</v>
      </c>
      <c r="C423" s="169" t="s">
        <v>458</v>
      </c>
    </row>
    <row r="424" spans="1:3" x14ac:dyDescent="0.2">
      <c r="A424" s="170">
        <v>425</v>
      </c>
      <c r="B424" s="163" t="s">
        <v>352</v>
      </c>
      <c r="C424" s="169" t="s">
        <v>457</v>
      </c>
    </row>
    <row r="425" spans="1:3" x14ac:dyDescent="0.2">
      <c r="A425" s="170">
        <v>426</v>
      </c>
      <c r="B425" s="163" t="s">
        <v>262</v>
      </c>
      <c r="C425" s="169" t="s">
        <v>457</v>
      </c>
    </row>
    <row r="426" spans="1:3" x14ac:dyDescent="0.2">
      <c r="A426" s="170">
        <v>427</v>
      </c>
      <c r="B426" s="163" t="s">
        <v>353</v>
      </c>
      <c r="C426" s="169" t="s">
        <v>457</v>
      </c>
    </row>
    <row r="427" spans="1:3" x14ac:dyDescent="0.2">
      <c r="A427" s="170">
        <v>428</v>
      </c>
      <c r="B427" s="163" t="s">
        <v>354</v>
      </c>
      <c r="C427" s="169" t="s">
        <v>453</v>
      </c>
    </row>
    <row r="428" spans="1:3" x14ac:dyDescent="0.2">
      <c r="A428" s="170">
        <v>429</v>
      </c>
      <c r="B428" s="163" t="s">
        <v>355</v>
      </c>
      <c r="C428" s="169" t="s">
        <v>453</v>
      </c>
    </row>
    <row r="429" spans="1:3" x14ac:dyDescent="0.2">
      <c r="A429" s="170">
        <v>430</v>
      </c>
      <c r="B429" s="163" t="s">
        <v>356</v>
      </c>
      <c r="C429" s="169" t="s">
        <v>453</v>
      </c>
    </row>
    <row r="430" spans="1:3" x14ac:dyDescent="0.2">
      <c r="A430" s="170">
        <v>431</v>
      </c>
      <c r="B430" s="163" t="s">
        <v>357</v>
      </c>
      <c r="C430" s="169" t="s">
        <v>453</v>
      </c>
    </row>
    <row r="431" spans="1:3" x14ac:dyDescent="0.2">
      <c r="A431" s="170">
        <v>432</v>
      </c>
      <c r="B431" s="163" t="s">
        <v>262</v>
      </c>
      <c r="C431" s="169" t="s">
        <v>457</v>
      </c>
    </row>
    <row r="432" spans="1:3" x14ac:dyDescent="0.2">
      <c r="A432" s="170">
        <v>434</v>
      </c>
      <c r="B432" s="163" t="s">
        <v>358</v>
      </c>
      <c r="C432" s="169" t="s">
        <v>458</v>
      </c>
    </row>
    <row r="433" spans="1:3" x14ac:dyDescent="0.2">
      <c r="A433" s="170">
        <v>435</v>
      </c>
      <c r="B433" s="163" t="s">
        <v>359</v>
      </c>
      <c r="C433" s="169" t="s">
        <v>457</v>
      </c>
    </row>
    <row r="434" spans="1:3" x14ac:dyDescent="0.2">
      <c r="A434" s="170">
        <v>436</v>
      </c>
      <c r="B434" s="163" t="s">
        <v>360</v>
      </c>
      <c r="C434" s="169" t="s">
        <v>457</v>
      </c>
    </row>
    <row r="435" spans="1:3" x14ac:dyDescent="0.2">
      <c r="A435" s="170">
        <v>437</v>
      </c>
      <c r="B435" s="163" t="s">
        <v>361</v>
      </c>
      <c r="C435" s="169" t="s">
        <v>457</v>
      </c>
    </row>
    <row r="436" spans="1:3" x14ac:dyDescent="0.2">
      <c r="A436" s="170">
        <v>439</v>
      </c>
      <c r="B436" s="163" t="s">
        <v>362</v>
      </c>
      <c r="C436" s="169" t="s">
        <v>457</v>
      </c>
    </row>
    <row r="437" spans="1:3" x14ac:dyDescent="0.2">
      <c r="A437" s="170">
        <v>440</v>
      </c>
      <c r="B437" s="163" t="s">
        <v>363</v>
      </c>
      <c r="C437" s="169" t="s">
        <v>457</v>
      </c>
    </row>
    <row r="438" spans="1:3" x14ac:dyDescent="0.2">
      <c r="A438" s="170">
        <v>441</v>
      </c>
      <c r="B438" s="163" t="s">
        <v>266</v>
      </c>
      <c r="C438" s="169" t="s">
        <v>457</v>
      </c>
    </row>
    <row r="439" spans="1:3" x14ac:dyDescent="0.2">
      <c r="A439" s="170">
        <v>442</v>
      </c>
      <c r="B439" s="163" t="s">
        <v>262</v>
      </c>
      <c r="C439" s="169" t="s">
        <v>458</v>
      </c>
    </row>
    <row r="440" spans="1:3" x14ac:dyDescent="0.2">
      <c r="A440" s="170">
        <v>443</v>
      </c>
      <c r="B440" s="163" t="s">
        <v>302</v>
      </c>
      <c r="C440" s="169" t="s">
        <v>457</v>
      </c>
    </row>
    <row r="441" spans="1:3" x14ac:dyDescent="0.2">
      <c r="A441" s="170">
        <v>444</v>
      </c>
      <c r="B441" s="163" t="s">
        <v>305</v>
      </c>
      <c r="C441" s="169" t="s">
        <v>457</v>
      </c>
    </row>
    <row r="442" spans="1:3" x14ac:dyDescent="0.2">
      <c r="A442" s="170">
        <v>444</v>
      </c>
      <c r="B442" s="163" t="s">
        <v>305</v>
      </c>
      <c r="C442" s="169" t="s">
        <v>458</v>
      </c>
    </row>
    <row r="443" spans="1:3" x14ac:dyDescent="0.2">
      <c r="A443" s="170">
        <v>445</v>
      </c>
      <c r="B443" s="163" t="s">
        <v>364</v>
      </c>
      <c r="C443" s="169" t="s">
        <v>457</v>
      </c>
    </row>
    <row r="444" spans="1:3" x14ac:dyDescent="0.2">
      <c r="A444" s="170">
        <v>446</v>
      </c>
      <c r="B444" s="163" t="s">
        <v>364</v>
      </c>
      <c r="C444" s="169" t="s">
        <v>457</v>
      </c>
    </row>
    <row r="445" spans="1:3" x14ac:dyDescent="0.2">
      <c r="A445" s="170">
        <v>447</v>
      </c>
      <c r="B445" s="163" t="s">
        <v>276</v>
      </c>
      <c r="C445" s="169" t="s">
        <v>457</v>
      </c>
    </row>
    <row r="446" spans="1:3" x14ac:dyDescent="0.2">
      <c r="A446" s="170">
        <v>448</v>
      </c>
      <c r="B446" s="163" t="s">
        <v>276</v>
      </c>
      <c r="C446" s="169" t="s">
        <v>457</v>
      </c>
    </row>
    <row r="447" spans="1:3" x14ac:dyDescent="0.2">
      <c r="A447" s="170">
        <v>449</v>
      </c>
      <c r="B447" s="163" t="s">
        <v>276</v>
      </c>
      <c r="C447" s="169" t="s">
        <v>457</v>
      </c>
    </row>
    <row r="448" spans="1:3" x14ac:dyDescent="0.2">
      <c r="A448" s="170">
        <v>450</v>
      </c>
      <c r="B448" s="163" t="s">
        <v>276</v>
      </c>
      <c r="C448" s="169" t="s">
        <v>457</v>
      </c>
    </row>
    <row r="449" spans="1:3" x14ac:dyDescent="0.2">
      <c r="A449" s="170">
        <v>451</v>
      </c>
      <c r="B449" s="163" t="s">
        <v>276</v>
      </c>
      <c r="C449" s="169" t="s">
        <v>457</v>
      </c>
    </row>
    <row r="450" spans="1:3" x14ac:dyDescent="0.2">
      <c r="A450" s="170">
        <v>452</v>
      </c>
      <c r="B450" s="163" t="s">
        <v>276</v>
      </c>
      <c r="C450" s="169" t="s">
        <v>457</v>
      </c>
    </row>
    <row r="451" spans="1:3" x14ac:dyDescent="0.2">
      <c r="A451" s="170">
        <v>453</v>
      </c>
      <c r="B451" s="163" t="s">
        <v>276</v>
      </c>
      <c r="C451" s="169" t="s">
        <v>457</v>
      </c>
    </row>
    <row r="452" spans="1:3" x14ac:dyDescent="0.2">
      <c r="A452" s="170">
        <v>454</v>
      </c>
      <c r="B452" s="163" t="s">
        <v>276</v>
      </c>
      <c r="C452" s="169" t="s">
        <v>457</v>
      </c>
    </row>
    <row r="453" spans="1:3" x14ac:dyDescent="0.2">
      <c r="A453" s="170">
        <v>455</v>
      </c>
      <c r="B453" s="163" t="s">
        <v>276</v>
      </c>
      <c r="C453" s="169" t="s">
        <v>457</v>
      </c>
    </row>
    <row r="454" spans="1:3" x14ac:dyDescent="0.2">
      <c r="A454" s="170">
        <v>456</v>
      </c>
      <c r="B454" s="163" t="s">
        <v>276</v>
      </c>
      <c r="C454" s="169" t="s">
        <v>457</v>
      </c>
    </row>
    <row r="455" spans="1:3" x14ac:dyDescent="0.2">
      <c r="A455" s="170">
        <v>459</v>
      </c>
      <c r="B455" s="163" t="s">
        <v>276</v>
      </c>
      <c r="C455" s="169" t="s">
        <v>457</v>
      </c>
    </row>
    <row r="456" spans="1:3" x14ac:dyDescent="0.2">
      <c r="A456" s="170">
        <v>460</v>
      </c>
      <c r="B456" s="163" t="s">
        <v>365</v>
      </c>
      <c r="C456" s="169" t="s">
        <v>458</v>
      </c>
    </row>
    <row r="457" spans="1:3" x14ac:dyDescent="0.2">
      <c r="A457" s="170">
        <v>461</v>
      </c>
      <c r="B457" s="163" t="s">
        <v>365</v>
      </c>
      <c r="C457" s="169" t="s">
        <v>458</v>
      </c>
    </row>
    <row r="458" spans="1:3" x14ac:dyDescent="0.2">
      <c r="A458" s="170">
        <v>462</v>
      </c>
      <c r="B458" s="163" t="s">
        <v>366</v>
      </c>
      <c r="C458" s="169" t="s">
        <v>458</v>
      </c>
    </row>
    <row r="459" spans="1:3" x14ac:dyDescent="0.2">
      <c r="A459" s="170">
        <v>463</v>
      </c>
      <c r="B459" s="163" t="s">
        <v>367</v>
      </c>
      <c r="C459" s="169" t="s">
        <v>458</v>
      </c>
    </row>
    <row r="460" spans="1:3" x14ac:dyDescent="0.2">
      <c r="A460" s="170">
        <v>464</v>
      </c>
      <c r="B460" s="163" t="s">
        <v>368</v>
      </c>
      <c r="C460" s="169" t="s">
        <v>457</v>
      </c>
    </row>
    <row r="461" spans="1:3" x14ac:dyDescent="0.2">
      <c r="A461" s="170">
        <v>465</v>
      </c>
      <c r="B461" s="163" t="s">
        <v>369</v>
      </c>
      <c r="C461" s="169" t="s">
        <v>457</v>
      </c>
    </row>
    <row r="462" spans="1:3" x14ac:dyDescent="0.2">
      <c r="A462" s="170">
        <v>466</v>
      </c>
      <c r="B462" s="163" t="s">
        <v>370</v>
      </c>
      <c r="C462" s="169" t="s">
        <v>457</v>
      </c>
    </row>
    <row r="463" spans="1:3" x14ac:dyDescent="0.2">
      <c r="A463" s="170">
        <v>467</v>
      </c>
      <c r="B463" s="163" t="s">
        <v>370</v>
      </c>
      <c r="C463" s="169" t="s">
        <v>457</v>
      </c>
    </row>
    <row r="464" spans="1:3" x14ac:dyDescent="0.2">
      <c r="A464" s="170">
        <v>468</v>
      </c>
      <c r="B464" s="163" t="s">
        <v>370</v>
      </c>
      <c r="C464" s="169" t="s">
        <v>457</v>
      </c>
    </row>
    <row r="465" spans="1:3" x14ac:dyDescent="0.2">
      <c r="A465" s="170">
        <v>469</v>
      </c>
      <c r="B465" s="163" t="s">
        <v>370</v>
      </c>
      <c r="C465" s="169" t="s">
        <v>457</v>
      </c>
    </row>
    <row r="466" spans="1:3" x14ac:dyDescent="0.2">
      <c r="A466" s="170">
        <v>470</v>
      </c>
      <c r="B466" s="163" t="s">
        <v>370</v>
      </c>
      <c r="C466" s="169" t="s">
        <v>457</v>
      </c>
    </row>
    <row r="467" spans="1:3" x14ac:dyDescent="0.2">
      <c r="A467" s="170">
        <v>473</v>
      </c>
      <c r="B467" s="163" t="s">
        <v>371</v>
      </c>
      <c r="C467" s="169" t="s">
        <v>457</v>
      </c>
    </row>
    <row r="468" spans="1:3" x14ac:dyDescent="0.2">
      <c r="A468" s="170">
        <v>474</v>
      </c>
      <c r="B468" s="163" t="s">
        <v>372</v>
      </c>
      <c r="C468" s="169" t="s">
        <v>458</v>
      </c>
    </row>
    <row r="469" spans="1:3" x14ac:dyDescent="0.2">
      <c r="A469" s="170">
        <v>475</v>
      </c>
      <c r="B469" s="163" t="s">
        <v>373</v>
      </c>
      <c r="C469" s="169" t="s">
        <v>457</v>
      </c>
    </row>
    <row r="470" spans="1:3" x14ac:dyDescent="0.2">
      <c r="A470" s="170">
        <v>476</v>
      </c>
      <c r="B470" s="163" t="s">
        <v>374</v>
      </c>
      <c r="C470" s="169" t="s">
        <v>458</v>
      </c>
    </row>
    <row r="471" spans="1:3" x14ac:dyDescent="0.2">
      <c r="A471" s="170">
        <v>477</v>
      </c>
      <c r="B471" s="163" t="s">
        <v>374</v>
      </c>
      <c r="C471" s="169" t="s">
        <v>458</v>
      </c>
    </row>
    <row r="472" spans="1:3" x14ac:dyDescent="0.2">
      <c r="A472" s="170">
        <v>478</v>
      </c>
      <c r="B472" s="163" t="s">
        <v>305</v>
      </c>
      <c r="C472" s="169" t="s">
        <v>457</v>
      </c>
    </row>
    <row r="473" spans="1:3" x14ac:dyDescent="0.2">
      <c r="A473" s="170">
        <v>479</v>
      </c>
      <c r="B473" s="163" t="s">
        <v>362</v>
      </c>
      <c r="C473" s="169" t="s">
        <v>457</v>
      </c>
    </row>
    <row r="474" spans="1:3" x14ac:dyDescent="0.2">
      <c r="A474" s="170">
        <v>480</v>
      </c>
      <c r="B474" s="163" t="s">
        <v>362</v>
      </c>
      <c r="C474" s="169" t="s">
        <v>457</v>
      </c>
    </row>
    <row r="475" spans="1:3" x14ac:dyDescent="0.2">
      <c r="A475" s="170">
        <v>481</v>
      </c>
      <c r="B475" s="163" t="s">
        <v>362</v>
      </c>
      <c r="C475" s="169" t="s">
        <v>457</v>
      </c>
    </row>
    <row r="476" spans="1:3" x14ac:dyDescent="0.2">
      <c r="A476" s="170">
        <v>482</v>
      </c>
      <c r="B476" s="163" t="s">
        <v>375</v>
      </c>
      <c r="C476" s="169" t="s">
        <v>454</v>
      </c>
    </row>
    <row r="477" spans="1:3" x14ac:dyDescent="0.2">
      <c r="A477" s="170">
        <v>483</v>
      </c>
      <c r="B477" s="163" t="s">
        <v>376</v>
      </c>
      <c r="C477" s="169" t="s">
        <v>454</v>
      </c>
    </row>
    <row r="478" spans="1:3" x14ac:dyDescent="0.2">
      <c r="A478" s="170">
        <v>484</v>
      </c>
      <c r="B478" s="163" t="s">
        <v>377</v>
      </c>
      <c r="C478" s="169" t="s">
        <v>454</v>
      </c>
    </row>
    <row r="479" spans="1:3" x14ac:dyDescent="0.2">
      <c r="A479" s="170">
        <v>485</v>
      </c>
      <c r="B479" s="163" t="s">
        <v>378</v>
      </c>
      <c r="C479" s="169" t="s">
        <v>454</v>
      </c>
    </row>
    <row r="480" spans="1:3" x14ac:dyDescent="0.2">
      <c r="A480" s="170">
        <v>486</v>
      </c>
      <c r="B480" s="163" t="s">
        <v>379</v>
      </c>
      <c r="C480" s="169" t="s">
        <v>454</v>
      </c>
    </row>
    <row r="481" spans="1:3" x14ac:dyDescent="0.2">
      <c r="A481" s="170">
        <v>487</v>
      </c>
      <c r="B481" s="163" t="s">
        <v>380</v>
      </c>
      <c r="C481" s="169" t="s">
        <v>454</v>
      </c>
    </row>
    <row r="482" spans="1:3" x14ac:dyDescent="0.2">
      <c r="A482" s="170">
        <v>488</v>
      </c>
      <c r="B482" s="163" t="s">
        <v>381</v>
      </c>
      <c r="C482" s="169" t="s">
        <v>454</v>
      </c>
    </row>
    <row r="483" spans="1:3" x14ac:dyDescent="0.2">
      <c r="A483" s="170">
        <v>489</v>
      </c>
      <c r="B483" s="163" t="s">
        <v>382</v>
      </c>
      <c r="C483" s="169" t="s">
        <v>454</v>
      </c>
    </row>
    <row r="484" spans="1:3" x14ac:dyDescent="0.2">
      <c r="A484" s="170">
        <v>490</v>
      </c>
      <c r="B484" s="163" t="s">
        <v>383</v>
      </c>
      <c r="C484" s="169" t="s">
        <v>454</v>
      </c>
    </row>
    <row r="485" spans="1:3" x14ac:dyDescent="0.2">
      <c r="A485" s="170">
        <v>491</v>
      </c>
      <c r="B485" s="163" t="s">
        <v>384</v>
      </c>
      <c r="C485" s="169" t="s">
        <v>454</v>
      </c>
    </row>
    <row r="486" spans="1:3" x14ac:dyDescent="0.2">
      <c r="A486" s="170">
        <v>492</v>
      </c>
      <c r="B486" s="163" t="s">
        <v>385</v>
      </c>
      <c r="C486" s="169" t="s">
        <v>454</v>
      </c>
    </row>
    <row r="487" spans="1:3" x14ac:dyDescent="0.2">
      <c r="A487" s="170">
        <v>493</v>
      </c>
      <c r="B487" s="163" t="s">
        <v>386</v>
      </c>
      <c r="C487" s="169" t="s">
        <v>454</v>
      </c>
    </row>
    <row r="488" spans="1:3" x14ac:dyDescent="0.2">
      <c r="A488" s="170">
        <v>494</v>
      </c>
      <c r="B488" s="163" t="s">
        <v>387</v>
      </c>
      <c r="C488" s="169" t="s">
        <v>454</v>
      </c>
    </row>
    <row r="489" spans="1:3" x14ac:dyDescent="0.2">
      <c r="A489" s="170">
        <v>495</v>
      </c>
      <c r="B489" s="163" t="s">
        <v>388</v>
      </c>
      <c r="C489" s="169" t="s">
        <v>454</v>
      </c>
    </row>
    <row r="490" spans="1:3" x14ac:dyDescent="0.2">
      <c r="A490" s="170">
        <v>496</v>
      </c>
      <c r="B490" s="163" t="s">
        <v>389</v>
      </c>
      <c r="C490" s="169" t="s">
        <v>454</v>
      </c>
    </row>
    <row r="491" spans="1:3" x14ac:dyDescent="0.2">
      <c r="A491" s="170">
        <v>497</v>
      </c>
      <c r="B491" s="163" t="s">
        <v>390</v>
      </c>
      <c r="C491" s="169" t="s">
        <v>454</v>
      </c>
    </row>
    <row r="492" spans="1:3" x14ac:dyDescent="0.2">
      <c r="A492" s="170">
        <v>498</v>
      </c>
      <c r="B492" s="163" t="s">
        <v>391</v>
      </c>
      <c r="C492" s="169" t="s">
        <v>454</v>
      </c>
    </row>
    <row r="493" spans="1:3" x14ac:dyDescent="0.2">
      <c r="A493" s="170">
        <v>701</v>
      </c>
      <c r="B493" s="163" t="s">
        <v>392</v>
      </c>
      <c r="C493" s="169" t="s">
        <v>458</v>
      </c>
    </row>
    <row r="494" spans="1:3" x14ac:dyDescent="0.2">
      <c r="A494" s="170">
        <v>702</v>
      </c>
      <c r="B494" s="163" t="s">
        <v>392</v>
      </c>
      <c r="C494" s="169" t="s">
        <v>458</v>
      </c>
    </row>
    <row r="495" spans="1:3" x14ac:dyDescent="0.2">
      <c r="A495" s="170">
        <v>703</v>
      </c>
      <c r="B495" s="163" t="s">
        <v>328</v>
      </c>
      <c r="C495" s="169" t="s">
        <v>458</v>
      </c>
    </row>
    <row r="496" spans="1:3" x14ac:dyDescent="0.2">
      <c r="A496" s="170">
        <v>704</v>
      </c>
      <c r="B496" s="163" t="s">
        <v>328</v>
      </c>
      <c r="C496" s="169" t="s">
        <v>458</v>
      </c>
    </row>
    <row r="497" spans="1:3" x14ac:dyDescent="0.2">
      <c r="A497" s="170">
        <v>705</v>
      </c>
      <c r="B497" s="163" t="s">
        <v>328</v>
      </c>
      <c r="C497" s="169" t="s">
        <v>458</v>
      </c>
    </row>
    <row r="498" spans="1:3" x14ac:dyDescent="0.2">
      <c r="A498" s="170">
        <v>706</v>
      </c>
      <c r="B498" s="163" t="s">
        <v>328</v>
      </c>
      <c r="C498" s="169" t="s">
        <v>458</v>
      </c>
    </row>
    <row r="499" spans="1:3" x14ac:dyDescent="0.2">
      <c r="A499" s="170">
        <v>707</v>
      </c>
      <c r="B499" s="163" t="s">
        <v>328</v>
      </c>
      <c r="C499" s="169" t="s">
        <v>458</v>
      </c>
    </row>
    <row r="500" spans="1:3" x14ac:dyDescent="0.2">
      <c r="A500" s="170">
        <v>708</v>
      </c>
      <c r="B500" s="163" t="s">
        <v>328</v>
      </c>
      <c r="C500" s="169" t="s">
        <v>458</v>
      </c>
    </row>
    <row r="501" spans="1:3" x14ac:dyDescent="0.2">
      <c r="A501" s="170">
        <v>709</v>
      </c>
      <c r="B501" s="163" t="s">
        <v>328</v>
      </c>
      <c r="C501" s="169" t="s">
        <v>458</v>
      </c>
    </row>
    <row r="502" spans="1:3" x14ac:dyDescent="0.2">
      <c r="A502" s="170">
        <v>710</v>
      </c>
      <c r="B502" s="163" t="s">
        <v>328</v>
      </c>
      <c r="C502" s="169" t="s">
        <v>458</v>
      </c>
    </row>
    <row r="503" spans="1:3" x14ac:dyDescent="0.2">
      <c r="A503" s="170">
        <v>711</v>
      </c>
      <c r="B503" s="163" t="s">
        <v>328</v>
      </c>
      <c r="C503" s="169" t="s">
        <v>458</v>
      </c>
    </row>
    <row r="504" spans="1:3" x14ac:dyDescent="0.2">
      <c r="A504" s="170">
        <v>712</v>
      </c>
      <c r="B504" s="163" t="s">
        <v>393</v>
      </c>
      <c r="C504" s="169" t="s">
        <v>458</v>
      </c>
    </row>
    <row r="505" spans="1:3" x14ac:dyDescent="0.2">
      <c r="A505" s="170">
        <v>713</v>
      </c>
      <c r="B505" s="163" t="s">
        <v>393</v>
      </c>
      <c r="C505" s="169" t="s">
        <v>458</v>
      </c>
    </row>
    <row r="506" spans="1:3" x14ac:dyDescent="0.2">
      <c r="A506" s="170">
        <v>714</v>
      </c>
      <c r="B506" s="163" t="s">
        <v>393</v>
      </c>
      <c r="C506" s="169" t="s">
        <v>458</v>
      </c>
    </row>
    <row r="507" spans="1:3" x14ac:dyDescent="0.2">
      <c r="A507" s="170">
        <v>715</v>
      </c>
      <c r="B507" s="163" t="s">
        <v>393</v>
      </c>
      <c r="C507" s="169" t="s">
        <v>458</v>
      </c>
    </row>
    <row r="508" spans="1:3" x14ac:dyDescent="0.2">
      <c r="A508" s="170">
        <v>716</v>
      </c>
      <c r="B508" s="163" t="s">
        <v>394</v>
      </c>
      <c r="C508" s="169" t="s">
        <v>458</v>
      </c>
    </row>
    <row r="509" spans="1:3" x14ac:dyDescent="0.2">
      <c r="A509" s="170">
        <v>717</v>
      </c>
      <c r="B509" s="163" t="s">
        <v>394</v>
      </c>
      <c r="C509" s="169" t="s">
        <v>458</v>
      </c>
    </row>
    <row r="510" spans="1:3" x14ac:dyDescent="0.2">
      <c r="A510" s="170">
        <v>718</v>
      </c>
      <c r="B510" s="163" t="s">
        <v>395</v>
      </c>
      <c r="C510" s="169" t="s">
        <v>458</v>
      </c>
    </row>
    <row r="511" spans="1:3" x14ac:dyDescent="0.2">
      <c r="A511" s="170">
        <v>719</v>
      </c>
      <c r="B511" s="163" t="s">
        <v>395</v>
      </c>
      <c r="C511" s="169" t="s">
        <v>458</v>
      </c>
    </row>
    <row r="512" spans="1:3" x14ac:dyDescent="0.2">
      <c r="A512" s="170">
        <v>720</v>
      </c>
      <c r="B512" s="163" t="s">
        <v>263</v>
      </c>
      <c r="C512" s="169" t="s">
        <v>457</v>
      </c>
    </row>
    <row r="513" spans="1:3" x14ac:dyDescent="0.2">
      <c r="A513" s="170">
        <v>721</v>
      </c>
      <c r="B513" s="163" t="s">
        <v>396</v>
      </c>
      <c r="C513" s="169" t="s">
        <v>457</v>
      </c>
    </row>
    <row r="514" spans="1:3" x14ac:dyDescent="0.2">
      <c r="A514" s="170">
        <v>722</v>
      </c>
      <c r="B514" s="163" t="s">
        <v>396</v>
      </c>
      <c r="C514" s="169" t="s">
        <v>457</v>
      </c>
    </row>
    <row r="515" spans="1:3" x14ac:dyDescent="0.2">
      <c r="A515" s="170">
        <v>723</v>
      </c>
      <c r="B515" s="163" t="s">
        <v>396</v>
      </c>
      <c r="C515" s="169" t="s">
        <v>457</v>
      </c>
    </row>
    <row r="516" spans="1:3" x14ac:dyDescent="0.2">
      <c r="A516" s="170">
        <v>724</v>
      </c>
      <c r="B516" s="163" t="s">
        <v>396</v>
      </c>
      <c r="C516" s="169" t="s">
        <v>457</v>
      </c>
    </row>
    <row r="517" spans="1:3" x14ac:dyDescent="0.2">
      <c r="A517" s="170">
        <v>725</v>
      </c>
      <c r="B517" s="163" t="s">
        <v>396</v>
      </c>
      <c r="C517" s="169" t="s">
        <v>457</v>
      </c>
    </row>
    <row r="518" spans="1:3" x14ac:dyDescent="0.2">
      <c r="A518" s="170">
        <v>726</v>
      </c>
      <c r="B518" s="163" t="s">
        <v>396</v>
      </c>
      <c r="C518" s="169" t="s">
        <v>457</v>
      </c>
    </row>
    <row r="519" spans="1:3" x14ac:dyDescent="0.2">
      <c r="A519" s="170">
        <v>727</v>
      </c>
      <c r="B519" s="163" t="s">
        <v>396</v>
      </c>
      <c r="C519" s="169" t="s">
        <v>457</v>
      </c>
    </row>
    <row r="520" spans="1:3" x14ac:dyDescent="0.2">
      <c r="A520" s="170">
        <v>728</v>
      </c>
      <c r="B520" s="163" t="s">
        <v>397</v>
      </c>
      <c r="C520" s="169" t="s">
        <v>457</v>
      </c>
    </row>
    <row r="521" spans="1:3" x14ac:dyDescent="0.2">
      <c r="A521" s="170">
        <v>729</v>
      </c>
      <c r="B521" s="163" t="s">
        <v>396</v>
      </c>
      <c r="C521" s="169" t="s">
        <v>457</v>
      </c>
    </row>
    <row r="522" spans="1:3" x14ac:dyDescent="0.2">
      <c r="A522" s="170">
        <v>730</v>
      </c>
      <c r="B522" s="163" t="s">
        <v>397</v>
      </c>
      <c r="C522" s="169" t="s">
        <v>457</v>
      </c>
    </row>
    <row r="523" spans="1:3" x14ac:dyDescent="0.2">
      <c r="A523" s="170">
        <v>731</v>
      </c>
      <c r="B523" s="163" t="s">
        <v>396</v>
      </c>
      <c r="C523" s="169" t="s">
        <v>457</v>
      </c>
    </row>
    <row r="524" spans="1:3" x14ac:dyDescent="0.2">
      <c r="A524" s="170">
        <v>732</v>
      </c>
      <c r="B524" s="163" t="s">
        <v>397</v>
      </c>
      <c r="C524" s="169" t="s">
        <v>457</v>
      </c>
    </row>
    <row r="525" spans="1:3" x14ac:dyDescent="0.2">
      <c r="A525" s="170">
        <v>733</v>
      </c>
      <c r="B525" s="163" t="s">
        <v>396</v>
      </c>
      <c r="C525" s="169" t="s">
        <v>457</v>
      </c>
    </row>
    <row r="526" spans="1:3" x14ac:dyDescent="0.2">
      <c r="A526" s="170">
        <v>734</v>
      </c>
      <c r="B526" s="163" t="s">
        <v>397</v>
      </c>
      <c r="C526" s="169" t="s">
        <v>457</v>
      </c>
    </row>
    <row r="527" spans="1:3" x14ac:dyDescent="0.2">
      <c r="A527" s="170">
        <v>735</v>
      </c>
      <c r="B527" s="163" t="s">
        <v>396</v>
      </c>
      <c r="C527" s="169" t="s">
        <v>457</v>
      </c>
    </row>
    <row r="528" spans="1:3" x14ac:dyDescent="0.2">
      <c r="A528" s="170">
        <v>736</v>
      </c>
      <c r="B528" s="163" t="s">
        <v>397</v>
      </c>
      <c r="C528" s="169" t="s">
        <v>457</v>
      </c>
    </row>
    <row r="529" spans="1:3" x14ac:dyDescent="0.2">
      <c r="A529" s="170">
        <v>737</v>
      </c>
      <c r="B529" s="163" t="s">
        <v>396</v>
      </c>
      <c r="C529" s="169" t="s">
        <v>457</v>
      </c>
    </row>
    <row r="530" spans="1:3" x14ac:dyDescent="0.2">
      <c r="A530" s="170">
        <v>738</v>
      </c>
      <c r="B530" s="163" t="s">
        <v>397</v>
      </c>
      <c r="C530" s="169" t="s">
        <v>457</v>
      </c>
    </row>
    <row r="531" spans="1:3" x14ac:dyDescent="0.2">
      <c r="A531" s="170">
        <v>739</v>
      </c>
      <c r="B531" s="163" t="s">
        <v>396</v>
      </c>
      <c r="C531" s="169" t="s">
        <v>457</v>
      </c>
    </row>
    <row r="532" spans="1:3" x14ac:dyDescent="0.2">
      <c r="A532" s="170">
        <v>740</v>
      </c>
      <c r="B532" s="163" t="s">
        <v>397</v>
      </c>
      <c r="C532" s="169" t="s">
        <v>457</v>
      </c>
    </row>
    <row r="533" spans="1:3" x14ac:dyDescent="0.2">
      <c r="A533" s="170">
        <v>741</v>
      </c>
      <c r="B533" s="163" t="s">
        <v>396</v>
      </c>
      <c r="C533" s="169" t="s">
        <v>457</v>
      </c>
    </row>
    <row r="534" spans="1:3" x14ac:dyDescent="0.2">
      <c r="A534" s="170">
        <v>742</v>
      </c>
      <c r="B534" s="163" t="s">
        <v>397</v>
      </c>
      <c r="C534" s="169" t="s">
        <v>457</v>
      </c>
    </row>
    <row r="535" spans="1:3" x14ac:dyDescent="0.2">
      <c r="A535" s="170">
        <v>743</v>
      </c>
      <c r="B535" s="163" t="s">
        <v>396</v>
      </c>
      <c r="C535" s="169" t="s">
        <v>457</v>
      </c>
    </row>
    <row r="536" spans="1:3" x14ac:dyDescent="0.2">
      <c r="A536" s="170">
        <v>744</v>
      </c>
      <c r="B536" s="163" t="s">
        <v>397</v>
      </c>
      <c r="C536" s="169" t="s">
        <v>457</v>
      </c>
    </row>
    <row r="537" spans="1:3" x14ac:dyDescent="0.2">
      <c r="A537" s="170">
        <v>745</v>
      </c>
      <c r="B537" s="163" t="s">
        <v>396</v>
      </c>
      <c r="C537" s="169" t="s">
        <v>457</v>
      </c>
    </row>
    <row r="538" spans="1:3" x14ac:dyDescent="0.2">
      <c r="A538" s="170">
        <v>746</v>
      </c>
      <c r="B538" s="163" t="s">
        <v>397</v>
      </c>
      <c r="C538" s="169" t="s">
        <v>457</v>
      </c>
    </row>
    <row r="539" spans="1:3" x14ac:dyDescent="0.2">
      <c r="A539" s="170">
        <v>747</v>
      </c>
      <c r="B539" s="163" t="s">
        <v>396</v>
      </c>
      <c r="C539" s="169" t="s">
        <v>457</v>
      </c>
    </row>
    <row r="540" spans="1:3" x14ac:dyDescent="0.2">
      <c r="A540" s="170">
        <v>748</v>
      </c>
      <c r="B540" s="163" t="s">
        <v>396</v>
      </c>
      <c r="C540" s="169" t="s">
        <v>457</v>
      </c>
    </row>
    <row r="541" spans="1:3" x14ac:dyDescent="0.2">
      <c r="A541" s="170">
        <v>749</v>
      </c>
      <c r="B541" s="163" t="s">
        <v>397</v>
      </c>
      <c r="C541" s="169" t="s">
        <v>457</v>
      </c>
    </row>
    <row r="542" spans="1:3" x14ac:dyDescent="0.2">
      <c r="A542" s="170">
        <v>752</v>
      </c>
      <c r="B542" s="163" t="s">
        <v>396</v>
      </c>
      <c r="C542" s="169" t="s">
        <v>457</v>
      </c>
    </row>
    <row r="543" spans="1:3" x14ac:dyDescent="0.2">
      <c r="A543" s="170">
        <v>753</v>
      </c>
      <c r="B543" s="163" t="s">
        <v>398</v>
      </c>
      <c r="C543" s="169" t="s">
        <v>457</v>
      </c>
    </row>
    <row r="544" spans="1:3" x14ac:dyDescent="0.2">
      <c r="A544" s="170">
        <v>754</v>
      </c>
      <c r="B544" s="163" t="s">
        <v>396</v>
      </c>
      <c r="C544" s="169" t="s">
        <v>457</v>
      </c>
    </row>
    <row r="545" spans="1:3" x14ac:dyDescent="0.2">
      <c r="A545" s="170">
        <v>755</v>
      </c>
      <c r="B545" s="163" t="s">
        <v>398</v>
      </c>
      <c r="C545" s="169" t="s">
        <v>457</v>
      </c>
    </row>
    <row r="546" spans="1:3" x14ac:dyDescent="0.2">
      <c r="A546" s="170">
        <v>756</v>
      </c>
      <c r="B546" s="163" t="s">
        <v>396</v>
      </c>
      <c r="C546" s="169" t="s">
        <v>457</v>
      </c>
    </row>
    <row r="547" spans="1:3" x14ac:dyDescent="0.2">
      <c r="A547" s="170">
        <v>757</v>
      </c>
      <c r="B547" s="163" t="s">
        <v>398</v>
      </c>
      <c r="C547" s="169" t="s">
        <v>457</v>
      </c>
    </row>
    <row r="548" spans="1:3" x14ac:dyDescent="0.2">
      <c r="A548" s="170">
        <v>758</v>
      </c>
      <c r="B548" s="163" t="s">
        <v>396</v>
      </c>
      <c r="C548" s="169" t="s">
        <v>457</v>
      </c>
    </row>
    <row r="549" spans="1:3" x14ac:dyDescent="0.2">
      <c r="A549" s="170">
        <v>759</v>
      </c>
      <c r="B549" s="163" t="s">
        <v>398</v>
      </c>
      <c r="C549" s="169" t="s">
        <v>457</v>
      </c>
    </row>
    <row r="550" spans="1:3" x14ac:dyDescent="0.2">
      <c r="A550" s="170">
        <v>760</v>
      </c>
      <c r="B550" s="163" t="s">
        <v>396</v>
      </c>
      <c r="C550" s="169" t="s">
        <v>457</v>
      </c>
    </row>
    <row r="551" spans="1:3" x14ac:dyDescent="0.2">
      <c r="A551" s="170">
        <v>761</v>
      </c>
      <c r="B551" s="163" t="s">
        <v>398</v>
      </c>
      <c r="C551" s="169" t="s">
        <v>457</v>
      </c>
    </row>
    <row r="552" spans="1:3" x14ac:dyDescent="0.2">
      <c r="A552" s="170">
        <v>762</v>
      </c>
      <c r="B552" s="163" t="s">
        <v>396</v>
      </c>
      <c r="C552" s="169" t="s">
        <v>457</v>
      </c>
    </row>
    <row r="553" spans="1:3" x14ac:dyDescent="0.2">
      <c r="A553" s="170">
        <v>763</v>
      </c>
      <c r="B553" s="163" t="s">
        <v>398</v>
      </c>
      <c r="C553" s="169" t="s">
        <v>457</v>
      </c>
    </row>
    <row r="554" spans="1:3" x14ac:dyDescent="0.2">
      <c r="A554" s="170">
        <v>764</v>
      </c>
      <c r="B554" s="163" t="s">
        <v>396</v>
      </c>
      <c r="C554" s="169" t="s">
        <v>457</v>
      </c>
    </row>
    <row r="555" spans="1:3" x14ac:dyDescent="0.2">
      <c r="A555" s="170">
        <v>765</v>
      </c>
      <c r="B555" s="163" t="s">
        <v>398</v>
      </c>
      <c r="C555" s="169" t="s">
        <v>457</v>
      </c>
    </row>
    <row r="556" spans="1:3" x14ac:dyDescent="0.2">
      <c r="A556" s="170">
        <v>766</v>
      </c>
      <c r="B556" s="163" t="s">
        <v>396</v>
      </c>
      <c r="C556" s="169" t="s">
        <v>457</v>
      </c>
    </row>
    <row r="557" spans="1:3" x14ac:dyDescent="0.2">
      <c r="A557" s="170">
        <v>767</v>
      </c>
      <c r="B557" s="163" t="s">
        <v>398</v>
      </c>
      <c r="C557" s="169" t="s">
        <v>457</v>
      </c>
    </row>
    <row r="558" spans="1:3" x14ac:dyDescent="0.2">
      <c r="A558" s="170">
        <v>768</v>
      </c>
      <c r="B558" s="163" t="s">
        <v>396</v>
      </c>
      <c r="C558" s="169" t="s">
        <v>457</v>
      </c>
    </row>
    <row r="559" spans="1:3" x14ac:dyDescent="0.2">
      <c r="A559" s="170">
        <v>769</v>
      </c>
      <c r="B559" s="163" t="s">
        <v>398</v>
      </c>
      <c r="C559" s="169" t="s">
        <v>457</v>
      </c>
    </row>
    <row r="560" spans="1:3" x14ac:dyDescent="0.2">
      <c r="A560" s="170">
        <v>770</v>
      </c>
      <c r="B560" s="163" t="s">
        <v>399</v>
      </c>
      <c r="C560" s="169" t="s">
        <v>457</v>
      </c>
    </row>
    <row r="561" spans="1:3" x14ac:dyDescent="0.2">
      <c r="A561" s="170">
        <v>775</v>
      </c>
      <c r="B561" s="163" t="s">
        <v>400</v>
      </c>
      <c r="C561" s="169" t="s">
        <v>457</v>
      </c>
    </row>
    <row r="562" spans="1:3" x14ac:dyDescent="0.2">
      <c r="A562" s="170">
        <v>776</v>
      </c>
      <c r="B562" s="163" t="s">
        <v>400</v>
      </c>
      <c r="C562" s="169" t="s">
        <v>457</v>
      </c>
    </row>
    <row r="563" spans="1:3" x14ac:dyDescent="0.2">
      <c r="A563" s="170">
        <v>781</v>
      </c>
      <c r="B563" s="163" t="s">
        <v>396</v>
      </c>
      <c r="C563" s="169" t="s">
        <v>458</v>
      </c>
    </row>
    <row r="564" spans="1:3" x14ac:dyDescent="0.2">
      <c r="A564" s="170">
        <v>782</v>
      </c>
      <c r="B564" s="163" t="s">
        <v>396</v>
      </c>
      <c r="C564" s="169" t="s">
        <v>457</v>
      </c>
    </row>
    <row r="565" spans="1:3" x14ac:dyDescent="0.2">
      <c r="A565" s="170">
        <v>783</v>
      </c>
      <c r="B565" s="163" t="s">
        <v>396</v>
      </c>
      <c r="C565" s="169" t="s">
        <v>457</v>
      </c>
    </row>
    <row r="566" spans="1:3" x14ac:dyDescent="0.2">
      <c r="A566" s="170">
        <v>784</v>
      </c>
      <c r="B566" s="163" t="s">
        <v>396</v>
      </c>
      <c r="C566" s="169" t="s">
        <v>457</v>
      </c>
    </row>
    <row r="567" spans="1:3" x14ac:dyDescent="0.2">
      <c r="A567" s="170">
        <v>785</v>
      </c>
      <c r="B567" s="163" t="s">
        <v>396</v>
      </c>
      <c r="C567" s="169" t="s">
        <v>457</v>
      </c>
    </row>
    <row r="568" spans="1:3" x14ac:dyDescent="0.2">
      <c r="A568" s="170">
        <v>786</v>
      </c>
      <c r="B568" s="163" t="s">
        <v>396</v>
      </c>
      <c r="C568" s="169" t="s">
        <v>457</v>
      </c>
    </row>
    <row r="569" spans="1:3" x14ac:dyDescent="0.2">
      <c r="A569" s="170">
        <v>787</v>
      </c>
      <c r="B569" s="163" t="s">
        <v>401</v>
      </c>
      <c r="C569" s="169" t="s">
        <v>457</v>
      </c>
    </row>
    <row r="570" spans="1:3" x14ac:dyDescent="0.2">
      <c r="A570" s="170">
        <v>788</v>
      </c>
      <c r="B570" s="163" t="s">
        <v>402</v>
      </c>
      <c r="C570" s="169" t="s">
        <v>457</v>
      </c>
    </row>
    <row r="571" spans="1:3" x14ac:dyDescent="0.2">
      <c r="A571" s="170">
        <v>789</v>
      </c>
      <c r="B571" s="163" t="s">
        <v>403</v>
      </c>
      <c r="C571" s="169" t="s">
        <v>457</v>
      </c>
    </row>
    <row r="572" spans="1:3" x14ac:dyDescent="0.2">
      <c r="A572" s="170">
        <v>790</v>
      </c>
      <c r="B572" s="163" t="s">
        <v>404</v>
      </c>
      <c r="C572" s="169" t="s">
        <v>457</v>
      </c>
    </row>
    <row r="573" spans="1:3" x14ac:dyDescent="0.2">
      <c r="A573" s="170">
        <v>791</v>
      </c>
      <c r="B573" s="163" t="s">
        <v>405</v>
      </c>
      <c r="C573" s="169" t="s">
        <v>457</v>
      </c>
    </row>
    <row r="574" spans="1:3" x14ac:dyDescent="0.2">
      <c r="A574" s="170">
        <v>792</v>
      </c>
      <c r="B574" s="163" t="s">
        <v>406</v>
      </c>
      <c r="C574" s="169" t="s">
        <v>457</v>
      </c>
    </row>
    <row r="575" spans="1:3" x14ac:dyDescent="0.2">
      <c r="A575" s="170">
        <v>793</v>
      </c>
      <c r="B575" s="163" t="s">
        <v>396</v>
      </c>
      <c r="C575" s="169" t="s">
        <v>457</v>
      </c>
    </row>
    <row r="576" spans="1:3" x14ac:dyDescent="0.2">
      <c r="A576" s="170">
        <v>794</v>
      </c>
      <c r="B576" s="163" t="s">
        <v>397</v>
      </c>
      <c r="C576" s="169" t="s">
        <v>457</v>
      </c>
    </row>
    <row r="577" spans="1:3" x14ac:dyDescent="0.2">
      <c r="A577" s="170">
        <v>801</v>
      </c>
      <c r="B577" s="163" t="s">
        <v>325</v>
      </c>
      <c r="C577" s="169" t="s">
        <v>457</v>
      </c>
    </row>
    <row r="578" spans="1:3" x14ac:dyDescent="0.2">
      <c r="A578" s="170">
        <v>802</v>
      </c>
      <c r="B578" s="163" t="s">
        <v>407</v>
      </c>
      <c r="C578" s="169" t="s">
        <v>457</v>
      </c>
    </row>
    <row r="579" spans="1:3" x14ac:dyDescent="0.2">
      <c r="A579" s="170">
        <v>803</v>
      </c>
      <c r="B579" s="163" t="s">
        <v>408</v>
      </c>
      <c r="C579" s="169" t="s">
        <v>458</v>
      </c>
    </row>
    <row r="580" spans="1:3" x14ac:dyDescent="0.2">
      <c r="A580" s="170">
        <v>804</v>
      </c>
      <c r="B580" s="163" t="s">
        <v>407</v>
      </c>
      <c r="C580" s="169" t="s">
        <v>457</v>
      </c>
    </row>
    <row r="581" spans="1:3" x14ac:dyDescent="0.2">
      <c r="A581" s="170">
        <v>805</v>
      </c>
      <c r="B581" s="163" t="s">
        <v>408</v>
      </c>
      <c r="C581" s="169" t="s">
        <v>458</v>
      </c>
    </row>
    <row r="582" spans="1:3" x14ac:dyDescent="0.2">
      <c r="A582" s="170">
        <v>806</v>
      </c>
      <c r="B582" s="163" t="s">
        <v>407</v>
      </c>
      <c r="C582" s="169" t="s">
        <v>457</v>
      </c>
    </row>
    <row r="583" spans="1:3" x14ac:dyDescent="0.2">
      <c r="A583" s="170">
        <v>807</v>
      </c>
      <c r="B583" s="163" t="s">
        <v>408</v>
      </c>
      <c r="C583" s="169" t="s">
        <v>458</v>
      </c>
    </row>
    <row r="584" spans="1:3" x14ac:dyDescent="0.2">
      <c r="A584" s="170">
        <v>808</v>
      </c>
      <c r="B584" s="163" t="s">
        <v>407</v>
      </c>
      <c r="C584" s="169" t="s">
        <v>457</v>
      </c>
    </row>
    <row r="585" spans="1:3" x14ac:dyDescent="0.2">
      <c r="A585" s="170">
        <v>809</v>
      </c>
      <c r="B585" s="163" t="s">
        <v>408</v>
      </c>
      <c r="C585" s="169" t="s">
        <v>458</v>
      </c>
    </row>
    <row r="586" spans="1:3" x14ac:dyDescent="0.2">
      <c r="A586" s="170">
        <v>810</v>
      </c>
      <c r="B586" s="163" t="s">
        <v>407</v>
      </c>
      <c r="C586" s="169" t="s">
        <v>457</v>
      </c>
    </row>
    <row r="587" spans="1:3" x14ac:dyDescent="0.2">
      <c r="A587" s="170">
        <v>811</v>
      </c>
      <c r="B587" s="163" t="s">
        <v>408</v>
      </c>
      <c r="C587" s="169" t="s">
        <v>458</v>
      </c>
    </row>
    <row r="588" spans="1:3" x14ac:dyDescent="0.2">
      <c r="A588" s="170">
        <v>812</v>
      </c>
      <c r="B588" s="163" t="s">
        <v>407</v>
      </c>
      <c r="C588" s="169" t="s">
        <v>457</v>
      </c>
    </row>
    <row r="589" spans="1:3" x14ac:dyDescent="0.2">
      <c r="A589" s="170">
        <v>813</v>
      </c>
      <c r="B589" s="163" t="s">
        <v>408</v>
      </c>
      <c r="C589" s="169" t="s">
        <v>458</v>
      </c>
    </row>
    <row r="590" spans="1:3" x14ac:dyDescent="0.2">
      <c r="A590" s="170">
        <v>814</v>
      </c>
      <c r="B590" s="163" t="s">
        <v>407</v>
      </c>
      <c r="C590" s="169" t="s">
        <v>457</v>
      </c>
    </row>
    <row r="591" spans="1:3" x14ac:dyDescent="0.2">
      <c r="A591" s="170">
        <v>815</v>
      </c>
      <c r="B591" s="163" t="s">
        <v>408</v>
      </c>
      <c r="C591" s="169" t="s">
        <v>458</v>
      </c>
    </row>
    <row r="592" spans="1:3" x14ac:dyDescent="0.2">
      <c r="A592" s="170">
        <v>816</v>
      </c>
      <c r="B592" s="163" t="s">
        <v>407</v>
      </c>
      <c r="C592" s="169" t="s">
        <v>457</v>
      </c>
    </row>
    <row r="593" spans="1:3" x14ac:dyDescent="0.2">
      <c r="A593" s="170">
        <v>817</v>
      </c>
      <c r="B593" s="163" t="s">
        <v>408</v>
      </c>
      <c r="C593" s="169" t="s">
        <v>458</v>
      </c>
    </row>
    <row r="594" spans="1:3" x14ac:dyDescent="0.2">
      <c r="A594" s="170">
        <v>818</v>
      </c>
      <c r="B594" s="163" t="s">
        <v>407</v>
      </c>
      <c r="C594" s="169" t="s">
        <v>457</v>
      </c>
    </row>
    <row r="595" spans="1:3" x14ac:dyDescent="0.2">
      <c r="A595" s="170">
        <v>819</v>
      </c>
      <c r="B595" s="163" t="s">
        <v>408</v>
      </c>
      <c r="C595" s="169" t="s">
        <v>458</v>
      </c>
    </row>
    <row r="596" spans="1:3" x14ac:dyDescent="0.2">
      <c r="A596" s="170">
        <v>820</v>
      </c>
      <c r="B596" s="163" t="s">
        <v>407</v>
      </c>
      <c r="C596" s="169" t="s">
        <v>457</v>
      </c>
    </row>
    <row r="597" spans="1:3" x14ac:dyDescent="0.2">
      <c r="A597" s="170">
        <v>821</v>
      </c>
      <c r="B597" s="163" t="s">
        <v>408</v>
      </c>
      <c r="C597" s="169" t="s">
        <v>458</v>
      </c>
    </row>
    <row r="598" spans="1:3" x14ac:dyDescent="0.2">
      <c r="A598" s="170">
        <v>822</v>
      </c>
      <c r="B598" s="163" t="s">
        <v>407</v>
      </c>
      <c r="C598" s="169" t="s">
        <v>457</v>
      </c>
    </row>
    <row r="599" spans="1:3" x14ac:dyDescent="0.2">
      <c r="A599" s="170">
        <v>823</v>
      </c>
      <c r="B599" s="163" t="s">
        <v>408</v>
      </c>
      <c r="C599" s="169" t="s">
        <v>458</v>
      </c>
    </row>
    <row r="600" spans="1:3" x14ac:dyDescent="0.2">
      <c r="A600" s="170">
        <v>824</v>
      </c>
      <c r="B600" s="163" t="s">
        <v>407</v>
      </c>
      <c r="C600" s="169" t="s">
        <v>457</v>
      </c>
    </row>
    <row r="601" spans="1:3" x14ac:dyDescent="0.2">
      <c r="A601" s="170">
        <v>825</v>
      </c>
      <c r="B601" s="163" t="s">
        <v>408</v>
      </c>
      <c r="C601" s="169" t="s">
        <v>458</v>
      </c>
    </row>
    <row r="602" spans="1:3" x14ac:dyDescent="0.2">
      <c r="A602" s="170">
        <v>826</v>
      </c>
      <c r="B602" s="163" t="s">
        <v>407</v>
      </c>
      <c r="C602" s="169" t="s">
        <v>457</v>
      </c>
    </row>
    <row r="603" spans="1:3" x14ac:dyDescent="0.2">
      <c r="A603" s="170">
        <v>827</v>
      </c>
      <c r="B603" s="163" t="s">
        <v>408</v>
      </c>
      <c r="C603" s="169" t="s">
        <v>458</v>
      </c>
    </row>
    <row r="604" spans="1:3" x14ac:dyDescent="0.2">
      <c r="A604" s="170">
        <v>828</v>
      </c>
      <c r="B604" s="163" t="s">
        <v>407</v>
      </c>
      <c r="C604" s="169" t="s">
        <v>457</v>
      </c>
    </row>
    <row r="605" spans="1:3" x14ac:dyDescent="0.2">
      <c r="A605" s="170">
        <v>829</v>
      </c>
      <c r="B605" s="163" t="s">
        <v>408</v>
      </c>
      <c r="C605" s="169" t="s">
        <v>458</v>
      </c>
    </row>
    <row r="606" spans="1:3" x14ac:dyDescent="0.2">
      <c r="A606" s="170">
        <v>830</v>
      </c>
      <c r="B606" s="163" t="s">
        <v>407</v>
      </c>
      <c r="C606" s="169" t="s">
        <v>457</v>
      </c>
    </row>
    <row r="607" spans="1:3" x14ac:dyDescent="0.2">
      <c r="A607" s="170">
        <v>831</v>
      </c>
      <c r="B607" s="163" t="s">
        <v>408</v>
      </c>
      <c r="C607" s="169" t="s">
        <v>458</v>
      </c>
    </row>
    <row r="608" spans="1:3" x14ac:dyDescent="0.2">
      <c r="A608" s="170">
        <v>832</v>
      </c>
      <c r="B608" s="163" t="s">
        <v>407</v>
      </c>
      <c r="C608" s="169" t="s">
        <v>457</v>
      </c>
    </row>
    <row r="609" spans="1:3" x14ac:dyDescent="0.2">
      <c r="A609" s="170">
        <v>833</v>
      </c>
      <c r="B609" s="163" t="s">
        <v>408</v>
      </c>
      <c r="C609" s="169" t="s">
        <v>458</v>
      </c>
    </row>
    <row r="610" spans="1:3" x14ac:dyDescent="0.2">
      <c r="A610" s="170">
        <v>834</v>
      </c>
      <c r="B610" s="163" t="s">
        <v>407</v>
      </c>
      <c r="C610" s="169" t="s">
        <v>457</v>
      </c>
    </row>
    <row r="611" spans="1:3" x14ac:dyDescent="0.2">
      <c r="A611" s="170">
        <v>835</v>
      </c>
      <c r="B611" s="163" t="s">
        <v>408</v>
      </c>
      <c r="C611" s="169" t="s">
        <v>458</v>
      </c>
    </row>
    <row r="612" spans="1:3" x14ac:dyDescent="0.2">
      <c r="A612" s="170">
        <v>836</v>
      </c>
      <c r="B612" s="163" t="s">
        <v>407</v>
      </c>
      <c r="C612" s="169" t="s">
        <v>457</v>
      </c>
    </row>
    <row r="613" spans="1:3" x14ac:dyDescent="0.2">
      <c r="A613" s="170">
        <v>837</v>
      </c>
      <c r="B613" s="163" t="s">
        <v>408</v>
      </c>
      <c r="C613" s="169" t="s">
        <v>458</v>
      </c>
    </row>
    <row r="614" spans="1:3" x14ac:dyDescent="0.2">
      <c r="A614" s="170">
        <v>838</v>
      </c>
      <c r="B614" s="163" t="s">
        <v>407</v>
      </c>
      <c r="C614" s="169" t="s">
        <v>457</v>
      </c>
    </row>
    <row r="615" spans="1:3" x14ac:dyDescent="0.2">
      <c r="A615" s="170">
        <v>839</v>
      </c>
      <c r="B615" s="163" t="s">
        <v>408</v>
      </c>
      <c r="C615" s="169" t="s">
        <v>458</v>
      </c>
    </row>
    <row r="616" spans="1:3" x14ac:dyDescent="0.2">
      <c r="A616" s="170">
        <v>840</v>
      </c>
      <c r="B616" s="163" t="s">
        <v>407</v>
      </c>
      <c r="C616" s="169" t="s">
        <v>457</v>
      </c>
    </row>
    <row r="617" spans="1:3" x14ac:dyDescent="0.2">
      <c r="A617" s="170">
        <v>841</v>
      </c>
      <c r="B617" s="163" t="s">
        <v>408</v>
      </c>
      <c r="C617" s="169" t="s">
        <v>458</v>
      </c>
    </row>
    <row r="618" spans="1:3" x14ac:dyDescent="0.2">
      <c r="A618" s="170">
        <v>842</v>
      </c>
      <c r="B618" s="163" t="s">
        <v>407</v>
      </c>
      <c r="C618" s="169" t="s">
        <v>457</v>
      </c>
    </row>
    <row r="619" spans="1:3" x14ac:dyDescent="0.2">
      <c r="A619" s="170">
        <v>843</v>
      </c>
      <c r="B619" s="163" t="s">
        <v>408</v>
      </c>
      <c r="C619" s="169" t="s">
        <v>458</v>
      </c>
    </row>
    <row r="620" spans="1:3" x14ac:dyDescent="0.2">
      <c r="A620" s="170">
        <v>844</v>
      </c>
      <c r="B620" s="163" t="s">
        <v>407</v>
      </c>
      <c r="C620" s="169" t="s">
        <v>457</v>
      </c>
    </row>
    <row r="621" spans="1:3" x14ac:dyDescent="0.2">
      <c r="A621" s="170">
        <v>845</v>
      </c>
      <c r="B621" s="163" t="s">
        <v>408</v>
      </c>
      <c r="C621" s="169" t="s">
        <v>458</v>
      </c>
    </row>
    <row r="622" spans="1:3" x14ac:dyDescent="0.2">
      <c r="A622" s="170">
        <v>846</v>
      </c>
      <c r="B622" s="163" t="s">
        <v>407</v>
      </c>
      <c r="C622" s="169" t="s">
        <v>457</v>
      </c>
    </row>
    <row r="623" spans="1:3" x14ac:dyDescent="0.2">
      <c r="A623" s="170">
        <v>847</v>
      </c>
      <c r="B623" s="163" t="s">
        <v>408</v>
      </c>
      <c r="C623" s="169" t="s">
        <v>458</v>
      </c>
    </row>
    <row r="624" spans="1:3" x14ac:dyDescent="0.2">
      <c r="A624" s="170">
        <v>848</v>
      </c>
      <c r="B624" s="163" t="s">
        <v>407</v>
      </c>
      <c r="C624" s="169" t="s">
        <v>457</v>
      </c>
    </row>
    <row r="625" spans="1:3" x14ac:dyDescent="0.2">
      <c r="A625" s="170">
        <v>849</v>
      </c>
      <c r="B625" s="163" t="s">
        <v>408</v>
      </c>
      <c r="C625" s="169" t="s">
        <v>458</v>
      </c>
    </row>
    <row r="626" spans="1:3" x14ac:dyDescent="0.2">
      <c r="A626" s="170">
        <v>850</v>
      </c>
      <c r="B626" s="163" t="s">
        <v>408</v>
      </c>
      <c r="C626" s="169" t="s">
        <v>458</v>
      </c>
    </row>
    <row r="627" spans="1:3" x14ac:dyDescent="0.2">
      <c r="A627" s="170">
        <v>851</v>
      </c>
      <c r="B627" s="163" t="s">
        <v>408</v>
      </c>
      <c r="C627" s="169" t="s">
        <v>458</v>
      </c>
    </row>
    <row r="628" spans="1:3" x14ac:dyDescent="0.2">
      <c r="A628" s="170">
        <v>852</v>
      </c>
      <c r="B628" s="163" t="s">
        <v>407</v>
      </c>
      <c r="C628" s="169" t="s">
        <v>457</v>
      </c>
    </row>
    <row r="629" spans="1:3" x14ac:dyDescent="0.2">
      <c r="A629" s="170">
        <v>853</v>
      </c>
      <c r="B629" s="163" t="s">
        <v>407</v>
      </c>
      <c r="C629" s="169" t="s">
        <v>457</v>
      </c>
    </row>
    <row r="630" spans="1:3" x14ac:dyDescent="0.2">
      <c r="A630" s="170">
        <v>854</v>
      </c>
      <c r="B630" s="163" t="s">
        <v>407</v>
      </c>
      <c r="C630" s="169" t="s">
        <v>457</v>
      </c>
    </row>
    <row r="631" spans="1:3" x14ac:dyDescent="0.2">
      <c r="A631" s="170">
        <v>855</v>
      </c>
      <c r="B631" s="163" t="s">
        <v>407</v>
      </c>
      <c r="C631" s="169" t="s">
        <v>457</v>
      </c>
    </row>
    <row r="632" spans="1:3" x14ac:dyDescent="0.2">
      <c r="A632" s="170">
        <v>856</v>
      </c>
      <c r="B632" s="163" t="s">
        <v>407</v>
      </c>
      <c r="C632" s="169" t="s">
        <v>457</v>
      </c>
    </row>
    <row r="633" spans="1:3" x14ac:dyDescent="0.2">
      <c r="A633" s="170">
        <v>857</v>
      </c>
      <c r="B633" s="163" t="s">
        <v>407</v>
      </c>
      <c r="C633" s="169" t="s">
        <v>457</v>
      </c>
    </row>
    <row r="634" spans="1:3" x14ac:dyDescent="0.2">
      <c r="A634" s="170">
        <v>858</v>
      </c>
      <c r="B634" s="163" t="s">
        <v>407</v>
      </c>
      <c r="C634" s="169" t="s">
        <v>457</v>
      </c>
    </row>
    <row r="635" spans="1:3" x14ac:dyDescent="0.2">
      <c r="A635" s="170">
        <v>859</v>
      </c>
      <c r="B635" s="163" t="s">
        <v>407</v>
      </c>
      <c r="C635" s="169" t="s">
        <v>457</v>
      </c>
    </row>
    <row r="636" spans="1:3" x14ac:dyDescent="0.2">
      <c r="A636" s="170">
        <v>860</v>
      </c>
      <c r="B636" s="163" t="s">
        <v>407</v>
      </c>
      <c r="C636" s="169" t="s">
        <v>457</v>
      </c>
    </row>
    <row r="637" spans="1:3" x14ac:dyDescent="0.2">
      <c r="A637" s="170">
        <v>861</v>
      </c>
      <c r="B637" s="163" t="s">
        <v>407</v>
      </c>
      <c r="C637" s="169" t="s">
        <v>457</v>
      </c>
    </row>
    <row r="638" spans="1:3" x14ac:dyDescent="0.2">
      <c r="A638" s="170">
        <v>862</v>
      </c>
      <c r="B638" s="163" t="s">
        <v>407</v>
      </c>
      <c r="C638" s="169" t="s">
        <v>457</v>
      </c>
    </row>
    <row r="639" spans="1:3" x14ac:dyDescent="0.2">
      <c r="A639" s="170">
        <v>863</v>
      </c>
      <c r="B639" s="163" t="s">
        <v>407</v>
      </c>
      <c r="C639" s="169" t="s">
        <v>457</v>
      </c>
    </row>
    <row r="640" spans="1:3" x14ac:dyDescent="0.2">
      <c r="A640" s="170">
        <v>864</v>
      </c>
      <c r="B640" s="163" t="s">
        <v>407</v>
      </c>
      <c r="C640" s="169" t="s">
        <v>457</v>
      </c>
    </row>
    <row r="641" spans="1:3" x14ac:dyDescent="0.2">
      <c r="A641" s="170">
        <v>865</v>
      </c>
      <c r="B641" s="163" t="s">
        <v>407</v>
      </c>
      <c r="C641" s="169" t="s">
        <v>457</v>
      </c>
    </row>
    <row r="642" spans="1:3" x14ac:dyDescent="0.2">
      <c r="A642" s="170">
        <v>866</v>
      </c>
      <c r="B642" s="163" t="s">
        <v>408</v>
      </c>
      <c r="C642" s="169" t="s">
        <v>458</v>
      </c>
    </row>
    <row r="643" spans="1:3" x14ac:dyDescent="0.2">
      <c r="A643" s="170">
        <v>867</v>
      </c>
      <c r="B643" s="163" t="s">
        <v>407</v>
      </c>
      <c r="C643" s="169" t="s">
        <v>457</v>
      </c>
    </row>
    <row r="644" spans="1:3" x14ac:dyDescent="0.2">
      <c r="A644" s="170">
        <v>868</v>
      </c>
      <c r="B644" s="163" t="s">
        <v>408</v>
      </c>
      <c r="C644" s="169" t="s">
        <v>458</v>
      </c>
    </row>
    <row r="645" spans="1:3" x14ac:dyDescent="0.2">
      <c r="A645" s="170">
        <v>869</v>
      </c>
      <c r="B645" s="163" t="s">
        <v>407</v>
      </c>
      <c r="C645" s="169" t="s">
        <v>457</v>
      </c>
    </row>
    <row r="646" spans="1:3" x14ac:dyDescent="0.2">
      <c r="A646" s="170">
        <v>870</v>
      </c>
      <c r="B646" s="163" t="s">
        <v>408</v>
      </c>
      <c r="C646" s="169" t="s">
        <v>458</v>
      </c>
    </row>
    <row r="647" spans="1:3" x14ac:dyDescent="0.2">
      <c r="A647" s="170">
        <v>871</v>
      </c>
      <c r="B647" s="163" t="s">
        <v>407</v>
      </c>
      <c r="C647" s="169" t="s">
        <v>457</v>
      </c>
    </row>
    <row r="648" spans="1:3" x14ac:dyDescent="0.2">
      <c r="A648" s="170">
        <v>872</v>
      </c>
      <c r="B648" s="163" t="s">
        <v>408</v>
      </c>
      <c r="C648" s="169" t="s">
        <v>458</v>
      </c>
    </row>
    <row r="649" spans="1:3" x14ac:dyDescent="0.2">
      <c r="A649" s="170">
        <v>873</v>
      </c>
      <c r="B649" s="163" t="s">
        <v>407</v>
      </c>
      <c r="C649" s="169" t="s">
        <v>457</v>
      </c>
    </row>
    <row r="650" spans="1:3" x14ac:dyDescent="0.2">
      <c r="A650" s="170">
        <v>874</v>
      </c>
      <c r="B650" s="163" t="s">
        <v>408</v>
      </c>
      <c r="C650" s="169" t="s">
        <v>458</v>
      </c>
    </row>
    <row r="651" spans="1:3" x14ac:dyDescent="0.2">
      <c r="A651" s="170">
        <v>875</v>
      </c>
      <c r="B651" s="163" t="s">
        <v>407</v>
      </c>
      <c r="C651" s="169" t="s">
        <v>457</v>
      </c>
    </row>
    <row r="652" spans="1:3" x14ac:dyDescent="0.2">
      <c r="A652" s="170">
        <v>876</v>
      </c>
      <c r="B652" s="163" t="s">
        <v>408</v>
      </c>
      <c r="C652" s="169" t="s">
        <v>458</v>
      </c>
    </row>
    <row r="653" spans="1:3" x14ac:dyDescent="0.2">
      <c r="A653" s="170">
        <v>877</v>
      </c>
      <c r="B653" s="163" t="s">
        <v>407</v>
      </c>
      <c r="C653" s="169" t="s">
        <v>457</v>
      </c>
    </row>
    <row r="654" spans="1:3" x14ac:dyDescent="0.2">
      <c r="A654" s="170">
        <v>878</v>
      </c>
      <c r="B654" s="163" t="s">
        <v>408</v>
      </c>
      <c r="C654" s="169" t="s">
        <v>458</v>
      </c>
    </row>
    <row r="655" spans="1:3" x14ac:dyDescent="0.2">
      <c r="A655" s="170">
        <v>879</v>
      </c>
      <c r="B655" s="163" t="s">
        <v>407</v>
      </c>
      <c r="C655" s="169" t="s">
        <v>457</v>
      </c>
    </row>
    <row r="656" spans="1:3" x14ac:dyDescent="0.2">
      <c r="A656" s="170">
        <v>880</v>
      </c>
      <c r="B656" s="163" t="s">
        <v>408</v>
      </c>
      <c r="C656" s="169" t="s">
        <v>458</v>
      </c>
    </row>
    <row r="657" spans="1:3" x14ac:dyDescent="0.2">
      <c r="A657" s="170">
        <v>881</v>
      </c>
      <c r="B657" s="163" t="s">
        <v>407</v>
      </c>
      <c r="C657" s="169" t="s">
        <v>457</v>
      </c>
    </row>
    <row r="658" spans="1:3" x14ac:dyDescent="0.2">
      <c r="A658" s="170">
        <v>882</v>
      </c>
      <c r="B658" s="163" t="s">
        <v>408</v>
      </c>
      <c r="C658" s="169" t="s">
        <v>458</v>
      </c>
    </row>
    <row r="659" spans="1:3" x14ac:dyDescent="0.2">
      <c r="A659" s="170">
        <v>883</v>
      </c>
      <c r="B659" s="163" t="s">
        <v>407</v>
      </c>
      <c r="C659" s="169" t="s">
        <v>457</v>
      </c>
    </row>
    <row r="660" spans="1:3" x14ac:dyDescent="0.2">
      <c r="A660" s="170">
        <v>884</v>
      </c>
      <c r="B660" s="163" t="s">
        <v>408</v>
      </c>
      <c r="C660" s="169" t="s">
        <v>458</v>
      </c>
    </row>
    <row r="661" spans="1:3" x14ac:dyDescent="0.2">
      <c r="A661" s="170">
        <v>885</v>
      </c>
      <c r="B661" s="163" t="s">
        <v>407</v>
      </c>
      <c r="C661" s="169" t="s">
        <v>457</v>
      </c>
    </row>
    <row r="662" spans="1:3" x14ac:dyDescent="0.2">
      <c r="A662" s="170">
        <v>886</v>
      </c>
      <c r="B662" s="163" t="s">
        <v>408</v>
      </c>
      <c r="C662" s="169" t="s">
        <v>458</v>
      </c>
    </row>
    <row r="663" spans="1:3" x14ac:dyDescent="0.2">
      <c r="A663" s="170">
        <v>887</v>
      </c>
      <c r="B663" s="163" t="s">
        <v>407</v>
      </c>
      <c r="C663" s="169" t="s">
        <v>457</v>
      </c>
    </row>
    <row r="664" spans="1:3" x14ac:dyDescent="0.2">
      <c r="A664" s="170">
        <v>888</v>
      </c>
      <c r="B664" s="163" t="s">
        <v>408</v>
      </c>
      <c r="C664" s="169" t="s">
        <v>458</v>
      </c>
    </row>
    <row r="665" spans="1:3" x14ac:dyDescent="0.2">
      <c r="A665" s="170">
        <v>889</v>
      </c>
      <c r="B665" s="163" t="s">
        <v>407</v>
      </c>
      <c r="C665" s="169" t="s">
        <v>457</v>
      </c>
    </row>
    <row r="666" spans="1:3" x14ac:dyDescent="0.2">
      <c r="A666" s="170">
        <v>890</v>
      </c>
      <c r="B666" s="163" t="s">
        <v>408</v>
      </c>
      <c r="C666" s="169" t="s">
        <v>458</v>
      </c>
    </row>
    <row r="667" spans="1:3" x14ac:dyDescent="0.2">
      <c r="A667" s="170">
        <v>891</v>
      </c>
      <c r="B667" s="163" t="s">
        <v>408</v>
      </c>
      <c r="C667" s="169" t="s">
        <v>458</v>
      </c>
    </row>
    <row r="668" spans="1:3" x14ac:dyDescent="0.2">
      <c r="A668" s="170">
        <v>892</v>
      </c>
      <c r="B668" s="163" t="s">
        <v>408</v>
      </c>
      <c r="C668" s="169" t="s">
        <v>458</v>
      </c>
    </row>
    <row r="669" spans="1:3" x14ac:dyDescent="0.2">
      <c r="A669" s="170">
        <v>893</v>
      </c>
      <c r="B669" s="163" t="s">
        <v>408</v>
      </c>
      <c r="C669" s="169" t="s">
        <v>458</v>
      </c>
    </row>
    <row r="670" spans="1:3" x14ac:dyDescent="0.2">
      <c r="A670" s="170">
        <v>894</v>
      </c>
      <c r="B670" s="163" t="s">
        <v>366</v>
      </c>
      <c r="C670" s="169" t="s">
        <v>458</v>
      </c>
    </row>
    <row r="671" spans="1:3" x14ac:dyDescent="0.2">
      <c r="A671" s="170">
        <v>895</v>
      </c>
      <c r="B671" s="163" t="s">
        <v>366</v>
      </c>
      <c r="C671" s="169" t="s">
        <v>458</v>
      </c>
    </row>
    <row r="672" spans="1:3" x14ac:dyDescent="0.2">
      <c r="A672" s="170">
        <v>896</v>
      </c>
      <c r="B672" s="163" t="s">
        <v>366</v>
      </c>
      <c r="C672" s="169" t="s">
        <v>458</v>
      </c>
    </row>
    <row r="673" spans="1:3" x14ac:dyDescent="0.2">
      <c r="A673" s="170">
        <v>897</v>
      </c>
      <c r="B673" s="163" t="s">
        <v>408</v>
      </c>
      <c r="C673" s="169" t="s">
        <v>458</v>
      </c>
    </row>
    <row r="674" spans="1:3" x14ac:dyDescent="0.2">
      <c r="A674" s="170">
        <v>898</v>
      </c>
      <c r="B674" s="163" t="s">
        <v>408</v>
      </c>
      <c r="C674" s="169" t="s">
        <v>458</v>
      </c>
    </row>
    <row r="675" spans="1:3" x14ac:dyDescent="0.2">
      <c r="A675" s="170">
        <v>899</v>
      </c>
      <c r="B675" s="163" t="s">
        <v>409</v>
      </c>
      <c r="C675" s="169" t="s">
        <v>458</v>
      </c>
    </row>
    <row r="676" spans="1:3" x14ac:dyDescent="0.2">
      <c r="A676" s="170">
        <v>900</v>
      </c>
      <c r="B676" s="163" t="s">
        <v>409</v>
      </c>
      <c r="C676" s="169" t="s">
        <v>458</v>
      </c>
    </row>
    <row r="677" spans="1:3" x14ac:dyDescent="0.2">
      <c r="A677" s="170">
        <v>901</v>
      </c>
      <c r="B677" s="163" t="s">
        <v>409</v>
      </c>
      <c r="C677" s="169" t="s">
        <v>458</v>
      </c>
    </row>
    <row r="678" spans="1:3" x14ac:dyDescent="0.2">
      <c r="A678" s="170">
        <v>902</v>
      </c>
      <c r="B678" s="163" t="s">
        <v>409</v>
      </c>
      <c r="C678" s="169" t="s">
        <v>458</v>
      </c>
    </row>
    <row r="679" spans="1:3" x14ac:dyDescent="0.2">
      <c r="A679" s="170">
        <v>903</v>
      </c>
      <c r="B679" s="163" t="s">
        <v>409</v>
      </c>
      <c r="C679" s="169" t="s">
        <v>458</v>
      </c>
    </row>
    <row r="680" spans="1:3" x14ac:dyDescent="0.2">
      <c r="A680" s="170">
        <v>904</v>
      </c>
      <c r="B680" s="163" t="s">
        <v>410</v>
      </c>
      <c r="C680" s="169" t="s">
        <v>458</v>
      </c>
    </row>
    <row r="681" spans="1:3" x14ac:dyDescent="0.2">
      <c r="A681" s="170">
        <v>905</v>
      </c>
      <c r="B681" s="163" t="s">
        <v>410</v>
      </c>
      <c r="C681" s="169" t="s">
        <v>458</v>
      </c>
    </row>
    <row r="682" spans="1:3" x14ac:dyDescent="0.2">
      <c r="A682" s="170">
        <v>906</v>
      </c>
      <c r="B682" s="163" t="s">
        <v>410</v>
      </c>
      <c r="C682" s="169" t="s">
        <v>458</v>
      </c>
    </row>
    <row r="683" spans="1:3" x14ac:dyDescent="0.2">
      <c r="A683" s="170">
        <v>907</v>
      </c>
      <c r="B683" s="163" t="s">
        <v>411</v>
      </c>
      <c r="C683" s="169" t="s">
        <v>458</v>
      </c>
    </row>
    <row r="684" spans="1:3" x14ac:dyDescent="0.2">
      <c r="A684" s="170">
        <v>908</v>
      </c>
      <c r="B684" s="163" t="s">
        <v>411</v>
      </c>
      <c r="C684" s="169" t="s">
        <v>458</v>
      </c>
    </row>
    <row r="685" spans="1:3" x14ac:dyDescent="0.2">
      <c r="A685" s="170">
        <v>909</v>
      </c>
      <c r="B685" s="163" t="s">
        <v>411</v>
      </c>
      <c r="C685" s="169" t="s">
        <v>458</v>
      </c>
    </row>
    <row r="686" spans="1:3" x14ac:dyDescent="0.2">
      <c r="A686" s="170">
        <v>910</v>
      </c>
      <c r="B686" s="163" t="s">
        <v>411</v>
      </c>
      <c r="C686" s="169" t="s">
        <v>458</v>
      </c>
    </row>
    <row r="687" spans="1:3" x14ac:dyDescent="0.2">
      <c r="A687" s="170">
        <v>911</v>
      </c>
      <c r="B687" s="163" t="s">
        <v>411</v>
      </c>
      <c r="C687" s="169" t="s">
        <v>458</v>
      </c>
    </row>
    <row r="688" spans="1:3" x14ac:dyDescent="0.2">
      <c r="A688" s="170">
        <v>912</v>
      </c>
      <c r="B688" s="163" t="s">
        <v>411</v>
      </c>
      <c r="C688" s="169" t="s">
        <v>458</v>
      </c>
    </row>
    <row r="689" spans="1:3" x14ac:dyDescent="0.2">
      <c r="A689" s="170">
        <v>913</v>
      </c>
      <c r="B689" s="163" t="s">
        <v>411</v>
      </c>
      <c r="C689" s="169" t="s">
        <v>458</v>
      </c>
    </row>
    <row r="690" spans="1:3" x14ac:dyDescent="0.2">
      <c r="A690" s="170">
        <v>914</v>
      </c>
      <c r="B690" s="163" t="s">
        <v>412</v>
      </c>
      <c r="C690" s="169" t="s">
        <v>457</v>
      </c>
    </row>
    <row r="691" spans="1:3" x14ac:dyDescent="0.2">
      <c r="A691" s="170">
        <v>915</v>
      </c>
      <c r="B691" s="163" t="s">
        <v>366</v>
      </c>
      <c r="C691" s="169" t="s">
        <v>457</v>
      </c>
    </row>
    <row r="692" spans="1:3" x14ac:dyDescent="0.2">
      <c r="A692" s="170">
        <v>916</v>
      </c>
      <c r="B692" s="163" t="s">
        <v>366</v>
      </c>
      <c r="C692" s="169" t="s">
        <v>457</v>
      </c>
    </row>
    <row r="693" spans="1:3" x14ac:dyDescent="0.2">
      <c r="A693" s="170">
        <v>917</v>
      </c>
      <c r="B693" s="163" t="s">
        <v>366</v>
      </c>
      <c r="C693" s="169" t="s">
        <v>457</v>
      </c>
    </row>
    <row r="694" spans="1:3" x14ac:dyDescent="0.2">
      <c r="A694" s="170">
        <v>918</v>
      </c>
      <c r="B694" s="163" t="s">
        <v>302</v>
      </c>
      <c r="C694" s="169" t="s">
        <v>457</v>
      </c>
    </row>
    <row r="695" spans="1:3" x14ac:dyDescent="0.2">
      <c r="A695" s="170">
        <v>919</v>
      </c>
      <c r="B695" s="163" t="s">
        <v>413</v>
      </c>
      <c r="C695" s="169" t="s">
        <v>457</v>
      </c>
    </row>
    <row r="696" spans="1:3" x14ac:dyDescent="0.2">
      <c r="A696" s="170">
        <v>920</v>
      </c>
      <c r="B696" s="163" t="s">
        <v>413</v>
      </c>
      <c r="C696" s="169" t="s">
        <v>457</v>
      </c>
    </row>
    <row r="697" spans="1:3" x14ac:dyDescent="0.2">
      <c r="A697" s="170">
        <v>922</v>
      </c>
      <c r="B697" s="163" t="s">
        <v>325</v>
      </c>
      <c r="C697" s="169" t="s">
        <v>457</v>
      </c>
    </row>
    <row r="698" spans="1:3" x14ac:dyDescent="0.2">
      <c r="A698" s="170">
        <v>923</v>
      </c>
      <c r="B698" s="163" t="s">
        <v>325</v>
      </c>
      <c r="C698" s="169" t="s">
        <v>457</v>
      </c>
    </row>
    <row r="699" spans="1:3" x14ac:dyDescent="0.2">
      <c r="A699" s="170">
        <v>924</v>
      </c>
      <c r="B699" s="163" t="s">
        <v>325</v>
      </c>
      <c r="C699" s="169" t="s">
        <v>457</v>
      </c>
    </row>
    <row r="700" spans="1:3" x14ac:dyDescent="0.2">
      <c r="A700" s="170">
        <v>925</v>
      </c>
      <c r="B700" s="163" t="s">
        <v>414</v>
      </c>
      <c r="C700" s="169" t="s">
        <v>453</v>
      </c>
    </row>
    <row r="701" spans="1:3" x14ac:dyDescent="0.2">
      <c r="A701" s="170">
        <v>926</v>
      </c>
      <c r="B701" s="163" t="s">
        <v>355</v>
      </c>
      <c r="C701" s="169" t="s">
        <v>453</v>
      </c>
    </row>
    <row r="702" spans="1:3" x14ac:dyDescent="0.2">
      <c r="A702" s="170">
        <v>927</v>
      </c>
      <c r="B702" s="163" t="s">
        <v>357</v>
      </c>
      <c r="C702" s="169" t="s">
        <v>453</v>
      </c>
    </row>
    <row r="703" spans="1:3" x14ac:dyDescent="0.2">
      <c r="A703" s="170">
        <v>928</v>
      </c>
      <c r="B703" s="163" t="s">
        <v>356</v>
      </c>
      <c r="C703" s="169" t="s">
        <v>453</v>
      </c>
    </row>
    <row r="704" spans="1:3" x14ac:dyDescent="0.2">
      <c r="A704" s="170">
        <v>929</v>
      </c>
      <c r="B704" s="163" t="s">
        <v>409</v>
      </c>
      <c r="C704" s="169" t="s">
        <v>458</v>
      </c>
    </row>
    <row r="705" spans="1:3" x14ac:dyDescent="0.2">
      <c r="A705" s="170">
        <v>930</v>
      </c>
      <c r="B705" s="163" t="s">
        <v>409</v>
      </c>
      <c r="C705" s="169" t="s">
        <v>458</v>
      </c>
    </row>
    <row r="706" spans="1:3" x14ac:dyDescent="0.2">
      <c r="A706" s="170">
        <v>931</v>
      </c>
      <c r="B706" s="163" t="s">
        <v>409</v>
      </c>
      <c r="C706" s="169" t="s">
        <v>458</v>
      </c>
    </row>
    <row r="707" spans="1:3" x14ac:dyDescent="0.2">
      <c r="A707" s="170">
        <v>932</v>
      </c>
      <c r="B707" s="163" t="s">
        <v>415</v>
      </c>
      <c r="C707" s="169" t="s">
        <v>457</v>
      </c>
    </row>
    <row r="708" spans="1:3" x14ac:dyDescent="0.2">
      <c r="A708" s="170">
        <v>933</v>
      </c>
      <c r="B708" s="163" t="s">
        <v>407</v>
      </c>
      <c r="C708" s="169" t="s">
        <v>457</v>
      </c>
    </row>
    <row r="709" spans="1:3" x14ac:dyDescent="0.2">
      <c r="A709" s="170">
        <v>934</v>
      </c>
      <c r="B709" s="163" t="s">
        <v>408</v>
      </c>
      <c r="C709" s="169" t="s">
        <v>458</v>
      </c>
    </row>
    <row r="710" spans="1:3" x14ac:dyDescent="0.2">
      <c r="A710" s="170">
        <v>935</v>
      </c>
      <c r="B710" s="163" t="s">
        <v>416</v>
      </c>
      <c r="C710" s="169" t="s">
        <v>457</v>
      </c>
    </row>
    <row r="711" spans="1:3" x14ac:dyDescent="0.2">
      <c r="A711" s="170">
        <v>936</v>
      </c>
      <c r="B711" s="163" t="s">
        <v>416</v>
      </c>
      <c r="C711" s="169" t="s">
        <v>457</v>
      </c>
    </row>
    <row r="712" spans="1:3" x14ac:dyDescent="0.2">
      <c r="A712" s="170">
        <v>937</v>
      </c>
      <c r="B712" s="163" t="s">
        <v>416</v>
      </c>
      <c r="C712" s="169" t="s">
        <v>457</v>
      </c>
    </row>
    <row r="713" spans="1:3" x14ac:dyDescent="0.2">
      <c r="A713" s="170">
        <v>938</v>
      </c>
      <c r="B713" s="163" t="s">
        <v>416</v>
      </c>
      <c r="C713" s="169" t="s">
        <v>457</v>
      </c>
    </row>
    <row r="714" spans="1:3" x14ac:dyDescent="0.2">
      <c r="A714" s="170">
        <v>939</v>
      </c>
      <c r="B714" s="163" t="s">
        <v>416</v>
      </c>
      <c r="C714" s="169" t="s">
        <v>457</v>
      </c>
    </row>
    <row r="715" spans="1:3" x14ac:dyDescent="0.2">
      <c r="A715" s="170">
        <v>940</v>
      </c>
      <c r="B715" s="163" t="s">
        <v>417</v>
      </c>
      <c r="C715" s="169" t="s">
        <v>454</v>
      </c>
    </row>
    <row r="716" spans="1:3" x14ac:dyDescent="0.2">
      <c r="A716" s="170">
        <v>941</v>
      </c>
      <c r="B716" s="163" t="s">
        <v>418</v>
      </c>
      <c r="C716" s="169" t="s">
        <v>454</v>
      </c>
    </row>
    <row r="717" spans="1:3" x14ac:dyDescent="0.2">
      <c r="A717" s="170">
        <v>942</v>
      </c>
      <c r="B717" s="163" t="s">
        <v>271</v>
      </c>
      <c r="C717" s="169" t="s">
        <v>457</v>
      </c>
    </row>
    <row r="718" spans="1:3" x14ac:dyDescent="0.2">
      <c r="A718" s="170">
        <v>943</v>
      </c>
      <c r="B718" s="163" t="s">
        <v>262</v>
      </c>
      <c r="C718" s="169" t="s">
        <v>457</v>
      </c>
    </row>
    <row r="719" spans="1:3" x14ac:dyDescent="0.2">
      <c r="A719" s="170">
        <v>944</v>
      </c>
      <c r="B719" s="163" t="s">
        <v>262</v>
      </c>
      <c r="C719" s="169" t="s">
        <v>457</v>
      </c>
    </row>
    <row r="720" spans="1:3" x14ac:dyDescent="0.2">
      <c r="A720" s="170">
        <v>945</v>
      </c>
      <c r="B720" s="163" t="s">
        <v>262</v>
      </c>
      <c r="C720" s="169" t="s">
        <v>457</v>
      </c>
    </row>
    <row r="721" spans="1:3" x14ac:dyDescent="0.2">
      <c r="A721" s="170">
        <v>946</v>
      </c>
      <c r="B721" s="163" t="s">
        <v>262</v>
      </c>
      <c r="C721" s="169" t="s">
        <v>457</v>
      </c>
    </row>
    <row r="722" spans="1:3" x14ac:dyDescent="0.2">
      <c r="A722" s="170">
        <v>947</v>
      </c>
      <c r="B722" s="163" t="s">
        <v>419</v>
      </c>
      <c r="C722" s="169" t="s">
        <v>457</v>
      </c>
    </row>
    <row r="723" spans="1:3" x14ac:dyDescent="0.2">
      <c r="A723" s="170">
        <v>948</v>
      </c>
      <c r="B723" s="163" t="s">
        <v>420</v>
      </c>
      <c r="C723" s="169" t="s">
        <v>457</v>
      </c>
    </row>
    <row r="724" spans="1:3" x14ac:dyDescent="0.2">
      <c r="A724" s="170">
        <v>949</v>
      </c>
      <c r="B724" s="163" t="s">
        <v>421</v>
      </c>
      <c r="C724" s="169" t="s">
        <v>457</v>
      </c>
    </row>
    <row r="725" spans="1:3" x14ac:dyDescent="0.2">
      <c r="A725" s="170">
        <v>950</v>
      </c>
      <c r="B725" s="163" t="s">
        <v>422</v>
      </c>
      <c r="C725" s="169" t="s">
        <v>458</v>
      </c>
    </row>
    <row r="726" spans="1:3" x14ac:dyDescent="0.2">
      <c r="A726" s="170">
        <v>951</v>
      </c>
      <c r="B726" s="163" t="s">
        <v>423</v>
      </c>
      <c r="C726" s="169" t="s">
        <v>458</v>
      </c>
    </row>
    <row r="727" spans="1:3" x14ac:dyDescent="0.2">
      <c r="A727" s="170">
        <v>952</v>
      </c>
      <c r="B727" s="163" t="s">
        <v>424</v>
      </c>
      <c r="C727" s="169" t="s">
        <v>457</v>
      </c>
    </row>
    <row r="728" spans="1:3" x14ac:dyDescent="0.2">
      <c r="A728" s="170">
        <v>953</v>
      </c>
      <c r="B728" s="163" t="s">
        <v>425</v>
      </c>
      <c r="C728" s="169" t="s">
        <v>457</v>
      </c>
    </row>
    <row r="729" spans="1:3" x14ac:dyDescent="0.2">
      <c r="A729" s="170">
        <v>954</v>
      </c>
      <c r="B729" s="163" t="s">
        <v>426</v>
      </c>
      <c r="C729" s="169" t="s">
        <v>457</v>
      </c>
    </row>
    <row r="730" spans="1:3" x14ac:dyDescent="0.2">
      <c r="A730" s="170">
        <v>955</v>
      </c>
      <c r="B730" s="163" t="s">
        <v>427</v>
      </c>
      <c r="C730" s="169" t="s">
        <v>457</v>
      </c>
    </row>
    <row r="731" spans="1:3" x14ac:dyDescent="0.2">
      <c r="A731" s="170">
        <v>956</v>
      </c>
      <c r="B731" s="163" t="s">
        <v>428</v>
      </c>
      <c r="C731" s="169" t="s">
        <v>457</v>
      </c>
    </row>
    <row r="732" spans="1:3" x14ac:dyDescent="0.2">
      <c r="A732" s="170">
        <v>957</v>
      </c>
      <c r="B732" s="163" t="s">
        <v>429</v>
      </c>
      <c r="C732" s="169" t="s">
        <v>457</v>
      </c>
    </row>
    <row r="733" spans="1:3" x14ac:dyDescent="0.2">
      <c r="A733" s="170">
        <v>958</v>
      </c>
      <c r="B733" s="163" t="s">
        <v>430</v>
      </c>
      <c r="C733" s="169" t="s">
        <v>457</v>
      </c>
    </row>
    <row r="734" spans="1:3" x14ac:dyDescent="0.2">
      <c r="A734" s="170">
        <v>959</v>
      </c>
      <c r="B734" s="163" t="s">
        <v>431</v>
      </c>
      <c r="C734" s="169" t="s">
        <v>457</v>
      </c>
    </row>
    <row r="735" spans="1:3" x14ac:dyDescent="0.2">
      <c r="A735" s="170">
        <v>960</v>
      </c>
      <c r="B735" s="163" t="s">
        <v>432</v>
      </c>
      <c r="C735" s="169" t="s">
        <v>457</v>
      </c>
    </row>
    <row r="736" spans="1:3" x14ac:dyDescent="0.2">
      <c r="A736" s="170">
        <v>961</v>
      </c>
      <c r="B736" s="163" t="s">
        <v>433</v>
      </c>
      <c r="C736" s="169" t="s">
        <v>457</v>
      </c>
    </row>
    <row r="737" spans="1:3" x14ac:dyDescent="0.2">
      <c r="A737" s="170">
        <v>962</v>
      </c>
      <c r="B737" s="163" t="s">
        <v>434</v>
      </c>
      <c r="C737" s="169" t="s">
        <v>457</v>
      </c>
    </row>
    <row r="738" spans="1:3" x14ac:dyDescent="0.2">
      <c r="A738" s="170">
        <v>963</v>
      </c>
      <c r="B738" s="163" t="s">
        <v>435</v>
      </c>
      <c r="C738" s="169" t="s">
        <v>457</v>
      </c>
    </row>
    <row r="739" spans="1:3" x14ac:dyDescent="0.2">
      <c r="A739" s="170">
        <v>964</v>
      </c>
      <c r="B739" s="163" t="s">
        <v>436</v>
      </c>
      <c r="C739" s="169" t="s">
        <v>457</v>
      </c>
    </row>
    <row r="740" spans="1:3" x14ac:dyDescent="0.2">
      <c r="A740" s="170">
        <v>965</v>
      </c>
      <c r="B740" s="163" t="s">
        <v>437</v>
      </c>
      <c r="C740" s="169" t="s">
        <v>457</v>
      </c>
    </row>
    <row r="741" spans="1:3" x14ac:dyDescent="0.2">
      <c r="A741" s="170">
        <v>966</v>
      </c>
      <c r="B741" s="163" t="s">
        <v>282</v>
      </c>
      <c r="C741" s="169" t="s">
        <v>458</v>
      </c>
    </row>
    <row r="742" spans="1:3" x14ac:dyDescent="0.2">
      <c r="A742" s="170">
        <v>967</v>
      </c>
      <c r="B742" s="163" t="s">
        <v>294</v>
      </c>
      <c r="C742" s="169" t="s">
        <v>457</v>
      </c>
    </row>
    <row r="743" spans="1:3" x14ac:dyDescent="0.2">
      <c r="A743" s="170">
        <v>968</v>
      </c>
      <c r="B743" s="163" t="s">
        <v>294</v>
      </c>
      <c r="C743" s="169" t="s">
        <v>457</v>
      </c>
    </row>
    <row r="744" spans="1:3" x14ac:dyDescent="0.2">
      <c r="A744" s="170">
        <v>969</v>
      </c>
      <c r="B744" s="163" t="s">
        <v>437</v>
      </c>
      <c r="C744" s="169" t="s">
        <v>457</v>
      </c>
    </row>
    <row r="745" spans="1:3" x14ac:dyDescent="0.2">
      <c r="A745" s="170">
        <v>970</v>
      </c>
      <c r="B745" s="163" t="s">
        <v>250</v>
      </c>
      <c r="C745" s="169" t="s">
        <v>457</v>
      </c>
    </row>
    <row r="746" spans="1:3" x14ac:dyDescent="0.2">
      <c r="A746" s="170">
        <v>971</v>
      </c>
      <c r="B746" s="163" t="s">
        <v>438</v>
      </c>
      <c r="C746" s="169" t="s">
        <v>457</v>
      </c>
    </row>
    <row r="747" spans="1:3" x14ac:dyDescent="0.2">
      <c r="A747" s="170">
        <v>972</v>
      </c>
      <c r="B747" s="163" t="s">
        <v>439</v>
      </c>
      <c r="C747" s="169" t="s">
        <v>457</v>
      </c>
    </row>
    <row r="748" spans="1:3" x14ac:dyDescent="0.2">
      <c r="A748" s="170">
        <v>973</v>
      </c>
      <c r="B748" s="163" t="s">
        <v>292</v>
      </c>
      <c r="C748" s="169" t="s">
        <v>457</v>
      </c>
    </row>
    <row r="749" spans="1:3" x14ac:dyDescent="0.2">
      <c r="A749" s="170">
        <v>974</v>
      </c>
      <c r="B749" s="163" t="s">
        <v>318</v>
      </c>
      <c r="C749" s="169" t="s">
        <v>457</v>
      </c>
    </row>
    <row r="750" spans="1:3" x14ac:dyDescent="0.2">
      <c r="A750" s="170">
        <v>975</v>
      </c>
      <c r="B750" s="163" t="s">
        <v>440</v>
      </c>
      <c r="C750" s="169" t="s">
        <v>457</v>
      </c>
    </row>
    <row r="751" spans="1:3" x14ac:dyDescent="0.2">
      <c r="A751" s="170">
        <v>976</v>
      </c>
      <c r="B751" s="163" t="s">
        <v>441</v>
      </c>
      <c r="C751" s="169" t="s">
        <v>457</v>
      </c>
    </row>
    <row r="752" spans="1:3" x14ac:dyDescent="0.2">
      <c r="A752" s="170">
        <v>978</v>
      </c>
      <c r="B752" s="163" t="s">
        <v>276</v>
      </c>
      <c r="C752" s="169" t="s">
        <v>458</v>
      </c>
    </row>
    <row r="753" spans="1:3" x14ac:dyDescent="0.2">
      <c r="A753" s="170">
        <v>979</v>
      </c>
      <c r="B753" s="163" t="s">
        <v>315</v>
      </c>
      <c r="C753" s="169" t="s">
        <v>458</v>
      </c>
    </row>
    <row r="754" spans="1:3" x14ac:dyDescent="0.2">
      <c r="A754" s="170">
        <v>980</v>
      </c>
      <c r="B754" s="163" t="s">
        <v>442</v>
      </c>
      <c r="C754" s="169" t="s">
        <v>457</v>
      </c>
    </row>
    <row r="755" spans="1:3" x14ac:dyDescent="0.2">
      <c r="A755" s="170">
        <v>981</v>
      </c>
      <c r="B755" s="163" t="s">
        <v>443</v>
      </c>
      <c r="C755" s="169" t="s">
        <v>458</v>
      </c>
    </row>
    <row r="756" spans="1:3" x14ac:dyDescent="0.2">
      <c r="A756" s="170">
        <v>982</v>
      </c>
      <c r="B756" s="163" t="s">
        <v>444</v>
      </c>
      <c r="C756" s="169" t="s">
        <v>457</v>
      </c>
    </row>
    <row r="757" spans="1:3" x14ac:dyDescent="0.2">
      <c r="A757" s="170">
        <v>983</v>
      </c>
      <c r="B757" s="163" t="s">
        <v>445</v>
      </c>
      <c r="C757" s="169" t="s">
        <v>457</v>
      </c>
    </row>
    <row r="758" spans="1:3" x14ac:dyDescent="0.2">
      <c r="A758" s="170">
        <v>984</v>
      </c>
      <c r="B758" s="163" t="s">
        <v>446</v>
      </c>
      <c r="C758" s="169" t="s">
        <v>457</v>
      </c>
    </row>
    <row r="759" spans="1:3" x14ac:dyDescent="0.2">
      <c r="A759" s="170">
        <v>985</v>
      </c>
      <c r="B759" s="163" t="s">
        <v>447</v>
      </c>
      <c r="C759" s="169" t="s">
        <v>457</v>
      </c>
    </row>
    <row r="760" spans="1:3" x14ac:dyDescent="0.2">
      <c r="A760" s="170">
        <v>989</v>
      </c>
      <c r="B760" s="163" t="s">
        <v>331</v>
      </c>
      <c r="C760" s="169" t="s">
        <v>457</v>
      </c>
    </row>
    <row r="761" spans="1:3" x14ac:dyDescent="0.2">
      <c r="A761" s="170">
        <v>990</v>
      </c>
      <c r="B761" s="163" t="s">
        <v>332</v>
      </c>
      <c r="C761" s="169" t="s">
        <v>458</v>
      </c>
    </row>
    <row r="762" spans="1:3" x14ac:dyDescent="0.2">
      <c r="A762" s="170">
        <v>991</v>
      </c>
      <c r="B762" s="163" t="s">
        <v>282</v>
      </c>
      <c r="C762" s="169" t="s">
        <v>458</v>
      </c>
    </row>
    <row r="763" spans="1:3" x14ac:dyDescent="0.2">
      <c r="A763" s="170">
        <v>996</v>
      </c>
      <c r="B763" s="163" t="s">
        <v>361</v>
      </c>
      <c r="C763" s="169" t="s">
        <v>457</v>
      </c>
    </row>
    <row r="764" spans="1:3" x14ac:dyDescent="0.2">
      <c r="A764" s="170">
        <v>997</v>
      </c>
      <c r="B764" s="163" t="s">
        <v>448</v>
      </c>
      <c r="C764" s="169"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E21" sqref="E21"/>
    </sheetView>
  </sheetViews>
  <sheetFormatPr defaultRowHeight="12.75" x14ac:dyDescent="0.2"/>
  <cols>
    <col min="1" max="1" width="32.140625" bestFit="1" customWidth="1"/>
    <col min="2" max="2" width="37.7109375" bestFit="1" customWidth="1"/>
    <col min="3" max="3" width="53.28515625" customWidth="1"/>
  </cols>
  <sheetData>
    <row r="1" spans="1:3" x14ac:dyDescent="0.2">
      <c r="A1" s="168" t="s">
        <v>27</v>
      </c>
    </row>
    <row r="2" spans="1:3" ht="36.75" customHeight="1" x14ac:dyDescent="0.2">
      <c r="A2" s="288" t="str">
        <f>Overview!B4&amp; " - Effective from "&amp;Overview!C4&amp;" - "&amp;Overview!E4&amp;" Residual Charging Bandings"</f>
        <v>Western Power Distribution (South Wales) plc - Effective from 2022/23 - Final Residual Charging Bandings</v>
      </c>
      <c r="B2" s="289"/>
      <c r="C2" s="289"/>
    </row>
    <row r="3" spans="1:3" x14ac:dyDescent="0.2">
      <c r="A3" s="188"/>
      <c r="B3" s="188"/>
      <c r="C3" s="188"/>
    </row>
    <row r="4" spans="1:3" x14ac:dyDescent="0.2">
      <c r="A4" s="189" t="s">
        <v>689</v>
      </c>
      <c r="B4" s="189" t="s">
        <v>690</v>
      </c>
      <c r="C4" s="189" t="s">
        <v>691</v>
      </c>
    </row>
    <row r="5" spans="1:3" ht="14.25" x14ac:dyDescent="0.2">
      <c r="A5" s="190" t="s">
        <v>525</v>
      </c>
      <c r="B5" s="191" t="s">
        <v>1448</v>
      </c>
      <c r="C5" s="333" t="s">
        <v>1463</v>
      </c>
    </row>
    <row r="6" spans="1:3" ht="14.25" x14ac:dyDescent="0.2">
      <c r="A6" s="190" t="s">
        <v>526</v>
      </c>
      <c r="B6" s="191" t="s">
        <v>1449</v>
      </c>
      <c r="C6" s="334"/>
    </row>
    <row r="7" spans="1:3" ht="14.25" x14ac:dyDescent="0.2">
      <c r="A7" s="190" t="s">
        <v>527</v>
      </c>
      <c r="B7" s="191" t="s">
        <v>1450</v>
      </c>
      <c r="C7" s="334"/>
    </row>
    <row r="8" spans="1:3" ht="14.25" x14ac:dyDescent="0.2">
      <c r="A8" s="190" t="s">
        <v>528</v>
      </c>
      <c r="B8" s="191" t="s">
        <v>1451</v>
      </c>
      <c r="C8" s="335"/>
    </row>
    <row r="9" spans="1:3" ht="14.25" x14ac:dyDescent="0.2">
      <c r="A9" s="190" t="s">
        <v>530</v>
      </c>
      <c r="B9" s="191" t="s">
        <v>1452</v>
      </c>
      <c r="C9" s="336" t="s">
        <v>697</v>
      </c>
    </row>
    <row r="10" spans="1:3" ht="14.25" x14ac:dyDescent="0.2">
      <c r="A10" s="190" t="s">
        <v>531</v>
      </c>
      <c r="B10" s="191" t="s">
        <v>1453</v>
      </c>
      <c r="C10" s="331"/>
    </row>
    <row r="11" spans="1:3" ht="14.25" x14ac:dyDescent="0.2">
      <c r="A11" s="190" t="s">
        <v>532</v>
      </c>
      <c r="B11" s="191" t="s">
        <v>1454</v>
      </c>
      <c r="C11" s="331"/>
    </row>
    <row r="12" spans="1:3" ht="14.25" x14ac:dyDescent="0.2">
      <c r="A12" s="190" t="s">
        <v>533</v>
      </c>
      <c r="B12" s="191" t="s">
        <v>1455</v>
      </c>
      <c r="C12" s="332"/>
    </row>
    <row r="13" spans="1:3" ht="14.25" x14ac:dyDescent="0.2">
      <c r="A13" s="190" t="s">
        <v>535</v>
      </c>
      <c r="B13" s="191" t="s">
        <v>1452</v>
      </c>
      <c r="C13" s="330" t="s">
        <v>697</v>
      </c>
    </row>
    <row r="14" spans="1:3" ht="14.25" x14ac:dyDescent="0.2">
      <c r="A14" s="190" t="s">
        <v>536</v>
      </c>
      <c r="B14" s="191" t="s">
        <v>1453</v>
      </c>
      <c r="C14" s="331"/>
    </row>
    <row r="15" spans="1:3" ht="14.25" x14ac:dyDescent="0.2">
      <c r="A15" s="190" t="s">
        <v>537</v>
      </c>
      <c r="B15" s="191" t="s">
        <v>1454</v>
      </c>
      <c r="C15" s="331"/>
    </row>
    <row r="16" spans="1:3" ht="14.25" x14ac:dyDescent="0.2">
      <c r="A16" s="190" t="s">
        <v>538</v>
      </c>
      <c r="B16" s="191" t="s">
        <v>1455</v>
      </c>
      <c r="C16" s="332"/>
    </row>
    <row r="17" spans="1:3" ht="14.25" x14ac:dyDescent="0.2">
      <c r="A17" s="190" t="s">
        <v>540</v>
      </c>
      <c r="B17" s="191" t="s">
        <v>1456</v>
      </c>
      <c r="C17" s="330" t="s">
        <v>697</v>
      </c>
    </row>
    <row r="18" spans="1:3" ht="14.25" x14ac:dyDescent="0.2">
      <c r="A18" s="190" t="s">
        <v>541</v>
      </c>
      <c r="B18" s="191" t="s">
        <v>1457</v>
      </c>
      <c r="C18" s="331"/>
    </row>
    <row r="19" spans="1:3" ht="14.25" x14ac:dyDescent="0.2">
      <c r="A19" s="190" t="s">
        <v>542</v>
      </c>
      <c r="B19" s="191" t="s">
        <v>1458</v>
      </c>
      <c r="C19" s="331"/>
    </row>
    <row r="20" spans="1:3" ht="14.25" x14ac:dyDescent="0.2">
      <c r="A20" s="190" t="s">
        <v>543</v>
      </c>
      <c r="B20" s="191" t="s">
        <v>1459</v>
      </c>
      <c r="C20" s="332"/>
    </row>
    <row r="21" spans="1:3" ht="14.25" x14ac:dyDescent="0.2">
      <c r="A21" s="190" t="s">
        <v>693</v>
      </c>
      <c r="B21" s="191" t="s">
        <v>692</v>
      </c>
      <c r="C21" s="330" t="s">
        <v>697</v>
      </c>
    </row>
    <row r="22" spans="1:3" ht="14.25" x14ac:dyDescent="0.2">
      <c r="A22" s="190" t="s">
        <v>694</v>
      </c>
      <c r="B22" s="191" t="s">
        <v>1460</v>
      </c>
      <c r="C22" s="331"/>
    </row>
    <row r="23" spans="1:3" ht="14.25" x14ac:dyDescent="0.2">
      <c r="A23" s="190" t="s">
        <v>695</v>
      </c>
      <c r="B23" s="191" t="s">
        <v>1461</v>
      </c>
      <c r="C23" s="331"/>
    </row>
    <row r="24" spans="1:3" ht="14.25" x14ac:dyDescent="0.2">
      <c r="A24" s="190" t="s">
        <v>696</v>
      </c>
      <c r="B24" s="191" t="s">
        <v>1462</v>
      </c>
      <c r="C24" s="332"/>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F1" zoomScaleNormal="100" workbookViewId="0">
      <selection activeCell="L10" sqref="L10"/>
    </sheetView>
  </sheetViews>
  <sheetFormatPr defaultRowHeight="12.75" x14ac:dyDescent="0.2"/>
  <cols>
    <col min="1" max="1" width="2.42578125" style="103" customWidth="1"/>
    <col min="2" max="2" width="33.7109375" style="103" customWidth="1"/>
    <col min="3" max="4" width="14.140625" style="103" customWidth="1"/>
    <col min="5" max="9" width="12.140625" style="103" customWidth="1"/>
    <col min="10" max="10" width="5.5703125" style="103" customWidth="1"/>
    <col min="11" max="11" width="5.28515625" style="103" customWidth="1"/>
    <col min="12" max="12" width="35.28515625" style="103" customWidth="1"/>
    <col min="13" max="20" width="11.7109375" style="103" customWidth="1"/>
    <col min="21" max="27" width="9.140625" style="103"/>
    <col min="28" max="28" width="25" style="103" bestFit="1" customWidth="1"/>
    <col min="29" max="29" width="14.5703125" style="103" bestFit="1" customWidth="1"/>
    <col min="30" max="16384" width="9.140625" style="103"/>
  </cols>
  <sheetData>
    <row r="1" spans="1:154" x14ac:dyDescent="0.2">
      <c r="B1" s="86" t="s">
        <v>27</v>
      </c>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row>
    <row r="2" spans="1:154" s="105" customFormat="1" ht="21.75" customHeight="1" x14ac:dyDescent="0.2">
      <c r="B2" s="337" t="str">
        <f>Overview!B4&amp; " - Effective from "&amp;TEXT(Overview!D4,"D MMMM YYYY")&amp;" - "&amp;Overview!E4</f>
        <v>Western Power Distribution (South Wales) plc - Effective from 1 April 2022 - Final</v>
      </c>
      <c r="C2" s="338"/>
      <c r="D2" s="338"/>
      <c r="E2" s="338"/>
      <c r="F2" s="338"/>
      <c r="G2" s="338"/>
      <c r="H2" s="338"/>
      <c r="I2" s="338"/>
      <c r="J2" s="338"/>
      <c r="K2" s="338"/>
      <c r="L2" s="338"/>
      <c r="M2" s="338"/>
      <c r="N2" s="338"/>
      <c r="O2" s="338"/>
      <c r="P2" s="338"/>
      <c r="Q2" s="338"/>
      <c r="R2" s="338"/>
      <c r="S2" s="338"/>
      <c r="T2" s="339"/>
      <c r="U2" s="104"/>
      <c r="V2" s="104"/>
      <c r="W2" s="104"/>
      <c r="X2" s="104"/>
      <c r="Y2" s="104"/>
      <c r="Z2" s="104"/>
      <c r="AA2" s="104"/>
      <c r="AB2" s="26"/>
      <c r="AC2" s="54" t="s">
        <v>206</v>
      </c>
      <c r="AD2" s="54" t="s">
        <v>208</v>
      </c>
      <c r="AE2" s="54" t="s">
        <v>207</v>
      </c>
      <c r="AF2" s="144" t="s">
        <v>33</v>
      </c>
      <c r="AG2" s="144" t="s">
        <v>34</v>
      </c>
      <c r="AH2" s="26" t="s">
        <v>174</v>
      </c>
      <c r="AI2" s="144" t="s">
        <v>61</v>
      </c>
      <c r="AJ2" s="104"/>
      <c r="AK2" s="104"/>
      <c r="AL2" s="104"/>
      <c r="AM2" s="104"/>
      <c r="AN2" s="104"/>
      <c r="AO2" s="104"/>
      <c r="AP2" s="104"/>
      <c r="AQ2" s="104"/>
      <c r="AR2" s="104"/>
      <c r="AS2" s="104"/>
      <c r="AT2" s="104"/>
      <c r="AU2" s="104"/>
      <c r="AV2" s="104"/>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c r="EJ2" s="104"/>
      <c r="EK2" s="104"/>
      <c r="EL2" s="104"/>
      <c r="EM2" s="104"/>
      <c r="EN2" s="104"/>
      <c r="EO2" s="104"/>
      <c r="EP2" s="104"/>
      <c r="EQ2" s="104"/>
      <c r="ER2" s="104"/>
      <c r="ES2" s="104"/>
      <c r="ET2" s="104"/>
      <c r="EU2" s="104"/>
      <c r="EV2" s="104"/>
      <c r="EW2" s="104"/>
      <c r="EX2" s="104"/>
    </row>
    <row r="3" spans="1:154" s="107" customFormat="1" ht="9" customHeight="1" x14ac:dyDescent="0.2">
      <c r="A3" s="106"/>
      <c r="B3" s="106"/>
      <c r="C3" s="106"/>
      <c r="D3" s="106"/>
      <c r="E3" s="106"/>
      <c r="F3" s="106"/>
      <c r="G3" s="106"/>
      <c r="H3" s="106"/>
      <c r="I3" s="106"/>
      <c r="J3" s="106"/>
      <c r="K3" s="106"/>
      <c r="L3" s="104"/>
      <c r="M3" s="104"/>
      <c r="N3" s="104"/>
      <c r="O3" s="104"/>
      <c r="P3" s="104"/>
      <c r="Q3" s="104"/>
      <c r="R3" s="104"/>
      <c r="S3" s="104"/>
      <c r="T3" s="104"/>
      <c r="U3" s="104"/>
      <c r="V3" s="104"/>
      <c r="W3" s="104"/>
      <c r="X3" s="104"/>
      <c r="Y3" s="104"/>
      <c r="Z3" s="104"/>
      <c r="AA3" s="104"/>
      <c r="AB3" s="17" t="s">
        <v>188</v>
      </c>
      <c r="AC3" s="146" t="s">
        <v>212</v>
      </c>
      <c r="AD3" s="147" t="s">
        <v>214</v>
      </c>
      <c r="AE3" s="148" t="s">
        <v>207</v>
      </c>
      <c r="AF3" s="154" t="s">
        <v>216</v>
      </c>
      <c r="AG3" s="149" t="s">
        <v>219</v>
      </c>
      <c r="AH3" s="149" t="s">
        <v>219</v>
      </c>
      <c r="AI3" s="150" t="s">
        <v>219</v>
      </c>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c r="EI3" s="104"/>
      <c r="EJ3" s="104"/>
      <c r="EK3" s="104"/>
      <c r="EL3" s="104"/>
      <c r="EM3" s="104"/>
      <c r="EN3" s="104"/>
      <c r="EO3" s="104"/>
      <c r="EP3" s="104"/>
      <c r="EQ3" s="104"/>
      <c r="ER3" s="104"/>
      <c r="ES3" s="104"/>
      <c r="ET3" s="104"/>
      <c r="EU3" s="104"/>
      <c r="EV3" s="104"/>
      <c r="EW3" s="104"/>
      <c r="EX3" s="104"/>
    </row>
    <row r="4" spans="1:154" ht="26.25" customHeight="1" x14ac:dyDescent="0.2">
      <c r="B4" s="343" t="s">
        <v>210</v>
      </c>
      <c r="C4" s="344"/>
      <c r="D4" s="344"/>
      <c r="E4" s="344"/>
      <c r="F4" s="344"/>
      <c r="G4" s="344"/>
      <c r="H4" s="344"/>
      <c r="I4" s="345"/>
      <c r="L4" s="343" t="s">
        <v>211</v>
      </c>
      <c r="M4" s="344"/>
      <c r="N4" s="344"/>
      <c r="O4" s="344"/>
      <c r="P4" s="344"/>
      <c r="Q4" s="344"/>
      <c r="R4" s="344"/>
      <c r="S4" s="344"/>
      <c r="T4" s="345"/>
      <c r="AB4" s="17" t="s">
        <v>189</v>
      </c>
      <c r="AC4" s="146" t="s">
        <v>212</v>
      </c>
      <c r="AD4" s="147" t="s">
        <v>214</v>
      </c>
      <c r="AE4" s="148" t="s">
        <v>207</v>
      </c>
      <c r="AF4" s="149" t="s">
        <v>219</v>
      </c>
      <c r="AG4" s="149" t="s">
        <v>219</v>
      </c>
      <c r="AH4" s="149" t="s">
        <v>219</v>
      </c>
      <c r="AI4" s="150" t="s">
        <v>219</v>
      </c>
    </row>
    <row r="5" spans="1:154" ht="18" customHeight="1" x14ac:dyDescent="0.2">
      <c r="B5" s="347" t="s">
        <v>144</v>
      </c>
      <c r="C5" s="347"/>
      <c r="D5" s="347"/>
      <c r="E5" s="347"/>
      <c r="F5" s="347"/>
      <c r="G5" s="347"/>
      <c r="H5" s="347"/>
      <c r="I5" s="347"/>
      <c r="L5" s="347" t="s">
        <v>146</v>
      </c>
      <c r="M5" s="347"/>
      <c r="N5" s="347"/>
      <c r="O5" s="347"/>
      <c r="P5" s="347"/>
      <c r="Q5" s="347"/>
      <c r="R5" s="347"/>
      <c r="S5" s="347"/>
      <c r="T5" s="347"/>
      <c r="AB5" s="17" t="s">
        <v>190</v>
      </c>
      <c r="AC5" s="146" t="s">
        <v>212</v>
      </c>
      <c r="AD5" s="147" t="s">
        <v>214</v>
      </c>
      <c r="AE5" s="148" t="s">
        <v>207</v>
      </c>
      <c r="AF5" s="154" t="s">
        <v>216</v>
      </c>
      <c r="AG5" s="149" t="s">
        <v>219</v>
      </c>
      <c r="AH5" s="149" t="s">
        <v>219</v>
      </c>
      <c r="AI5" s="150" t="s">
        <v>219</v>
      </c>
    </row>
    <row r="6" spans="1:154" s="108" customFormat="1" ht="27.75" customHeight="1" x14ac:dyDescent="0.2">
      <c r="B6" s="346" t="s">
        <v>150</v>
      </c>
      <c r="C6" s="346"/>
      <c r="D6" s="346"/>
      <c r="E6" s="346"/>
      <c r="F6" s="346"/>
      <c r="G6" s="346"/>
      <c r="H6" s="346"/>
      <c r="I6" s="346"/>
      <c r="L6" s="346" t="s">
        <v>151</v>
      </c>
      <c r="M6" s="346"/>
      <c r="N6" s="346"/>
      <c r="O6" s="346"/>
      <c r="P6" s="346"/>
      <c r="Q6" s="346"/>
      <c r="R6" s="346"/>
      <c r="S6" s="346"/>
      <c r="T6" s="346"/>
      <c r="AB6" s="17" t="s">
        <v>191</v>
      </c>
      <c r="AC6" s="146" t="s">
        <v>212</v>
      </c>
      <c r="AD6" s="147" t="s">
        <v>214</v>
      </c>
      <c r="AE6" s="148" t="s">
        <v>207</v>
      </c>
      <c r="AF6" s="149" t="s">
        <v>219</v>
      </c>
      <c r="AG6" s="149" t="s">
        <v>219</v>
      </c>
      <c r="AH6" s="149" t="s">
        <v>219</v>
      </c>
      <c r="AI6" s="150" t="s">
        <v>219</v>
      </c>
    </row>
    <row r="7" spans="1:154" ht="18" customHeight="1" x14ac:dyDescent="0.2">
      <c r="B7" s="347" t="s">
        <v>145</v>
      </c>
      <c r="C7" s="347"/>
      <c r="D7" s="347"/>
      <c r="E7" s="347"/>
      <c r="F7" s="347"/>
      <c r="G7" s="347"/>
      <c r="H7" s="347"/>
      <c r="I7" s="347"/>
      <c r="L7" s="347" t="s">
        <v>147</v>
      </c>
      <c r="M7" s="347"/>
      <c r="N7" s="347"/>
      <c r="O7" s="347"/>
      <c r="P7" s="347"/>
      <c r="Q7" s="347"/>
      <c r="R7" s="347"/>
      <c r="S7" s="347"/>
      <c r="T7" s="347"/>
      <c r="AB7" s="17" t="s">
        <v>192</v>
      </c>
      <c r="AC7" s="146" t="s">
        <v>212</v>
      </c>
      <c r="AD7" s="147" t="s">
        <v>214</v>
      </c>
      <c r="AE7" s="148" t="s">
        <v>207</v>
      </c>
      <c r="AF7" s="154" t="s">
        <v>216</v>
      </c>
      <c r="AG7" s="154" t="s">
        <v>217</v>
      </c>
      <c r="AH7" s="155" t="s">
        <v>218</v>
      </c>
      <c r="AI7" s="156" t="s">
        <v>61</v>
      </c>
    </row>
    <row r="8" spans="1:154" ht="8.25" customHeight="1" x14ac:dyDescent="0.2">
      <c r="AB8" s="17" t="s">
        <v>193</v>
      </c>
      <c r="AC8" s="146" t="s">
        <v>212</v>
      </c>
      <c r="AD8" s="147" t="s">
        <v>214</v>
      </c>
      <c r="AE8" s="148" t="s">
        <v>207</v>
      </c>
      <c r="AF8" s="154" t="s">
        <v>216</v>
      </c>
      <c r="AG8" s="154" t="s">
        <v>217</v>
      </c>
      <c r="AH8" s="155" t="s">
        <v>218</v>
      </c>
      <c r="AI8" s="151" t="s">
        <v>61</v>
      </c>
    </row>
    <row r="9" spans="1:154" ht="72" customHeight="1" x14ac:dyDescent="0.2">
      <c r="B9" s="109" t="s">
        <v>148</v>
      </c>
      <c r="C9" s="110" t="str">
        <f>IFERROR(VLOOKUP($B$10,$AB$2:$AI$18,2,FALSE),AC2)</f>
        <v>Red unit charge
p/kWh</v>
      </c>
      <c r="D9" s="110" t="str">
        <f>IFERROR(VLOOKUP($B$10,$AB$2:$AI$18,3,FALSE),AD2)</f>
        <v>Amber unit charge
p/kWh</v>
      </c>
      <c r="E9" s="110" t="str">
        <f>IFERROR(VLOOKUP($B$10,$AB$2:$AI$18,4,FALSE),AE2)</f>
        <v>Green unit charge
p/kWh</v>
      </c>
      <c r="F9" s="110" t="str">
        <f>IFERROR(VLOOKUP($B$10,$AB$2:$AI$18,5,FALSE),AF2)</f>
        <v>Fixed charge 
p/MPAN/day</v>
      </c>
      <c r="G9" s="110" t="str">
        <f>IFERROR(VLOOKUP($B$10,$AB$2:$AI$18,6,FALSE),AG2)</f>
        <v>Capacity charge 
p/kVA/day</v>
      </c>
      <c r="H9" s="110" t="str">
        <f>IFERROR(VLOOKUP($B$10,$AB$2:$AI$18,7,FALSE),AH2)</f>
        <v>Exceeded Capacity charge 
p/kVA/day</v>
      </c>
      <c r="I9" s="110" t="str">
        <f>IFERROR(VLOOKUP($B$10,$AB$2:$AI$18,8,FALSE),AI2)</f>
        <v>Reactive power charge
p/kVArh</v>
      </c>
      <c r="L9" s="109" t="s">
        <v>149</v>
      </c>
      <c r="M9" s="128" t="str">
        <f>'Annex 2 EHV charges'!H10</f>
        <v>Import
Super Red
unit charge
(p/kWh)</v>
      </c>
      <c r="N9" s="128" t="str">
        <f>'Annex 2 EHV charges'!I10</f>
        <v>Import
fixed charge
(p/day)</v>
      </c>
      <c r="O9" s="128" t="str">
        <f>'Annex 2 EHV charges'!J10</f>
        <v>Import
capacity charge
(p/kVA/day)</v>
      </c>
      <c r="P9" s="128" t="str">
        <f>'Annex 2 EHV charges'!K10</f>
        <v>Import
exceeded capacity charge
(p/kVA/day)</v>
      </c>
      <c r="Q9" s="129" t="str">
        <f>'Annex 2 EHV charges'!L10</f>
        <v>Export
Super Red
unit charge
(p/kWh)</v>
      </c>
      <c r="R9" s="129" t="str">
        <f>'Annex 2 EHV charges'!M10</f>
        <v>Export
fixed charge
(p/day)</v>
      </c>
      <c r="S9" s="129" t="str">
        <f>'Annex 2 EHV charges'!N10</f>
        <v>Export
capacity charge
(p/kVA/day)</v>
      </c>
      <c r="T9" s="129" t="str">
        <f>'Annex 2 EHV charges'!O10</f>
        <v>Export
exceeded capacity charge
(p/kVA/day)</v>
      </c>
      <c r="AB9" s="17" t="s">
        <v>194</v>
      </c>
      <c r="AC9" s="146" t="s">
        <v>212</v>
      </c>
      <c r="AD9" s="147" t="s">
        <v>214</v>
      </c>
      <c r="AE9" s="148" t="s">
        <v>207</v>
      </c>
      <c r="AF9" s="154" t="s">
        <v>216</v>
      </c>
      <c r="AG9" s="154" t="s">
        <v>217</v>
      </c>
      <c r="AH9" s="155" t="s">
        <v>218</v>
      </c>
      <c r="AI9" s="151" t="s">
        <v>61</v>
      </c>
    </row>
    <row r="10" spans="1:154" ht="30" customHeight="1" x14ac:dyDescent="0.2">
      <c r="B10" s="97" t="s">
        <v>192</v>
      </c>
      <c r="C10" s="124" t="str">
        <f>IFERROR(VLOOKUP($B$10,'Annex 1 LV, HV and UMS charges'!$A:$K,4,FALSE),"")</f>
        <v/>
      </c>
      <c r="D10" s="125" t="str">
        <f>IFERROR(VLOOKUP($B$10,'Annex 1 LV, HV and UMS charges'!$A:$K,5,FALSE),"")</f>
        <v/>
      </c>
      <c r="E10" s="125" t="str">
        <f>IFERROR(VLOOKUP($B$10,'Annex 1 LV, HV and UMS charges'!$A:$K,6,FALSE),"")</f>
        <v/>
      </c>
      <c r="F10" s="99" t="str">
        <f>IFERROR(VLOOKUP($B$10,'Annex 1 LV, HV and UMS charges'!$A:$K,7,FALSE),"")</f>
        <v/>
      </c>
      <c r="G10" s="99" t="str">
        <f>IFERROR(VLOOKUP($B$10,'Annex 1 LV, HV and UMS charges'!$A:$K,8,FALSE),"")</f>
        <v/>
      </c>
      <c r="H10" s="99" t="str">
        <f>IFERROR(VLOOKUP($B$10,'Annex 1 LV, HV and UMS charges'!$A:$K,9,FALSE),"")</f>
        <v/>
      </c>
      <c r="I10" s="99" t="str">
        <f>IFERROR(VLOOKUP($B$10,'Annex 1 LV, HV and UMS charges'!$A:$K,10,FALSE),"")</f>
        <v/>
      </c>
      <c r="L10" s="97"/>
      <c r="M10" s="99" t="str">
        <f>IFERROR(VLOOKUP($L$10,'Annex 2 EHV charges'!$G:$O,2,FALSE),"")</f>
        <v/>
      </c>
      <c r="N10" s="99" t="str">
        <f>IFERROR(VLOOKUP($L$10,'Annex 2 EHV charges'!$G:$O,3,FALSE),"")</f>
        <v/>
      </c>
      <c r="O10" s="99" t="str">
        <f>IFERROR(VLOOKUP($L$10,'Annex 2 EHV charges'!$G:$O,4,FALSE),"")</f>
        <v/>
      </c>
      <c r="P10" s="99" t="str">
        <f>IFERROR(VLOOKUP($L$10,'Annex 2 EHV charges'!$G:$O,5,FALSE),"")</f>
        <v/>
      </c>
      <c r="Q10" s="112" t="str">
        <f>IFERROR(VLOOKUP($L$10,'Annex 2 EHV charges'!$G:$O,6,FALSE),"")</f>
        <v/>
      </c>
      <c r="R10" s="112" t="str">
        <f>IFERROR(VLOOKUP($L$10,'Annex 2 EHV charges'!$G:$O,7,FALSE),"")</f>
        <v/>
      </c>
      <c r="S10" s="112" t="str">
        <f>IFERROR(VLOOKUP($L$10,'Annex 2 EHV charges'!$G:$O,8,FALSE),"")</f>
        <v/>
      </c>
      <c r="T10" s="112" t="str">
        <f>IFERROR(VLOOKUP($L$10,'Annex 2 EHV charges'!$G:$O,9,FALSE),"")</f>
        <v/>
      </c>
      <c r="AB10" s="17" t="s">
        <v>195</v>
      </c>
      <c r="AC10" s="152" t="s">
        <v>213</v>
      </c>
      <c r="AD10" s="153" t="s">
        <v>215</v>
      </c>
      <c r="AE10" s="148" t="s">
        <v>207</v>
      </c>
      <c r="AF10" s="149" t="s">
        <v>219</v>
      </c>
      <c r="AG10" s="149" t="s">
        <v>219</v>
      </c>
      <c r="AH10" s="149" t="s">
        <v>219</v>
      </c>
      <c r="AI10" s="149" t="s">
        <v>219</v>
      </c>
    </row>
    <row r="11" spans="1:154" ht="7.5" customHeight="1" x14ac:dyDescent="0.2">
      <c r="AB11" s="17" t="s">
        <v>196</v>
      </c>
      <c r="AC11" s="146" t="s">
        <v>212</v>
      </c>
      <c r="AD11" s="147" t="s">
        <v>214</v>
      </c>
      <c r="AE11" s="148" t="s">
        <v>207</v>
      </c>
      <c r="AF11" s="154" t="s">
        <v>216</v>
      </c>
      <c r="AG11" s="149" t="s">
        <v>219</v>
      </c>
      <c r="AH11" s="149" t="s">
        <v>219</v>
      </c>
      <c r="AI11" s="149" t="s">
        <v>219</v>
      </c>
    </row>
    <row r="12" spans="1:154" ht="88.5" customHeight="1" x14ac:dyDescent="0.2">
      <c r="B12" s="113" t="s">
        <v>114</v>
      </c>
      <c r="C12" s="110" t="str">
        <f>C9</f>
        <v>Red unit charge
p/kWh</v>
      </c>
      <c r="D12" s="110" t="str">
        <f>D9</f>
        <v>Amber unit charge
p/kWh</v>
      </c>
      <c r="E12" s="110" t="str">
        <f>E9</f>
        <v>Green unit charge
p/kWh</v>
      </c>
      <c r="F12" s="110" t="s">
        <v>115</v>
      </c>
      <c r="G12" s="110" t="s">
        <v>112</v>
      </c>
      <c r="H12" s="110" t="s">
        <v>177</v>
      </c>
      <c r="I12" s="110" t="s">
        <v>113</v>
      </c>
      <c r="L12" s="113" t="s">
        <v>114</v>
      </c>
      <c r="M12" s="110" t="s">
        <v>134</v>
      </c>
      <c r="N12" s="110" t="s">
        <v>115</v>
      </c>
      <c r="O12" s="110" t="s">
        <v>130</v>
      </c>
      <c r="P12" s="110" t="s">
        <v>177</v>
      </c>
      <c r="Q12" s="111" t="s">
        <v>132</v>
      </c>
      <c r="R12" s="111" t="s">
        <v>115</v>
      </c>
      <c r="S12" s="111" t="s">
        <v>131</v>
      </c>
      <c r="T12" s="111" t="s">
        <v>177</v>
      </c>
      <c r="AB12" s="17" t="s">
        <v>197</v>
      </c>
      <c r="AC12" s="146" t="s">
        <v>212</v>
      </c>
      <c r="AD12" s="147" t="s">
        <v>214</v>
      </c>
      <c r="AE12" s="148" t="s">
        <v>207</v>
      </c>
      <c r="AF12" s="154" t="s">
        <v>216</v>
      </c>
      <c r="AG12" s="149" t="s">
        <v>219</v>
      </c>
      <c r="AH12" s="149" t="s">
        <v>219</v>
      </c>
      <c r="AI12" s="149" t="s">
        <v>219</v>
      </c>
    </row>
    <row r="13" spans="1:154" ht="30" customHeight="1" x14ac:dyDescent="0.2">
      <c r="B13" s="114" t="s">
        <v>116</v>
      </c>
      <c r="C13" s="119"/>
      <c r="D13" s="119"/>
      <c r="E13" s="119"/>
      <c r="F13" s="119"/>
      <c r="G13" s="119"/>
      <c r="H13" s="119"/>
      <c r="I13" s="119"/>
      <c r="L13" s="114" t="s">
        <v>116</v>
      </c>
      <c r="M13" s="100"/>
      <c r="N13" s="100"/>
      <c r="O13" s="100"/>
      <c r="P13" s="100"/>
      <c r="Q13" s="101"/>
      <c r="R13" s="101">
        <f>N13</f>
        <v>0</v>
      </c>
      <c r="S13" s="101"/>
      <c r="T13" s="101"/>
      <c r="AB13" s="17" t="s">
        <v>198</v>
      </c>
      <c r="AC13" s="146" t="s">
        <v>212</v>
      </c>
      <c r="AD13" s="147" t="s">
        <v>214</v>
      </c>
      <c r="AE13" s="148" t="s">
        <v>207</v>
      </c>
      <c r="AF13" s="154" t="s">
        <v>216</v>
      </c>
      <c r="AG13" s="149" t="s">
        <v>219</v>
      </c>
      <c r="AH13" s="149" t="s">
        <v>219</v>
      </c>
      <c r="AI13" s="151" t="s">
        <v>61</v>
      </c>
    </row>
    <row r="14" spans="1:154" ht="30" customHeight="1" x14ac:dyDescent="0.2">
      <c r="B14" s="115" t="s">
        <v>118</v>
      </c>
      <c r="C14" s="98">
        <f t="shared" ref="C14:I14" si="0">C13</f>
        <v>0</v>
      </c>
      <c r="D14" s="98">
        <f t="shared" si="0"/>
        <v>0</v>
      </c>
      <c r="E14" s="98">
        <f t="shared" si="0"/>
        <v>0</v>
      </c>
      <c r="F14" s="98">
        <f t="shared" si="0"/>
        <v>0</v>
      </c>
      <c r="G14" s="98">
        <f t="shared" si="0"/>
        <v>0</v>
      </c>
      <c r="H14" s="98">
        <f t="shared" si="0"/>
        <v>0</v>
      </c>
      <c r="I14" s="98">
        <f t="shared" si="0"/>
        <v>0</v>
      </c>
      <c r="L14" s="115" t="s">
        <v>118</v>
      </c>
      <c r="M14" s="98">
        <f>M13</f>
        <v>0</v>
      </c>
      <c r="N14" s="98">
        <f t="shared" ref="N14:T14" si="1">N13</f>
        <v>0</v>
      </c>
      <c r="O14" s="98">
        <f t="shared" si="1"/>
        <v>0</v>
      </c>
      <c r="P14" s="98">
        <f t="shared" si="1"/>
        <v>0</v>
      </c>
      <c r="Q14" s="102">
        <f t="shared" si="1"/>
        <v>0</v>
      </c>
      <c r="R14" s="102">
        <f t="shared" si="1"/>
        <v>0</v>
      </c>
      <c r="S14" s="102">
        <f t="shared" si="1"/>
        <v>0</v>
      </c>
      <c r="T14" s="102">
        <f t="shared" si="1"/>
        <v>0</v>
      </c>
      <c r="AB14" s="17" t="s">
        <v>199</v>
      </c>
      <c r="AC14" s="146" t="s">
        <v>212</v>
      </c>
      <c r="AD14" s="147" t="s">
        <v>214</v>
      </c>
      <c r="AE14" s="148" t="s">
        <v>207</v>
      </c>
      <c r="AF14" s="154" t="s">
        <v>216</v>
      </c>
      <c r="AG14" s="149" t="s">
        <v>219</v>
      </c>
      <c r="AH14" s="149" t="s">
        <v>219</v>
      </c>
      <c r="AI14" s="149" t="s">
        <v>219</v>
      </c>
    </row>
    <row r="15" spans="1:154" ht="7.5" customHeight="1" x14ac:dyDescent="0.2">
      <c r="AB15" s="17" t="s">
        <v>200</v>
      </c>
      <c r="AC15" s="146" t="s">
        <v>212</v>
      </c>
      <c r="AD15" s="147" t="s">
        <v>214</v>
      </c>
      <c r="AE15" s="148" t="s">
        <v>207</v>
      </c>
      <c r="AF15" s="154" t="s">
        <v>216</v>
      </c>
      <c r="AG15" s="149" t="s">
        <v>219</v>
      </c>
      <c r="AH15" s="149" t="s">
        <v>219</v>
      </c>
      <c r="AI15" s="151" t="s">
        <v>61</v>
      </c>
    </row>
    <row r="16" spans="1:154" ht="63.75" customHeight="1" x14ac:dyDescent="0.2">
      <c r="B16" s="113" t="s">
        <v>117</v>
      </c>
      <c r="C16" s="110" t="s">
        <v>127</v>
      </c>
      <c r="D16" s="110" t="s">
        <v>128</v>
      </c>
      <c r="E16" s="110" t="s">
        <v>129</v>
      </c>
      <c r="F16" s="110" t="s">
        <v>123</v>
      </c>
      <c r="G16" s="110" t="s">
        <v>122</v>
      </c>
      <c r="H16" s="110" t="s">
        <v>178</v>
      </c>
      <c r="I16" s="110" t="s">
        <v>121</v>
      </c>
      <c r="L16" s="113" t="s">
        <v>117</v>
      </c>
      <c r="M16" s="110" t="s">
        <v>135</v>
      </c>
      <c r="N16" s="110" t="s">
        <v>133</v>
      </c>
      <c r="O16" s="110" t="s">
        <v>138</v>
      </c>
      <c r="P16" s="110" t="s">
        <v>179</v>
      </c>
      <c r="Q16" s="111" t="s">
        <v>136</v>
      </c>
      <c r="R16" s="111" t="s">
        <v>137</v>
      </c>
      <c r="S16" s="111" t="s">
        <v>139</v>
      </c>
      <c r="T16" s="111" t="s">
        <v>180</v>
      </c>
      <c r="AB16" s="17" t="s">
        <v>201</v>
      </c>
      <c r="AC16" s="146" t="s">
        <v>212</v>
      </c>
      <c r="AD16" s="147" t="s">
        <v>214</v>
      </c>
      <c r="AE16" s="148" t="s">
        <v>207</v>
      </c>
      <c r="AF16" s="154" t="s">
        <v>216</v>
      </c>
      <c r="AG16" s="149" t="s">
        <v>219</v>
      </c>
      <c r="AH16" s="149" t="s">
        <v>219</v>
      </c>
      <c r="AI16" s="149" t="s">
        <v>219</v>
      </c>
    </row>
    <row r="17" spans="2:35" ht="30" customHeight="1" x14ac:dyDescent="0.2">
      <c r="B17" s="114" t="s">
        <v>119</v>
      </c>
      <c r="C17" s="120" t="str">
        <f>IFERROR(C10*C13/100,"")</f>
        <v/>
      </c>
      <c r="D17" s="120" t="str">
        <f t="shared" ref="D17:I17" si="2">IFERROR(D10*D13/100,"")</f>
        <v/>
      </c>
      <c r="E17" s="120" t="str">
        <f t="shared" si="2"/>
        <v/>
      </c>
      <c r="F17" s="120" t="str">
        <f t="shared" si="2"/>
        <v/>
      </c>
      <c r="G17" s="120" t="str">
        <f>IFERROR(G10*G13*F13/100,"")</f>
        <v/>
      </c>
      <c r="H17" s="120" t="str">
        <f>IFERROR(H10*H13*F13/100,"")</f>
        <v/>
      </c>
      <c r="I17" s="120" t="str">
        <f t="shared" si="2"/>
        <v/>
      </c>
      <c r="L17" s="116" t="s">
        <v>119</v>
      </c>
      <c r="M17" s="120" t="str">
        <f>IFERROR(M10*M13/100,"")</f>
        <v/>
      </c>
      <c r="N17" s="120" t="str">
        <f>IFERROR(N10*N13/100,"")</f>
        <v/>
      </c>
      <c r="O17" s="120" t="str">
        <f>IFERROR(O10*O13*N13/100,"")</f>
        <v/>
      </c>
      <c r="P17" s="120" t="str">
        <f>IFERROR(P10*P13*N13/100,"")</f>
        <v/>
      </c>
      <c r="Q17" s="121" t="str">
        <f>IFERROR(Q10*Q13/100,"")</f>
        <v/>
      </c>
      <c r="R17" s="121" t="str">
        <f>IFERROR(R10*R13/100,"")</f>
        <v/>
      </c>
      <c r="S17" s="121" t="str">
        <f>IFERROR(S10*S13*R13/100,"")</f>
        <v/>
      </c>
      <c r="T17" s="121" t="str">
        <f>IFERROR(T10*T13*R13/100,"")</f>
        <v/>
      </c>
      <c r="AB17" s="17" t="s">
        <v>202</v>
      </c>
      <c r="AC17" s="146" t="s">
        <v>212</v>
      </c>
      <c r="AD17" s="147" t="s">
        <v>214</v>
      </c>
      <c r="AE17" s="148" t="s">
        <v>207</v>
      </c>
      <c r="AF17" s="154" t="s">
        <v>216</v>
      </c>
      <c r="AG17" s="149" t="s">
        <v>219</v>
      </c>
      <c r="AH17" s="149" t="s">
        <v>219</v>
      </c>
      <c r="AI17" s="151" t="s">
        <v>61</v>
      </c>
    </row>
    <row r="18" spans="2:35" ht="30" customHeight="1" x14ac:dyDescent="0.2">
      <c r="B18" s="115" t="s">
        <v>120</v>
      </c>
      <c r="C18" s="122" t="str">
        <f>IFERROR(C10*C14/100,"")</f>
        <v/>
      </c>
      <c r="D18" s="122" t="str">
        <f t="shared" ref="D18:I18" si="3">IFERROR(D10*D14/100,"")</f>
        <v/>
      </c>
      <c r="E18" s="122" t="str">
        <f t="shared" si="3"/>
        <v/>
      </c>
      <c r="F18" s="122" t="str">
        <f t="shared" si="3"/>
        <v/>
      </c>
      <c r="G18" s="122" t="str">
        <f>IFERROR(G10*G14*F14/100,"")</f>
        <v/>
      </c>
      <c r="H18" s="122" t="str">
        <f>IFERROR(H10*H14*F14/100,"")</f>
        <v/>
      </c>
      <c r="I18" s="122" t="str">
        <f t="shared" si="3"/>
        <v/>
      </c>
      <c r="L18" s="117" t="s">
        <v>120</v>
      </c>
      <c r="M18" s="122" t="str">
        <f>IFERROR(M10*M14/100,"")</f>
        <v/>
      </c>
      <c r="N18" s="122" t="str">
        <f>IFERROR(N10*N14/100,"")</f>
        <v/>
      </c>
      <c r="O18" s="122" t="str">
        <f>IFERROR(O10*O14*N14/100,"")</f>
        <v/>
      </c>
      <c r="P18" s="122" t="str">
        <f>IFERROR(P10*P14*N14/100,"")</f>
        <v/>
      </c>
      <c r="Q18" s="123" t="str">
        <f>IFERROR(Q10*Q14/100,"")</f>
        <v/>
      </c>
      <c r="R18" s="123" t="str">
        <f>IFERROR(R10*R14/100,"")</f>
        <v/>
      </c>
      <c r="S18" s="123" t="str">
        <f>IFERROR(S10*S14*R14/100,"")</f>
        <v/>
      </c>
      <c r="T18" s="123" t="str">
        <f>IFERROR(T10*T14*R14/100,"")</f>
        <v/>
      </c>
      <c r="AB18" s="17" t="s">
        <v>203</v>
      </c>
      <c r="AC18" s="146" t="s">
        <v>212</v>
      </c>
      <c r="AD18" s="147" t="s">
        <v>214</v>
      </c>
      <c r="AE18" s="148" t="s">
        <v>207</v>
      </c>
      <c r="AF18" s="154" t="s">
        <v>216</v>
      </c>
      <c r="AG18" s="149" t="s">
        <v>219</v>
      </c>
      <c r="AH18" s="149" t="s">
        <v>219</v>
      </c>
      <c r="AI18" s="149" t="s">
        <v>219</v>
      </c>
    </row>
    <row r="19" spans="2:35" ht="7.5" customHeight="1" x14ac:dyDescent="0.2"/>
    <row r="20" spans="2:35" ht="39.75" customHeight="1" x14ac:dyDescent="0.2">
      <c r="C20" s="118" t="s">
        <v>124</v>
      </c>
      <c r="M20" s="110" t="s">
        <v>140</v>
      </c>
      <c r="N20" s="111" t="s">
        <v>141</v>
      </c>
    </row>
    <row r="21" spans="2:35" ht="30" customHeight="1" x14ac:dyDescent="0.2">
      <c r="B21" s="114" t="s">
        <v>119</v>
      </c>
      <c r="C21" s="120">
        <f>SUM(C17:I17)</f>
        <v>0</v>
      </c>
      <c r="L21" s="114" t="s">
        <v>119</v>
      </c>
      <c r="M21" s="120">
        <f>SUM(M17:P17)</f>
        <v>0</v>
      </c>
      <c r="N21" s="121">
        <f>SUM(Q17:T17)</f>
        <v>0</v>
      </c>
    </row>
    <row r="22" spans="2:35" ht="30" customHeight="1" x14ac:dyDescent="0.2">
      <c r="B22" s="115" t="s">
        <v>120</v>
      </c>
      <c r="C22" s="122">
        <f>SUM(C18:I18)</f>
        <v>0</v>
      </c>
      <c r="L22" s="115" t="s">
        <v>120</v>
      </c>
      <c r="M22" s="122">
        <f>SUM(M18:P18)</f>
        <v>0</v>
      </c>
      <c r="N22" s="123">
        <f>SUM(Q18:T18)</f>
        <v>0</v>
      </c>
    </row>
    <row r="24" spans="2:35" ht="30.75" customHeight="1" x14ac:dyDescent="0.2">
      <c r="B24" s="340" t="s">
        <v>142</v>
      </c>
      <c r="C24" s="341"/>
      <c r="D24" s="342"/>
      <c r="L24" s="340" t="s">
        <v>143</v>
      </c>
      <c r="M24" s="341"/>
      <c r="N24" s="34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3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7"/>
  <sheetViews>
    <sheetView topLeftCell="A19" zoomScale="70" zoomScaleNormal="70" zoomScaleSheetLayoutView="100" workbookViewId="0">
      <selection activeCell="G44" sqref="G44"/>
    </sheetView>
  </sheetViews>
  <sheetFormatPr defaultRowHeight="27.75" customHeight="1" x14ac:dyDescent="0.2"/>
  <cols>
    <col min="1" max="1" width="49" style="2" bestFit="1" customWidth="1"/>
    <col min="2" max="2" width="17.5703125" style="3" customWidth="1"/>
    <col min="3" max="3" width="9.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7" t="s">
        <v>27</v>
      </c>
      <c r="B1" s="270" t="s">
        <v>181</v>
      </c>
      <c r="C1" s="271"/>
      <c r="D1" s="271"/>
      <c r="E1" s="269"/>
      <c r="F1" s="269"/>
      <c r="G1" s="269"/>
      <c r="H1" s="269"/>
      <c r="I1" s="269"/>
      <c r="J1" s="269"/>
      <c r="K1" s="269"/>
      <c r="L1" s="51"/>
      <c r="M1" s="51"/>
      <c r="N1" s="51"/>
    </row>
    <row r="2" spans="1:14" ht="27" customHeight="1" x14ac:dyDescent="0.2">
      <c r="A2" s="272" t="str">
        <f>Overview!B4&amp; " - Effective from "&amp;TEXT(Overview!D4,"D MMMM YYYY")&amp;" - "&amp;Overview!E4&amp;" LV and HV charges"</f>
        <v>Western Power Distribution (South Wales) plc - Effective from 1 April 2022 - Final LV and HV charges</v>
      </c>
      <c r="B2" s="272"/>
      <c r="C2" s="272"/>
      <c r="D2" s="272"/>
      <c r="E2" s="272"/>
      <c r="F2" s="272"/>
      <c r="G2" s="272"/>
      <c r="H2" s="272"/>
      <c r="I2" s="272"/>
      <c r="J2" s="272"/>
      <c r="K2" s="272"/>
    </row>
    <row r="3" spans="1:14" s="80" customFormat="1" ht="15" customHeight="1" x14ac:dyDescent="0.2">
      <c r="A3" s="78"/>
      <c r="B3" s="78"/>
      <c r="C3" s="78"/>
      <c r="D3" s="78"/>
      <c r="E3" s="78"/>
      <c r="F3" s="78"/>
      <c r="G3" s="78"/>
      <c r="H3" s="78"/>
      <c r="I3" s="78"/>
      <c r="J3" s="78"/>
      <c r="K3" s="78"/>
      <c r="L3" s="79"/>
      <c r="M3" s="79"/>
    </row>
    <row r="4" spans="1:14" ht="27" customHeight="1" x14ac:dyDescent="0.2">
      <c r="A4" s="272" t="s">
        <v>725</v>
      </c>
      <c r="B4" s="272"/>
      <c r="C4" s="272"/>
      <c r="D4" s="272"/>
      <c r="E4" s="272"/>
      <c r="F4" s="198"/>
      <c r="G4" s="272" t="s">
        <v>726</v>
      </c>
      <c r="H4" s="272"/>
      <c r="I4" s="272"/>
      <c r="J4" s="272"/>
      <c r="K4" s="272"/>
    </row>
    <row r="5" spans="1:14" ht="28.5" customHeight="1" x14ac:dyDescent="0.2">
      <c r="A5" s="194" t="s">
        <v>20</v>
      </c>
      <c r="B5" s="199" t="s">
        <v>103</v>
      </c>
      <c r="C5" s="256" t="s">
        <v>104</v>
      </c>
      <c r="D5" s="257"/>
      <c r="E5" s="195" t="s">
        <v>105</v>
      </c>
      <c r="F5" s="198"/>
      <c r="G5" s="259"/>
      <c r="H5" s="260"/>
      <c r="I5" s="196" t="s">
        <v>107</v>
      </c>
      <c r="J5" s="197" t="s">
        <v>108</v>
      </c>
      <c r="K5" s="195" t="s">
        <v>105</v>
      </c>
      <c r="L5" s="78"/>
    </row>
    <row r="6" spans="1:14" ht="41.25" customHeight="1" x14ac:dyDescent="0.2">
      <c r="A6" s="229" t="s">
        <v>703</v>
      </c>
      <c r="B6" s="218" t="s">
        <v>727</v>
      </c>
      <c r="C6" s="258" t="s">
        <v>728</v>
      </c>
      <c r="D6" s="258"/>
      <c r="E6" s="230" t="s">
        <v>729</v>
      </c>
      <c r="F6" s="198"/>
      <c r="G6" s="261" t="s">
        <v>732</v>
      </c>
      <c r="H6" s="261"/>
      <c r="I6" s="218" t="s">
        <v>727</v>
      </c>
      <c r="J6" s="223" t="s">
        <v>728</v>
      </c>
      <c r="K6" s="223" t="s">
        <v>729</v>
      </c>
      <c r="L6" s="78"/>
    </row>
    <row r="7" spans="1:14" ht="38.25" x14ac:dyDescent="0.2">
      <c r="A7" s="229" t="s">
        <v>704</v>
      </c>
      <c r="B7" s="227"/>
      <c r="C7" s="268" t="s">
        <v>730</v>
      </c>
      <c r="D7" s="268"/>
      <c r="E7" s="223" t="s">
        <v>731</v>
      </c>
      <c r="F7" s="198"/>
      <c r="G7" s="261" t="s">
        <v>733</v>
      </c>
      <c r="H7" s="261"/>
      <c r="I7" s="227"/>
      <c r="J7" s="223" t="s">
        <v>734</v>
      </c>
      <c r="K7" s="223" t="s">
        <v>729</v>
      </c>
      <c r="L7" s="78"/>
    </row>
    <row r="8" spans="1:14" ht="38.25" x14ac:dyDescent="0.2">
      <c r="A8" s="231" t="s">
        <v>21</v>
      </c>
      <c r="B8" s="258" t="s">
        <v>22</v>
      </c>
      <c r="C8" s="258"/>
      <c r="D8" s="258"/>
      <c r="E8" s="258"/>
      <c r="F8" s="198"/>
      <c r="G8" s="261" t="s">
        <v>704</v>
      </c>
      <c r="H8" s="261"/>
      <c r="I8" s="227"/>
      <c r="J8" s="223" t="s">
        <v>730</v>
      </c>
      <c r="K8" s="223" t="s">
        <v>735</v>
      </c>
      <c r="L8" s="78"/>
    </row>
    <row r="9" spans="1:14" s="77" customFormat="1" ht="18" customHeight="1" x14ac:dyDescent="0.2">
      <c r="A9" s="200"/>
      <c r="B9" s="200"/>
      <c r="C9" s="263"/>
      <c r="D9" s="263"/>
      <c r="E9" s="200"/>
      <c r="F9" s="198"/>
      <c r="G9" s="261" t="s">
        <v>21</v>
      </c>
      <c r="H9" s="261"/>
      <c r="I9" s="264" t="s">
        <v>22</v>
      </c>
      <c r="J9" s="265"/>
      <c r="K9" s="266"/>
      <c r="L9" s="78"/>
      <c r="M9" s="49"/>
    </row>
    <row r="10" spans="1:14" s="80" customFormat="1" ht="8.25" customHeight="1" x14ac:dyDescent="0.2">
      <c r="A10" s="201"/>
      <c r="B10" s="267"/>
      <c r="C10" s="267"/>
      <c r="D10" s="267"/>
      <c r="E10" s="267"/>
      <c r="F10" s="198"/>
      <c r="G10" s="262"/>
      <c r="H10" s="262"/>
      <c r="I10" s="202"/>
      <c r="J10" s="202"/>
      <c r="K10" s="202"/>
      <c r="L10" s="78"/>
      <c r="M10" s="79"/>
    </row>
    <row r="11" spans="1:14" s="80" customFormat="1" ht="8.25" customHeight="1" x14ac:dyDescent="0.2">
      <c r="A11" s="198"/>
      <c r="B11" s="198"/>
      <c r="C11" s="198"/>
      <c r="D11" s="198"/>
      <c r="E11" s="198"/>
      <c r="F11" s="198"/>
      <c r="G11" s="255"/>
      <c r="H11" s="255"/>
      <c r="I11" s="254"/>
      <c r="J11" s="254"/>
      <c r="K11" s="254"/>
      <c r="L11" s="79"/>
      <c r="M11" s="79"/>
    </row>
    <row r="12" spans="1:14" s="80" customFormat="1" ht="8.25" customHeight="1" x14ac:dyDescent="0.2">
      <c r="A12" s="198"/>
      <c r="B12" s="198"/>
      <c r="C12" s="198"/>
      <c r="D12" s="224"/>
      <c r="E12" s="224"/>
      <c r="F12" s="224"/>
      <c r="G12" s="224"/>
      <c r="H12" s="224"/>
      <c r="I12" s="224"/>
      <c r="J12" s="224"/>
      <c r="K12" s="224"/>
      <c r="L12" s="79"/>
      <c r="M12" s="79"/>
    </row>
    <row r="13" spans="1:14" ht="78.75" customHeight="1" x14ac:dyDescent="0.2">
      <c r="A13" s="26" t="s">
        <v>172</v>
      </c>
      <c r="B13" s="142" t="s">
        <v>31</v>
      </c>
      <c r="C13" s="145" t="s">
        <v>32</v>
      </c>
      <c r="D13" s="54" t="s">
        <v>206</v>
      </c>
      <c r="E13" s="54" t="s">
        <v>208</v>
      </c>
      <c r="F13" s="54" t="s">
        <v>207</v>
      </c>
      <c r="G13" s="142" t="s">
        <v>33</v>
      </c>
      <c r="H13" s="142" t="s">
        <v>34</v>
      </c>
      <c r="I13" s="26" t="s">
        <v>174</v>
      </c>
      <c r="J13" s="142" t="s">
        <v>61</v>
      </c>
      <c r="K13" s="142" t="s">
        <v>0</v>
      </c>
    </row>
    <row r="14" spans="1:14" ht="45" x14ac:dyDescent="0.2">
      <c r="A14" s="17" t="s">
        <v>522</v>
      </c>
      <c r="B14" s="43" t="s">
        <v>738</v>
      </c>
      <c r="C14" s="192" t="s">
        <v>699</v>
      </c>
      <c r="D14" s="137">
        <v>9.9589999999999996</v>
      </c>
      <c r="E14" s="138">
        <v>1.131</v>
      </c>
      <c r="F14" s="139">
        <v>0.161</v>
      </c>
      <c r="G14" s="44">
        <v>16.149999999999999</v>
      </c>
      <c r="H14" s="45" t="s">
        <v>1447</v>
      </c>
      <c r="I14" s="45" t="s">
        <v>1447</v>
      </c>
      <c r="J14" s="41" t="s">
        <v>1447</v>
      </c>
      <c r="K14" s="42"/>
    </row>
    <row r="15" spans="1:14" ht="32.25" customHeight="1" x14ac:dyDescent="0.2">
      <c r="A15" s="17" t="s">
        <v>523</v>
      </c>
      <c r="B15" s="43" t="s">
        <v>739</v>
      </c>
      <c r="C15" s="185" t="s">
        <v>463</v>
      </c>
      <c r="D15" s="137">
        <v>9.9589999999999996</v>
      </c>
      <c r="E15" s="138">
        <v>1.131</v>
      </c>
      <c r="F15" s="139">
        <v>0.161</v>
      </c>
      <c r="G15" s="45" t="s">
        <v>1447</v>
      </c>
      <c r="H15" s="45" t="s">
        <v>1447</v>
      </c>
      <c r="I15" s="45" t="s">
        <v>1447</v>
      </c>
      <c r="J15" s="41" t="s">
        <v>1447</v>
      </c>
      <c r="K15" s="42"/>
    </row>
    <row r="16" spans="1:14" ht="30" x14ac:dyDescent="0.2">
      <c r="A16" s="17" t="s">
        <v>524</v>
      </c>
      <c r="B16" s="43" t="s">
        <v>740</v>
      </c>
      <c r="C16" s="193" t="s">
        <v>700</v>
      </c>
      <c r="D16" s="137">
        <v>8.56</v>
      </c>
      <c r="E16" s="138">
        <v>0.97199999999999998</v>
      </c>
      <c r="F16" s="139">
        <v>0.13800000000000001</v>
      </c>
      <c r="G16" s="44">
        <v>10</v>
      </c>
      <c r="H16" s="45" t="s">
        <v>1447</v>
      </c>
      <c r="I16" s="45" t="s">
        <v>1447</v>
      </c>
      <c r="J16" s="41" t="s">
        <v>1447</v>
      </c>
      <c r="K16" s="42"/>
    </row>
    <row r="17" spans="1:11" ht="45" x14ac:dyDescent="0.2">
      <c r="A17" s="17" t="s">
        <v>525</v>
      </c>
      <c r="B17" s="43" t="s">
        <v>741</v>
      </c>
      <c r="C17" s="193" t="s">
        <v>700</v>
      </c>
      <c r="D17" s="137">
        <v>8.56</v>
      </c>
      <c r="E17" s="138">
        <v>0.97199999999999998</v>
      </c>
      <c r="F17" s="139">
        <v>0.13800000000000001</v>
      </c>
      <c r="G17" s="44">
        <v>15.16</v>
      </c>
      <c r="H17" s="45" t="s">
        <v>1447</v>
      </c>
      <c r="I17" s="45" t="s">
        <v>1447</v>
      </c>
      <c r="J17" s="41" t="s">
        <v>1447</v>
      </c>
      <c r="K17" s="42" t="s">
        <v>761</v>
      </c>
    </row>
    <row r="18" spans="1:11" ht="30" x14ac:dyDescent="0.2">
      <c r="A18" s="17" t="s">
        <v>526</v>
      </c>
      <c r="B18" s="43" t="s">
        <v>742</v>
      </c>
      <c r="C18" s="193" t="s">
        <v>700</v>
      </c>
      <c r="D18" s="137">
        <v>8.56</v>
      </c>
      <c r="E18" s="138">
        <v>0.97199999999999998</v>
      </c>
      <c r="F18" s="139">
        <v>0.13800000000000001</v>
      </c>
      <c r="G18" s="44">
        <v>38.119999999999997</v>
      </c>
      <c r="H18" s="45" t="s">
        <v>1447</v>
      </c>
      <c r="I18" s="45" t="s">
        <v>1447</v>
      </c>
      <c r="J18" s="41" t="s">
        <v>1447</v>
      </c>
      <c r="K18" s="42"/>
    </row>
    <row r="19" spans="1:11" ht="30" x14ac:dyDescent="0.2">
      <c r="A19" s="17" t="s">
        <v>527</v>
      </c>
      <c r="B19" s="43" t="s">
        <v>743</v>
      </c>
      <c r="C19" s="193" t="s">
        <v>700</v>
      </c>
      <c r="D19" s="137">
        <v>8.56</v>
      </c>
      <c r="E19" s="138">
        <v>0.97199999999999998</v>
      </c>
      <c r="F19" s="139">
        <v>0.13800000000000001</v>
      </c>
      <c r="G19" s="44">
        <v>79.8</v>
      </c>
      <c r="H19" s="45" t="s">
        <v>1447</v>
      </c>
      <c r="I19" s="45" t="s">
        <v>1447</v>
      </c>
      <c r="J19" s="41" t="s">
        <v>1447</v>
      </c>
      <c r="K19" s="42"/>
    </row>
    <row r="20" spans="1:11" ht="32.25" customHeight="1" x14ac:dyDescent="0.2">
      <c r="A20" s="17" t="s">
        <v>528</v>
      </c>
      <c r="B20" s="43" t="s">
        <v>744</v>
      </c>
      <c r="C20" s="193" t="s">
        <v>700</v>
      </c>
      <c r="D20" s="137">
        <v>8.56</v>
      </c>
      <c r="E20" s="138">
        <v>0.97199999999999998</v>
      </c>
      <c r="F20" s="139">
        <v>0.13800000000000001</v>
      </c>
      <c r="G20" s="44">
        <v>227.01</v>
      </c>
      <c r="H20" s="45" t="s">
        <v>1447</v>
      </c>
      <c r="I20" s="45" t="s">
        <v>1447</v>
      </c>
      <c r="J20" s="41" t="s">
        <v>1447</v>
      </c>
      <c r="K20" s="42"/>
    </row>
    <row r="21" spans="1:11" ht="32.25" customHeight="1" x14ac:dyDescent="0.2">
      <c r="A21" s="17" t="s">
        <v>191</v>
      </c>
      <c r="B21" s="43">
        <v>294</v>
      </c>
      <c r="C21" s="185" t="s">
        <v>464</v>
      </c>
      <c r="D21" s="137">
        <v>8.56</v>
      </c>
      <c r="E21" s="138">
        <v>0.97199999999999998</v>
      </c>
      <c r="F21" s="139">
        <v>0.13800000000000001</v>
      </c>
      <c r="G21" s="45" t="s">
        <v>1447</v>
      </c>
      <c r="H21" s="45" t="s">
        <v>1447</v>
      </c>
      <c r="I21" s="45" t="s">
        <v>1447</v>
      </c>
      <c r="J21" s="41" t="s">
        <v>1447</v>
      </c>
      <c r="K21" s="42"/>
    </row>
    <row r="22" spans="1:11" ht="32.25" customHeight="1" x14ac:dyDescent="0.2">
      <c r="A22" s="17" t="s">
        <v>529</v>
      </c>
      <c r="B22" s="43" t="s">
        <v>762</v>
      </c>
      <c r="C22" s="187">
        <v>0</v>
      </c>
      <c r="D22" s="137">
        <v>6.5590000000000002</v>
      </c>
      <c r="E22" s="138">
        <v>0.73299999999999998</v>
      </c>
      <c r="F22" s="139">
        <v>0.11</v>
      </c>
      <c r="G22" s="44">
        <v>15.42</v>
      </c>
      <c r="H22" s="44">
        <v>3.62</v>
      </c>
      <c r="I22" s="136">
        <v>7.17</v>
      </c>
      <c r="J22" s="40">
        <v>0.188</v>
      </c>
      <c r="K22" s="42"/>
    </row>
    <row r="23" spans="1:11" ht="32.25" customHeight="1" x14ac:dyDescent="0.2">
      <c r="A23" s="17" t="s">
        <v>530</v>
      </c>
      <c r="B23" s="43">
        <v>300</v>
      </c>
      <c r="C23" s="187">
        <v>0</v>
      </c>
      <c r="D23" s="137">
        <v>6.5590000000000002</v>
      </c>
      <c r="E23" s="138">
        <v>0.73299999999999998</v>
      </c>
      <c r="F23" s="139">
        <v>0.11</v>
      </c>
      <c r="G23" s="44">
        <v>344.02</v>
      </c>
      <c r="H23" s="44">
        <v>3.62</v>
      </c>
      <c r="I23" s="136">
        <v>7.17</v>
      </c>
      <c r="J23" s="40">
        <v>0.188</v>
      </c>
      <c r="K23" s="42"/>
    </row>
    <row r="24" spans="1:11" ht="32.25" customHeight="1" x14ac:dyDescent="0.2">
      <c r="A24" s="17" t="s">
        <v>531</v>
      </c>
      <c r="B24" s="43" t="s">
        <v>745</v>
      </c>
      <c r="C24" s="187">
        <v>0</v>
      </c>
      <c r="D24" s="137">
        <v>6.5590000000000002</v>
      </c>
      <c r="E24" s="138">
        <v>0.73299999999999998</v>
      </c>
      <c r="F24" s="139">
        <v>0.11</v>
      </c>
      <c r="G24" s="44">
        <v>698</v>
      </c>
      <c r="H24" s="44">
        <v>3.62</v>
      </c>
      <c r="I24" s="136">
        <v>7.17</v>
      </c>
      <c r="J24" s="40">
        <v>0.188</v>
      </c>
      <c r="K24" s="42"/>
    </row>
    <row r="25" spans="1:11" ht="32.25" customHeight="1" x14ac:dyDescent="0.2">
      <c r="A25" s="17" t="s">
        <v>532</v>
      </c>
      <c r="B25" s="43" t="s">
        <v>746</v>
      </c>
      <c r="C25" s="187">
        <v>0</v>
      </c>
      <c r="D25" s="137">
        <v>6.5590000000000002</v>
      </c>
      <c r="E25" s="138">
        <v>0.73299999999999998</v>
      </c>
      <c r="F25" s="139">
        <v>0.11</v>
      </c>
      <c r="G25" s="44">
        <v>1106.6500000000001</v>
      </c>
      <c r="H25" s="44">
        <v>3.62</v>
      </c>
      <c r="I25" s="136">
        <v>7.17</v>
      </c>
      <c r="J25" s="40">
        <v>0.188</v>
      </c>
      <c r="K25" s="42"/>
    </row>
    <row r="26" spans="1:11" ht="32.25" customHeight="1" x14ac:dyDescent="0.2">
      <c r="A26" s="17" t="s">
        <v>533</v>
      </c>
      <c r="B26" s="43" t="s">
        <v>747</v>
      </c>
      <c r="C26" s="187">
        <v>0</v>
      </c>
      <c r="D26" s="137">
        <v>6.5590000000000002</v>
      </c>
      <c r="E26" s="138">
        <v>0.73299999999999998</v>
      </c>
      <c r="F26" s="139">
        <v>0.11</v>
      </c>
      <c r="G26" s="44">
        <v>2427.9899999999998</v>
      </c>
      <c r="H26" s="44">
        <v>3.62</v>
      </c>
      <c r="I26" s="136">
        <v>7.17</v>
      </c>
      <c r="J26" s="40">
        <v>0.188</v>
      </c>
      <c r="K26" s="42"/>
    </row>
    <row r="27" spans="1:11" ht="32.25" customHeight="1" x14ac:dyDescent="0.2">
      <c r="A27" s="17" t="s">
        <v>534</v>
      </c>
      <c r="B27" s="43" t="s">
        <v>763</v>
      </c>
      <c r="C27" s="187">
        <v>0</v>
      </c>
      <c r="D27" s="137">
        <v>4.49</v>
      </c>
      <c r="E27" s="138">
        <v>0.48399999999999999</v>
      </c>
      <c r="F27" s="139">
        <v>8.3000000000000004E-2</v>
      </c>
      <c r="G27" s="44">
        <v>12.05</v>
      </c>
      <c r="H27" s="44">
        <v>3.79</v>
      </c>
      <c r="I27" s="136">
        <v>6.68</v>
      </c>
      <c r="J27" s="40">
        <v>0.13900000000000001</v>
      </c>
      <c r="K27" s="42"/>
    </row>
    <row r="28" spans="1:11" ht="32.25" customHeight="1" x14ac:dyDescent="0.2">
      <c r="A28" s="17" t="s">
        <v>535</v>
      </c>
      <c r="B28" s="43">
        <v>344</v>
      </c>
      <c r="C28" s="187">
        <v>0</v>
      </c>
      <c r="D28" s="137">
        <v>4.49</v>
      </c>
      <c r="E28" s="138">
        <v>0.48399999999999999</v>
      </c>
      <c r="F28" s="139">
        <v>8.3000000000000004E-2</v>
      </c>
      <c r="G28" s="44">
        <v>340.65</v>
      </c>
      <c r="H28" s="44">
        <v>3.79</v>
      </c>
      <c r="I28" s="136">
        <v>6.68</v>
      </c>
      <c r="J28" s="40">
        <v>0.13900000000000001</v>
      </c>
      <c r="K28" s="42"/>
    </row>
    <row r="29" spans="1:11" ht="32.25" customHeight="1" x14ac:dyDescent="0.2">
      <c r="A29" s="17" t="s">
        <v>536</v>
      </c>
      <c r="B29" s="43" t="s">
        <v>748</v>
      </c>
      <c r="C29" s="187">
        <v>0</v>
      </c>
      <c r="D29" s="137">
        <v>4.49</v>
      </c>
      <c r="E29" s="138">
        <v>0.48399999999999999</v>
      </c>
      <c r="F29" s="139">
        <v>8.3000000000000004E-2</v>
      </c>
      <c r="G29" s="44">
        <v>694.63</v>
      </c>
      <c r="H29" s="44">
        <v>3.79</v>
      </c>
      <c r="I29" s="136">
        <v>6.68</v>
      </c>
      <c r="J29" s="40">
        <v>0.13900000000000001</v>
      </c>
      <c r="K29" s="42"/>
    </row>
    <row r="30" spans="1:11" ht="32.25" customHeight="1" x14ac:dyDescent="0.2">
      <c r="A30" s="17" t="s">
        <v>537</v>
      </c>
      <c r="B30" s="43" t="s">
        <v>749</v>
      </c>
      <c r="C30" s="187">
        <v>0</v>
      </c>
      <c r="D30" s="137">
        <v>4.49</v>
      </c>
      <c r="E30" s="138">
        <v>0.48399999999999999</v>
      </c>
      <c r="F30" s="139">
        <v>8.3000000000000004E-2</v>
      </c>
      <c r="G30" s="44">
        <v>1103.28</v>
      </c>
      <c r="H30" s="44">
        <v>3.79</v>
      </c>
      <c r="I30" s="136">
        <v>6.68</v>
      </c>
      <c r="J30" s="40">
        <v>0.13900000000000001</v>
      </c>
      <c r="K30" s="42"/>
    </row>
    <row r="31" spans="1:11" ht="32.25" customHeight="1" x14ac:dyDescent="0.2">
      <c r="A31" s="17" t="s">
        <v>538</v>
      </c>
      <c r="B31" s="43" t="s">
        <v>750</v>
      </c>
      <c r="C31" s="187">
        <v>0</v>
      </c>
      <c r="D31" s="137">
        <v>4.49</v>
      </c>
      <c r="E31" s="138">
        <v>0.48399999999999999</v>
      </c>
      <c r="F31" s="139">
        <v>8.3000000000000004E-2</v>
      </c>
      <c r="G31" s="44">
        <v>2424.62</v>
      </c>
      <c r="H31" s="44">
        <v>3.79</v>
      </c>
      <c r="I31" s="136">
        <v>6.68</v>
      </c>
      <c r="J31" s="40">
        <v>0.13900000000000001</v>
      </c>
      <c r="K31" s="42"/>
    </row>
    <row r="32" spans="1:11" ht="32.25" customHeight="1" x14ac:dyDescent="0.2">
      <c r="A32" s="17" t="s">
        <v>539</v>
      </c>
      <c r="B32" s="43" t="s">
        <v>764</v>
      </c>
      <c r="C32" s="187">
        <v>0</v>
      </c>
      <c r="D32" s="137">
        <v>3.6869999999999998</v>
      </c>
      <c r="E32" s="138">
        <v>0.38300000000000001</v>
      </c>
      <c r="F32" s="139">
        <v>7.0000000000000007E-2</v>
      </c>
      <c r="G32" s="44">
        <v>110.64</v>
      </c>
      <c r="H32" s="44">
        <v>3.92</v>
      </c>
      <c r="I32" s="136">
        <v>7.14</v>
      </c>
      <c r="J32" s="40">
        <v>9.9000000000000005E-2</v>
      </c>
      <c r="K32" s="42"/>
    </row>
    <row r="33" spans="1:11" ht="32.25" customHeight="1" x14ac:dyDescent="0.2">
      <c r="A33" s="17" t="s">
        <v>540</v>
      </c>
      <c r="B33" s="43">
        <v>400</v>
      </c>
      <c r="C33" s="187">
        <v>0</v>
      </c>
      <c r="D33" s="137">
        <v>3.6869999999999998</v>
      </c>
      <c r="E33" s="138">
        <v>0.38300000000000001</v>
      </c>
      <c r="F33" s="139">
        <v>7.0000000000000007E-2</v>
      </c>
      <c r="G33" s="44">
        <v>1184.26</v>
      </c>
      <c r="H33" s="44">
        <v>3.92</v>
      </c>
      <c r="I33" s="136">
        <v>7.14</v>
      </c>
      <c r="J33" s="40">
        <v>9.9000000000000005E-2</v>
      </c>
      <c r="K33" s="42"/>
    </row>
    <row r="34" spans="1:11" ht="32.25" customHeight="1" x14ac:dyDescent="0.2">
      <c r="A34" s="17" t="s">
        <v>541</v>
      </c>
      <c r="B34" s="43" t="s">
        <v>751</v>
      </c>
      <c r="C34" s="187">
        <v>0</v>
      </c>
      <c r="D34" s="137">
        <v>3.6869999999999998</v>
      </c>
      <c r="E34" s="138">
        <v>0.38300000000000001</v>
      </c>
      <c r="F34" s="139">
        <v>7.0000000000000007E-2</v>
      </c>
      <c r="G34" s="44">
        <v>5996.96</v>
      </c>
      <c r="H34" s="44">
        <v>3.92</v>
      </c>
      <c r="I34" s="136">
        <v>7.14</v>
      </c>
      <c r="J34" s="40">
        <v>9.9000000000000005E-2</v>
      </c>
      <c r="K34" s="42"/>
    </row>
    <row r="35" spans="1:11" ht="32.25" customHeight="1" x14ac:dyDescent="0.2">
      <c r="A35" s="17" t="s">
        <v>542</v>
      </c>
      <c r="B35" s="43" t="s">
        <v>752</v>
      </c>
      <c r="C35" s="187">
        <v>0</v>
      </c>
      <c r="D35" s="137">
        <v>3.6869999999999998</v>
      </c>
      <c r="E35" s="138">
        <v>0.38300000000000001</v>
      </c>
      <c r="F35" s="139">
        <v>7.0000000000000007E-2</v>
      </c>
      <c r="G35" s="44">
        <v>12233.24</v>
      </c>
      <c r="H35" s="44">
        <v>3.92</v>
      </c>
      <c r="I35" s="136">
        <v>7.14</v>
      </c>
      <c r="J35" s="40">
        <v>9.9000000000000005E-2</v>
      </c>
      <c r="K35" s="42"/>
    </row>
    <row r="36" spans="1:11" ht="32.25" customHeight="1" x14ac:dyDescent="0.2">
      <c r="A36" s="17" t="s">
        <v>543</v>
      </c>
      <c r="B36" s="43" t="s">
        <v>753</v>
      </c>
      <c r="C36" s="187">
        <v>0</v>
      </c>
      <c r="D36" s="137">
        <v>3.6869999999999998</v>
      </c>
      <c r="E36" s="138">
        <v>0.38300000000000001</v>
      </c>
      <c r="F36" s="139">
        <v>7.0000000000000007E-2</v>
      </c>
      <c r="G36" s="44">
        <v>27262.15</v>
      </c>
      <c r="H36" s="44">
        <v>3.92</v>
      </c>
      <c r="I36" s="136">
        <v>7.14</v>
      </c>
      <c r="J36" s="40">
        <v>9.9000000000000005E-2</v>
      </c>
      <c r="K36" s="42"/>
    </row>
    <row r="37" spans="1:11" ht="32.25" customHeight="1" x14ac:dyDescent="0.2">
      <c r="A37" s="17" t="s">
        <v>195</v>
      </c>
      <c r="B37" s="43" t="s">
        <v>754</v>
      </c>
      <c r="C37" s="187" t="s">
        <v>465</v>
      </c>
      <c r="D37" s="140">
        <v>26.616</v>
      </c>
      <c r="E37" s="141">
        <v>3.7440000000000002</v>
      </c>
      <c r="F37" s="139">
        <v>2.56</v>
      </c>
      <c r="G37" s="45" t="s">
        <v>1447</v>
      </c>
      <c r="H37" s="45" t="s">
        <v>1447</v>
      </c>
      <c r="I37" s="45" t="s">
        <v>1447</v>
      </c>
      <c r="J37" s="41" t="s">
        <v>1447</v>
      </c>
      <c r="K37" s="42"/>
    </row>
    <row r="38" spans="1:11" ht="27.75" customHeight="1" x14ac:dyDescent="0.2">
      <c r="A38" s="17" t="s">
        <v>196</v>
      </c>
      <c r="B38" s="43">
        <v>697</v>
      </c>
      <c r="C38" s="186">
        <v>0</v>
      </c>
      <c r="D38" s="137">
        <v>-6.532</v>
      </c>
      <c r="E38" s="138">
        <v>-0.74199999999999999</v>
      </c>
      <c r="F38" s="139">
        <v>-0.105</v>
      </c>
      <c r="G38" s="44">
        <v>0</v>
      </c>
      <c r="H38" s="45" t="s">
        <v>1447</v>
      </c>
      <c r="I38" s="45" t="s">
        <v>1447</v>
      </c>
      <c r="J38" s="41" t="s">
        <v>1447</v>
      </c>
      <c r="K38" s="42"/>
    </row>
    <row r="39" spans="1:11" ht="27.75" customHeight="1" x14ac:dyDescent="0.2">
      <c r="A39" s="17" t="s">
        <v>197</v>
      </c>
      <c r="B39" s="43">
        <v>717</v>
      </c>
      <c r="C39" s="187">
        <v>0</v>
      </c>
      <c r="D39" s="137">
        <v>-5.9560000000000004</v>
      </c>
      <c r="E39" s="138">
        <v>-0.67</v>
      </c>
      <c r="F39" s="139">
        <v>-9.9000000000000005E-2</v>
      </c>
      <c r="G39" s="44">
        <v>0</v>
      </c>
      <c r="H39" s="45" t="s">
        <v>1447</v>
      </c>
      <c r="I39" s="45" t="s">
        <v>1447</v>
      </c>
      <c r="J39" s="41" t="s">
        <v>1447</v>
      </c>
      <c r="K39" s="42"/>
    </row>
    <row r="40" spans="1:11" ht="27.75" customHeight="1" x14ac:dyDescent="0.2">
      <c r="A40" s="17" t="s">
        <v>198</v>
      </c>
      <c r="B40" s="43" t="s">
        <v>755</v>
      </c>
      <c r="C40" s="187">
        <v>0</v>
      </c>
      <c r="D40" s="137">
        <v>-6.532</v>
      </c>
      <c r="E40" s="138">
        <v>-0.74199999999999999</v>
      </c>
      <c r="F40" s="139">
        <v>-0.105</v>
      </c>
      <c r="G40" s="44">
        <v>0</v>
      </c>
      <c r="H40" s="45" t="s">
        <v>1447</v>
      </c>
      <c r="I40" s="45" t="s">
        <v>1447</v>
      </c>
      <c r="J40" s="40">
        <v>0.20399999999999999</v>
      </c>
      <c r="K40" s="42"/>
    </row>
    <row r="41" spans="1:11" ht="27.75" customHeight="1" x14ac:dyDescent="0.2">
      <c r="A41" s="17" t="s">
        <v>199</v>
      </c>
      <c r="B41" s="43" t="s">
        <v>756</v>
      </c>
      <c r="C41" s="187">
        <v>0</v>
      </c>
      <c r="D41" s="137">
        <v>-6.532</v>
      </c>
      <c r="E41" s="138">
        <v>-0.74199999999999999</v>
      </c>
      <c r="F41" s="139">
        <v>-0.105</v>
      </c>
      <c r="G41" s="44">
        <v>0</v>
      </c>
      <c r="H41" s="45" t="s">
        <v>1447</v>
      </c>
      <c r="I41" s="45" t="s">
        <v>1447</v>
      </c>
      <c r="J41" s="41" t="s">
        <v>1447</v>
      </c>
      <c r="K41" s="42"/>
    </row>
    <row r="42" spans="1:11" ht="27.75" customHeight="1" x14ac:dyDescent="0.2">
      <c r="A42" s="17" t="s">
        <v>200</v>
      </c>
      <c r="B42" s="43" t="s">
        <v>757</v>
      </c>
      <c r="C42" s="187">
        <v>0</v>
      </c>
      <c r="D42" s="137">
        <v>-5.9560000000000004</v>
      </c>
      <c r="E42" s="138">
        <v>-0.67</v>
      </c>
      <c r="F42" s="139">
        <v>-9.9000000000000005E-2</v>
      </c>
      <c r="G42" s="44">
        <v>0</v>
      </c>
      <c r="H42" s="45" t="s">
        <v>1447</v>
      </c>
      <c r="I42" s="45" t="s">
        <v>1447</v>
      </c>
      <c r="J42" s="40">
        <v>0.17</v>
      </c>
      <c r="K42" s="42"/>
    </row>
    <row r="43" spans="1:11" ht="27.75" customHeight="1" x14ac:dyDescent="0.2">
      <c r="A43" s="17" t="s">
        <v>201</v>
      </c>
      <c r="B43" s="43" t="s">
        <v>758</v>
      </c>
      <c r="C43" s="187">
        <v>0</v>
      </c>
      <c r="D43" s="137">
        <v>-5.9560000000000004</v>
      </c>
      <c r="E43" s="138">
        <v>-0.67</v>
      </c>
      <c r="F43" s="139">
        <v>-9.9000000000000005E-2</v>
      </c>
      <c r="G43" s="44">
        <v>0</v>
      </c>
      <c r="H43" s="45" t="s">
        <v>1447</v>
      </c>
      <c r="I43" s="45" t="s">
        <v>1447</v>
      </c>
      <c r="J43" s="41" t="s">
        <v>1447</v>
      </c>
      <c r="K43" s="42"/>
    </row>
    <row r="44" spans="1:11" ht="27.75" customHeight="1" x14ac:dyDescent="0.2">
      <c r="A44" s="17" t="s">
        <v>202</v>
      </c>
      <c r="B44" s="43" t="s">
        <v>759</v>
      </c>
      <c r="C44" s="187">
        <v>0</v>
      </c>
      <c r="D44" s="137">
        <v>-4.0869999999999997</v>
      </c>
      <c r="E44" s="138">
        <v>-0.437</v>
      </c>
      <c r="F44" s="139">
        <v>-7.5999999999999998E-2</v>
      </c>
      <c r="G44" s="44">
        <v>69.2</v>
      </c>
      <c r="H44" s="45" t="s">
        <v>1447</v>
      </c>
      <c r="I44" s="45" t="s">
        <v>1447</v>
      </c>
      <c r="J44" s="40">
        <v>0.14299999999999999</v>
      </c>
      <c r="K44" s="42"/>
    </row>
    <row r="45" spans="1:11" ht="27.75" customHeight="1" x14ac:dyDescent="0.2">
      <c r="A45" s="17" t="s">
        <v>203</v>
      </c>
      <c r="B45" s="43" t="s">
        <v>760</v>
      </c>
      <c r="C45" s="187">
        <v>0</v>
      </c>
      <c r="D45" s="137">
        <v>-4.0869999999999997</v>
      </c>
      <c r="E45" s="138">
        <v>-0.437</v>
      </c>
      <c r="F45" s="139">
        <v>-7.5999999999999998E-2</v>
      </c>
      <c r="G45" s="44">
        <v>69.2</v>
      </c>
      <c r="H45" s="45" t="s">
        <v>1447</v>
      </c>
      <c r="I45" s="45" t="s">
        <v>1447</v>
      </c>
      <c r="J45" s="41" t="s">
        <v>1447</v>
      </c>
      <c r="K45" s="42"/>
    </row>
    <row r="46" spans="1:11" ht="27.75" customHeight="1" x14ac:dyDescent="0.2">
      <c r="C46" s="3"/>
    </row>
    <row r="47" spans="1:11" ht="27.75" customHeight="1" x14ac:dyDescent="0.2">
      <c r="D47" s="24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A2:K2"/>
    <mergeCell ref="G4:K4"/>
    <mergeCell ref="A4:E4"/>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 C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topLeftCell="A28" zoomScale="85" zoomScaleNormal="85" zoomScaleSheetLayoutView="100" workbookViewId="0">
      <selection activeCell="B183" sqref="B183"/>
    </sheetView>
  </sheetViews>
  <sheetFormatPr defaultRowHeight="27.75" customHeight="1" x14ac:dyDescent="0.2"/>
  <cols>
    <col min="1" max="1" width="14.5703125" style="52" customWidth="1"/>
    <col min="2" max="2" width="14.140625" style="52" bestFit="1" customWidth="1"/>
    <col min="3" max="3" width="16.7109375" style="52" bestFit="1" customWidth="1"/>
    <col min="4" max="4" width="14.7109375" style="60" customWidth="1"/>
    <col min="5" max="5" width="15.28515625" style="60" customWidth="1"/>
    <col min="6" max="6" width="17.28515625" style="60" customWidth="1"/>
    <col min="7" max="7" width="50.7109375" style="60" customWidth="1"/>
    <col min="8" max="8" width="14.7109375" style="60" customWidth="1"/>
    <col min="9" max="9" width="14.7109375" style="61" customWidth="1"/>
    <col min="10" max="11" width="14.7109375" style="62" customWidth="1"/>
    <col min="12" max="15" width="14.7109375" style="52" customWidth="1"/>
    <col min="16" max="16384" width="9.140625" style="52"/>
  </cols>
  <sheetData>
    <row r="1" spans="1:15" ht="66.75" customHeight="1" x14ac:dyDescent="0.2">
      <c r="A1" s="50" t="s">
        <v>27</v>
      </c>
      <c r="B1" s="50"/>
      <c r="C1" s="287" t="s">
        <v>169</v>
      </c>
      <c r="D1" s="287"/>
      <c r="E1" s="51"/>
      <c r="F1" s="286" t="s">
        <v>59</v>
      </c>
      <c r="G1" s="286"/>
      <c r="H1" s="286"/>
      <c r="I1" s="286"/>
      <c r="J1" s="286"/>
      <c r="K1" s="286"/>
      <c r="L1" s="286"/>
      <c r="M1" s="286"/>
      <c r="N1" s="286"/>
      <c r="O1" s="286"/>
    </row>
    <row r="2" spans="1:15" s="53" customFormat="1" ht="25.5" customHeight="1" x14ac:dyDescent="0.2">
      <c r="A2" s="272" t="str">
        <f>Overview!B4&amp; " - Effective from "&amp;TEXT(Overview!D4,"D MMMM YYYY")&amp;" - "&amp;Overview!E4&amp;" EDCM charges"</f>
        <v>Western Power Distribution (South Wales) plc - Effective from 1 April 2022 - Final EDCM charges</v>
      </c>
      <c r="B2" s="272"/>
      <c r="C2" s="272"/>
      <c r="D2" s="272"/>
      <c r="E2" s="272"/>
      <c r="F2" s="272"/>
      <c r="G2" s="272"/>
      <c r="H2" s="272"/>
      <c r="I2" s="272"/>
      <c r="J2" s="272"/>
      <c r="K2" s="272"/>
      <c r="L2" s="272"/>
      <c r="M2" s="272"/>
      <c r="N2" s="272"/>
      <c r="O2" s="272"/>
    </row>
    <row r="3" spans="1:15" s="81" customFormat="1" ht="10.5" customHeight="1" x14ac:dyDescent="0.2">
      <c r="A3" s="210"/>
      <c r="B3" s="210"/>
      <c r="C3" s="213"/>
      <c r="D3" s="210"/>
      <c r="E3" s="210"/>
      <c r="F3" s="210"/>
      <c r="G3" s="210"/>
      <c r="H3" s="210"/>
      <c r="I3" s="210"/>
      <c r="J3" s="210"/>
      <c r="K3" s="210"/>
      <c r="L3" s="210"/>
      <c r="M3" s="210"/>
      <c r="N3" s="210"/>
      <c r="O3" s="210"/>
    </row>
    <row r="4" spans="1:15" s="81" customFormat="1" ht="25.5" customHeight="1" x14ac:dyDescent="0.2">
      <c r="A4" s="288" t="s">
        <v>109</v>
      </c>
      <c r="B4" s="289"/>
      <c r="C4" s="289"/>
      <c r="D4" s="289"/>
      <c r="E4" s="289"/>
      <c r="F4" s="290"/>
      <c r="G4" s="210"/>
      <c r="H4" s="210"/>
      <c r="I4" s="210"/>
      <c r="J4" s="210"/>
      <c r="K4" s="210"/>
      <c r="L4" s="210"/>
      <c r="M4" s="210"/>
      <c r="N4" s="210"/>
      <c r="O4" s="210"/>
    </row>
    <row r="5" spans="1:15" s="81" customFormat="1" ht="25.5" customHeight="1" x14ac:dyDescent="0.2">
      <c r="A5" s="259" t="s">
        <v>20</v>
      </c>
      <c r="B5" s="276"/>
      <c r="C5" s="260"/>
      <c r="D5" s="291" t="s">
        <v>106</v>
      </c>
      <c r="E5" s="292"/>
      <c r="F5" s="293"/>
      <c r="G5" s="210"/>
      <c r="H5" s="210"/>
      <c r="I5" s="210"/>
      <c r="J5" s="210"/>
      <c r="K5" s="210"/>
      <c r="L5" s="210"/>
      <c r="M5" s="210"/>
      <c r="N5" s="210"/>
      <c r="O5" s="210"/>
    </row>
    <row r="6" spans="1:15" s="81" customFormat="1" ht="27" customHeight="1" x14ac:dyDescent="0.2">
      <c r="A6" s="277" t="s">
        <v>736</v>
      </c>
      <c r="B6" s="278"/>
      <c r="C6" s="279"/>
      <c r="D6" s="273" t="s">
        <v>737</v>
      </c>
      <c r="E6" s="274"/>
      <c r="F6" s="275"/>
      <c r="G6" s="210"/>
      <c r="H6" s="210"/>
      <c r="I6" s="210"/>
      <c r="J6" s="210"/>
      <c r="K6" s="210"/>
      <c r="L6" s="210"/>
      <c r="M6" s="210"/>
      <c r="N6" s="210"/>
      <c r="O6" s="210"/>
    </row>
    <row r="7" spans="1:15" s="81" customFormat="1" ht="18" x14ac:dyDescent="0.2">
      <c r="A7" s="277" t="s">
        <v>21</v>
      </c>
      <c r="B7" s="278"/>
      <c r="C7" s="279"/>
      <c r="D7" s="273" t="s">
        <v>22</v>
      </c>
      <c r="E7" s="274"/>
      <c r="F7" s="275"/>
      <c r="G7" s="210"/>
      <c r="H7" s="210"/>
      <c r="I7" s="210"/>
      <c r="J7" s="210"/>
      <c r="K7" s="210"/>
      <c r="L7" s="210"/>
      <c r="M7" s="210"/>
      <c r="N7" s="210"/>
      <c r="O7" s="210"/>
    </row>
    <row r="8" spans="1:15" s="81" customFormat="1" ht="25.5" customHeight="1" x14ac:dyDescent="0.2">
      <c r="A8" s="283"/>
      <c r="B8" s="284"/>
      <c r="C8" s="285"/>
      <c r="D8" s="280"/>
      <c r="E8" s="281"/>
      <c r="F8" s="282"/>
      <c r="G8" s="210"/>
      <c r="H8" s="224"/>
      <c r="I8" s="224"/>
      <c r="J8" s="224"/>
      <c r="K8" s="224"/>
      <c r="L8" s="224"/>
      <c r="M8" s="224"/>
      <c r="N8" s="224"/>
      <c r="O8" s="224"/>
    </row>
    <row r="9" spans="1:15" s="81" customFormat="1" ht="10.5" customHeight="1" x14ac:dyDescent="0.2">
      <c r="A9" s="210"/>
      <c r="B9" s="210"/>
      <c r="C9" s="213"/>
      <c r="D9" s="210"/>
      <c r="E9" s="210"/>
      <c r="F9" s="210"/>
      <c r="G9" s="210"/>
      <c r="H9" s="210"/>
      <c r="I9" s="210"/>
      <c r="J9" s="210"/>
      <c r="K9" s="210"/>
      <c r="L9" s="210"/>
      <c r="M9" s="210"/>
      <c r="N9" s="210"/>
      <c r="O9" s="210"/>
    </row>
    <row r="10" spans="1:15" ht="63.75" customHeight="1" x14ac:dyDescent="0.2">
      <c r="A10" s="54" t="s">
        <v>98</v>
      </c>
      <c r="B10" s="55" t="s">
        <v>64</v>
      </c>
      <c r="C10" s="54" t="s">
        <v>65</v>
      </c>
      <c r="D10" s="54" t="s">
        <v>100</v>
      </c>
      <c r="E10" s="55" t="s">
        <v>64</v>
      </c>
      <c r="F10" s="54" t="s">
        <v>66</v>
      </c>
      <c r="G10" s="56" t="s">
        <v>58</v>
      </c>
      <c r="H10" s="57" t="s">
        <v>163</v>
      </c>
      <c r="I10" s="56" t="s">
        <v>101</v>
      </c>
      <c r="J10" s="56" t="s">
        <v>161</v>
      </c>
      <c r="K10" s="132" t="s">
        <v>175</v>
      </c>
      <c r="L10" s="57" t="s">
        <v>164</v>
      </c>
      <c r="M10" s="56" t="s">
        <v>102</v>
      </c>
      <c r="N10" s="56" t="s">
        <v>162</v>
      </c>
      <c r="O10" s="132" t="s">
        <v>176</v>
      </c>
    </row>
    <row r="11" spans="1:15" ht="12.75" x14ac:dyDescent="0.2">
      <c r="A11" s="237">
        <v>419</v>
      </c>
      <c r="B11" s="237">
        <v>419</v>
      </c>
      <c r="C11" s="238">
        <v>2100041256896</v>
      </c>
      <c r="D11" s="237">
        <v>425</v>
      </c>
      <c r="E11" s="237">
        <v>425</v>
      </c>
      <c r="F11" s="238">
        <v>2100041256901</v>
      </c>
      <c r="G11" s="59" t="s">
        <v>765</v>
      </c>
      <c r="H11" s="63" t="s">
        <v>1447</v>
      </c>
      <c r="I11" s="64">
        <v>35.270000000000003</v>
      </c>
      <c r="J11" s="64">
        <v>1.03</v>
      </c>
      <c r="K11" s="64">
        <v>1.03</v>
      </c>
      <c r="L11" s="65" t="s">
        <v>1447</v>
      </c>
      <c r="M11" s="66">
        <v>1692.75</v>
      </c>
      <c r="N11" s="66">
        <v>0.05</v>
      </c>
      <c r="O11" s="66">
        <v>0.05</v>
      </c>
    </row>
    <row r="12" spans="1:15" ht="12.75" x14ac:dyDescent="0.2">
      <c r="A12" s="237">
        <v>420</v>
      </c>
      <c r="B12" s="237">
        <v>420</v>
      </c>
      <c r="C12" s="238">
        <v>2100041327873</v>
      </c>
      <c r="D12" s="237">
        <v>426</v>
      </c>
      <c r="E12" s="237">
        <v>426</v>
      </c>
      <c r="F12" s="238">
        <v>2100041327882</v>
      </c>
      <c r="G12" s="59" t="s">
        <v>766</v>
      </c>
      <c r="H12" s="63" t="s">
        <v>1447</v>
      </c>
      <c r="I12" s="64">
        <v>153.62</v>
      </c>
      <c r="J12" s="64">
        <v>1.29</v>
      </c>
      <c r="K12" s="64">
        <v>1.29</v>
      </c>
      <c r="L12" s="65">
        <v>-0.59</v>
      </c>
      <c r="M12" s="66">
        <v>1689.85</v>
      </c>
      <c r="N12" s="66">
        <v>0.05</v>
      </c>
      <c r="O12" s="66">
        <v>0.05</v>
      </c>
    </row>
    <row r="13" spans="1:15" ht="12.75" x14ac:dyDescent="0.2">
      <c r="A13" s="237">
        <v>421</v>
      </c>
      <c r="B13" s="237">
        <v>421</v>
      </c>
      <c r="C13" s="238">
        <v>2100041453132</v>
      </c>
      <c r="D13" s="237">
        <v>427</v>
      </c>
      <c r="E13" s="237">
        <v>427</v>
      </c>
      <c r="F13" s="238">
        <v>2100041453141</v>
      </c>
      <c r="G13" s="59" t="s">
        <v>767</v>
      </c>
      <c r="H13" s="63" t="s">
        <v>1447</v>
      </c>
      <c r="I13" s="64">
        <v>10.58</v>
      </c>
      <c r="J13" s="64">
        <v>1.02</v>
      </c>
      <c r="K13" s="64">
        <v>1.02</v>
      </c>
      <c r="L13" s="65" t="s">
        <v>1447</v>
      </c>
      <c r="M13" s="66">
        <v>1734.34</v>
      </c>
      <c r="N13" s="66">
        <v>0.05</v>
      </c>
      <c r="O13" s="66">
        <v>0.05</v>
      </c>
    </row>
    <row r="14" spans="1:15" ht="12.75" x14ac:dyDescent="0.2">
      <c r="A14" s="237">
        <v>460</v>
      </c>
      <c r="B14" s="237">
        <v>460</v>
      </c>
      <c r="C14" s="238">
        <v>2100041270311</v>
      </c>
      <c r="D14" s="237">
        <v>975</v>
      </c>
      <c r="E14" s="237">
        <v>975</v>
      </c>
      <c r="F14" s="238">
        <v>2100041270320</v>
      </c>
      <c r="G14" s="59" t="s">
        <v>768</v>
      </c>
      <c r="H14" s="63">
        <v>1.4999999999999999E-2</v>
      </c>
      <c r="I14" s="64">
        <v>12.85</v>
      </c>
      <c r="J14" s="64">
        <v>1.64</v>
      </c>
      <c r="K14" s="64">
        <v>1.64</v>
      </c>
      <c r="L14" s="65" t="s">
        <v>1447</v>
      </c>
      <c r="M14" s="66">
        <v>786.2</v>
      </c>
      <c r="N14" s="66">
        <v>0.05</v>
      </c>
      <c r="O14" s="66">
        <v>0.05</v>
      </c>
    </row>
    <row r="15" spans="1:15" ht="12.75" x14ac:dyDescent="0.2">
      <c r="A15" s="237">
        <v>461</v>
      </c>
      <c r="B15" s="237">
        <v>461</v>
      </c>
      <c r="C15" s="238">
        <v>2100041270288</v>
      </c>
      <c r="D15" s="237"/>
      <c r="E15" s="237"/>
      <c r="F15" s="238"/>
      <c r="G15" s="59" t="s">
        <v>769</v>
      </c>
      <c r="H15" s="63">
        <v>0.185</v>
      </c>
      <c r="I15" s="64">
        <v>4368.5600000000004</v>
      </c>
      <c r="J15" s="64">
        <v>1.2</v>
      </c>
      <c r="K15" s="64">
        <v>1.2</v>
      </c>
      <c r="L15" s="65" t="s">
        <v>1447</v>
      </c>
      <c r="M15" s="66" t="s">
        <v>1447</v>
      </c>
      <c r="N15" s="66" t="s">
        <v>1447</v>
      </c>
      <c r="O15" s="66" t="s">
        <v>1447</v>
      </c>
    </row>
    <row r="16" spans="1:15" ht="12.75" x14ac:dyDescent="0.2">
      <c r="A16" s="237">
        <v>462</v>
      </c>
      <c r="B16" s="237">
        <v>462</v>
      </c>
      <c r="C16" s="238">
        <v>2100041272860</v>
      </c>
      <c r="D16" s="237">
        <v>976</v>
      </c>
      <c r="E16" s="237">
        <v>976</v>
      </c>
      <c r="F16" s="238">
        <v>2100041272870</v>
      </c>
      <c r="G16" s="59" t="s">
        <v>770</v>
      </c>
      <c r="H16" s="63">
        <v>3.7810000000000001</v>
      </c>
      <c r="I16" s="64">
        <v>5.51</v>
      </c>
      <c r="J16" s="64">
        <v>2.78</v>
      </c>
      <c r="K16" s="64">
        <v>2.78</v>
      </c>
      <c r="L16" s="65" t="s">
        <v>1447</v>
      </c>
      <c r="M16" s="66">
        <v>917.66</v>
      </c>
      <c r="N16" s="66">
        <v>0.05</v>
      </c>
      <c r="O16" s="66">
        <v>0.05</v>
      </c>
    </row>
    <row r="17" spans="1:15" ht="12.75" x14ac:dyDescent="0.2">
      <c r="A17" s="237">
        <v>463</v>
      </c>
      <c r="B17" s="237">
        <v>463</v>
      </c>
      <c r="C17" s="238">
        <v>2100041136537</v>
      </c>
      <c r="D17" s="237">
        <v>943</v>
      </c>
      <c r="E17" s="237">
        <v>943</v>
      </c>
      <c r="F17" s="238">
        <v>2100041136546</v>
      </c>
      <c r="G17" s="59" t="s">
        <v>771</v>
      </c>
      <c r="H17" s="63">
        <v>3.7810000000000001</v>
      </c>
      <c r="I17" s="64">
        <v>2.75</v>
      </c>
      <c r="J17" s="64">
        <v>4.6500000000000004</v>
      </c>
      <c r="K17" s="64">
        <v>4.6500000000000004</v>
      </c>
      <c r="L17" s="65" t="s">
        <v>1447</v>
      </c>
      <c r="M17" s="66">
        <v>824.79</v>
      </c>
      <c r="N17" s="66">
        <v>0.05</v>
      </c>
      <c r="O17" s="66">
        <v>0.05</v>
      </c>
    </row>
    <row r="18" spans="1:15" ht="12.75" x14ac:dyDescent="0.2">
      <c r="A18" s="237">
        <v>464</v>
      </c>
      <c r="B18" s="237">
        <v>464</v>
      </c>
      <c r="C18" s="238">
        <v>2100041278152</v>
      </c>
      <c r="D18" s="237">
        <v>977</v>
      </c>
      <c r="E18" s="237">
        <v>977</v>
      </c>
      <c r="F18" s="238">
        <v>2100041278161</v>
      </c>
      <c r="G18" s="59" t="s">
        <v>772</v>
      </c>
      <c r="H18" s="63" t="s">
        <v>1447</v>
      </c>
      <c r="I18" s="64">
        <v>2.7</v>
      </c>
      <c r="J18" s="64">
        <v>2.14</v>
      </c>
      <c r="K18" s="64">
        <v>2.14</v>
      </c>
      <c r="L18" s="65" t="s">
        <v>1447</v>
      </c>
      <c r="M18" s="66">
        <v>539.34</v>
      </c>
      <c r="N18" s="66">
        <v>0.05</v>
      </c>
      <c r="O18" s="66">
        <v>0.05</v>
      </c>
    </row>
    <row r="19" spans="1:15" ht="12.75" x14ac:dyDescent="0.2">
      <c r="A19" s="237">
        <v>465</v>
      </c>
      <c r="B19" s="237">
        <v>465</v>
      </c>
      <c r="C19" s="238">
        <v>2100041290958</v>
      </c>
      <c r="D19" s="237">
        <v>978</v>
      </c>
      <c r="E19" s="237">
        <v>978</v>
      </c>
      <c r="F19" s="238">
        <v>2100041290967</v>
      </c>
      <c r="G19" s="59" t="s">
        <v>773</v>
      </c>
      <c r="H19" s="63">
        <v>7.069</v>
      </c>
      <c r="I19" s="64">
        <v>59.83</v>
      </c>
      <c r="J19" s="64">
        <v>1.44</v>
      </c>
      <c r="K19" s="64">
        <v>1.44</v>
      </c>
      <c r="L19" s="65" t="s">
        <v>1447</v>
      </c>
      <c r="M19" s="66">
        <v>4577.1000000000004</v>
      </c>
      <c r="N19" s="66">
        <v>0.05</v>
      </c>
      <c r="O19" s="66">
        <v>0.05</v>
      </c>
    </row>
    <row r="20" spans="1:15" ht="12.75" x14ac:dyDescent="0.2">
      <c r="A20" s="237">
        <v>466</v>
      </c>
      <c r="B20" s="237">
        <v>466</v>
      </c>
      <c r="C20" s="238">
        <v>2100041309926</v>
      </c>
      <c r="D20" s="237">
        <v>979</v>
      </c>
      <c r="E20" s="237">
        <v>979</v>
      </c>
      <c r="F20" s="238">
        <v>2100041309935</v>
      </c>
      <c r="G20" s="59" t="s">
        <v>774</v>
      </c>
      <c r="H20" s="63">
        <v>4.6079999999999997</v>
      </c>
      <c r="I20" s="64">
        <v>3.63</v>
      </c>
      <c r="J20" s="64">
        <v>2.0299999999999998</v>
      </c>
      <c r="K20" s="64">
        <v>2.0299999999999998</v>
      </c>
      <c r="L20" s="65" t="s">
        <v>1447</v>
      </c>
      <c r="M20" s="66">
        <v>580.32000000000005</v>
      </c>
      <c r="N20" s="66">
        <v>0.05</v>
      </c>
      <c r="O20" s="66">
        <v>0.05</v>
      </c>
    </row>
    <row r="21" spans="1:15" ht="12.75" x14ac:dyDescent="0.2">
      <c r="A21" s="237">
        <v>467</v>
      </c>
      <c r="B21" s="237">
        <v>467</v>
      </c>
      <c r="C21" s="238">
        <v>2100041319358</v>
      </c>
      <c r="D21" s="237">
        <v>980</v>
      </c>
      <c r="E21" s="237">
        <v>980</v>
      </c>
      <c r="F21" s="238">
        <v>2100041319367</v>
      </c>
      <c r="G21" s="59" t="s">
        <v>775</v>
      </c>
      <c r="H21" s="63">
        <v>0.182</v>
      </c>
      <c r="I21" s="64">
        <v>5.36</v>
      </c>
      <c r="J21" s="64">
        <v>2.0099999999999998</v>
      </c>
      <c r="K21" s="64">
        <v>2.0099999999999998</v>
      </c>
      <c r="L21" s="65" t="s">
        <v>1447</v>
      </c>
      <c r="M21" s="66">
        <v>857.39</v>
      </c>
      <c r="N21" s="66">
        <v>0.05</v>
      </c>
      <c r="O21" s="66">
        <v>0.05</v>
      </c>
    </row>
    <row r="22" spans="1:15" ht="12.75" x14ac:dyDescent="0.2">
      <c r="A22" s="237">
        <v>468</v>
      </c>
      <c r="B22" s="237">
        <v>468</v>
      </c>
      <c r="C22" s="238">
        <v>2100041320646</v>
      </c>
      <c r="D22" s="237">
        <v>981</v>
      </c>
      <c r="E22" s="237">
        <v>981</v>
      </c>
      <c r="F22" s="238">
        <v>2100041320655</v>
      </c>
      <c r="G22" s="59" t="s">
        <v>776</v>
      </c>
      <c r="H22" s="63" t="s">
        <v>1447</v>
      </c>
      <c r="I22" s="64">
        <v>48.05</v>
      </c>
      <c r="J22" s="64">
        <v>0.96</v>
      </c>
      <c r="K22" s="64">
        <v>0.96</v>
      </c>
      <c r="L22" s="65" t="s">
        <v>1447</v>
      </c>
      <c r="M22" s="66">
        <v>897.27</v>
      </c>
      <c r="N22" s="66">
        <v>0.05</v>
      </c>
      <c r="O22" s="66">
        <v>0.05</v>
      </c>
    </row>
    <row r="23" spans="1:15" ht="12.75" x14ac:dyDescent="0.2">
      <c r="A23" s="237">
        <v>469</v>
      </c>
      <c r="B23" s="237">
        <v>469</v>
      </c>
      <c r="C23" s="238">
        <v>2100041320682</v>
      </c>
      <c r="D23" s="237">
        <v>982</v>
      </c>
      <c r="E23" s="237">
        <v>982</v>
      </c>
      <c r="F23" s="238">
        <v>2100041320691</v>
      </c>
      <c r="G23" s="59" t="s">
        <v>777</v>
      </c>
      <c r="H23" s="63">
        <v>6.4000000000000001E-2</v>
      </c>
      <c r="I23" s="64">
        <v>6.62</v>
      </c>
      <c r="J23" s="64">
        <v>1.99</v>
      </c>
      <c r="K23" s="64">
        <v>1.99</v>
      </c>
      <c r="L23" s="65" t="s">
        <v>1447</v>
      </c>
      <c r="M23" s="66">
        <v>587.62</v>
      </c>
      <c r="N23" s="66">
        <v>0.05</v>
      </c>
      <c r="O23" s="66">
        <v>0.05</v>
      </c>
    </row>
    <row r="24" spans="1:15" ht="12.75" x14ac:dyDescent="0.2">
      <c r="A24" s="237">
        <v>470</v>
      </c>
      <c r="B24" s="237">
        <v>470</v>
      </c>
      <c r="C24" s="238">
        <v>2100041321808</v>
      </c>
      <c r="D24" s="237">
        <v>983</v>
      </c>
      <c r="E24" s="237">
        <v>983</v>
      </c>
      <c r="F24" s="238">
        <v>2100041321817</v>
      </c>
      <c r="G24" s="59" t="s">
        <v>778</v>
      </c>
      <c r="H24" s="63">
        <v>0.16900000000000001</v>
      </c>
      <c r="I24" s="64">
        <v>3.39</v>
      </c>
      <c r="J24" s="64">
        <v>3.52</v>
      </c>
      <c r="K24" s="64">
        <v>3.52</v>
      </c>
      <c r="L24" s="65" t="s">
        <v>1447</v>
      </c>
      <c r="M24" s="66">
        <v>576.62</v>
      </c>
      <c r="N24" s="66">
        <v>0.05</v>
      </c>
      <c r="O24" s="66">
        <v>0.05</v>
      </c>
    </row>
    <row r="25" spans="1:15" ht="12.75" x14ac:dyDescent="0.2">
      <c r="A25" s="237">
        <v>471</v>
      </c>
      <c r="B25" s="237">
        <v>471</v>
      </c>
      <c r="C25" s="238">
        <v>2100041322183</v>
      </c>
      <c r="D25" s="237">
        <v>984</v>
      </c>
      <c r="E25" s="237">
        <v>984</v>
      </c>
      <c r="F25" s="238">
        <v>2100041322192</v>
      </c>
      <c r="G25" s="59" t="s">
        <v>779</v>
      </c>
      <c r="H25" s="63">
        <v>0.19</v>
      </c>
      <c r="I25" s="64">
        <v>5.65</v>
      </c>
      <c r="J25" s="64">
        <v>1.1200000000000001</v>
      </c>
      <c r="K25" s="64">
        <v>1.1200000000000001</v>
      </c>
      <c r="L25" s="65">
        <v>-0.19</v>
      </c>
      <c r="M25" s="66">
        <v>516.27</v>
      </c>
      <c r="N25" s="66">
        <v>0.05</v>
      </c>
      <c r="O25" s="66">
        <v>0.05</v>
      </c>
    </row>
    <row r="26" spans="1:15" ht="12.75" x14ac:dyDescent="0.2">
      <c r="A26" s="237">
        <v>472</v>
      </c>
      <c r="B26" s="237">
        <v>472</v>
      </c>
      <c r="C26" s="238">
        <v>2100041330919</v>
      </c>
      <c r="D26" s="237">
        <v>985</v>
      </c>
      <c r="E26" s="237">
        <v>985</v>
      </c>
      <c r="F26" s="238">
        <v>2100041330928</v>
      </c>
      <c r="G26" s="59" t="s">
        <v>780</v>
      </c>
      <c r="H26" s="63">
        <v>1.6E-2</v>
      </c>
      <c r="I26" s="64">
        <v>32.69</v>
      </c>
      <c r="J26" s="64">
        <v>1.33</v>
      </c>
      <c r="K26" s="64">
        <v>1.33</v>
      </c>
      <c r="L26" s="65" t="s">
        <v>1447</v>
      </c>
      <c r="M26" s="66">
        <v>2039.69</v>
      </c>
      <c r="N26" s="66">
        <v>0.05</v>
      </c>
      <c r="O26" s="66">
        <v>0.05</v>
      </c>
    </row>
    <row r="27" spans="1:15" ht="12.75" x14ac:dyDescent="0.2">
      <c r="A27" s="237">
        <v>475</v>
      </c>
      <c r="B27" s="237">
        <v>475</v>
      </c>
      <c r="C27" s="238">
        <v>2100041336488</v>
      </c>
      <c r="D27" s="237">
        <v>988</v>
      </c>
      <c r="E27" s="237">
        <v>988</v>
      </c>
      <c r="F27" s="238">
        <v>2100041336497</v>
      </c>
      <c r="G27" s="59" t="s">
        <v>781</v>
      </c>
      <c r="H27" s="63" t="s">
        <v>1447</v>
      </c>
      <c r="I27" s="64">
        <v>8.51</v>
      </c>
      <c r="J27" s="64">
        <v>0.98</v>
      </c>
      <c r="K27" s="64">
        <v>0.98</v>
      </c>
      <c r="L27" s="65">
        <v>-9.6000000000000002E-2</v>
      </c>
      <c r="M27" s="66">
        <v>91.86</v>
      </c>
      <c r="N27" s="66">
        <v>0.05</v>
      </c>
      <c r="O27" s="66">
        <v>0.05</v>
      </c>
    </row>
    <row r="28" spans="1:15" ht="12.75" x14ac:dyDescent="0.2">
      <c r="A28" s="237">
        <v>476</v>
      </c>
      <c r="B28" s="237">
        <v>476</v>
      </c>
      <c r="C28" s="238">
        <v>2100041336716</v>
      </c>
      <c r="D28" s="237">
        <v>989</v>
      </c>
      <c r="E28" s="237">
        <v>989</v>
      </c>
      <c r="F28" s="238">
        <v>2100041336725</v>
      </c>
      <c r="G28" s="59" t="s">
        <v>782</v>
      </c>
      <c r="H28" s="63" t="s">
        <v>1447</v>
      </c>
      <c r="I28" s="64">
        <v>23.38</v>
      </c>
      <c r="J28" s="64">
        <v>1.39</v>
      </c>
      <c r="K28" s="64">
        <v>1.39</v>
      </c>
      <c r="L28" s="65" t="s">
        <v>1447</v>
      </c>
      <c r="M28" s="66">
        <v>1110.67</v>
      </c>
      <c r="N28" s="66">
        <v>0.05</v>
      </c>
      <c r="O28" s="66">
        <v>0.05</v>
      </c>
    </row>
    <row r="29" spans="1:15" ht="12.75" x14ac:dyDescent="0.2">
      <c r="A29" s="237">
        <v>477</v>
      </c>
      <c r="B29" s="237">
        <v>477</v>
      </c>
      <c r="C29" s="238">
        <v>2100041336734</v>
      </c>
      <c r="D29" s="237">
        <v>721</v>
      </c>
      <c r="E29" s="237">
        <v>721</v>
      </c>
      <c r="F29" s="238">
        <v>2100041336743</v>
      </c>
      <c r="G29" s="59" t="s">
        <v>783</v>
      </c>
      <c r="H29" s="63">
        <v>1.173</v>
      </c>
      <c r="I29" s="64">
        <v>2.3199999999999998</v>
      </c>
      <c r="J29" s="64">
        <v>2.2599999999999998</v>
      </c>
      <c r="K29" s="64">
        <v>2.2599999999999998</v>
      </c>
      <c r="L29" s="65" t="s">
        <v>1447</v>
      </c>
      <c r="M29" s="66">
        <v>579.94000000000005</v>
      </c>
      <c r="N29" s="66">
        <v>0.05</v>
      </c>
      <c r="O29" s="66">
        <v>0.05</v>
      </c>
    </row>
    <row r="30" spans="1:15" ht="12.75" x14ac:dyDescent="0.2">
      <c r="A30" s="237">
        <v>478</v>
      </c>
      <c r="B30" s="237">
        <v>478</v>
      </c>
      <c r="C30" s="238">
        <v>2100041329063</v>
      </c>
      <c r="D30" s="237">
        <v>722</v>
      </c>
      <c r="E30" s="237">
        <v>722</v>
      </c>
      <c r="F30" s="238">
        <v>2100041329072</v>
      </c>
      <c r="G30" s="59" t="s">
        <v>784</v>
      </c>
      <c r="H30" s="63">
        <v>8.6999999999999994E-2</v>
      </c>
      <c r="I30" s="64">
        <v>27.99</v>
      </c>
      <c r="J30" s="64">
        <v>1.1200000000000001</v>
      </c>
      <c r="K30" s="64">
        <v>1.1200000000000001</v>
      </c>
      <c r="L30" s="65" t="s">
        <v>1447</v>
      </c>
      <c r="M30" s="66">
        <v>545.89</v>
      </c>
      <c r="N30" s="66">
        <v>0.05</v>
      </c>
      <c r="O30" s="66">
        <v>0.05</v>
      </c>
    </row>
    <row r="31" spans="1:15" ht="12.75" x14ac:dyDescent="0.2">
      <c r="A31" s="237">
        <v>479</v>
      </c>
      <c r="B31" s="237">
        <v>479</v>
      </c>
      <c r="C31" s="238">
        <v>2100041339178</v>
      </c>
      <c r="D31" s="237">
        <v>723</v>
      </c>
      <c r="E31" s="237">
        <v>723</v>
      </c>
      <c r="F31" s="238">
        <v>2100041339187</v>
      </c>
      <c r="G31" s="59" t="s">
        <v>785</v>
      </c>
      <c r="H31" s="63">
        <v>2.1920000000000002</v>
      </c>
      <c r="I31" s="64">
        <v>152.53</v>
      </c>
      <c r="J31" s="64">
        <v>1.85</v>
      </c>
      <c r="K31" s="64">
        <v>1.85</v>
      </c>
      <c r="L31" s="65" t="s">
        <v>1447</v>
      </c>
      <c r="M31" s="66">
        <v>6711.12</v>
      </c>
      <c r="N31" s="66">
        <v>0.05</v>
      </c>
      <c r="O31" s="66">
        <v>0.05</v>
      </c>
    </row>
    <row r="32" spans="1:15" ht="12.75" x14ac:dyDescent="0.2">
      <c r="A32" s="237">
        <v>480</v>
      </c>
      <c r="B32" s="237">
        <v>480</v>
      </c>
      <c r="C32" s="238">
        <v>2100041343582</v>
      </c>
      <c r="D32" s="237">
        <v>724</v>
      </c>
      <c r="E32" s="237">
        <v>724</v>
      </c>
      <c r="F32" s="238">
        <v>2100041343607</v>
      </c>
      <c r="G32" s="59" t="s">
        <v>786</v>
      </c>
      <c r="H32" s="63">
        <v>0.159</v>
      </c>
      <c r="I32" s="64">
        <v>6.92</v>
      </c>
      <c r="J32" s="64">
        <v>1.25</v>
      </c>
      <c r="K32" s="64">
        <v>1.25</v>
      </c>
      <c r="L32" s="65" t="s">
        <v>1447</v>
      </c>
      <c r="M32" s="66">
        <v>553.59</v>
      </c>
      <c r="N32" s="66">
        <v>0.05</v>
      </c>
      <c r="O32" s="66">
        <v>0.05</v>
      </c>
    </row>
    <row r="33" spans="1:15" ht="12.75" x14ac:dyDescent="0.2">
      <c r="A33" s="237">
        <v>481</v>
      </c>
      <c r="B33" s="237">
        <v>481</v>
      </c>
      <c r="C33" s="238">
        <v>2100041343936</v>
      </c>
      <c r="D33" s="237">
        <v>725</v>
      </c>
      <c r="E33" s="237">
        <v>725</v>
      </c>
      <c r="F33" s="238">
        <v>2100041343945</v>
      </c>
      <c r="G33" s="59" t="s">
        <v>787</v>
      </c>
      <c r="H33" s="63">
        <v>9.1999999999999998E-2</v>
      </c>
      <c r="I33" s="64">
        <v>32.14</v>
      </c>
      <c r="J33" s="64">
        <v>1.41</v>
      </c>
      <c r="K33" s="64">
        <v>1.41</v>
      </c>
      <c r="L33" s="65" t="s">
        <v>1447</v>
      </c>
      <c r="M33" s="66">
        <v>844.02</v>
      </c>
      <c r="N33" s="66">
        <v>0.05</v>
      </c>
      <c r="O33" s="66">
        <v>0.05</v>
      </c>
    </row>
    <row r="34" spans="1:15" ht="12.75" x14ac:dyDescent="0.2">
      <c r="A34" s="237">
        <v>482</v>
      </c>
      <c r="B34" s="237">
        <v>482</v>
      </c>
      <c r="C34" s="238">
        <v>2100041344647</v>
      </c>
      <c r="D34" s="237">
        <v>726</v>
      </c>
      <c r="E34" s="237">
        <v>726</v>
      </c>
      <c r="F34" s="238">
        <v>2100041344656</v>
      </c>
      <c r="G34" s="59" t="s">
        <v>788</v>
      </c>
      <c r="H34" s="63">
        <v>0.02</v>
      </c>
      <c r="I34" s="64">
        <v>13.86</v>
      </c>
      <c r="J34" s="64">
        <v>1.53</v>
      </c>
      <c r="K34" s="64">
        <v>1.53</v>
      </c>
      <c r="L34" s="65" t="s">
        <v>1447</v>
      </c>
      <c r="M34" s="66">
        <v>571.19000000000005</v>
      </c>
      <c r="N34" s="66">
        <v>0.05</v>
      </c>
      <c r="O34" s="66">
        <v>0.05</v>
      </c>
    </row>
    <row r="35" spans="1:15" ht="12.75" x14ac:dyDescent="0.2">
      <c r="A35" s="237">
        <v>483</v>
      </c>
      <c r="B35" s="237">
        <v>483</v>
      </c>
      <c r="C35" s="238">
        <v>2100041345400</v>
      </c>
      <c r="D35" s="237">
        <v>727</v>
      </c>
      <c r="E35" s="237">
        <v>727</v>
      </c>
      <c r="F35" s="238">
        <v>2100041345419</v>
      </c>
      <c r="G35" s="59" t="s">
        <v>789</v>
      </c>
      <c r="H35" s="63">
        <v>7.5999999999999998E-2</v>
      </c>
      <c r="I35" s="64">
        <v>18.78</v>
      </c>
      <c r="J35" s="64">
        <v>0.99</v>
      </c>
      <c r="K35" s="64">
        <v>0.99</v>
      </c>
      <c r="L35" s="65" t="s">
        <v>1447</v>
      </c>
      <c r="M35" s="66">
        <v>882.52</v>
      </c>
      <c r="N35" s="66">
        <v>0.05</v>
      </c>
      <c r="O35" s="66">
        <v>0.05</v>
      </c>
    </row>
    <row r="36" spans="1:15" ht="12.75" x14ac:dyDescent="0.2">
      <c r="A36" s="237">
        <v>484</v>
      </c>
      <c r="B36" s="237">
        <v>484</v>
      </c>
      <c r="C36" s="238">
        <v>2100041346894</v>
      </c>
      <c r="D36" s="237">
        <v>728</v>
      </c>
      <c r="E36" s="237">
        <v>728</v>
      </c>
      <c r="F36" s="238">
        <v>2100041346900</v>
      </c>
      <c r="G36" s="59" t="s">
        <v>790</v>
      </c>
      <c r="H36" s="63" t="s">
        <v>1447</v>
      </c>
      <c r="I36" s="64">
        <v>8.06</v>
      </c>
      <c r="J36" s="64">
        <v>3.43</v>
      </c>
      <c r="K36" s="64">
        <v>3.43</v>
      </c>
      <c r="L36" s="65">
        <v>-3.2469999999999999</v>
      </c>
      <c r="M36" s="66">
        <v>846.19</v>
      </c>
      <c r="N36" s="66">
        <v>0.05</v>
      </c>
      <c r="O36" s="66">
        <v>0.05</v>
      </c>
    </row>
    <row r="37" spans="1:15" ht="12.75" x14ac:dyDescent="0.2">
      <c r="A37" s="237">
        <v>485</v>
      </c>
      <c r="B37" s="237">
        <v>485</v>
      </c>
      <c r="C37" s="238">
        <v>2100041346867</v>
      </c>
      <c r="D37" s="237">
        <v>729</v>
      </c>
      <c r="E37" s="237">
        <v>729</v>
      </c>
      <c r="F37" s="238">
        <v>2100041346885</v>
      </c>
      <c r="G37" s="59" t="s">
        <v>791</v>
      </c>
      <c r="H37" s="63">
        <v>2.9000000000000001E-2</v>
      </c>
      <c r="I37" s="64">
        <v>5.93</v>
      </c>
      <c r="J37" s="64">
        <v>2.77</v>
      </c>
      <c r="K37" s="64">
        <v>2.77</v>
      </c>
      <c r="L37" s="65">
        <v>-2.9000000000000001E-2</v>
      </c>
      <c r="M37" s="66">
        <v>624.38</v>
      </c>
      <c r="N37" s="66">
        <v>0.05</v>
      </c>
      <c r="O37" s="66">
        <v>0.05</v>
      </c>
    </row>
    <row r="38" spans="1:15" ht="12.75" x14ac:dyDescent="0.2">
      <c r="A38" s="237">
        <v>486</v>
      </c>
      <c r="B38" s="237">
        <v>486</v>
      </c>
      <c r="C38" s="238">
        <v>2100041347202</v>
      </c>
      <c r="D38" s="237">
        <v>730</v>
      </c>
      <c r="E38" s="237">
        <v>730</v>
      </c>
      <c r="F38" s="238">
        <v>2100041347211</v>
      </c>
      <c r="G38" s="59" t="s">
        <v>792</v>
      </c>
      <c r="H38" s="63">
        <v>5.3999999999999999E-2</v>
      </c>
      <c r="I38" s="64">
        <v>20.149999999999999</v>
      </c>
      <c r="J38" s="64">
        <v>1.1399999999999999</v>
      </c>
      <c r="K38" s="64">
        <v>1.1399999999999999</v>
      </c>
      <c r="L38" s="65" t="s">
        <v>1447</v>
      </c>
      <c r="M38" s="66">
        <v>251.88</v>
      </c>
      <c r="N38" s="66">
        <v>0.05</v>
      </c>
      <c r="O38" s="66">
        <v>0.05</v>
      </c>
    </row>
    <row r="39" spans="1:15" ht="12.75" x14ac:dyDescent="0.2">
      <c r="A39" s="237">
        <v>487</v>
      </c>
      <c r="B39" s="237">
        <v>487</v>
      </c>
      <c r="C39" s="238">
        <v>2100041363418</v>
      </c>
      <c r="D39" s="237">
        <v>731</v>
      </c>
      <c r="E39" s="237">
        <v>731</v>
      </c>
      <c r="F39" s="238">
        <v>2100041363427</v>
      </c>
      <c r="G39" s="59" t="s">
        <v>793</v>
      </c>
      <c r="H39" s="63">
        <v>2.129</v>
      </c>
      <c r="I39" s="64">
        <v>11.32</v>
      </c>
      <c r="J39" s="64">
        <v>1.54</v>
      </c>
      <c r="K39" s="64">
        <v>1.54</v>
      </c>
      <c r="L39" s="65" t="s">
        <v>1447</v>
      </c>
      <c r="M39" s="66">
        <v>872.02</v>
      </c>
      <c r="N39" s="66">
        <v>0.05</v>
      </c>
      <c r="O39" s="66">
        <v>0.05</v>
      </c>
    </row>
    <row r="40" spans="1:15" ht="12.75" x14ac:dyDescent="0.2">
      <c r="A40" s="237">
        <v>488</v>
      </c>
      <c r="B40" s="237">
        <v>488</v>
      </c>
      <c r="C40" s="238">
        <v>2100041376426</v>
      </c>
      <c r="D40" s="237">
        <v>732</v>
      </c>
      <c r="E40" s="237">
        <v>732</v>
      </c>
      <c r="F40" s="238">
        <v>2100041376435</v>
      </c>
      <c r="G40" s="59" t="s">
        <v>794</v>
      </c>
      <c r="H40" s="63">
        <v>6.4000000000000001E-2</v>
      </c>
      <c r="I40" s="64">
        <v>6.62</v>
      </c>
      <c r="J40" s="64">
        <v>1.99</v>
      </c>
      <c r="K40" s="64">
        <v>1.99</v>
      </c>
      <c r="L40" s="65" t="s">
        <v>1447</v>
      </c>
      <c r="M40" s="66">
        <v>587.62</v>
      </c>
      <c r="N40" s="66">
        <v>0.05</v>
      </c>
      <c r="O40" s="66">
        <v>0.05</v>
      </c>
    </row>
    <row r="41" spans="1:15" ht="12.75" x14ac:dyDescent="0.2">
      <c r="A41" s="237">
        <v>489</v>
      </c>
      <c r="B41" s="237">
        <v>489</v>
      </c>
      <c r="C41" s="238">
        <v>2100041355189</v>
      </c>
      <c r="D41" s="237">
        <v>733</v>
      </c>
      <c r="E41" s="237">
        <v>733</v>
      </c>
      <c r="F41" s="238">
        <v>2100041355198</v>
      </c>
      <c r="G41" s="59" t="s">
        <v>795</v>
      </c>
      <c r="H41" s="63">
        <v>0.96199999999999997</v>
      </c>
      <c r="I41" s="64">
        <v>10.09</v>
      </c>
      <c r="J41" s="64">
        <v>1.35</v>
      </c>
      <c r="K41" s="64">
        <v>1.35</v>
      </c>
      <c r="L41" s="65" t="s">
        <v>1447</v>
      </c>
      <c r="M41" s="66">
        <v>605.14</v>
      </c>
      <c r="N41" s="66">
        <v>0.05</v>
      </c>
      <c r="O41" s="66">
        <v>0.05</v>
      </c>
    </row>
    <row r="42" spans="1:15" ht="12.75" x14ac:dyDescent="0.2">
      <c r="A42" s="237">
        <v>491</v>
      </c>
      <c r="B42" s="237">
        <v>491</v>
      </c>
      <c r="C42" s="238">
        <v>2100041383511</v>
      </c>
      <c r="D42" s="237">
        <v>735</v>
      </c>
      <c r="E42" s="237">
        <v>735</v>
      </c>
      <c r="F42" s="238">
        <v>2100041383520</v>
      </c>
      <c r="G42" s="59" t="s">
        <v>796</v>
      </c>
      <c r="H42" s="63" t="s">
        <v>1447</v>
      </c>
      <c r="I42" s="64">
        <v>6.32</v>
      </c>
      <c r="J42" s="64">
        <v>1.66</v>
      </c>
      <c r="K42" s="64">
        <v>1.66</v>
      </c>
      <c r="L42" s="65" t="s">
        <v>1447</v>
      </c>
      <c r="M42" s="66">
        <v>515.61</v>
      </c>
      <c r="N42" s="66">
        <v>0.05</v>
      </c>
      <c r="O42" s="66">
        <v>0.05</v>
      </c>
    </row>
    <row r="43" spans="1:15" ht="12.75" x14ac:dyDescent="0.2">
      <c r="A43" s="237">
        <v>492</v>
      </c>
      <c r="B43" s="237">
        <v>492</v>
      </c>
      <c r="C43" s="238">
        <v>2100041383822</v>
      </c>
      <c r="D43" s="237">
        <v>736</v>
      </c>
      <c r="E43" s="237">
        <v>736</v>
      </c>
      <c r="F43" s="238">
        <v>2100041383831</v>
      </c>
      <c r="G43" s="59" t="s">
        <v>797</v>
      </c>
      <c r="H43" s="63">
        <v>6.6000000000000003E-2</v>
      </c>
      <c r="I43" s="64">
        <v>66.739999999999995</v>
      </c>
      <c r="J43" s="64">
        <v>1.01</v>
      </c>
      <c r="K43" s="64">
        <v>1.01</v>
      </c>
      <c r="L43" s="65" t="s">
        <v>1447</v>
      </c>
      <c r="M43" s="66">
        <v>2248.17</v>
      </c>
      <c r="N43" s="66">
        <v>0.05</v>
      </c>
      <c r="O43" s="66">
        <v>0.05</v>
      </c>
    </row>
    <row r="44" spans="1:15" ht="12.75" x14ac:dyDescent="0.2">
      <c r="A44" s="237">
        <v>493</v>
      </c>
      <c r="B44" s="237">
        <v>493</v>
      </c>
      <c r="C44" s="238">
        <v>2100041383840</v>
      </c>
      <c r="D44" s="237">
        <v>737</v>
      </c>
      <c r="E44" s="237">
        <v>737</v>
      </c>
      <c r="F44" s="238">
        <v>2100041383850</v>
      </c>
      <c r="G44" s="59" t="s">
        <v>798</v>
      </c>
      <c r="H44" s="63" t="s">
        <v>1447</v>
      </c>
      <c r="I44" s="64">
        <v>65.25</v>
      </c>
      <c r="J44" s="64">
        <v>1</v>
      </c>
      <c r="K44" s="64">
        <v>1</v>
      </c>
      <c r="L44" s="65" t="s">
        <v>1447</v>
      </c>
      <c r="M44" s="66">
        <v>1640.05</v>
      </c>
      <c r="N44" s="66">
        <v>0.05</v>
      </c>
      <c r="O44" s="66">
        <v>0.05</v>
      </c>
    </row>
    <row r="45" spans="1:15" ht="12.75" x14ac:dyDescent="0.2">
      <c r="A45" s="237">
        <v>494</v>
      </c>
      <c r="B45" s="237">
        <v>494</v>
      </c>
      <c r="C45" s="238">
        <v>2100041394105</v>
      </c>
      <c r="D45" s="237">
        <v>738</v>
      </c>
      <c r="E45" s="237">
        <v>738</v>
      </c>
      <c r="F45" s="238">
        <v>2100041394114</v>
      </c>
      <c r="G45" s="59" t="s">
        <v>799</v>
      </c>
      <c r="H45" s="63" t="s">
        <v>1447</v>
      </c>
      <c r="I45" s="64">
        <v>39.57</v>
      </c>
      <c r="J45" s="64">
        <v>0.99</v>
      </c>
      <c r="K45" s="64">
        <v>0.99</v>
      </c>
      <c r="L45" s="65" t="s">
        <v>1447</v>
      </c>
      <c r="M45" s="66">
        <v>3997.8</v>
      </c>
      <c r="N45" s="66">
        <v>0.05</v>
      </c>
      <c r="O45" s="66">
        <v>0.05</v>
      </c>
    </row>
    <row r="46" spans="1:15" ht="12.75" x14ac:dyDescent="0.2">
      <c r="A46" s="237">
        <v>495</v>
      </c>
      <c r="B46" s="237">
        <v>495</v>
      </c>
      <c r="C46" s="238">
        <v>2100041394123</v>
      </c>
      <c r="D46" s="237">
        <v>739</v>
      </c>
      <c r="E46" s="237">
        <v>739</v>
      </c>
      <c r="F46" s="238">
        <v>2100041394132</v>
      </c>
      <c r="G46" s="59" t="s">
        <v>800</v>
      </c>
      <c r="H46" s="63" t="s">
        <v>1447</v>
      </c>
      <c r="I46" s="64">
        <v>141.91999999999999</v>
      </c>
      <c r="J46" s="64">
        <v>0.88</v>
      </c>
      <c r="K46" s="64">
        <v>0.88</v>
      </c>
      <c r="L46" s="65" t="s">
        <v>1447</v>
      </c>
      <c r="M46" s="66">
        <v>6045.82</v>
      </c>
      <c r="N46" s="66">
        <v>0.05</v>
      </c>
      <c r="O46" s="66">
        <v>0.05</v>
      </c>
    </row>
    <row r="47" spans="1:15" ht="12.75" x14ac:dyDescent="0.2">
      <c r="A47" s="237">
        <v>496</v>
      </c>
      <c r="B47" s="237">
        <v>496</v>
      </c>
      <c r="C47" s="238">
        <v>2100041401774</v>
      </c>
      <c r="D47" s="237">
        <v>740</v>
      </c>
      <c r="E47" s="237">
        <v>740</v>
      </c>
      <c r="F47" s="238">
        <v>2100041401792</v>
      </c>
      <c r="G47" s="59" t="s">
        <v>801</v>
      </c>
      <c r="H47" s="63" t="s">
        <v>1447</v>
      </c>
      <c r="I47" s="64">
        <v>14.9</v>
      </c>
      <c r="J47" s="64">
        <v>1.03</v>
      </c>
      <c r="K47" s="64">
        <v>1.03</v>
      </c>
      <c r="L47" s="65" t="s">
        <v>1447</v>
      </c>
      <c r="M47" s="66">
        <v>507.02</v>
      </c>
      <c r="N47" s="66">
        <v>0.05</v>
      </c>
      <c r="O47" s="66">
        <v>0.05</v>
      </c>
    </row>
    <row r="48" spans="1:15" ht="12.75" x14ac:dyDescent="0.2">
      <c r="A48" s="237">
        <v>497</v>
      </c>
      <c r="B48" s="237">
        <v>497</v>
      </c>
      <c r="C48" s="238">
        <v>2100041403638</v>
      </c>
      <c r="D48" s="237">
        <v>741</v>
      </c>
      <c r="E48" s="237">
        <v>741</v>
      </c>
      <c r="F48" s="238">
        <v>2100041403647</v>
      </c>
      <c r="G48" s="59" t="s">
        <v>802</v>
      </c>
      <c r="H48" s="63">
        <v>0.57899999999999996</v>
      </c>
      <c r="I48" s="64">
        <v>4.91</v>
      </c>
      <c r="J48" s="64">
        <v>3.26</v>
      </c>
      <c r="K48" s="64">
        <v>3.26</v>
      </c>
      <c r="L48" s="65" t="s">
        <v>1447</v>
      </c>
      <c r="M48" s="66">
        <v>1001.99</v>
      </c>
      <c r="N48" s="66">
        <v>0.05</v>
      </c>
      <c r="O48" s="66">
        <v>0.05</v>
      </c>
    </row>
    <row r="49" spans="1:15" ht="12.75" x14ac:dyDescent="0.2">
      <c r="A49" s="237">
        <v>498</v>
      </c>
      <c r="B49" s="237">
        <v>498</v>
      </c>
      <c r="C49" s="238">
        <v>2100041403656</v>
      </c>
      <c r="D49" s="237">
        <v>742</v>
      </c>
      <c r="E49" s="237">
        <v>742</v>
      </c>
      <c r="F49" s="238">
        <v>2100041403665</v>
      </c>
      <c r="G49" s="59" t="s">
        <v>803</v>
      </c>
      <c r="H49" s="63">
        <v>7.22</v>
      </c>
      <c r="I49" s="64">
        <v>1.6</v>
      </c>
      <c r="J49" s="64">
        <v>3.7</v>
      </c>
      <c r="K49" s="64">
        <v>3.7</v>
      </c>
      <c r="L49" s="65" t="s">
        <v>1447</v>
      </c>
      <c r="M49" s="66">
        <v>671.18</v>
      </c>
      <c r="N49" s="66">
        <v>0.05</v>
      </c>
      <c r="O49" s="66">
        <v>0.05</v>
      </c>
    </row>
    <row r="50" spans="1:15" ht="12.75" x14ac:dyDescent="0.2">
      <c r="A50" s="237">
        <v>499</v>
      </c>
      <c r="B50" s="237">
        <v>499</v>
      </c>
      <c r="C50" s="238">
        <v>2100041403674</v>
      </c>
      <c r="D50" s="237">
        <v>743</v>
      </c>
      <c r="E50" s="237">
        <v>743</v>
      </c>
      <c r="F50" s="238">
        <v>2100041403683</v>
      </c>
      <c r="G50" s="59" t="s">
        <v>804</v>
      </c>
      <c r="H50" s="63" t="s">
        <v>1447</v>
      </c>
      <c r="I50" s="64">
        <v>14.9</v>
      </c>
      <c r="J50" s="64">
        <v>1.1499999999999999</v>
      </c>
      <c r="K50" s="64">
        <v>1.1499999999999999</v>
      </c>
      <c r="L50" s="65" t="s">
        <v>1447</v>
      </c>
      <c r="M50" s="66">
        <v>507.02</v>
      </c>
      <c r="N50" s="66">
        <v>0.05</v>
      </c>
      <c r="O50" s="66">
        <v>0.05</v>
      </c>
    </row>
    <row r="51" spans="1:15" ht="12.75" x14ac:dyDescent="0.2">
      <c r="A51" s="237">
        <v>500</v>
      </c>
      <c r="B51" s="237">
        <v>500</v>
      </c>
      <c r="C51" s="238">
        <v>2100041407767</v>
      </c>
      <c r="D51" s="237">
        <v>744</v>
      </c>
      <c r="E51" s="237">
        <v>744</v>
      </c>
      <c r="F51" s="238">
        <v>2100041407776</v>
      </c>
      <c r="G51" s="59" t="s">
        <v>805</v>
      </c>
      <c r="H51" s="63" t="s">
        <v>1447</v>
      </c>
      <c r="I51" s="64">
        <v>204.73</v>
      </c>
      <c r="J51" s="64">
        <v>0.83</v>
      </c>
      <c r="K51" s="64">
        <v>0.83</v>
      </c>
      <c r="L51" s="65" t="s">
        <v>1447</v>
      </c>
      <c r="M51" s="66">
        <v>9578.18</v>
      </c>
      <c r="N51" s="66">
        <v>0.05</v>
      </c>
      <c r="O51" s="66">
        <v>0.05</v>
      </c>
    </row>
    <row r="52" spans="1:15" ht="127.5" x14ac:dyDescent="0.2">
      <c r="A52" s="237">
        <v>504</v>
      </c>
      <c r="B52" s="237">
        <v>504</v>
      </c>
      <c r="C52" s="238" t="s">
        <v>1032</v>
      </c>
      <c r="D52" s="237"/>
      <c r="E52" s="237"/>
      <c r="F52" s="238"/>
      <c r="G52" s="59" t="s">
        <v>806</v>
      </c>
      <c r="H52" s="63">
        <v>1.9810000000000001</v>
      </c>
      <c r="I52" s="64">
        <v>114642.29</v>
      </c>
      <c r="J52" s="64">
        <v>2.61</v>
      </c>
      <c r="K52" s="64">
        <v>2.61</v>
      </c>
      <c r="L52" s="65" t="s">
        <v>1447</v>
      </c>
      <c r="M52" s="66" t="s">
        <v>1447</v>
      </c>
      <c r="N52" s="66" t="s">
        <v>1447</v>
      </c>
      <c r="O52" s="66" t="s">
        <v>1447</v>
      </c>
    </row>
    <row r="53" spans="1:15" ht="12.75" x14ac:dyDescent="0.2">
      <c r="A53" s="237">
        <v>507</v>
      </c>
      <c r="B53" s="237">
        <v>507</v>
      </c>
      <c r="C53" s="238">
        <v>2100040067486</v>
      </c>
      <c r="D53" s="237">
        <v>664</v>
      </c>
      <c r="E53" s="237">
        <v>664</v>
      </c>
      <c r="F53" s="238">
        <v>2100040067477</v>
      </c>
      <c r="G53" s="59" t="s">
        <v>807</v>
      </c>
      <c r="H53" s="63" t="s">
        <v>1447</v>
      </c>
      <c r="I53" s="64">
        <v>10.4</v>
      </c>
      <c r="J53" s="64">
        <v>1.08</v>
      </c>
      <c r="K53" s="64">
        <v>1.08</v>
      </c>
      <c r="L53" s="65" t="s">
        <v>1447</v>
      </c>
      <c r="M53" s="66">
        <v>852.85</v>
      </c>
      <c r="N53" s="66">
        <v>0.05</v>
      </c>
      <c r="O53" s="66">
        <v>0.05</v>
      </c>
    </row>
    <row r="54" spans="1:15" ht="12.75" x14ac:dyDescent="0.2">
      <c r="A54" s="237">
        <v>508</v>
      </c>
      <c r="B54" s="237">
        <v>508</v>
      </c>
      <c r="C54" s="238">
        <v>2100041079038</v>
      </c>
      <c r="D54" s="237">
        <v>674</v>
      </c>
      <c r="E54" s="237">
        <v>674</v>
      </c>
      <c r="F54" s="238">
        <v>2100041079047</v>
      </c>
      <c r="G54" s="59" t="s">
        <v>808</v>
      </c>
      <c r="H54" s="63" t="s">
        <v>1447</v>
      </c>
      <c r="I54" s="64">
        <v>14.72</v>
      </c>
      <c r="J54" s="64">
        <v>1.03</v>
      </c>
      <c r="K54" s="64">
        <v>1.03</v>
      </c>
      <c r="L54" s="65" t="s">
        <v>1447</v>
      </c>
      <c r="M54" s="66">
        <v>1089.2</v>
      </c>
      <c r="N54" s="66">
        <v>0.05</v>
      </c>
      <c r="O54" s="66">
        <v>0.05</v>
      </c>
    </row>
    <row r="55" spans="1:15" ht="12.75" x14ac:dyDescent="0.2">
      <c r="A55" s="237">
        <v>509</v>
      </c>
      <c r="B55" s="237">
        <v>509</v>
      </c>
      <c r="C55" s="238">
        <v>2100040126342</v>
      </c>
      <c r="D55" s="237">
        <v>660</v>
      </c>
      <c r="E55" s="237">
        <v>660</v>
      </c>
      <c r="F55" s="238">
        <v>2100040126333</v>
      </c>
      <c r="G55" s="59" t="s">
        <v>809</v>
      </c>
      <c r="H55" s="63">
        <v>6.4569999999999999</v>
      </c>
      <c r="I55" s="64">
        <v>8.4</v>
      </c>
      <c r="J55" s="64">
        <v>1.96</v>
      </c>
      <c r="K55" s="64">
        <v>1.96</v>
      </c>
      <c r="L55" s="65" t="s">
        <v>1447</v>
      </c>
      <c r="M55" s="66" t="s">
        <v>1447</v>
      </c>
      <c r="N55" s="66" t="s">
        <v>1447</v>
      </c>
      <c r="O55" s="66" t="s">
        <v>1447</v>
      </c>
    </row>
    <row r="56" spans="1:15" ht="12.75" x14ac:dyDescent="0.2">
      <c r="A56" s="237">
        <v>510</v>
      </c>
      <c r="B56" s="237">
        <v>510</v>
      </c>
      <c r="C56" s="238">
        <v>2199989614144</v>
      </c>
      <c r="D56" s="237"/>
      <c r="E56" s="237"/>
      <c r="F56" s="238"/>
      <c r="G56" s="59" t="s">
        <v>810</v>
      </c>
      <c r="H56" s="63" t="s">
        <v>1447</v>
      </c>
      <c r="I56" s="64">
        <v>115579.56</v>
      </c>
      <c r="J56" s="64">
        <v>0.82</v>
      </c>
      <c r="K56" s="64">
        <v>0.82</v>
      </c>
      <c r="L56" s="65" t="s">
        <v>1447</v>
      </c>
      <c r="M56" s="66" t="s">
        <v>1447</v>
      </c>
      <c r="N56" s="66" t="s">
        <v>1447</v>
      </c>
      <c r="O56" s="66" t="s">
        <v>1447</v>
      </c>
    </row>
    <row r="57" spans="1:15" ht="51" x14ac:dyDescent="0.2">
      <c r="A57" s="237">
        <v>511</v>
      </c>
      <c r="B57" s="237">
        <v>511</v>
      </c>
      <c r="C57" s="238" t="s">
        <v>1033</v>
      </c>
      <c r="D57" s="237"/>
      <c r="E57" s="237"/>
      <c r="F57" s="238"/>
      <c r="G57" s="59" t="s">
        <v>811</v>
      </c>
      <c r="H57" s="63" t="s">
        <v>1447</v>
      </c>
      <c r="I57" s="64">
        <v>117373.28</v>
      </c>
      <c r="J57" s="64">
        <v>3.28</v>
      </c>
      <c r="K57" s="64">
        <v>3.28</v>
      </c>
      <c r="L57" s="65" t="s">
        <v>1447</v>
      </c>
      <c r="M57" s="66" t="s">
        <v>1447</v>
      </c>
      <c r="N57" s="66" t="s">
        <v>1447</v>
      </c>
      <c r="O57" s="66" t="s">
        <v>1447</v>
      </c>
    </row>
    <row r="58" spans="1:15" ht="12.75" x14ac:dyDescent="0.2">
      <c r="A58" s="237">
        <v>512</v>
      </c>
      <c r="B58" s="237">
        <v>512</v>
      </c>
      <c r="C58" s="238">
        <v>2199989610024</v>
      </c>
      <c r="D58" s="237">
        <v>778</v>
      </c>
      <c r="E58" s="237">
        <v>778</v>
      </c>
      <c r="F58" s="238">
        <v>2100041256140</v>
      </c>
      <c r="G58" s="59" t="s">
        <v>812</v>
      </c>
      <c r="H58" s="63">
        <v>8.9999999999999993E-3</v>
      </c>
      <c r="I58" s="64">
        <v>42879.47</v>
      </c>
      <c r="J58" s="64">
        <v>4.17</v>
      </c>
      <c r="K58" s="64">
        <v>4.17</v>
      </c>
      <c r="L58" s="65" t="s">
        <v>1447</v>
      </c>
      <c r="M58" s="66">
        <v>111.4</v>
      </c>
      <c r="N58" s="66">
        <v>0.05</v>
      </c>
      <c r="O58" s="66">
        <v>0.05</v>
      </c>
    </row>
    <row r="59" spans="1:15" ht="12.75" x14ac:dyDescent="0.2">
      <c r="A59" s="237">
        <v>513</v>
      </c>
      <c r="B59" s="237">
        <v>513</v>
      </c>
      <c r="C59" s="238">
        <v>2199989616995</v>
      </c>
      <c r="D59" s="237"/>
      <c r="E59" s="237"/>
      <c r="F59" s="238"/>
      <c r="G59" s="59" t="s">
        <v>813</v>
      </c>
      <c r="H59" s="63" t="s">
        <v>1447</v>
      </c>
      <c r="I59" s="64">
        <v>4443.66</v>
      </c>
      <c r="J59" s="64">
        <v>1.29</v>
      </c>
      <c r="K59" s="64">
        <v>1.29</v>
      </c>
      <c r="L59" s="65" t="s">
        <v>1447</v>
      </c>
      <c r="M59" s="66" t="s">
        <v>1447</v>
      </c>
      <c r="N59" s="66" t="s">
        <v>1447</v>
      </c>
      <c r="O59" s="66" t="s">
        <v>1447</v>
      </c>
    </row>
    <row r="60" spans="1:15" ht="12.75" x14ac:dyDescent="0.2">
      <c r="A60" s="237">
        <v>514</v>
      </c>
      <c r="B60" s="237">
        <v>514</v>
      </c>
      <c r="C60" s="238">
        <v>2189999999928</v>
      </c>
      <c r="D60" s="237"/>
      <c r="E60" s="237"/>
      <c r="F60" s="238"/>
      <c r="G60" s="59" t="s">
        <v>814</v>
      </c>
      <c r="H60" s="63">
        <v>0.184</v>
      </c>
      <c r="I60" s="64">
        <v>45931.65</v>
      </c>
      <c r="J60" s="64">
        <v>2.75</v>
      </c>
      <c r="K60" s="64">
        <v>2.75</v>
      </c>
      <c r="L60" s="65" t="s">
        <v>1447</v>
      </c>
      <c r="M60" s="66" t="s">
        <v>1447</v>
      </c>
      <c r="N60" s="66" t="s">
        <v>1447</v>
      </c>
      <c r="O60" s="66" t="s">
        <v>1447</v>
      </c>
    </row>
    <row r="61" spans="1:15" ht="25.5" x14ac:dyDescent="0.2">
      <c r="A61" s="237">
        <v>515</v>
      </c>
      <c r="B61" s="237">
        <v>515</v>
      </c>
      <c r="C61" s="238" t="s">
        <v>1034</v>
      </c>
      <c r="D61" s="237"/>
      <c r="E61" s="237"/>
      <c r="F61" s="238"/>
      <c r="G61" s="59" t="s">
        <v>815</v>
      </c>
      <c r="H61" s="63">
        <v>4.9269999999999996</v>
      </c>
      <c r="I61" s="64">
        <v>12181.61</v>
      </c>
      <c r="J61" s="64">
        <v>3.59</v>
      </c>
      <c r="K61" s="64">
        <v>3.59</v>
      </c>
      <c r="L61" s="65" t="s">
        <v>1447</v>
      </c>
      <c r="M61" s="66" t="s">
        <v>1447</v>
      </c>
      <c r="N61" s="66" t="s">
        <v>1447</v>
      </c>
      <c r="O61" s="66" t="s">
        <v>1447</v>
      </c>
    </row>
    <row r="62" spans="1:15" ht="25.5" x14ac:dyDescent="0.2">
      <c r="A62" s="237">
        <v>518</v>
      </c>
      <c r="B62" s="237">
        <v>518</v>
      </c>
      <c r="C62" s="238" t="s">
        <v>1035</v>
      </c>
      <c r="D62" s="237">
        <v>619</v>
      </c>
      <c r="E62" s="237">
        <v>619</v>
      </c>
      <c r="F62" s="238" t="s">
        <v>1036</v>
      </c>
      <c r="G62" s="59" t="s">
        <v>816</v>
      </c>
      <c r="H62" s="63">
        <v>0.621</v>
      </c>
      <c r="I62" s="64">
        <v>16360.61</v>
      </c>
      <c r="J62" s="64">
        <v>4.38</v>
      </c>
      <c r="K62" s="64">
        <v>4.38</v>
      </c>
      <c r="L62" s="65" t="s">
        <v>1447</v>
      </c>
      <c r="M62" s="66" t="s">
        <v>1447</v>
      </c>
      <c r="N62" s="66" t="s">
        <v>1447</v>
      </c>
      <c r="O62" s="66" t="s">
        <v>1447</v>
      </c>
    </row>
    <row r="63" spans="1:15" ht="12.75" x14ac:dyDescent="0.2">
      <c r="A63" s="237">
        <v>519</v>
      </c>
      <c r="B63" s="237">
        <v>519</v>
      </c>
      <c r="C63" s="238">
        <v>2199989611204</v>
      </c>
      <c r="D63" s="237"/>
      <c r="E63" s="237"/>
      <c r="F63" s="238"/>
      <c r="G63" s="59" t="s">
        <v>817</v>
      </c>
      <c r="H63" s="63">
        <v>4.4669999999999996</v>
      </c>
      <c r="I63" s="64">
        <v>3879.54</v>
      </c>
      <c r="J63" s="64">
        <v>3.51</v>
      </c>
      <c r="K63" s="64">
        <v>3.51</v>
      </c>
      <c r="L63" s="65" t="s">
        <v>1447</v>
      </c>
      <c r="M63" s="66" t="s">
        <v>1447</v>
      </c>
      <c r="N63" s="66" t="s">
        <v>1447</v>
      </c>
      <c r="O63" s="66" t="s">
        <v>1447</v>
      </c>
    </row>
    <row r="64" spans="1:15" ht="12.75" x14ac:dyDescent="0.2">
      <c r="A64" s="237">
        <v>520</v>
      </c>
      <c r="B64" s="237">
        <v>520</v>
      </c>
      <c r="C64" s="238">
        <v>2189999999937</v>
      </c>
      <c r="D64" s="237"/>
      <c r="E64" s="237"/>
      <c r="F64" s="238"/>
      <c r="G64" s="59" t="s">
        <v>818</v>
      </c>
      <c r="H64" s="63">
        <v>0.128</v>
      </c>
      <c r="I64" s="64">
        <v>43036.36</v>
      </c>
      <c r="J64" s="64">
        <v>3.04</v>
      </c>
      <c r="K64" s="64">
        <v>3.04</v>
      </c>
      <c r="L64" s="65" t="s">
        <v>1447</v>
      </c>
      <c r="M64" s="66" t="s">
        <v>1447</v>
      </c>
      <c r="N64" s="66" t="s">
        <v>1447</v>
      </c>
      <c r="O64" s="66" t="s">
        <v>1447</v>
      </c>
    </row>
    <row r="65" spans="1:15" ht="12.75" x14ac:dyDescent="0.2">
      <c r="A65" s="237">
        <v>522</v>
      </c>
      <c r="B65" s="237">
        <v>522</v>
      </c>
      <c r="C65" s="238">
        <v>2199989628537</v>
      </c>
      <c r="D65" s="237"/>
      <c r="E65" s="237"/>
      <c r="F65" s="238"/>
      <c r="G65" s="59" t="s">
        <v>819</v>
      </c>
      <c r="H65" s="63">
        <v>7.1999999999999995E-2</v>
      </c>
      <c r="I65" s="64">
        <v>40482.99</v>
      </c>
      <c r="J65" s="64">
        <v>2.11</v>
      </c>
      <c r="K65" s="64">
        <v>2.11</v>
      </c>
      <c r="L65" s="65" t="s">
        <v>1447</v>
      </c>
      <c r="M65" s="66" t="s">
        <v>1447</v>
      </c>
      <c r="N65" s="66" t="s">
        <v>1447</v>
      </c>
      <c r="O65" s="66" t="s">
        <v>1447</v>
      </c>
    </row>
    <row r="66" spans="1:15" ht="12.75" x14ac:dyDescent="0.2">
      <c r="A66" s="237">
        <v>529</v>
      </c>
      <c r="B66" s="237">
        <v>529</v>
      </c>
      <c r="C66" s="238">
        <v>2189999997284</v>
      </c>
      <c r="D66" s="237"/>
      <c r="E66" s="237"/>
      <c r="F66" s="238"/>
      <c r="G66" s="59" t="s">
        <v>820</v>
      </c>
      <c r="H66" s="63">
        <v>7.0000000000000007E-2</v>
      </c>
      <c r="I66" s="64">
        <v>17778.62</v>
      </c>
      <c r="J66" s="64">
        <v>2.8</v>
      </c>
      <c r="K66" s="64">
        <v>2.8</v>
      </c>
      <c r="L66" s="65" t="s">
        <v>1447</v>
      </c>
      <c r="M66" s="66" t="s">
        <v>1447</v>
      </c>
      <c r="N66" s="66" t="s">
        <v>1447</v>
      </c>
      <c r="O66" s="66" t="s">
        <v>1447</v>
      </c>
    </row>
    <row r="67" spans="1:15" ht="12.75" x14ac:dyDescent="0.2">
      <c r="A67" s="237">
        <v>532</v>
      </c>
      <c r="B67" s="237">
        <v>532</v>
      </c>
      <c r="C67" s="238">
        <v>2199989640232</v>
      </c>
      <c r="D67" s="237"/>
      <c r="E67" s="237"/>
      <c r="F67" s="238"/>
      <c r="G67" s="59" t="s">
        <v>821</v>
      </c>
      <c r="H67" s="63">
        <v>4.0259999999999998</v>
      </c>
      <c r="I67" s="64">
        <v>17013.740000000002</v>
      </c>
      <c r="J67" s="64">
        <v>4.54</v>
      </c>
      <c r="K67" s="64">
        <v>4.54</v>
      </c>
      <c r="L67" s="65" t="s">
        <v>1447</v>
      </c>
      <c r="M67" s="66" t="s">
        <v>1447</v>
      </c>
      <c r="N67" s="66" t="s">
        <v>1447</v>
      </c>
      <c r="O67" s="66" t="s">
        <v>1447</v>
      </c>
    </row>
    <row r="68" spans="1:15" ht="38.25" x14ac:dyDescent="0.2">
      <c r="A68" s="237">
        <v>533</v>
      </c>
      <c r="B68" s="237">
        <v>533</v>
      </c>
      <c r="C68" s="238" t="s">
        <v>1037</v>
      </c>
      <c r="D68" s="237">
        <v>633</v>
      </c>
      <c r="E68" s="237">
        <v>633</v>
      </c>
      <c r="F68" s="238">
        <v>2198765427530</v>
      </c>
      <c r="G68" s="59" t="s">
        <v>822</v>
      </c>
      <c r="H68" s="63">
        <v>1.339</v>
      </c>
      <c r="I68" s="64">
        <v>43400.6</v>
      </c>
      <c r="J68" s="64">
        <v>2.12</v>
      </c>
      <c r="K68" s="64">
        <v>2.12</v>
      </c>
      <c r="L68" s="65">
        <v>-1.339</v>
      </c>
      <c r="M68" s="66">
        <v>653.77</v>
      </c>
      <c r="N68" s="66">
        <v>0.05</v>
      </c>
      <c r="O68" s="66">
        <v>0.05</v>
      </c>
    </row>
    <row r="69" spans="1:15" ht="38.25" x14ac:dyDescent="0.2">
      <c r="A69" s="237">
        <v>534</v>
      </c>
      <c r="B69" s="237">
        <v>534</v>
      </c>
      <c r="C69" s="238" t="s">
        <v>1038</v>
      </c>
      <c r="D69" s="237"/>
      <c r="E69" s="237"/>
      <c r="F69" s="238"/>
      <c r="G69" s="59" t="s">
        <v>823</v>
      </c>
      <c r="H69" s="63">
        <v>0.23599999999999999</v>
      </c>
      <c r="I69" s="64">
        <v>4175.53</v>
      </c>
      <c r="J69" s="64">
        <v>2.73</v>
      </c>
      <c r="K69" s="64">
        <v>2.73</v>
      </c>
      <c r="L69" s="65" t="s">
        <v>1447</v>
      </c>
      <c r="M69" s="66" t="s">
        <v>1447</v>
      </c>
      <c r="N69" s="66" t="s">
        <v>1447</v>
      </c>
      <c r="O69" s="66" t="s">
        <v>1447</v>
      </c>
    </row>
    <row r="70" spans="1:15" ht="51" x14ac:dyDescent="0.2">
      <c r="A70" s="237">
        <v>535</v>
      </c>
      <c r="B70" s="237">
        <v>535</v>
      </c>
      <c r="C70" s="238" t="s">
        <v>1039</v>
      </c>
      <c r="D70" s="237">
        <v>617</v>
      </c>
      <c r="E70" s="237">
        <v>617</v>
      </c>
      <c r="F70" s="238" t="s">
        <v>1040</v>
      </c>
      <c r="G70" s="59" t="s">
        <v>824</v>
      </c>
      <c r="H70" s="63">
        <v>3.5999999999999997E-2</v>
      </c>
      <c r="I70" s="64">
        <v>39732.22</v>
      </c>
      <c r="J70" s="64">
        <v>2.14</v>
      </c>
      <c r="K70" s="64">
        <v>2.14</v>
      </c>
      <c r="L70" s="65">
        <v>-0.58899999999999997</v>
      </c>
      <c r="M70" s="66">
        <v>174.3</v>
      </c>
      <c r="N70" s="66">
        <v>0.05</v>
      </c>
      <c r="O70" s="66">
        <v>0.05</v>
      </c>
    </row>
    <row r="71" spans="1:15" ht="25.5" x14ac:dyDescent="0.2">
      <c r="A71" s="237">
        <v>536</v>
      </c>
      <c r="B71" s="237">
        <v>536</v>
      </c>
      <c r="C71" s="238" t="s">
        <v>1041</v>
      </c>
      <c r="D71" s="237">
        <v>636</v>
      </c>
      <c r="E71" s="237">
        <v>636</v>
      </c>
      <c r="F71" s="238">
        <v>2189999997354</v>
      </c>
      <c r="G71" s="59" t="s">
        <v>825</v>
      </c>
      <c r="H71" s="63" t="s">
        <v>1447</v>
      </c>
      <c r="I71" s="64">
        <v>39566.82</v>
      </c>
      <c r="J71" s="64">
        <v>3.93</v>
      </c>
      <c r="K71" s="64">
        <v>3.93</v>
      </c>
      <c r="L71" s="65" t="s">
        <v>1447</v>
      </c>
      <c r="M71" s="66" t="s">
        <v>1447</v>
      </c>
      <c r="N71" s="66" t="s">
        <v>1447</v>
      </c>
      <c r="O71" s="66" t="s">
        <v>1447</v>
      </c>
    </row>
    <row r="72" spans="1:15" ht="12.75" x14ac:dyDescent="0.2">
      <c r="A72" s="237">
        <v>538</v>
      </c>
      <c r="B72" s="237">
        <v>538</v>
      </c>
      <c r="C72" s="238">
        <v>2198765295402</v>
      </c>
      <c r="D72" s="237">
        <v>786</v>
      </c>
      <c r="E72" s="237">
        <v>786</v>
      </c>
      <c r="F72" s="238">
        <v>2100041213572</v>
      </c>
      <c r="G72" s="59" t="s">
        <v>826</v>
      </c>
      <c r="H72" s="63">
        <v>1E-3</v>
      </c>
      <c r="I72" s="64">
        <v>16484.2</v>
      </c>
      <c r="J72" s="64">
        <v>2.38</v>
      </c>
      <c r="K72" s="64">
        <v>2.38</v>
      </c>
      <c r="L72" s="65">
        <v>-0.1</v>
      </c>
      <c r="M72" s="66">
        <v>113.41</v>
      </c>
      <c r="N72" s="66">
        <v>0.05</v>
      </c>
      <c r="O72" s="66">
        <v>0.05</v>
      </c>
    </row>
    <row r="73" spans="1:15" ht="12.75" x14ac:dyDescent="0.2">
      <c r="A73" s="237">
        <v>539</v>
      </c>
      <c r="B73" s="237">
        <v>539</v>
      </c>
      <c r="C73" s="238">
        <v>2100040302060</v>
      </c>
      <c r="D73" s="237"/>
      <c r="E73" s="237"/>
      <c r="F73" s="238"/>
      <c r="G73" s="59" t="s">
        <v>827</v>
      </c>
      <c r="H73" s="63" t="s">
        <v>1447</v>
      </c>
      <c r="I73" s="64">
        <v>4832.33</v>
      </c>
      <c r="J73" s="64">
        <v>1.84</v>
      </c>
      <c r="K73" s="64">
        <v>1.84</v>
      </c>
      <c r="L73" s="65" t="s">
        <v>1447</v>
      </c>
      <c r="M73" s="66" t="s">
        <v>1447</v>
      </c>
      <c r="N73" s="66" t="s">
        <v>1447</v>
      </c>
      <c r="O73" s="66" t="s">
        <v>1447</v>
      </c>
    </row>
    <row r="74" spans="1:15" ht="25.5" x14ac:dyDescent="0.2">
      <c r="A74" s="237">
        <v>541</v>
      </c>
      <c r="B74" s="237">
        <v>541</v>
      </c>
      <c r="C74" s="238" t="s">
        <v>1042</v>
      </c>
      <c r="D74" s="237">
        <v>678</v>
      </c>
      <c r="E74" s="237">
        <v>678</v>
      </c>
      <c r="F74" s="238" t="s">
        <v>1043</v>
      </c>
      <c r="G74" s="59" t="s">
        <v>828</v>
      </c>
      <c r="H74" s="63">
        <v>4.4669999999999996</v>
      </c>
      <c r="I74" s="64">
        <v>114785.18</v>
      </c>
      <c r="J74" s="64">
        <v>4.4400000000000004</v>
      </c>
      <c r="K74" s="64">
        <v>4.4400000000000004</v>
      </c>
      <c r="L74" s="65">
        <v>-5.1950000000000003</v>
      </c>
      <c r="M74" s="66">
        <v>153.1</v>
      </c>
      <c r="N74" s="66">
        <v>0.05</v>
      </c>
      <c r="O74" s="66">
        <v>0.05</v>
      </c>
    </row>
    <row r="75" spans="1:15" ht="25.5" x14ac:dyDescent="0.2">
      <c r="A75" s="237">
        <v>542</v>
      </c>
      <c r="B75" s="237">
        <v>542</v>
      </c>
      <c r="C75" s="238" t="s">
        <v>1044</v>
      </c>
      <c r="D75" s="237"/>
      <c r="E75" s="237"/>
      <c r="F75" s="238"/>
      <c r="G75" s="59" t="s">
        <v>829</v>
      </c>
      <c r="H75" s="63">
        <v>4.9850000000000003</v>
      </c>
      <c r="I75" s="64">
        <v>131033.87</v>
      </c>
      <c r="J75" s="64">
        <v>4.3899999999999997</v>
      </c>
      <c r="K75" s="64">
        <v>4.3899999999999997</v>
      </c>
      <c r="L75" s="65" t="s">
        <v>1447</v>
      </c>
      <c r="M75" s="66" t="s">
        <v>1447</v>
      </c>
      <c r="N75" s="66" t="s">
        <v>1447</v>
      </c>
      <c r="O75" s="66" t="s">
        <v>1447</v>
      </c>
    </row>
    <row r="76" spans="1:15" ht="38.25" x14ac:dyDescent="0.2">
      <c r="A76" s="237">
        <v>545</v>
      </c>
      <c r="B76" s="237">
        <v>545</v>
      </c>
      <c r="C76" s="238" t="s">
        <v>1045</v>
      </c>
      <c r="D76" s="237"/>
      <c r="E76" s="237"/>
      <c r="F76" s="238"/>
      <c r="G76" s="59" t="s">
        <v>830</v>
      </c>
      <c r="H76" s="63" t="s">
        <v>1447</v>
      </c>
      <c r="I76" s="64">
        <v>119301.19</v>
      </c>
      <c r="J76" s="64">
        <v>0.88</v>
      </c>
      <c r="K76" s="64">
        <v>0.88</v>
      </c>
      <c r="L76" s="65" t="s">
        <v>1447</v>
      </c>
      <c r="M76" s="66" t="s">
        <v>1447</v>
      </c>
      <c r="N76" s="66" t="s">
        <v>1447</v>
      </c>
      <c r="O76" s="66" t="s">
        <v>1447</v>
      </c>
    </row>
    <row r="77" spans="1:15" ht="25.5" x14ac:dyDescent="0.2">
      <c r="A77" s="237">
        <v>546</v>
      </c>
      <c r="B77" s="237">
        <v>546</v>
      </c>
      <c r="C77" s="238" t="s">
        <v>1046</v>
      </c>
      <c r="D77" s="237"/>
      <c r="E77" s="237"/>
      <c r="F77" s="238"/>
      <c r="G77" s="59" t="s">
        <v>831</v>
      </c>
      <c r="H77" s="63" t="s">
        <v>1447</v>
      </c>
      <c r="I77" s="64">
        <v>17013.740000000002</v>
      </c>
      <c r="J77" s="64">
        <v>2.3199999999999998</v>
      </c>
      <c r="K77" s="64">
        <v>2.3199999999999998</v>
      </c>
      <c r="L77" s="65" t="s">
        <v>1447</v>
      </c>
      <c r="M77" s="66" t="s">
        <v>1447</v>
      </c>
      <c r="N77" s="66" t="s">
        <v>1447</v>
      </c>
      <c r="O77" s="66" t="s">
        <v>1447</v>
      </c>
    </row>
    <row r="78" spans="1:15" ht="12.75" x14ac:dyDescent="0.2">
      <c r="A78" s="237">
        <v>547</v>
      </c>
      <c r="B78" s="237">
        <v>547</v>
      </c>
      <c r="C78" s="238">
        <v>2100040495610</v>
      </c>
      <c r="D78" s="237">
        <v>663</v>
      </c>
      <c r="E78" s="237">
        <v>663</v>
      </c>
      <c r="F78" s="238">
        <v>2100040495600</v>
      </c>
      <c r="G78" s="59" t="s">
        <v>832</v>
      </c>
      <c r="H78" s="63">
        <v>1E-3</v>
      </c>
      <c r="I78" s="64">
        <v>3.11</v>
      </c>
      <c r="J78" s="64">
        <v>2.59</v>
      </c>
      <c r="K78" s="64">
        <v>2.59</v>
      </c>
      <c r="L78" s="65" t="s">
        <v>1447</v>
      </c>
      <c r="M78" s="66" t="s">
        <v>1447</v>
      </c>
      <c r="N78" s="66" t="s">
        <v>1447</v>
      </c>
      <c r="O78" s="66" t="s">
        <v>1447</v>
      </c>
    </row>
    <row r="79" spans="1:15" ht="12.75" x14ac:dyDescent="0.2">
      <c r="A79" s="237">
        <v>548</v>
      </c>
      <c r="B79" s="237">
        <v>548</v>
      </c>
      <c r="C79" s="238">
        <v>2100040878007</v>
      </c>
      <c r="D79" s="237">
        <v>668</v>
      </c>
      <c r="E79" s="237">
        <v>668</v>
      </c>
      <c r="F79" s="238">
        <v>2100040878016</v>
      </c>
      <c r="G79" s="59" t="s">
        <v>833</v>
      </c>
      <c r="H79" s="63">
        <v>0.30499999999999999</v>
      </c>
      <c r="I79" s="64">
        <v>722.53</v>
      </c>
      <c r="J79" s="64">
        <v>4.2300000000000004</v>
      </c>
      <c r="K79" s="64">
        <v>4.2300000000000004</v>
      </c>
      <c r="L79" s="65" t="s">
        <v>1447</v>
      </c>
      <c r="M79" s="66">
        <v>16618.23</v>
      </c>
      <c r="N79" s="66">
        <v>0.05</v>
      </c>
      <c r="O79" s="66">
        <v>0.05</v>
      </c>
    </row>
    <row r="80" spans="1:15" ht="25.5" x14ac:dyDescent="0.2">
      <c r="A80" s="237">
        <v>549</v>
      </c>
      <c r="B80" s="237">
        <v>549</v>
      </c>
      <c r="C80" s="238" t="s">
        <v>1047</v>
      </c>
      <c r="D80" s="237">
        <v>651</v>
      </c>
      <c r="E80" s="237">
        <v>651</v>
      </c>
      <c r="F80" s="238" t="s">
        <v>1048</v>
      </c>
      <c r="G80" s="59" t="s">
        <v>834</v>
      </c>
      <c r="H80" s="63">
        <v>2.2869999999999999</v>
      </c>
      <c r="I80" s="64">
        <v>23.42</v>
      </c>
      <c r="J80" s="64">
        <v>4.88</v>
      </c>
      <c r="K80" s="64">
        <v>4.88</v>
      </c>
      <c r="L80" s="65" t="s">
        <v>1447</v>
      </c>
      <c r="M80" s="66">
        <v>858.87</v>
      </c>
      <c r="N80" s="66">
        <v>0.05</v>
      </c>
      <c r="O80" s="66">
        <v>0.05</v>
      </c>
    </row>
    <row r="81" spans="1:15" ht="12.75" x14ac:dyDescent="0.2">
      <c r="A81" s="237">
        <v>571</v>
      </c>
      <c r="B81" s="237">
        <v>571</v>
      </c>
      <c r="C81" s="238">
        <v>2100040067538</v>
      </c>
      <c r="D81" s="237">
        <v>665</v>
      </c>
      <c r="E81" s="237">
        <v>665</v>
      </c>
      <c r="F81" s="238">
        <v>2100040067529</v>
      </c>
      <c r="G81" s="59" t="s">
        <v>835</v>
      </c>
      <c r="H81" s="63">
        <v>0.183</v>
      </c>
      <c r="I81" s="64">
        <v>103.31</v>
      </c>
      <c r="J81" s="64">
        <v>1.65</v>
      </c>
      <c r="K81" s="64">
        <v>1.65</v>
      </c>
      <c r="L81" s="65" t="s">
        <v>1447</v>
      </c>
      <c r="M81" s="66" t="s">
        <v>1447</v>
      </c>
      <c r="N81" s="66" t="s">
        <v>1447</v>
      </c>
      <c r="O81" s="66" t="s">
        <v>1447</v>
      </c>
    </row>
    <row r="82" spans="1:15" ht="12.75" x14ac:dyDescent="0.2">
      <c r="A82" s="237">
        <v>572</v>
      </c>
      <c r="B82" s="237">
        <v>572</v>
      </c>
      <c r="C82" s="238">
        <v>2199989635669</v>
      </c>
      <c r="D82" s="237">
        <v>652</v>
      </c>
      <c r="E82" s="237">
        <v>652</v>
      </c>
      <c r="F82" s="238">
        <v>2189999997390</v>
      </c>
      <c r="G82" s="59" t="s">
        <v>836</v>
      </c>
      <c r="H82" s="63">
        <v>4.827</v>
      </c>
      <c r="I82" s="64">
        <v>3.34</v>
      </c>
      <c r="J82" s="64">
        <v>2.48</v>
      </c>
      <c r="K82" s="64">
        <v>2.48</v>
      </c>
      <c r="L82" s="65" t="s">
        <v>1447</v>
      </c>
      <c r="M82" s="66" t="s">
        <v>1447</v>
      </c>
      <c r="N82" s="66" t="s">
        <v>1447</v>
      </c>
      <c r="O82" s="66" t="s">
        <v>1447</v>
      </c>
    </row>
    <row r="83" spans="1:15" ht="12.75" x14ac:dyDescent="0.2">
      <c r="A83" s="237">
        <v>574</v>
      </c>
      <c r="B83" s="237">
        <v>574</v>
      </c>
      <c r="C83" s="238">
        <v>2199989614809</v>
      </c>
      <c r="D83" s="237">
        <v>653</v>
      </c>
      <c r="E83" s="237">
        <v>653</v>
      </c>
      <c r="F83" s="238">
        <v>2199989612769</v>
      </c>
      <c r="G83" s="59" t="s">
        <v>837</v>
      </c>
      <c r="H83" s="63">
        <v>4.46</v>
      </c>
      <c r="I83" s="64">
        <v>48.75</v>
      </c>
      <c r="J83" s="64">
        <v>2.61</v>
      </c>
      <c r="K83" s="64">
        <v>2.61</v>
      </c>
      <c r="L83" s="65">
        <v>-7.66</v>
      </c>
      <c r="M83" s="66">
        <v>2924.74</v>
      </c>
      <c r="N83" s="66">
        <v>0.05</v>
      </c>
      <c r="O83" s="66">
        <v>0.05</v>
      </c>
    </row>
    <row r="84" spans="1:15" ht="12.75" x14ac:dyDescent="0.2">
      <c r="A84" s="237">
        <v>575</v>
      </c>
      <c r="B84" s="237">
        <v>575</v>
      </c>
      <c r="C84" s="238">
        <v>2100041079171</v>
      </c>
      <c r="D84" s="237">
        <v>676</v>
      </c>
      <c r="E84" s="237">
        <v>676</v>
      </c>
      <c r="F84" s="238">
        <v>2100041079180</v>
      </c>
      <c r="G84" s="59" t="s">
        <v>838</v>
      </c>
      <c r="H84" s="63">
        <v>6.2E-2</v>
      </c>
      <c r="I84" s="64">
        <v>23.79</v>
      </c>
      <c r="J84" s="64">
        <v>1.51</v>
      </c>
      <c r="K84" s="64">
        <v>1.51</v>
      </c>
      <c r="L84" s="65" t="s">
        <v>1447</v>
      </c>
      <c r="M84" s="66">
        <v>1903.26</v>
      </c>
      <c r="N84" s="66">
        <v>0.05</v>
      </c>
      <c r="O84" s="66">
        <v>0.05</v>
      </c>
    </row>
    <row r="85" spans="1:15" ht="12.75" x14ac:dyDescent="0.2">
      <c r="A85" s="237">
        <v>576</v>
      </c>
      <c r="B85" s="237">
        <v>576</v>
      </c>
      <c r="C85" s="238">
        <v>2100041416441</v>
      </c>
      <c r="D85" s="237">
        <v>773</v>
      </c>
      <c r="E85" s="237">
        <v>773</v>
      </c>
      <c r="F85" s="238">
        <v>2100041416450</v>
      </c>
      <c r="G85" s="59" t="s">
        <v>839</v>
      </c>
      <c r="H85" s="63">
        <v>0.01</v>
      </c>
      <c r="I85" s="64">
        <v>77.459999999999994</v>
      </c>
      <c r="J85" s="64">
        <v>1.1100000000000001</v>
      </c>
      <c r="K85" s="64">
        <v>1.1100000000000001</v>
      </c>
      <c r="L85" s="65">
        <v>-0.01</v>
      </c>
      <c r="M85" s="66">
        <v>815.46</v>
      </c>
      <c r="N85" s="66">
        <v>0.05</v>
      </c>
      <c r="O85" s="66">
        <v>0.05</v>
      </c>
    </row>
    <row r="86" spans="1:15" ht="12.75" x14ac:dyDescent="0.2">
      <c r="A86" s="237">
        <v>577</v>
      </c>
      <c r="B86" s="237">
        <v>577</v>
      </c>
      <c r="C86" s="238">
        <v>2100040719992</v>
      </c>
      <c r="D86" s="237">
        <v>661</v>
      </c>
      <c r="E86" s="237">
        <v>661</v>
      </c>
      <c r="F86" s="238">
        <v>2100040719983</v>
      </c>
      <c r="G86" s="59" t="s">
        <v>840</v>
      </c>
      <c r="H86" s="63" t="s">
        <v>1447</v>
      </c>
      <c r="I86" s="64">
        <v>331.5</v>
      </c>
      <c r="J86" s="64">
        <v>0.8</v>
      </c>
      <c r="K86" s="64">
        <v>0.8</v>
      </c>
      <c r="L86" s="65" t="s">
        <v>1447</v>
      </c>
      <c r="M86" s="66">
        <v>2618.8200000000002</v>
      </c>
      <c r="N86" s="66">
        <v>0.05</v>
      </c>
      <c r="O86" s="66">
        <v>0.05</v>
      </c>
    </row>
    <row r="87" spans="1:15" ht="12.75" x14ac:dyDescent="0.2">
      <c r="A87" s="237">
        <v>579</v>
      </c>
      <c r="B87" s="237">
        <v>579</v>
      </c>
      <c r="C87" s="238">
        <v>2100040485950</v>
      </c>
      <c r="D87" s="237">
        <v>670</v>
      </c>
      <c r="E87" s="237">
        <v>670</v>
      </c>
      <c r="F87" s="238">
        <v>2100040485940</v>
      </c>
      <c r="G87" s="59" t="s">
        <v>841</v>
      </c>
      <c r="H87" s="63">
        <v>4.7E-2</v>
      </c>
      <c r="I87" s="64">
        <v>19.54</v>
      </c>
      <c r="J87" s="64">
        <v>1.1100000000000001</v>
      </c>
      <c r="K87" s="64">
        <v>1.1100000000000001</v>
      </c>
      <c r="L87" s="65" t="s">
        <v>1447</v>
      </c>
      <c r="M87" s="66" t="s">
        <v>1447</v>
      </c>
      <c r="N87" s="66" t="s">
        <v>1447</v>
      </c>
      <c r="O87" s="66" t="s">
        <v>1447</v>
      </c>
    </row>
    <row r="88" spans="1:15" ht="12.75" x14ac:dyDescent="0.2">
      <c r="A88" s="237">
        <v>580</v>
      </c>
      <c r="B88" s="237">
        <v>580</v>
      </c>
      <c r="C88" s="238">
        <v>2199989641937</v>
      </c>
      <c r="D88" s="237">
        <v>650</v>
      </c>
      <c r="E88" s="237">
        <v>650</v>
      </c>
      <c r="F88" s="238">
        <v>2189999997345</v>
      </c>
      <c r="G88" s="59" t="s">
        <v>842</v>
      </c>
      <c r="H88" s="63" t="s">
        <v>1447</v>
      </c>
      <c r="I88" s="64">
        <v>5.35</v>
      </c>
      <c r="J88" s="64">
        <v>2.42</v>
      </c>
      <c r="K88" s="64">
        <v>2.42</v>
      </c>
      <c r="L88" s="65" t="s">
        <v>1447</v>
      </c>
      <c r="M88" s="66">
        <v>588.59</v>
      </c>
      <c r="N88" s="66">
        <v>0.05</v>
      </c>
      <c r="O88" s="66">
        <v>0.05</v>
      </c>
    </row>
    <row r="89" spans="1:15" ht="12.75" x14ac:dyDescent="0.2">
      <c r="A89" s="237">
        <v>581</v>
      </c>
      <c r="B89" s="237">
        <v>581</v>
      </c>
      <c r="C89" s="238">
        <v>2100040609516</v>
      </c>
      <c r="D89" s="237">
        <v>662</v>
      </c>
      <c r="E89" s="237">
        <v>662</v>
      </c>
      <c r="F89" s="238">
        <v>2100040609507</v>
      </c>
      <c r="G89" s="59" t="s">
        <v>843</v>
      </c>
      <c r="H89" s="63" t="s">
        <v>1447</v>
      </c>
      <c r="I89" s="64">
        <v>115.03</v>
      </c>
      <c r="J89" s="64">
        <v>0.82</v>
      </c>
      <c r="K89" s="64">
        <v>0.82</v>
      </c>
      <c r="L89" s="65" t="s">
        <v>1447</v>
      </c>
      <c r="M89" s="66">
        <v>690.17</v>
      </c>
      <c r="N89" s="66">
        <v>0.05</v>
      </c>
      <c r="O89" s="66">
        <v>0.05</v>
      </c>
    </row>
    <row r="90" spans="1:15" ht="12.75" x14ac:dyDescent="0.2">
      <c r="A90" s="237">
        <v>582</v>
      </c>
      <c r="B90" s="237">
        <v>582</v>
      </c>
      <c r="C90" s="238">
        <v>2100040694060</v>
      </c>
      <c r="D90" s="237">
        <v>666</v>
      </c>
      <c r="E90" s="237">
        <v>666</v>
      </c>
      <c r="F90" s="238">
        <v>2100040694051</v>
      </c>
      <c r="G90" s="59" t="s">
        <v>844</v>
      </c>
      <c r="H90" s="63">
        <v>7.2140000000000004</v>
      </c>
      <c r="I90" s="64">
        <v>10.44</v>
      </c>
      <c r="J90" s="64">
        <v>2.46</v>
      </c>
      <c r="K90" s="64">
        <v>2.46</v>
      </c>
      <c r="L90" s="65">
        <v>-9.1590000000000007</v>
      </c>
      <c r="M90" s="66">
        <v>600.36</v>
      </c>
      <c r="N90" s="66">
        <v>0.05</v>
      </c>
      <c r="O90" s="66">
        <v>0.05</v>
      </c>
    </row>
    <row r="91" spans="1:15" ht="12.75" x14ac:dyDescent="0.2">
      <c r="A91" s="237">
        <v>583</v>
      </c>
      <c r="B91" s="237">
        <v>583</v>
      </c>
      <c r="C91" s="238">
        <v>2198765146436</v>
      </c>
      <c r="D91" s="237">
        <v>659</v>
      </c>
      <c r="E91" s="237">
        <v>659</v>
      </c>
      <c r="F91" s="238">
        <v>2198765142992</v>
      </c>
      <c r="G91" s="59" t="s">
        <v>845</v>
      </c>
      <c r="H91" s="63">
        <v>4.7450000000000001</v>
      </c>
      <c r="I91" s="64">
        <v>2.4500000000000002</v>
      </c>
      <c r="J91" s="64">
        <v>2.04</v>
      </c>
      <c r="K91" s="64">
        <v>2.04</v>
      </c>
      <c r="L91" s="65" t="s">
        <v>1447</v>
      </c>
      <c r="M91" s="66" t="s">
        <v>1447</v>
      </c>
      <c r="N91" s="66" t="s">
        <v>1447</v>
      </c>
      <c r="O91" s="66" t="s">
        <v>1447</v>
      </c>
    </row>
    <row r="92" spans="1:15" ht="12.75" x14ac:dyDescent="0.2">
      <c r="A92" s="237">
        <v>584</v>
      </c>
      <c r="B92" s="237">
        <v>584</v>
      </c>
      <c r="C92" s="238">
        <v>2100040841771</v>
      </c>
      <c r="D92" s="237">
        <v>667</v>
      </c>
      <c r="E92" s="237">
        <v>667</v>
      </c>
      <c r="F92" s="238">
        <v>2100040841780</v>
      </c>
      <c r="G92" s="59" t="s">
        <v>846</v>
      </c>
      <c r="H92" s="63">
        <v>4.7450000000000001</v>
      </c>
      <c r="I92" s="64">
        <v>29.19</v>
      </c>
      <c r="J92" s="64">
        <v>1.74</v>
      </c>
      <c r="K92" s="64">
        <v>1.74</v>
      </c>
      <c r="L92" s="65" t="s">
        <v>1447</v>
      </c>
      <c r="M92" s="66">
        <v>509.5</v>
      </c>
      <c r="N92" s="66">
        <v>0.05</v>
      </c>
      <c r="O92" s="66">
        <v>0.05</v>
      </c>
    </row>
    <row r="93" spans="1:15" ht="12.75" x14ac:dyDescent="0.2">
      <c r="A93" s="237">
        <v>585</v>
      </c>
      <c r="B93" s="237">
        <v>585</v>
      </c>
      <c r="C93" s="238">
        <v>2100040960600</v>
      </c>
      <c r="D93" s="237">
        <v>684</v>
      </c>
      <c r="E93" s="237">
        <v>684</v>
      </c>
      <c r="F93" s="238">
        <v>2100040960619</v>
      </c>
      <c r="G93" s="59" t="s">
        <v>847</v>
      </c>
      <c r="H93" s="63" t="s">
        <v>1447</v>
      </c>
      <c r="I93" s="64">
        <v>110.65</v>
      </c>
      <c r="J93" s="64">
        <v>1.1000000000000001</v>
      </c>
      <c r="K93" s="64">
        <v>1.1000000000000001</v>
      </c>
      <c r="L93" s="65" t="s">
        <v>1447</v>
      </c>
      <c r="M93" s="66">
        <v>5753.98</v>
      </c>
      <c r="N93" s="66">
        <v>0.05</v>
      </c>
      <c r="O93" s="66">
        <v>0.05</v>
      </c>
    </row>
    <row r="94" spans="1:15" ht="12.75" x14ac:dyDescent="0.2">
      <c r="A94" s="237">
        <v>586</v>
      </c>
      <c r="B94" s="237">
        <v>586</v>
      </c>
      <c r="C94" s="238">
        <v>2100040989413</v>
      </c>
      <c r="D94" s="237">
        <v>679</v>
      </c>
      <c r="E94" s="237">
        <v>679</v>
      </c>
      <c r="F94" s="238">
        <v>2100040989431</v>
      </c>
      <c r="G94" s="59" t="s">
        <v>848</v>
      </c>
      <c r="H94" s="63" t="s">
        <v>1447</v>
      </c>
      <c r="I94" s="64">
        <v>30.98</v>
      </c>
      <c r="J94" s="64">
        <v>2.46</v>
      </c>
      <c r="K94" s="64">
        <v>2.46</v>
      </c>
      <c r="L94" s="65" t="s">
        <v>1447</v>
      </c>
      <c r="M94" s="66">
        <v>991.29</v>
      </c>
      <c r="N94" s="66">
        <v>0.05</v>
      </c>
      <c r="O94" s="66">
        <v>0.05</v>
      </c>
    </row>
    <row r="95" spans="1:15" ht="12.75" x14ac:dyDescent="0.2">
      <c r="A95" s="237">
        <v>587</v>
      </c>
      <c r="B95" s="237">
        <v>587</v>
      </c>
      <c r="C95" s="238">
        <v>2100041090096</v>
      </c>
      <c r="D95" s="237">
        <v>685</v>
      </c>
      <c r="E95" s="237">
        <v>685</v>
      </c>
      <c r="F95" s="238">
        <v>2100041090087</v>
      </c>
      <c r="G95" s="59" t="s">
        <v>849</v>
      </c>
      <c r="H95" s="63" t="s">
        <v>1447</v>
      </c>
      <c r="I95" s="64">
        <v>39.69</v>
      </c>
      <c r="J95" s="64">
        <v>1.71</v>
      </c>
      <c r="K95" s="64">
        <v>1.71</v>
      </c>
      <c r="L95" s="65" t="s">
        <v>1447</v>
      </c>
      <c r="M95" s="66">
        <v>3706.78</v>
      </c>
      <c r="N95" s="66">
        <v>0.05</v>
      </c>
      <c r="O95" s="66">
        <v>0.05</v>
      </c>
    </row>
    <row r="96" spans="1:15" ht="12.75" x14ac:dyDescent="0.2">
      <c r="A96" s="237">
        <v>588</v>
      </c>
      <c r="B96" s="237">
        <v>588</v>
      </c>
      <c r="C96" s="238">
        <v>2100041063650</v>
      </c>
      <c r="D96" s="237">
        <v>686</v>
      </c>
      <c r="E96" s="237">
        <v>686</v>
      </c>
      <c r="F96" s="238">
        <v>2100041063669</v>
      </c>
      <c r="G96" s="59" t="s">
        <v>850</v>
      </c>
      <c r="H96" s="63" t="s">
        <v>1447</v>
      </c>
      <c r="I96" s="64">
        <v>13.02</v>
      </c>
      <c r="J96" s="64">
        <v>2.31</v>
      </c>
      <c r="K96" s="64">
        <v>2.31</v>
      </c>
      <c r="L96" s="65" t="s">
        <v>1447</v>
      </c>
      <c r="M96" s="66">
        <v>868.16</v>
      </c>
      <c r="N96" s="66">
        <v>0.05</v>
      </c>
      <c r="O96" s="66">
        <v>0.05</v>
      </c>
    </row>
    <row r="97" spans="1:15" ht="12.75" x14ac:dyDescent="0.2">
      <c r="A97" s="237">
        <v>589</v>
      </c>
      <c r="B97" s="237">
        <v>589</v>
      </c>
      <c r="C97" s="238">
        <v>2100041383878</v>
      </c>
      <c r="D97" s="237">
        <v>687</v>
      </c>
      <c r="E97" s="237">
        <v>687</v>
      </c>
      <c r="F97" s="238">
        <v>2100041383887</v>
      </c>
      <c r="G97" s="59" t="s">
        <v>851</v>
      </c>
      <c r="H97" s="63" t="s">
        <v>1447</v>
      </c>
      <c r="I97" s="64">
        <v>23.22</v>
      </c>
      <c r="J97" s="64">
        <v>0.96</v>
      </c>
      <c r="K97" s="64">
        <v>0.96</v>
      </c>
      <c r="L97" s="65" t="s">
        <v>1447</v>
      </c>
      <c r="M97" s="66">
        <v>1110.83</v>
      </c>
      <c r="N97" s="66">
        <v>0.05</v>
      </c>
      <c r="O97" s="66">
        <v>0.05</v>
      </c>
    </row>
    <row r="98" spans="1:15" ht="12.75" x14ac:dyDescent="0.2">
      <c r="A98" s="237">
        <v>590</v>
      </c>
      <c r="B98" s="237">
        <v>590</v>
      </c>
      <c r="C98" s="238">
        <v>2100041200253</v>
      </c>
      <c r="D98" s="237">
        <v>649</v>
      </c>
      <c r="E98" s="237">
        <v>649</v>
      </c>
      <c r="F98" s="238">
        <v>2100041200262</v>
      </c>
      <c r="G98" s="59" t="s">
        <v>852</v>
      </c>
      <c r="H98" s="63">
        <v>1E-3</v>
      </c>
      <c r="I98" s="64">
        <v>12</v>
      </c>
      <c r="J98" s="64">
        <v>4.16</v>
      </c>
      <c r="K98" s="64">
        <v>4.16</v>
      </c>
      <c r="L98" s="65" t="s">
        <v>1447</v>
      </c>
      <c r="M98" s="66">
        <v>1224.97</v>
      </c>
      <c r="N98" s="66">
        <v>0.05</v>
      </c>
      <c r="O98" s="66">
        <v>0.05</v>
      </c>
    </row>
    <row r="99" spans="1:15" ht="25.5" x14ac:dyDescent="0.2">
      <c r="A99" s="237">
        <v>593</v>
      </c>
      <c r="B99" s="237">
        <v>593</v>
      </c>
      <c r="C99" s="238" t="s">
        <v>1049</v>
      </c>
      <c r="D99" s="237"/>
      <c r="E99" s="237"/>
      <c r="F99" s="238"/>
      <c r="G99" s="59" t="s">
        <v>853</v>
      </c>
      <c r="H99" s="63">
        <v>3.2589999999999999</v>
      </c>
      <c r="I99" s="64">
        <v>3731.54</v>
      </c>
      <c r="J99" s="64">
        <v>4.71</v>
      </c>
      <c r="K99" s="64">
        <v>4.71</v>
      </c>
      <c r="L99" s="65" t="s">
        <v>1447</v>
      </c>
      <c r="M99" s="66" t="s">
        <v>1447</v>
      </c>
      <c r="N99" s="66" t="s">
        <v>1447</v>
      </c>
      <c r="O99" s="66" t="s">
        <v>1447</v>
      </c>
    </row>
    <row r="100" spans="1:15" ht="38.25" x14ac:dyDescent="0.2">
      <c r="A100" s="237">
        <v>594</v>
      </c>
      <c r="B100" s="237">
        <v>594</v>
      </c>
      <c r="C100" s="238" t="s">
        <v>1050</v>
      </c>
      <c r="D100" s="237"/>
      <c r="E100" s="237"/>
      <c r="F100" s="238"/>
      <c r="G100" s="59" t="s">
        <v>854</v>
      </c>
      <c r="H100" s="63">
        <v>0.85899999999999999</v>
      </c>
      <c r="I100" s="64">
        <v>4175.53</v>
      </c>
      <c r="J100" s="64">
        <v>4.41</v>
      </c>
      <c r="K100" s="64">
        <v>4.41</v>
      </c>
      <c r="L100" s="65" t="s">
        <v>1447</v>
      </c>
      <c r="M100" s="66" t="s">
        <v>1447</v>
      </c>
      <c r="N100" s="66" t="s">
        <v>1447</v>
      </c>
      <c r="O100" s="66" t="s">
        <v>1447</v>
      </c>
    </row>
    <row r="101" spans="1:15" ht="12.75" x14ac:dyDescent="0.2">
      <c r="A101" s="237">
        <v>610</v>
      </c>
      <c r="B101" s="237">
        <v>610</v>
      </c>
      <c r="C101" s="238">
        <v>2100041407749</v>
      </c>
      <c r="D101" s="237">
        <v>745</v>
      </c>
      <c r="E101" s="237">
        <v>745</v>
      </c>
      <c r="F101" s="238">
        <v>2100041407758</v>
      </c>
      <c r="G101" s="59" t="s">
        <v>855</v>
      </c>
      <c r="H101" s="63" t="s">
        <v>1447</v>
      </c>
      <c r="I101" s="64">
        <v>4.1399999999999997</v>
      </c>
      <c r="J101" s="64">
        <v>1.58</v>
      </c>
      <c r="K101" s="64">
        <v>1.58</v>
      </c>
      <c r="L101" s="65" t="s">
        <v>1447</v>
      </c>
      <c r="M101" s="66">
        <v>703.84</v>
      </c>
      <c r="N101" s="66">
        <v>0.05</v>
      </c>
      <c r="O101" s="66">
        <v>0.05</v>
      </c>
    </row>
    <row r="102" spans="1:15" ht="12.75" x14ac:dyDescent="0.2">
      <c r="A102" s="237">
        <v>612</v>
      </c>
      <c r="B102" s="237">
        <v>612</v>
      </c>
      <c r="C102" s="238">
        <v>2100041412093</v>
      </c>
      <c r="D102" s="237">
        <v>747</v>
      </c>
      <c r="E102" s="237">
        <v>747</v>
      </c>
      <c r="F102" s="238">
        <v>2100041412109</v>
      </c>
      <c r="G102" s="59" t="s">
        <v>856</v>
      </c>
      <c r="H102" s="63">
        <v>0.17899999999999999</v>
      </c>
      <c r="I102" s="64">
        <v>11.93</v>
      </c>
      <c r="J102" s="64">
        <v>1.34</v>
      </c>
      <c r="K102" s="64">
        <v>1.34</v>
      </c>
      <c r="L102" s="65" t="s">
        <v>1447</v>
      </c>
      <c r="M102" s="66">
        <v>525.07000000000005</v>
      </c>
      <c r="N102" s="66">
        <v>0.05</v>
      </c>
      <c r="O102" s="66">
        <v>0.05</v>
      </c>
    </row>
    <row r="103" spans="1:15" ht="12.75" x14ac:dyDescent="0.2">
      <c r="A103" s="237">
        <v>613</v>
      </c>
      <c r="B103" s="237">
        <v>613</v>
      </c>
      <c r="C103" s="238">
        <v>2100041412118</v>
      </c>
      <c r="D103" s="237">
        <v>748</v>
      </c>
      <c r="E103" s="237">
        <v>748</v>
      </c>
      <c r="F103" s="238">
        <v>2100041412127</v>
      </c>
      <c r="G103" s="59" t="s">
        <v>857</v>
      </c>
      <c r="H103" s="63">
        <v>0.187</v>
      </c>
      <c r="I103" s="64">
        <v>107.88</v>
      </c>
      <c r="J103" s="64">
        <v>1.95</v>
      </c>
      <c r="K103" s="64">
        <v>1.95</v>
      </c>
      <c r="L103" s="65">
        <v>-0.26500000000000001</v>
      </c>
      <c r="M103" s="66">
        <v>1233.1300000000001</v>
      </c>
      <c r="N103" s="66">
        <v>0.05</v>
      </c>
      <c r="O103" s="66">
        <v>0.05</v>
      </c>
    </row>
    <row r="104" spans="1:15" ht="12.75" x14ac:dyDescent="0.2">
      <c r="A104" s="237">
        <v>614</v>
      </c>
      <c r="B104" s="237">
        <v>614</v>
      </c>
      <c r="C104" s="238">
        <v>2100041412172</v>
      </c>
      <c r="D104" s="237">
        <v>749</v>
      </c>
      <c r="E104" s="237">
        <v>749</v>
      </c>
      <c r="F104" s="238">
        <v>2100041412181</v>
      </c>
      <c r="G104" s="59" t="s">
        <v>858</v>
      </c>
      <c r="H104" s="63">
        <v>6.4539999999999997</v>
      </c>
      <c r="I104" s="64">
        <v>27.14</v>
      </c>
      <c r="J104" s="64">
        <v>1.64</v>
      </c>
      <c r="K104" s="64">
        <v>1.64</v>
      </c>
      <c r="L104" s="65" t="s">
        <v>1447</v>
      </c>
      <c r="M104" s="66">
        <v>1235.0899999999999</v>
      </c>
      <c r="N104" s="66">
        <v>0.05</v>
      </c>
      <c r="O104" s="66">
        <v>0.05</v>
      </c>
    </row>
    <row r="105" spans="1:15" ht="12.75" x14ac:dyDescent="0.2">
      <c r="A105" s="237">
        <v>615</v>
      </c>
      <c r="B105" s="237">
        <v>615</v>
      </c>
      <c r="C105" s="238">
        <v>2100041416423</v>
      </c>
      <c r="D105" s="237">
        <v>772</v>
      </c>
      <c r="E105" s="237">
        <v>772</v>
      </c>
      <c r="F105" s="238">
        <v>2100041416432</v>
      </c>
      <c r="G105" s="59" t="s">
        <v>859</v>
      </c>
      <c r="H105" s="63">
        <v>4.4109999999999996</v>
      </c>
      <c r="I105" s="64">
        <v>15.29</v>
      </c>
      <c r="J105" s="64">
        <v>2.52</v>
      </c>
      <c r="K105" s="64">
        <v>2.52</v>
      </c>
      <c r="L105" s="65" t="s">
        <v>1447</v>
      </c>
      <c r="M105" s="66">
        <v>987.7</v>
      </c>
      <c r="N105" s="66">
        <v>0.05</v>
      </c>
      <c r="O105" s="66">
        <v>0.05</v>
      </c>
    </row>
    <row r="106" spans="1:15" ht="12.75" x14ac:dyDescent="0.2">
      <c r="A106" s="237">
        <v>620</v>
      </c>
      <c r="B106" s="237">
        <v>620</v>
      </c>
      <c r="C106" s="238">
        <v>2199989611348</v>
      </c>
      <c r="D106" s="237"/>
      <c r="E106" s="237"/>
      <c r="F106" s="238"/>
      <c r="G106" s="59" t="s">
        <v>860</v>
      </c>
      <c r="H106" s="63">
        <v>2.2690000000000001</v>
      </c>
      <c r="I106" s="64">
        <v>16597.61</v>
      </c>
      <c r="J106" s="64">
        <v>2.09</v>
      </c>
      <c r="K106" s="64">
        <v>2.09</v>
      </c>
      <c r="L106" s="65" t="s">
        <v>1447</v>
      </c>
      <c r="M106" s="66" t="s">
        <v>1447</v>
      </c>
      <c r="N106" s="66" t="s">
        <v>1447</v>
      </c>
      <c r="O106" s="66" t="s">
        <v>1447</v>
      </c>
    </row>
    <row r="107" spans="1:15" ht="12.75" x14ac:dyDescent="0.2">
      <c r="A107" s="237">
        <v>622</v>
      </c>
      <c r="B107" s="237">
        <v>622</v>
      </c>
      <c r="C107" s="238">
        <v>2199989609970</v>
      </c>
      <c r="D107" s="237"/>
      <c r="E107" s="237"/>
      <c r="F107" s="238"/>
      <c r="G107" s="59" t="s">
        <v>861</v>
      </c>
      <c r="H107" s="63">
        <v>6.2130000000000001</v>
      </c>
      <c r="I107" s="64">
        <v>3879.54</v>
      </c>
      <c r="J107" s="64">
        <v>4.28</v>
      </c>
      <c r="K107" s="64">
        <v>4.28</v>
      </c>
      <c r="L107" s="65" t="s">
        <v>1447</v>
      </c>
      <c r="M107" s="66" t="s">
        <v>1447</v>
      </c>
      <c r="N107" s="66" t="s">
        <v>1447</v>
      </c>
      <c r="O107" s="66" t="s">
        <v>1447</v>
      </c>
    </row>
    <row r="108" spans="1:15" ht="25.5" x14ac:dyDescent="0.2">
      <c r="A108" s="237">
        <v>623</v>
      </c>
      <c r="B108" s="237">
        <v>623</v>
      </c>
      <c r="C108" s="238" t="s">
        <v>1051</v>
      </c>
      <c r="D108" s="237"/>
      <c r="E108" s="237"/>
      <c r="F108" s="238"/>
      <c r="G108" s="59" t="s">
        <v>862</v>
      </c>
      <c r="H108" s="63">
        <v>5.3999999999999999E-2</v>
      </c>
      <c r="I108" s="64">
        <v>5149.59</v>
      </c>
      <c r="J108" s="64">
        <v>5.85</v>
      </c>
      <c r="K108" s="64">
        <v>5.85</v>
      </c>
      <c r="L108" s="65" t="s">
        <v>1447</v>
      </c>
      <c r="M108" s="66" t="s">
        <v>1447</v>
      </c>
      <c r="N108" s="66" t="s">
        <v>1447</v>
      </c>
      <c r="O108" s="66" t="s">
        <v>1447</v>
      </c>
    </row>
    <row r="109" spans="1:15" ht="12.75" x14ac:dyDescent="0.2">
      <c r="A109" s="237">
        <v>625</v>
      </c>
      <c r="B109" s="237">
        <v>625</v>
      </c>
      <c r="C109" s="238">
        <v>2100040983990</v>
      </c>
      <c r="D109" s="237">
        <v>658</v>
      </c>
      <c r="E109" s="237">
        <v>658</v>
      </c>
      <c r="F109" s="238">
        <v>2199989641360</v>
      </c>
      <c r="G109" s="59" t="s">
        <v>863</v>
      </c>
      <c r="H109" s="63">
        <v>7.12</v>
      </c>
      <c r="I109" s="64">
        <v>1.47</v>
      </c>
      <c r="J109" s="64">
        <v>1.1100000000000001</v>
      </c>
      <c r="K109" s="64">
        <v>1.1100000000000001</v>
      </c>
      <c r="L109" s="65">
        <v>-7.12</v>
      </c>
      <c r="M109" s="66">
        <v>146.53</v>
      </c>
      <c r="N109" s="66">
        <v>0.05</v>
      </c>
      <c r="O109" s="66">
        <v>0.05</v>
      </c>
    </row>
    <row r="110" spans="1:15" ht="12.75" x14ac:dyDescent="0.2">
      <c r="A110" s="237">
        <v>627</v>
      </c>
      <c r="B110" s="237">
        <v>627</v>
      </c>
      <c r="C110" s="238">
        <v>2100041072798</v>
      </c>
      <c r="D110" s="237">
        <v>646</v>
      </c>
      <c r="E110" s="237">
        <v>646</v>
      </c>
      <c r="F110" s="238">
        <v>2100041072803</v>
      </c>
      <c r="G110" s="59" t="s">
        <v>864</v>
      </c>
      <c r="H110" s="63">
        <v>0.57299999999999995</v>
      </c>
      <c r="I110" s="64">
        <v>2.9</v>
      </c>
      <c r="J110" s="64">
        <v>0.83</v>
      </c>
      <c r="K110" s="64">
        <v>0.83</v>
      </c>
      <c r="L110" s="65">
        <v>-0.57299999999999995</v>
      </c>
      <c r="M110" s="66">
        <v>579.91999999999996</v>
      </c>
      <c r="N110" s="66">
        <v>0.05</v>
      </c>
      <c r="O110" s="66">
        <v>0.05</v>
      </c>
    </row>
    <row r="111" spans="1:15" ht="12.75" x14ac:dyDescent="0.2">
      <c r="A111" s="237">
        <v>628</v>
      </c>
      <c r="B111" s="237">
        <v>628</v>
      </c>
      <c r="C111" s="238">
        <v>2100041078805</v>
      </c>
      <c r="D111" s="237">
        <v>645</v>
      </c>
      <c r="E111" s="237">
        <v>645</v>
      </c>
      <c r="F111" s="238">
        <v>2100041078814</v>
      </c>
      <c r="G111" s="59" t="s">
        <v>865</v>
      </c>
      <c r="H111" s="63">
        <v>5.8000000000000003E-2</v>
      </c>
      <c r="I111" s="64">
        <v>4.3899999999999997</v>
      </c>
      <c r="J111" s="64">
        <v>0.78</v>
      </c>
      <c r="K111" s="64">
        <v>0.78</v>
      </c>
      <c r="L111" s="65">
        <v>-5.8000000000000003E-2</v>
      </c>
      <c r="M111" s="66">
        <v>956.01</v>
      </c>
      <c r="N111" s="66">
        <v>0.05</v>
      </c>
      <c r="O111" s="66">
        <v>0.05</v>
      </c>
    </row>
    <row r="112" spans="1:15" ht="12.75" x14ac:dyDescent="0.2">
      <c r="A112" s="237">
        <v>629</v>
      </c>
      <c r="B112" s="237">
        <v>629</v>
      </c>
      <c r="C112" s="238">
        <v>2100041089700</v>
      </c>
      <c r="D112" s="237">
        <v>644</v>
      </c>
      <c r="E112" s="237">
        <v>644</v>
      </c>
      <c r="F112" s="238">
        <v>2100041089685</v>
      </c>
      <c r="G112" s="59" t="s">
        <v>866</v>
      </c>
      <c r="H112" s="63">
        <v>0.01</v>
      </c>
      <c r="I112" s="64">
        <v>4.0999999999999996</v>
      </c>
      <c r="J112" s="64">
        <v>0.83</v>
      </c>
      <c r="K112" s="64">
        <v>0.83</v>
      </c>
      <c r="L112" s="65">
        <v>-0.01</v>
      </c>
      <c r="M112" s="66">
        <v>892.17</v>
      </c>
      <c r="N112" s="66">
        <v>0.05</v>
      </c>
      <c r="O112" s="66">
        <v>0.05</v>
      </c>
    </row>
    <row r="113" spans="1:15" ht="12.75" x14ac:dyDescent="0.2">
      <c r="A113" s="237">
        <v>631</v>
      </c>
      <c r="B113" s="237">
        <v>631</v>
      </c>
      <c r="C113" s="238">
        <v>2100041080121</v>
      </c>
      <c r="D113" s="237">
        <v>643</v>
      </c>
      <c r="E113" s="237">
        <v>643</v>
      </c>
      <c r="F113" s="238">
        <v>2100041080130</v>
      </c>
      <c r="G113" s="59" t="s">
        <v>867</v>
      </c>
      <c r="H113" s="63">
        <v>2.0710000000000002</v>
      </c>
      <c r="I113" s="64">
        <v>16.399999999999999</v>
      </c>
      <c r="J113" s="64">
        <v>1.82</v>
      </c>
      <c r="K113" s="64">
        <v>1.82</v>
      </c>
      <c r="L113" s="65" t="s">
        <v>1447</v>
      </c>
      <c r="M113" s="66">
        <v>820.2</v>
      </c>
      <c r="N113" s="66">
        <v>0.05</v>
      </c>
      <c r="O113" s="66">
        <v>0.05</v>
      </c>
    </row>
    <row r="114" spans="1:15" ht="12.75" x14ac:dyDescent="0.2">
      <c r="A114" s="237">
        <v>632</v>
      </c>
      <c r="B114" s="237">
        <v>632</v>
      </c>
      <c r="C114" s="238">
        <v>2100041080140</v>
      </c>
      <c r="D114" s="237">
        <v>642</v>
      </c>
      <c r="E114" s="237">
        <v>642</v>
      </c>
      <c r="F114" s="238">
        <v>2100041080177</v>
      </c>
      <c r="G114" s="59" t="s">
        <v>868</v>
      </c>
      <c r="H114" s="63">
        <v>2.0760000000000001</v>
      </c>
      <c r="I114" s="64">
        <v>16.52</v>
      </c>
      <c r="J114" s="64">
        <v>1.44</v>
      </c>
      <c r="K114" s="64">
        <v>1.44</v>
      </c>
      <c r="L114" s="65" t="s">
        <v>1447</v>
      </c>
      <c r="M114" s="66">
        <v>826</v>
      </c>
      <c r="N114" s="66">
        <v>0.05</v>
      </c>
      <c r="O114" s="66">
        <v>0.05</v>
      </c>
    </row>
    <row r="115" spans="1:15" ht="12.75" x14ac:dyDescent="0.2">
      <c r="A115" s="237">
        <v>634</v>
      </c>
      <c r="B115" s="237">
        <v>634</v>
      </c>
      <c r="C115" s="238">
        <v>2100041495912</v>
      </c>
      <c r="D115" s="237">
        <v>922</v>
      </c>
      <c r="E115" s="237">
        <v>922</v>
      </c>
      <c r="F115" s="238">
        <v>2100041495921</v>
      </c>
      <c r="G115" s="59" t="s">
        <v>869</v>
      </c>
      <c r="H115" s="63" t="s">
        <v>1447</v>
      </c>
      <c r="I115" s="64">
        <v>6.33</v>
      </c>
      <c r="J115" s="64">
        <v>1.57</v>
      </c>
      <c r="K115" s="64">
        <v>1.57</v>
      </c>
      <c r="L115" s="65" t="s">
        <v>1447</v>
      </c>
      <c r="M115" s="66">
        <v>2757.32</v>
      </c>
      <c r="N115" s="66">
        <v>0.05</v>
      </c>
      <c r="O115" s="66">
        <v>0.05</v>
      </c>
    </row>
    <row r="116" spans="1:15" ht="12.75" x14ac:dyDescent="0.2">
      <c r="A116" s="237">
        <v>635</v>
      </c>
      <c r="B116" s="237">
        <v>635</v>
      </c>
      <c r="C116" s="238">
        <v>2100041611942</v>
      </c>
      <c r="D116" s="237">
        <v>695</v>
      </c>
      <c r="E116" s="237">
        <v>695</v>
      </c>
      <c r="F116" s="238">
        <v>2100041611951</v>
      </c>
      <c r="G116" s="59" t="s">
        <v>870</v>
      </c>
      <c r="H116" s="63" t="s">
        <v>1447</v>
      </c>
      <c r="I116" s="64">
        <v>3884.64</v>
      </c>
      <c r="J116" s="64">
        <v>2.04</v>
      </c>
      <c r="K116" s="64">
        <v>2.04</v>
      </c>
      <c r="L116" s="65">
        <v>-9.6000000000000002E-2</v>
      </c>
      <c r="M116" s="66">
        <v>180.31</v>
      </c>
      <c r="N116" s="66">
        <v>0.05</v>
      </c>
      <c r="O116" s="66">
        <v>0.05</v>
      </c>
    </row>
    <row r="117" spans="1:15" ht="12.75" x14ac:dyDescent="0.2">
      <c r="A117" s="237">
        <v>671</v>
      </c>
      <c r="B117" s="237">
        <v>671</v>
      </c>
      <c r="C117" s="238">
        <v>2100041495940</v>
      </c>
      <c r="D117" s="237">
        <v>921</v>
      </c>
      <c r="E117" s="237">
        <v>921</v>
      </c>
      <c r="F117" s="238">
        <v>2100041495959</v>
      </c>
      <c r="G117" s="59" t="s">
        <v>871</v>
      </c>
      <c r="H117" s="63">
        <v>1E-3</v>
      </c>
      <c r="I117" s="64">
        <v>129.43</v>
      </c>
      <c r="J117" s="64">
        <v>1.04</v>
      </c>
      <c r="K117" s="64">
        <v>1.04</v>
      </c>
      <c r="L117" s="65">
        <v>-1E-3</v>
      </c>
      <c r="M117" s="66">
        <v>4114.72</v>
      </c>
      <c r="N117" s="66">
        <v>0.05</v>
      </c>
      <c r="O117" s="66">
        <v>0.05</v>
      </c>
    </row>
    <row r="118" spans="1:15" ht="12.75" x14ac:dyDescent="0.2">
      <c r="A118" s="237">
        <v>672</v>
      </c>
      <c r="B118" s="237">
        <v>672</v>
      </c>
      <c r="C118" s="238">
        <v>2100041611960</v>
      </c>
      <c r="D118" s="237">
        <v>696</v>
      </c>
      <c r="E118" s="237">
        <v>696</v>
      </c>
      <c r="F118" s="238">
        <v>2100041611970</v>
      </c>
      <c r="G118" s="59" t="s">
        <v>872</v>
      </c>
      <c r="H118" s="63" t="s">
        <v>1447</v>
      </c>
      <c r="I118" s="64">
        <v>226.81</v>
      </c>
      <c r="J118" s="64">
        <v>1.06</v>
      </c>
      <c r="K118" s="64">
        <v>1.06</v>
      </c>
      <c r="L118" s="65">
        <v>-9.6000000000000002E-2</v>
      </c>
      <c r="M118" s="66">
        <v>226.81</v>
      </c>
      <c r="N118" s="66">
        <v>0.05</v>
      </c>
      <c r="O118" s="66">
        <v>0.05</v>
      </c>
    </row>
    <row r="119" spans="1:15" ht="12.75" x14ac:dyDescent="0.2">
      <c r="A119" s="237">
        <v>680</v>
      </c>
      <c r="B119" s="237">
        <v>680</v>
      </c>
      <c r="C119" s="238">
        <v>2100041526631</v>
      </c>
      <c r="D119" s="237">
        <v>990</v>
      </c>
      <c r="E119" s="237">
        <v>990</v>
      </c>
      <c r="F119" s="238">
        <v>2100041526640</v>
      </c>
      <c r="G119" s="59" t="s">
        <v>873</v>
      </c>
      <c r="H119" s="63">
        <v>2.2869999999999999</v>
      </c>
      <c r="I119" s="64">
        <v>23.59</v>
      </c>
      <c r="J119" s="64">
        <v>7.28</v>
      </c>
      <c r="K119" s="64">
        <v>7.28</v>
      </c>
      <c r="L119" s="65" t="s">
        <v>1447</v>
      </c>
      <c r="M119" s="66">
        <v>861.03</v>
      </c>
      <c r="N119" s="66">
        <v>0.05</v>
      </c>
      <c r="O119" s="66">
        <v>0.05</v>
      </c>
    </row>
    <row r="120" spans="1:15" ht="12.75" x14ac:dyDescent="0.2">
      <c r="A120" s="237">
        <v>681</v>
      </c>
      <c r="B120" s="237">
        <v>681</v>
      </c>
      <c r="C120" s="238">
        <v>2100041539170</v>
      </c>
      <c r="D120" s="237">
        <v>991</v>
      </c>
      <c r="E120" s="237">
        <v>991</v>
      </c>
      <c r="F120" s="238">
        <v>2100041539180</v>
      </c>
      <c r="G120" s="59" t="s">
        <v>874</v>
      </c>
      <c r="H120" s="63">
        <v>4.4800000000000004</v>
      </c>
      <c r="I120" s="64">
        <v>28.35</v>
      </c>
      <c r="J120" s="64">
        <v>2.61</v>
      </c>
      <c r="K120" s="64">
        <v>2.61</v>
      </c>
      <c r="L120" s="65">
        <v>-7.694</v>
      </c>
      <c r="M120" s="66">
        <v>510.33</v>
      </c>
      <c r="N120" s="66">
        <v>0.05</v>
      </c>
      <c r="O120" s="66">
        <v>0.05</v>
      </c>
    </row>
    <row r="121" spans="1:15" ht="12.75" x14ac:dyDescent="0.2">
      <c r="A121" s="237">
        <v>682</v>
      </c>
      <c r="B121" s="237">
        <v>682</v>
      </c>
      <c r="C121" s="238">
        <v>2100041620352</v>
      </c>
      <c r="D121" s="237">
        <v>993</v>
      </c>
      <c r="E121" s="237">
        <v>993</v>
      </c>
      <c r="F121" s="238">
        <v>2100041541782</v>
      </c>
      <c r="G121" s="59" t="s">
        <v>875</v>
      </c>
      <c r="H121" s="63">
        <v>5.8000000000000003E-2</v>
      </c>
      <c r="I121" s="64">
        <v>9.23</v>
      </c>
      <c r="J121" s="64">
        <v>3.6</v>
      </c>
      <c r="K121" s="64">
        <v>3.6</v>
      </c>
      <c r="L121" s="65" t="s">
        <v>1447</v>
      </c>
      <c r="M121" s="66">
        <v>2428.96</v>
      </c>
      <c r="N121" s="66">
        <v>0.05</v>
      </c>
      <c r="O121" s="66">
        <v>0.05</v>
      </c>
    </row>
    <row r="122" spans="1:15" ht="25.5" x14ac:dyDescent="0.2">
      <c r="A122" s="237">
        <v>688</v>
      </c>
      <c r="B122" s="237">
        <v>688</v>
      </c>
      <c r="C122" s="238" t="s">
        <v>1052</v>
      </c>
      <c r="D122" s="237"/>
      <c r="E122" s="237"/>
      <c r="F122" s="238"/>
      <c r="G122" s="59" t="s">
        <v>876</v>
      </c>
      <c r="H122" s="63">
        <v>0.52900000000000003</v>
      </c>
      <c r="I122" s="64">
        <v>6834.45</v>
      </c>
      <c r="J122" s="64">
        <v>3.13</v>
      </c>
      <c r="K122" s="64">
        <v>3.13</v>
      </c>
      <c r="L122" s="65" t="s">
        <v>1447</v>
      </c>
      <c r="M122" s="66" t="s">
        <v>1447</v>
      </c>
      <c r="N122" s="66" t="s">
        <v>1447</v>
      </c>
      <c r="O122" s="66" t="s">
        <v>1447</v>
      </c>
    </row>
    <row r="123" spans="1:15" ht="12.75" x14ac:dyDescent="0.2">
      <c r="A123" s="237">
        <v>689</v>
      </c>
      <c r="B123" s="237">
        <v>689</v>
      </c>
      <c r="C123" s="238">
        <v>2100041611915</v>
      </c>
      <c r="D123" s="237">
        <v>690</v>
      </c>
      <c r="E123" s="237">
        <v>690</v>
      </c>
      <c r="F123" s="238">
        <v>2100041611924</v>
      </c>
      <c r="G123" s="59" t="s">
        <v>877</v>
      </c>
      <c r="H123" s="63" t="s">
        <v>1447</v>
      </c>
      <c r="I123" s="64">
        <v>8.51</v>
      </c>
      <c r="J123" s="64">
        <v>0.98</v>
      </c>
      <c r="K123" s="64">
        <v>0.98</v>
      </c>
      <c r="L123" s="65">
        <v>-9.6000000000000002E-2</v>
      </c>
      <c r="M123" s="66">
        <v>238.15</v>
      </c>
      <c r="N123" s="66">
        <v>0.05</v>
      </c>
      <c r="O123" s="66">
        <v>0.05</v>
      </c>
    </row>
    <row r="124" spans="1:15" ht="12.75" x14ac:dyDescent="0.2">
      <c r="A124" s="237">
        <v>750</v>
      </c>
      <c r="B124" s="237">
        <v>750</v>
      </c>
      <c r="C124" s="238">
        <v>2100041422668</v>
      </c>
      <c r="D124" s="237">
        <v>779</v>
      </c>
      <c r="E124" s="237">
        <v>779</v>
      </c>
      <c r="F124" s="238">
        <v>2100041422677</v>
      </c>
      <c r="G124" s="59" t="s">
        <v>878</v>
      </c>
      <c r="H124" s="63">
        <v>1E-3</v>
      </c>
      <c r="I124" s="64">
        <v>761.35</v>
      </c>
      <c r="J124" s="64">
        <v>1.44</v>
      </c>
      <c r="K124" s="64">
        <v>1.44</v>
      </c>
      <c r="L124" s="65" t="s">
        <v>1447</v>
      </c>
      <c r="M124" s="66">
        <v>92123.91</v>
      </c>
      <c r="N124" s="66">
        <v>0.05</v>
      </c>
      <c r="O124" s="66">
        <v>0.05</v>
      </c>
    </row>
    <row r="125" spans="1:15" ht="25.5" x14ac:dyDescent="0.2">
      <c r="A125" s="237">
        <v>751</v>
      </c>
      <c r="B125" s="237">
        <v>751</v>
      </c>
      <c r="C125" s="238" t="s">
        <v>1053</v>
      </c>
      <c r="D125" s="237"/>
      <c r="E125" s="237"/>
      <c r="F125" s="238"/>
      <c r="G125" s="59" t="s">
        <v>879</v>
      </c>
      <c r="H125" s="63" t="s">
        <v>1447</v>
      </c>
      <c r="I125" s="64">
        <v>146419.99</v>
      </c>
      <c r="J125" s="64">
        <v>2.65</v>
      </c>
      <c r="K125" s="64">
        <v>2.65</v>
      </c>
      <c r="L125" s="65" t="s">
        <v>1447</v>
      </c>
      <c r="M125" s="66" t="s">
        <v>1447</v>
      </c>
      <c r="N125" s="66" t="s">
        <v>1447</v>
      </c>
      <c r="O125" s="66" t="s">
        <v>1447</v>
      </c>
    </row>
    <row r="126" spans="1:15" ht="12.75" x14ac:dyDescent="0.2">
      <c r="A126" s="237">
        <v>752</v>
      </c>
      <c r="B126" s="237">
        <v>752</v>
      </c>
      <c r="C126" s="238">
        <v>2100041612468</v>
      </c>
      <c r="D126" s="237">
        <v>428</v>
      </c>
      <c r="E126" s="237">
        <v>428</v>
      </c>
      <c r="F126" s="238">
        <v>2100041612477</v>
      </c>
      <c r="G126" s="59" t="s">
        <v>880</v>
      </c>
      <c r="H126" s="63" t="s">
        <v>1447</v>
      </c>
      <c r="I126" s="64">
        <v>1.78</v>
      </c>
      <c r="J126" s="64">
        <v>1.97</v>
      </c>
      <c r="K126" s="64">
        <v>1.97</v>
      </c>
      <c r="L126" s="65" t="s">
        <v>1447</v>
      </c>
      <c r="M126" s="66">
        <v>1052.05</v>
      </c>
      <c r="N126" s="66">
        <v>0.05</v>
      </c>
      <c r="O126" s="66">
        <v>0.05</v>
      </c>
    </row>
    <row r="127" spans="1:15" ht="12.75" x14ac:dyDescent="0.2">
      <c r="A127" s="237">
        <v>760</v>
      </c>
      <c r="B127" s="237">
        <v>760</v>
      </c>
      <c r="C127" s="238">
        <v>2100041324775</v>
      </c>
      <c r="D127" s="237"/>
      <c r="E127" s="237"/>
      <c r="F127" s="238"/>
      <c r="G127" s="59" t="s">
        <v>881</v>
      </c>
      <c r="H127" s="63">
        <v>6.3E-2</v>
      </c>
      <c r="I127" s="64">
        <v>5353.59</v>
      </c>
      <c r="J127" s="64">
        <v>1.19</v>
      </c>
      <c r="K127" s="64">
        <v>1.19</v>
      </c>
      <c r="L127" s="65" t="s">
        <v>1447</v>
      </c>
      <c r="M127" s="66" t="s">
        <v>1447</v>
      </c>
      <c r="N127" s="66" t="s">
        <v>1447</v>
      </c>
      <c r="O127" s="66" t="s">
        <v>1447</v>
      </c>
    </row>
    <row r="128" spans="1:15" ht="12.75" x14ac:dyDescent="0.2">
      <c r="A128" s="237">
        <v>761</v>
      </c>
      <c r="B128" s="237">
        <v>761</v>
      </c>
      <c r="C128" s="238">
        <v>2100041490037</v>
      </c>
      <c r="D128" s="237">
        <v>789</v>
      </c>
      <c r="E128" s="237">
        <v>789</v>
      </c>
      <c r="F128" s="238">
        <v>2100041490046</v>
      </c>
      <c r="G128" s="59" t="s">
        <v>882</v>
      </c>
      <c r="H128" s="63">
        <v>5.8000000000000003E-2</v>
      </c>
      <c r="I128" s="64">
        <v>9.44</v>
      </c>
      <c r="J128" s="64">
        <v>3.15</v>
      </c>
      <c r="K128" s="64">
        <v>3.15</v>
      </c>
      <c r="L128" s="65">
        <v>-5.8000000000000003E-2</v>
      </c>
      <c r="M128" s="66">
        <v>755.57</v>
      </c>
      <c r="N128" s="66">
        <v>0.05</v>
      </c>
      <c r="O128" s="66">
        <v>0.05</v>
      </c>
    </row>
    <row r="129" spans="1:15" ht="12.75" x14ac:dyDescent="0.2">
      <c r="A129" s="237">
        <v>762</v>
      </c>
      <c r="B129" s="237">
        <v>762</v>
      </c>
      <c r="C129" s="238">
        <v>2100041418350</v>
      </c>
      <c r="D129" s="237">
        <v>774</v>
      </c>
      <c r="E129" s="237">
        <v>774</v>
      </c>
      <c r="F129" s="238">
        <v>2100041418360</v>
      </c>
      <c r="G129" s="59" t="s">
        <v>883</v>
      </c>
      <c r="H129" s="63">
        <v>1.4999999999999999E-2</v>
      </c>
      <c r="I129" s="64">
        <v>40.020000000000003</v>
      </c>
      <c r="J129" s="64">
        <v>1.03</v>
      </c>
      <c r="K129" s="64">
        <v>1.03</v>
      </c>
      <c r="L129" s="65" t="s">
        <v>1447</v>
      </c>
      <c r="M129" s="66">
        <v>1387.59</v>
      </c>
      <c r="N129" s="66">
        <v>0.05</v>
      </c>
      <c r="O129" s="66">
        <v>0.05</v>
      </c>
    </row>
    <row r="130" spans="1:15" ht="12.75" x14ac:dyDescent="0.2">
      <c r="A130" s="237">
        <v>763</v>
      </c>
      <c r="B130" s="237">
        <v>763</v>
      </c>
      <c r="C130" s="238">
        <v>2100041438659</v>
      </c>
      <c r="D130" s="237">
        <v>775</v>
      </c>
      <c r="E130" s="237">
        <v>775</v>
      </c>
      <c r="F130" s="238">
        <v>2100041438668</v>
      </c>
      <c r="G130" s="59" t="s">
        <v>884</v>
      </c>
      <c r="H130" s="63">
        <v>5.3999999999999999E-2</v>
      </c>
      <c r="I130" s="64">
        <v>10.08</v>
      </c>
      <c r="J130" s="64">
        <v>2.19</v>
      </c>
      <c r="K130" s="64">
        <v>2.19</v>
      </c>
      <c r="L130" s="65" t="s">
        <v>1447</v>
      </c>
      <c r="M130" s="66">
        <v>278.37</v>
      </c>
      <c r="N130" s="66">
        <v>0.05</v>
      </c>
      <c r="O130" s="66">
        <v>0.05</v>
      </c>
    </row>
    <row r="131" spans="1:15" ht="12.75" x14ac:dyDescent="0.2">
      <c r="A131" s="237">
        <v>764</v>
      </c>
      <c r="B131" s="237">
        <v>764</v>
      </c>
      <c r="C131" s="238">
        <v>2100041444801</v>
      </c>
      <c r="D131" s="237">
        <v>776</v>
      </c>
      <c r="E131" s="237">
        <v>776</v>
      </c>
      <c r="F131" s="238">
        <v>2100041444810</v>
      </c>
      <c r="G131" s="59" t="s">
        <v>885</v>
      </c>
      <c r="H131" s="63">
        <v>1.4999999999999999E-2</v>
      </c>
      <c r="I131" s="64">
        <v>14.8</v>
      </c>
      <c r="J131" s="64">
        <v>1.3</v>
      </c>
      <c r="K131" s="64">
        <v>1.3</v>
      </c>
      <c r="L131" s="65">
        <v>-1.4999999999999999E-2</v>
      </c>
      <c r="M131" s="66">
        <v>890.29</v>
      </c>
      <c r="N131" s="66">
        <v>0.05</v>
      </c>
      <c r="O131" s="66">
        <v>0.05</v>
      </c>
    </row>
    <row r="132" spans="1:15" ht="12.75" x14ac:dyDescent="0.2">
      <c r="A132" s="237">
        <v>765</v>
      </c>
      <c r="B132" s="237">
        <v>765</v>
      </c>
      <c r="C132" s="238">
        <v>2100041445958</v>
      </c>
      <c r="D132" s="237">
        <v>777</v>
      </c>
      <c r="E132" s="237">
        <v>777</v>
      </c>
      <c r="F132" s="238">
        <v>2100041445967</v>
      </c>
      <c r="G132" s="59" t="s">
        <v>886</v>
      </c>
      <c r="H132" s="63" t="s">
        <v>1447</v>
      </c>
      <c r="I132" s="64">
        <v>35.15</v>
      </c>
      <c r="J132" s="64">
        <v>0.92</v>
      </c>
      <c r="K132" s="64">
        <v>0.92</v>
      </c>
      <c r="L132" s="65" t="s">
        <v>1447</v>
      </c>
      <c r="M132" s="66">
        <v>1110.6099999999999</v>
      </c>
      <c r="N132" s="66">
        <v>0.05</v>
      </c>
      <c r="O132" s="66">
        <v>0.05</v>
      </c>
    </row>
    <row r="133" spans="1:15" ht="25.5" x14ac:dyDescent="0.2">
      <c r="A133" s="237">
        <v>880</v>
      </c>
      <c r="B133" s="237">
        <v>880</v>
      </c>
      <c r="C133" s="238" t="s">
        <v>1054</v>
      </c>
      <c r="D133" s="237">
        <v>601</v>
      </c>
      <c r="E133" s="237">
        <v>601</v>
      </c>
      <c r="F133" s="238">
        <v>2189999998739</v>
      </c>
      <c r="G133" s="59" t="s">
        <v>887</v>
      </c>
      <c r="H133" s="63" t="s">
        <v>1447</v>
      </c>
      <c r="I133" s="64">
        <v>114642.29</v>
      </c>
      <c r="J133" s="64">
        <v>1.82</v>
      </c>
      <c r="K133" s="64">
        <v>1.82</v>
      </c>
      <c r="L133" s="65">
        <v>-0.43</v>
      </c>
      <c r="M133" s="66" t="s">
        <v>1447</v>
      </c>
      <c r="N133" s="66">
        <v>0.05</v>
      </c>
      <c r="O133" s="66">
        <v>0.05</v>
      </c>
    </row>
    <row r="134" spans="1:15" ht="12.75" x14ac:dyDescent="0.2">
      <c r="A134" s="237">
        <v>882</v>
      </c>
      <c r="B134" s="237">
        <v>882</v>
      </c>
      <c r="C134" s="238">
        <v>2100041103391</v>
      </c>
      <c r="D134" s="237">
        <v>790</v>
      </c>
      <c r="E134" s="237">
        <v>790</v>
      </c>
      <c r="F134" s="238">
        <v>2100041103407</v>
      </c>
      <c r="G134" s="59" t="s">
        <v>888</v>
      </c>
      <c r="H134" s="63">
        <v>0.183</v>
      </c>
      <c r="I134" s="64">
        <v>3.57</v>
      </c>
      <c r="J134" s="64">
        <v>0.79</v>
      </c>
      <c r="K134" s="64">
        <v>0.79</v>
      </c>
      <c r="L134" s="65">
        <v>-0.214</v>
      </c>
      <c r="M134" s="66">
        <v>848.44</v>
      </c>
      <c r="N134" s="66">
        <v>0.05</v>
      </c>
      <c r="O134" s="66">
        <v>0.05</v>
      </c>
    </row>
    <row r="135" spans="1:15" ht="12.75" x14ac:dyDescent="0.2">
      <c r="A135" s="237">
        <v>883</v>
      </c>
      <c r="B135" s="237">
        <v>883</v>
      </c>
      <c r="C135" s="238">
        <v>2100041105593</v>
      </c>
      <c r="D135" s="237">
        <v>940</v>
      </c>
      <c r="E135" s="237">
        <v>940</v>
      </c>
      <c r="F135" s="238">
        <v>2100041105609</v>
      </c>
      <c r="G135" s="59" t="s">
        <v>889</v>
      </c>
      <c r="H135" s="63">
        <v>4.7709999999999999</v>
      </c>
      <c r="I135" s="64">
        <v>10.039999999999999</v>
      </c>
      <c r="J135" s="64">
        <v>1.0900000000000001</v>
      </c>
      <c r="K135" s="64">
        <v>1.0900000000000001</v>
      </c>
      <c r="L135" s="65" t="s">
        <v>1447</v>
      </c>
      <c r="M135" s="66">
        <v>1433.82</v>
      </c>
      <c r="N135" s="66">
        <v>0.05</v>
      </c>
      <c r="O135" s="66">
        <v>0.05</v>
      </c>
    </row>
    <row r="136" spans="1:15" ht="12.75" x14ac:dyDescent="0.2">
      <c r="A136" s="237">
        <v>884</v>
      </c>
      <c r="B136" s="237">
        <v>884</v>
      </c>
      <c r="C136" s="238">
        <v>2100041113229</v>
      </c>
      <c r="D136" s="237">
        <v>791</v>
      </c>
      <c r="E136" s="237">
        <v>791</v>
      </c>
      <c r="F136" s="238">
        <v>2100041113247</v>
      </c>
      <c r="G136" s="59" t="s">
        <v>890</v>
      </c>
      <c r="H136" s="63">
        <v>4.0549999999999997</v>
      </c>
      <c r="I136" s="64">
        <v>6.17</v>
      </c>
      <c r="J136" s="64">
        <v>1.2</v>
      </c>
      <c r="K136" s="64">
        <v>1.2</v>
      </c>
      <c r="L136" s="65" t="s">
        <v>1447</v>
      </c>
      <c r="M136" s="66">
        <v>545.91999999999996</v>
      </c>
      <c r="N136" s="66">
        <v>0.05</v>
      </c>
      <c r="O136" s="66">
        <v>0.05</v>
      </c>
    </row>
    <row r="137" spans="1:15" ht="12.75" x14ac:dyDescent="0.2">
      <c r="A137" s="237">
        <v>885</v>
      </c>
      <c r="B137" s="237">
        <v>885</v>
      </c>
      <c r="C137" s="238">
        <v>2100041113326</v>
      </c>
      <c r="D137" s="237">
        <v>792</v>
      </c>
      <c r="E137" s="237">
        <v>792</v>
      </c>
      <c r="F137" s="238">
        <v>2100041113335</v>
      </c>
      <c r="G137" s="59" t="s">
        <v>891</v>
      </c>
      <c r="H137" s="63">
        <v>4.7430000000000003</v>
      </c>
      <c r="I137" s="64">
        <v>2.86</v>
      </c>
      <c r="J137" s="64">
        <v>4.57</v>
      </c>
      <c r="K137" s="64">
        <v>4.57</v>
      </c>
      <c r="L137" s="65" t="s">
        <v>1447</v>
      </c>
      <c r="M137" s="66">
        <v>650.36</v>
      </c>
      <c r="N137" s="66">
        <v>0.05</v>
      </c>
      <c r="O137" s="66">
        <v>0.05</v>
      </c>
    </row>
    <row r="138" spans="1:15" ht="12.75" x14ac:dyDescent="0.2">
      <c r="A138" s="237">
        <v>886</v>
      </c>
      <c r="B138" s="237">
        <v>886</v>
      </c>
      <c r="C138" s="238">
        <v>2100041115787</v>
      </c>
      <c r="D138" s="237">
        <v>793</v>
      </c>
      <c r="E138" s="237">
        <v>793</v>
      </c>
      <c r="F138" s="238">
        <v>2100041115796</v>
      </c>
      <c r="G138" s="59" t="s">
        <v>892</v>
      </c>
      <c r="H138" s="63">
        <v>7.1870000000000003</v>
      </c>
      <c r="I138" s="64">
        <v>6.91</v>
      </c>
      <c r="J138" s="64">
        <v>3.57</v>
      </c>
      <c r="K138" s="64">
        <v>3.57</v>
      </c>
      <c r="L138" s="65" t="s">
        <v>1447</v>
      </c>
      <c r="M138" s="66">
        <v>1258.1099999999999</v>
      </c>
      <c r="N138" s="66">
        <v>0.05</v>
      </c>
      <c r="O138" s="66">
        <v>0.05</v>
      </c>
    </row>
    <row r="139" spans="1:15" ht="12.75" x14ac:dyDescent="0.2">
      <c r="A139" s="237">
        <v>888</v>
      </c>
      <c r="B139" s="237">
        <v>888</v>
      </c>
      <c r="C139" s="238">
        <v>2100041120350</v>
      </c>
      <c r="D139" s="237">
        <v>942</v>
      </c>
      <c r="E139" s="237">
        <v>942</v>
      </c>
      <c r="F139" s="238">
        <v>2100041120360</v>
      </c>
      <c r="G139" s="59" t="s">
        <v>893</v>
      </c>
      <c r="H139" s="63" t="s">
        <v>1447</v>
      </c>
      <c r="I139" s="64">
        <v>5.95</v>
      </c>
      <c r="J139" s="64">
        <v>0.78</v>
      </c>
      <c r="K139" s="64">
        <v>0.78</v>
      </c>
      <c r="L139" s="65">
        <v>-1.0999999999999999E-2</v>
      </c>
      <c r="M139" s="66">
        <v>1336.06</v>
      </c>
      <c r="N139" s="66">
        <v>0.05</v>
      </c>
      <c r="O139" s="66">
        <v>0.05</v>
      </c>
    </row>
    <row r="140" spans="1:15" ht="12.75" x14ac:dyDescent="0.2">
      <c r="A140" s="237">
        <v>890</v>
      </c>
      <c r="B140" s="237">
        <v>890</v>
      </c>
      <c r="C140" s="238">
        <v>2100041142372</v>
      </c>
      <c r="D140" s="237">
        <v>944</v>
      </c>
      <c r="E140" s="237">
        <v>944</v>
      </c>
      <c r="F140" s="238">
        <v>2100041142381</v>
      </c>
      <c r="G140" s="59" t="s">
        <v>894</v>
      </c>
      <c r="H140" s="63">
        <v>5.1999999999999998E-2</v>
      </c>
      <c r="I140" s="64">
        <v>994.39</v>
      </c>
      <c r="J140" s="64">
        <v>0.93</v>
      </c>
      <c r="K140" s="64">
        <v>0.93</v>
      </c>
      <c r="L140" s="65">
        <v>-5.1999999999999998E-2</v>
      </c>
      <c r="M140" s="66">
        <v>7327.1</v>
      </c>
      <c r="N140" s="66">
        <v>0.05</v>
      </c>
      <c r="O140" s="66">
        <v>0.05</v>
      </c>
    </row>
    <row r="141" spans="1:15" ht="12.75" x14ac:dyDescent="0.2">
      <c r="A141" s="237">
        <v>891</v>
      </c>
      <c r="B141" s="237">
        <v>891</v>
      </c>
      <c r="C141" s="238">
        <v>2100041150763</v>
      </c>
      <c r="D141" s="237">
        <v>945</v>
      </c>
      <c r="E141" s="237">
        <v>945</v>
      </c>
      <c r="F141" s="238">
        <v>2100041150772</v>
      </c>
      <c r="G141" s="59" t="s">
        <v>895</v>
      </c>
      <c r="H141" s="63">
        <v>5.8000000000000003E-2</v>
      </c>
      <c r="I141" s="64">
        <v>7.64</v>
      </c>
      <c r="J141" s="64">
        <v>2.31</v>
      </c>
      <c r="K141" s="64">
        <v>2.31</v>
      </c>
      <c r="L141" s="65" t="s">
        <v>1447</v>
      </c>
      <c r="M141" s="66">
        <v>1910.97</v>
      </c>
      <c r="N141" s="66">
        <v>0.05</v>
      </c>
      <c r="O141" s="66">
        <v>0.05</v>
      </c>
    </row>
    <row r="142" spans="1:15" ht="12.75" x14ac:dyDescent="0.2">
      <c r="A142" s="237">
        <v>892</v>
      </c>
      <c r="B142" s="237">
        <v>892</v>
      </c>
      <c r="C142" s="238">
        <v>2100041150781</v>
      </c>
      <c r="D142" s="237">
        <v>946</v>
      </c>
      <c r="E142" s="237">
        <v>946</v>
      </c>
      <c r="F142" s="238">
        <v>2100041150790</v>
      </c>
      <c r="G142" s="59" t="s">
        <v>896</v>
      </c>
      <c r="H142" s="63">
        <v>7.7450000000000001</v>
      </c>
      <c r="I142" s="64">
        <v>5.2</v>
      </c>
      <c r="J142" s="64">
        <v>2.2999999999999998</v>
      </c>
      <c r="K142" s="64">
        <v>2.2999999999999998</v>
      </c>
      <c r="L142" s="65" t="s">
        <v>1447</v>
      </c>
      <c r="M142" s="66">
        <v>519.52</v>
      </c>
      <c r="N142" s="66">
        <v>0.05</v>
      </c>
      <c r="O142" s="66">
        <v>0.05</v>
      </c>
    </row>
    <row r="143" spans="1:15" ht="12.75" x14ac:dyDescent="0.2">
      <c r="A143" s="237">
        <v>893</v>
      </c>
      <c r="B143" s="237">
        <v>893</v>
      </c>
      <c r="C143" s="238">
        <v>2100041150833</v>
      </c>
      <c r="D143" s="237">
        <v>947</v>
      </c>
      <c r="E143" s="237">
        <v>947</v>
      </c>
      <c r="F143" s="238">
        <v>2100041150842</v>
      </c>
      <c r="G143" s="59" t="s">
        <v>897</v>
      </c>
      <c r="H143" s="63">
        <v>5.516</v>
      </c>
      <c r="I143" s="64">
        <v>2.82</v>
      </c>
      <c r="J143" s="64">
        <v>5.13</v>
      </c>
      <c r="K143" s="64">
        <v>5.13</v>
      </c>
      <c r="L143" s="65" t="s">
        <v>1447</v>
      </c>
      <c r="M143" s="66">
        <v>592.85</v>
      </c>
      <c r="N143" s="66">
        <v>0.05</v>
      </c>
      <c r="O143" s="66">
        <v>0.05</v>
      </c>
    </row>
    <row r="144" spans="1:15" ht="12.75" x14ac:dyDescent="0.2">
      <c r="A144" s="237">
        <v>894</v>
      </c>
      <c r="B144" s="237">
        <v>894</v>
      </c>
      <c r="C144" s="238">
        <v>2100041172093</v>
      </c>
      <c r="D144" s="237">
        <v>948</v>
      </c>
      <c r="E144" s="237">
        <v>948</v>
      </c>
      <c r="F144" s="238">
        <v>2100041172109</v>
      </c>
      <c r="G144" s="59" t="s">
        <v>898</v>
      </c>
      <c r="H144" s="63">
        <v>0.158</v>
      </c>
      <c r="I144" s="64">
        <v>34.119999999999997</v>
      </c>
      <c r="J144" s="64">
        <v>1.08</v>
      </c>
      <c r="K144" s="64">
        <v>1.08</v>
      </c>
      <c r="L144" s="65" t="s">
        <v>1447</v>
      </c>
      <c r="M144" s="66">
        <v>545.91</v>
      </c>
      <c r="N144" s="66">
        <v>0.05</v>
      </c>
      <c r="O144" s="66">
        <v>0.05</v>
      </c>
    </row>
    <row r="145" spans="1:15" ht="12.75" x14ac:dyDescent="0.2">
      <c r="A145" s="237">
        <v>895</v>
      </c>
      <c r="B145" s="237">
        <v>895</v>
      </c>
      <c r="C145" s="238">
        <v>2100041172075</v>
      </c>
      <c r="D145" s="237">
        <v>949</v>
      </c>
      <c r="E145" s="237">
        <v>949</v>
      </c>
      <c r="F145" s="238">
        <v>2100041172084</v>
      </c>
      <c r="G145" s="59" t="s">
        <v>899</v>
      </c>
      <c r="H145" s="63">
        <v>0.187</v>
      </c>
      <c r="I145" s="64">
        <v>15.61</v>
      </c>
      <c r="J145" s="64">
        <v>1.05</v>
      </c>
      <c r="K145" s="64">
        <v>1.05</v>
      </c>
      <c r="L145" s="65">
        <v>-0.187</v>
      </c>
      <c r="M145" s="66">
        <v>624.21</v>
      </c>
      <c r="N145" s="66">
        <v>0.05</v>
      </c>
      <c r="O145" s="66">
        <v>0.05</v>
      </c>
    </row>
    <row r="146" spans="1:15" ht="12.75" x14ac:dyDescent="0.2">
      <c r="A146" s="237">
        <v>896</v>
      </c>
      <c r="B146" s="237">
        <v>896</v>
      </c>
      <c r="C146" s="238">
        <v>2100041195090</v>
      </c>
      <c r="D146" s="237">
        <v>950</v>
      </c>
      <c r="E146" s="237">
        <v>950</v>
      </c>
      <c r="F146" s="238">
        <v>2100041195106</v>
      </c>
      <c r="G146" s="59" t="s">
        <v>900</v>
      </c>
      <c r="H146" s="63">
        <v>9.1999999999999998E-2</v>
      </c>
      <c r="I146" s="64">
        <v>13.73</v>
      </c>
      <c r="J146" s="64">
        <v>0.92</v>
      </c>
      <c r="K146" s="64">
        <v>0.92</v>
      </c>
      <c r="L146" s="65" t="s">
        <v>1447</v>
      </c>
      <c r="M146" s="66">
        <v>521.6</v>
      </c>
      <c r="N146" s="66">
        <v>0.05</v>
      </c>
      <c r="O146" s="66">
        <v>0.05</v>
      </c>
    </row>
    <row r="147" spans="1:15" ht="12.75" x14ac:dyDescent="0.2">
      <c r="A147" s="237">
        <v>897</v>
      </c>
      <c r="B147" s="237">
        <v>897</v>
      </c>
      <c r="C147" s="238">
        <v>2100041197887</v>
      </c>
      <c r="D147" s="237">
        <v>951</v>
      </c>
      <c r="E147" s="237">
        <v>951</v>
      </c>
      <c r="F147" s="238">
        <v>2100041197896</v>
      </c>
      <c r="G147" s="59" t="s">
        <v>901</v>
      </c>
      <c r="H147" s="63">
        <v>8.5999999999999993E-2</v>
      </c>
      <c r="I147" s="64">
        <v>3.45</v>
      </c>
      <c r="J147" s="64">
        <v>2.33</v>
      </c>
      <c r="K147" s="64">
        <v>2.33</v>
      </c>
      <c r="L147" s="65" t="s">
        <v>1447</v>
      </c>
      <c r="M147" s="66">
        <v>538.03</v>
      </c>
      <c r="N147" s="66">
        <v>0.05</v>
      </c>
      <c r="O147" s="66">
        <v>0.05</v>
      </c>
    </row>
    <row r="148" spans="1:15" ht="12.75" x14ac:dyDescent="0.2">
      <c r="A148" s="237">
        <v>898</v>
      </c>
      <c r="B148" s="237">
        <v>898</v>
      </c>
      <c r="C148" s="238">
        <v>2100041197869</v>
      </c>
      <c r="D148" s="237">
        <v>952</v>
      </c>
      <c r="E148" s="237">
        <v>952</v>
      </c>
      <c r="F148" s="238">
        <v>2100041197878</v>
      </c>
      <c r="G148" s="59" t="s">
        <v>902</v>
      </c>
      <c r="H148" s="63">
        <v>0.159</v>
      </c>
      <c r="I148" s="64">
        <v>13.29</v>
      </c>
      <c r="J148" s="64">
        <v>1.59</v>
      </c>
      <c r="K148" s="64">
        <v>1.59</v>
      </c>
      <c r="L148" s="65" t="s">
        <v>1447</v>
      </c>
      <c r="M148" s="66">
        <v>1063.44</v>
      </c>
      <c r="N148" s="66">
        <v>0.05</v>
      </c>
      <c r="O148" s="66">
        <v>0.05</v>
      </c>
    </row>
    <row r="149" spans="1:15" ht="12.75" x14ac:dyDescent="0.2">
      <c r="A149" s="237">
        <v>899</v>
      </c>
      <c r="B149" s="237">
        <v>899</v>
      </c>
      <c r="C149" s="238">
        <v>2100041201318</v>
      </c>
      <c r="D149" s="237">
        <v>953</v>
      </c>
      <c r="E149" s="237">
        <v>953</v>
      </c>
      <c r="F149" s="238">
        <v>2100041201327</v>
      </c>
      <c r="G149" s="59" t="s">
        <v>903</v>
      </c>
      <c r="H149" s="63" t="s">
        <v>1447</v>
      </c>
      <c r="I149" s="64">
        <v>1.46</v>
      </c>
      <c r="J149" s="64">
        <v>3.39</v>
      </c>
      <c r="K149" s="64">
        <v>3.39</v>
      </c>
      <c r="L149" s="65" t="s">
        <v>1447</v>
      </c>
      <c r="M149" s="66">
        <v>526.04999999999995</v>
      </c>
      <c r="N149" s="66">
        <v>0.05</v>
      </c>
      <c r="O149" s="66">
        <v>0.05</v>
      </c>
    </row>
    <row r="150" spans="1:15" ht="12.75" x14ac:dyDescent="0.2">
      <c r="A150" s="237">
        <v>900</v>
      </c>
      <c r="B150" s="237">
        <v>900</v>
      </c>
      <c r="C150" s="238">
        <v>2100041201293</v>
      </c>
      <c r="D150" s="237">
        <v>954</v>
      </c>
      <c r="E150" s="237">
        <v>954</v>
      </c>
      <c r="F150" s="238">
        <v>2100041201309</v>
      </c>
      <c r="G150" s="59" t="s">
        <v>904</v>
      </c>
      <c r="H150" s="63">
        <v>0.14099999999999999</v>
      </c>
      <c r="I150" s="64">
        <v>2.0099999999999998</v>
      </c>
      <c r="J150" s="64">
        <v>4.04</v>
      </c>
      <c r="K150" s="64">
        <v>4.04</v>
      </c>
      <c r="L150" s="65" t="s">
        <v>1447</v>
      </c>
      <c r="M150" s="66">
        <v>822.19</v>
      </c>
      <c r="N150" s="66">
        <v>0.05</v>
      </c>
      <c r="O150" s="66">
        <v>0.05</v>
      </c>
    </row>
    <row r="151" spans="1:15" ht="12.75" x14ac:dyDescent="0.2">
      <c r="A151" s="237">
        <v>901</v>
      </c>
      <c r="B151" s="237">
        <v>901</v>
      </c>
      <c r="C151" s="238">
        <v>2100041212221</v>
      </c>
      <c r="D151" s="237">
        <v>955</v>
      </c>
      <c r="E151" s="237">
        <v>955</v>
      </c>
      <c r="F151" s="238">
        <v>2100041212230</v>
      </c>
      <c r="G151" s="59" t="s">
        <v>905</v>
      </c>
      <c r="H151" s="63">
        <v>2.0760000000000001</v>
      </c>
      <c r="I151" s="64">
        <v>159.29</v>
      </c>
      <c r="J151" s="64">
        <v>1.31</v>
      </c>
      <c r="K151" s="64">
        <v>1.31</v>
      </c>
      <c r="L151" s="65" t="s">
        <v>1447</v>
      </c>
      <c r="M151" s="66">
        <v>1592.94</v>
      </c>
      <c r="N151" s="66">
        <v>0.05</v>
      </c>
      <c r="O151" s="66">
        <v>0.05</v>
      </c>
    </row>
    <row r="152" spans="1:15" ht="12.75" x14ac:dyDescent="0.2">
      <c r="A152" s="237">
        <v>902</v>
      </c>
      <c r="B152" s="237">
        <v>902</v>
      </c>
      <c r="C152" s="238">
        <v>2100041221059</v>
      </c>
      <c r="D152" s="237">
        <v>956</v>
      </c>
      <c r="E152" s="237">
        <v>956</v>
      </c>
      <c r="F152" s="238">
        <v>2100041221068</v>
      </c>
      <c r="G152" s="59" t="s">
        <v>906</v>
      </c>
      <c r="H152" s="63">
        <v>0.55600000000000005</v>
      </c>
      <c r="I152" s="64">
        <v>12.73</v>
      </c>
      <c r="J152" s="64">
        <v>1</v>
      </c>
      <c r="K152" s="64">
        <v>1</v>
      </c>
      <c r="L152" s="65">
        <v>-0.55600000000000005</v>
      </c>
      <c r="M152" s="66">
        <v>509.19</v>
      </c>
      <c r="N152" s="66">
        <v>0.05</v>
      </c>
      <c r="O152" s="66">
        <v>0.05</v>
      </c>
    </row>
    <row r="153" spans="1:15" ht="12.75" x14ac:dyDescent="0.2">
      <c r="A153" s="237">
        <v>903</v>
      </c>
      <c r="B153" s="237">
        <v>903</v>
      </c>
      <c r="C153" s="238">
        <v>2100041230833</v>
      </c>
      <c r="D153" s="237">
        <v>957</v>
      </c>
      <c r="E153" s="237">
        <v>957</v>
      </c>
      <c r="F153" s="238">
        <v>2100041230842</v>
      </c>
      <c r="G153" s="59" t="s">
        <v>907</v>
      </c>
      <c r="H153" s="63">
        <v>7.0679999999999996</v>
      </c>
      <c r="I153" s="64">
        <v>3.22</v>
      </c>
      <c r="J153" s="64">
        <v>4.4800000000000004</v>
      </c>
      <c r="K153" s="64">
        <v>4.4800000000000004</v>
      </c>
      <c r="L153" s="65" t="s">
        <v>1447</v>
      </c>
      <c r="M153" s="66">
        <v>2320.4699999999998</v>
      </c>
      <c r="N153" s="66">
        <v>0.05</v>
      </c>
      <c r="O153" s="66">
        <v>0.05</v>
      </c>
    </row>
    <row r="154" spans="1:15" ht="12.75" x14ac:dyDescent="0.2">
      <c r="A154" s="237">
        <v>904</v>
      </c>
      <c r="B154" s="237">
        <v>904</v>
      </c>
      <c r="C154" s="238">
        <v>2100041240344</v>
      </c>
      <c r="D154" s="237">
        <v>958</v>
      </c>
      <c r="E154" s="237">
        <v>958</v>
      </c>
      <c r="F154" s="238">
        <v>2100041240353</v>
      </c>
      <c r="G154" s="59" t="s">
        <v>908</v>
      </c>
      <c r="H154" s="63">
        <v>6.1660000000000004</v>
      </c>
      <c r="I154" s="64">
        <v>12.22</v>
      </c>
      <c r="J154" s="64">
        <v>2.48</v>
      </c>
      <c r="K154" s="64">
        <v>2.48</v>
      </c>
      <c r="L154" s="65" t="s">
        <v>1447</v>
      </c>
      <c r="M154" s="66">
        <v>1221.52</v>
      </c>
      <c r="N154" s="66">
        <v>0.05</v>
      </c>
      <c r="O154" s="66">
        <v>0.05</v>
      </c>
    </row>
    <row r="155" spans="1:15" ht="12.75" x14ac:dyDescent="0.2">
      <c r="A155" s="237">
        <v>905</v>
      </c>
      <c r="B155" s="237">
        <v>905</v>
      </c>
      <c r="C155" s="238">
        <v>2100041251258</v>
      </c>
      <c r="D155" s="237">
        <v>959</v>
      </c>
      <c r="E155" s="237">
        <v>959</v>
      </c>
      <c r="F155" s="238">
        <v>2100041251267</v>
      </c>
      <c r="G155" s="59" t="s">
        <v>909</v>
      </c>
      <c r="H155" s="63">
        <v>0.14099999999999999</v>
      </c>
      <c r="I155" s="64">
        <v>5.24</v>
      </c>
      <c r="J155" s="64">
        <v>2.0499999999999998</v>
      </c>
      <c r="K155" s="64">
        <v>2.0499999999999998</v>
      </c>
      <c r="L155" s="65" t="s">
        <v>1447</v>
      </c>
      <c r="M155" s="66">
        <v>694.92</v>
      </c>
      <c r="N155" s="66">
        <v>0.05</v>
      </c>
      <c r="O155" s="66">
        <v>0.05</v>
      </c>
    </row>
    <row r="156" spans="1:15" ht="12.75" x14ac:dyDescent="0.2">
      <c r="A156" s="237">
        <v>906</v>
      </c>
      <c r="B156" s="237">
        <v>906</v>
      </c>
      <c r="C156" s="238">
        <v>2100041251276</v>
      </c>
      <c r="D156" s="237">
        <v>960</v>
      </c>
      <c r="E156" s="237">
        <v>960</v>
      </c>
      <c r="F156" s="238">
        <v>2100041251285</v>
      </c>
      <c r="G156" s="59" t="s">
        <v>910</v>
      </c>
      <c r="H156" s="63">
        <v>0.14099999999999999</v>
      </c>
      <c r="I156" s="64">
        <v>10.92</v>
      </c>
      <c r="J156" s="64">
        <v>1.71</v>
      </c>
      <c r="K156" s="64">
        <v>1.71</v>
      </c>
      <c r="L156" s="65" t="s">
        <v>1447</v>
      </c>
      <c r="M156" s="66">
        <v>1350.76</v>
      </c>
      <c r="N156" s="66">
        <v>0.05</v>
      </c>
      <c r="O156" s="66">
        <v>0.05</v>
      </c>
    </row>
    <row r="157" spans="1:15" ht="12.75" x14ac:dyDescent="0.2">
      <c r="A157" s="237">
        <v>907</v>
      </c>
      <c r="B157" s="237">
        <v>907</v>
      </c>
      <c r="C157" s="238">
        <v>2100041254969</v>
      </c>
      <c r="D157" s="237">
        <v>961</v>
      </c>
      <c r="E157" s="237">
        <v>961</v>
      </c>
      <c r="F157" s="238">
        <v>2100041254978</v>
      </c>
      <c r="G157" s="59" t="s">
        <v>911</v>
      </c>
      <c r="H157" s="63">
        <v>5.8000000000000003E-2</v>
      </c>
      <c r="I157" s="64">
        <v>1.71</v>
      </c>
      <c r="J157" s="64">
        <v>3.29</v>
      </c>
      <c r="K157" s="64">
        <v>3.29</v>
      </c>
      <c r="L157" s="65" t="s">
        <v>1447</v>
      </c>
      <c r="M157" s="66">
        <v>581.46</v>
      </c>
      <c r="N157" s="66">
        <v>0.05</v>
      </c>
      <c r="O157" s="66">
        <v>0.05</v>
      </c>
    </row>
    <row r="158" spans="1:15" ht="12.75" x14ac:dyDescent="0.2">
      <c r="A158" s="237">
        <v>908</v>
      </c>
      <c r="B158" s="237">
        <v>908</v>
      </c>
      <c r="C158" s="238">
        <v>2100041257250</v>
      </c>
      <c r="D158" s="237">
        <v>962</v>
      </c>
      <c r="E158" s="237">
        <v>962</v>
      </c>
      <c r="F158" s="238">
        <v>2100041257269</v>
      </c>
      <c r="G158" s="59" t="s">
        <v>912</v>
      </c>
      <c r="H158" s="63" t="s">
        <v>1447</v>
      </c>
      <c r="I158" s="64">
        <v>3.32</v>
      </c>
      <c r="J158" s="64">
        <v>2.77</v>
      </c>
      <c r="K158" s="64">
        <v>2.77</v>
      </c>
      <c r="L158" s="65" t="s">
        <v>1447</v>
      </c>
      <c r="M158" s="66">
        <v>553.24</v>
      </c>
      <c r="N158" s="66">
        <v>0.05</v>
      </c>
      <c r="O158" s="66">
        <v>0.05</v>
      </c>
    </row>
    <row r="159" spans="1:15" ht="12.75" x14ac:dyDescent="0.2">
      <c r="A159" s="237">
        <v>909</v>
      </c>
      <c r="B159" s="237">
        <v>909</v>
      </c>
      <c r="C159" s="238">
        <v>2100041258591</v>
      </c>
      <c r="D159" s="237">
        <v>963</v>
      </c>
      <c r="E159" s="237">
        <v>963</v>
      </c>
      <c r="F159" s="238">
        <v>2100041258607</v>
      </c>
      <c r="G159" s="59" t="s">
        <v>913</v>
      </c>
      <c r="H159" s="63">
        <v>1.4999999999999999E-2</v>
      </c>
      <c r="I159" s="64">
        <v>5.75</v>
      </c>
      <c r="J159" s="64">
        <v>2.13</v>
      </c>
      <c r="K159" s="64">
        <v>2.13</v>
      </c>
      <c r="L159" s="65" t="s">
        <v>1447</v>
      </c>
      <c r="M159" s="66">
        <v>575.39</v>
      </c>
      <c r="N159" s="66">
        <v>0.05</v>
      </c>
      <c r="O159" s="66">
        <v>0.05</v>
      </c>
    </row>
    <row r="160" spans="1:15" ht="12.75" x14ac:dyDescent="0.2">
      <c r="A160" s="237">
        <v>910</v>
      </c>
      <c r="B160" s="237">
        <v>910</v>
      </c>
      <c r="C160" s="238">
        <v>2100041252819</v>
      </c>
      <c r="D160" s="237">
        <v>964</v>
      </c>
      <c r="E160" s="237">
        <v>964</v>
      </c>
      <c r="F160" s="238">
        <v>2100041252837</v>
      </c>
      <c r="G160" s="59" t="s">
        <v>914</v>
      </c>
      <c r="H160" s="63">
        <v>2.0670000000000002</v>
      </c>
      <c r="I160" s="64">
        <v>5.05</v>
      </c>
      <c r="J160" s="64">
        <v>2.2400000000000002</v>
      </c>
      <c r="K160" s="64">
        <v>2.2400000000000002</v>
      </c>
      <c r="L160" s="65" t="s">
        <v>1447</v>
      </c>
      <c r="M160" s="66">
        <v>542.57000000000005</v>
      </c>
      <c r="N160" s="66">
        <v>0.05</v>
      </c>
      <c r="O160" s="66">
        <v>0.05</v>
      </c>
    </row>
    <row r="161" spans="1:15" ht="12.75" x14ac:dyDescent="0.2">
      <c r="A161" s="237">
        <v>911</v>
      </c>
      <c r="B161" s="237">
        <v>911</v>
      </c>
      <c r="C161" s="238">
        <v>2100041260304</v>
      </c>
      <c r="D161" s="237">
        <v>965</v>
      </c>
      <c r="E161" s="237">
        <v>965</v>
      </c>
      <c r="F161" s="238">
        <v>2100041260313</v>
      </c>
      <c r="G161" s="59" t="s">
        <v>915</v>
      </c>
      <c r="H161" s="63">
        <v>2.4119999999999999</v>
      </c>
      <c r="I161" s="64">
        <v>10.26</v>
      </c>
      <c r="J161" s="64">
        <v>4.53</v>
      </c>
      <c r="K161" s="64">
        <v>4.53</v>
      </c>
      <c r="L161" s="65" t="s">
        <v>1447</v>
      </c>
      <c r="M161" s="66">
        <v>3078.88</v>
      </c>
      <c r="N161" s="66">
        <v>0.05</v>
      </c>
      <c r="O161" s="66">
        <v>0.05</v>
      </c>
    </row>
    <row r="162" spans="1:15" ht="12.75" x14ac:dyDescent="0.2">
      <c r="A162" s="237">
        <v>912</v>
      </c>
      <c r="B162" s="237">
        <v>912</v>
      </c>
      <c r="C162" s="238">
        <v>2100041260331</v>
      </c>
      <c r="D162" s="237">
        <v>966</v>
      </c>
      <c r="E162" s="237">
        <v>966</v>
      </c>
      <c r="F162" s="238">
        <v>2100041260340</v>
      </c>
      <c r="G162" s="59" t="s">
        <v>916</v>
      </c>
      <c r="H162" s="63">
        <v>7.2430000000000003</v>
      </c>
      <c r="I162" s="64">
        <v>2.4500000000000002</v>
      </c>
      <c r="J162" s="64">
        <v>5.74</v>
      </c>
      <c r="K162" s="64">
        <v>5.74</v>
      </c>
      <c r="L162" s="65" t="s">
        <v>1447</v>
      </c>
      <c r="M162" s="66">
        <v>534</v>
      </c>
      <c r="N162" s="66">
        <v>0.05</v>
      </c>
      <c r="O162" s="66">
        <v>0.05</v>
      </c>
    </row>
    <row r="163" spans="1:15" ht="12.75" x14ac:dyDescent="0.2">
      <c r="A163" s="237">
        <v>914</v>
      </c>
      <c r="B163" s="237">
        <v>914</v>
      </c>
      <c r="C163" s="238">
        <v>2100041260633</v>
      </c>
      <c r="D163" s="237">
        <v>968</v>
      </c>
      <c r="E163" s="237">
        <v>968</v>
      </c>
      <c r="F163" s="238">
        <v>2100041260642</v>
      </c>
      <c r="G163" s="59" t="s">
        <v>917</v>
      </c>
      <c r="H163" s="63" t="s">
        <v>1447</v>
      </c>
      <c r="I163" s="64">
        <v>53.31</v>
      </c>
      <c r="J163" s="64">
        <v>1.1299999999999999</v>
      </c>
      <c r="K163" s="64">
        <v>1.1299999999999999</v>
      </c>
      <c r="L163" s="65" t="s">
        <v>1447</v>
      </c>
      <c r="M163" s="66">
        <v>2476</v>
      </c>
      <c r="N163" s="66">
        <v>0.05</v>
      </c>
      <c r="O163" s="66">
        <v>0.05</v>
      </c>
    </row>
    <row r="164" spans="1:15" ht="12.75" x14ac:dyDescent="0.2">
      <c r="A164" s="237">
        <v>915</v>
      </c>
      <c r="B164" s="237">
        <v>915</v>
      </c>
      <c r="C164" s="238">
        <v>2100041264080</v>
      </c>
      <c r="D164" s="237">
        <v>969</v>
      </c>
      <c r="E164" s="237">
        <v>969</v>
      </c>
      <c r="F164" s="238">
        <v>2100041264099</v>
      </c>
      <c r="G164" s="59" t="s">
        <v>918</v>
      </c>
      <c r="H164" s="63">
        <v>7.25</v>
      </c>
      <c r="I164" s="64">
        <v>4.4000000000000004</v>
      </c>
      <c r="J164" s="64">
        <v>5.2</v>
      </c>
      <c r="K164" s="64">
        <v>5.2</v>
      </c>
      <c r="L164" s="65" t="s">
        <v>1447</v>
      </c>
      <c r="M164" s="66">
        <v>1055.02</v>
      </c>
      <c r="N164" s="66">
        <v>0.05</v>
      </c>
      <c r="O164" s="66">
        <v>0.05</v>
      </c>
    </row>
    <row r="165" spans="1:15" ht="12.75" x14ac:dyDescent="0.2">
      <c r="A165" s="237">
        <v>916</v>
      </c>
      <c r="B165" s="237">
        <v>916</v>
      </c>
      <c r="C165" s="238">
        <v>2100041265516</v>
      </c>
      <c r="D165" s="237">
        <v>970</v>
      </c>
      <c r="E165" s="237">
        <v>970</v>
      </c>
      <c r="F165" s="238">
        <v>2100041265525</v>
      </c>
      <c r="G165" s="59" t="s">
        <v>919</v>
      </c>
      <c r="H165" s="63">
        <v>3.8969999999999998</v>
      </c>
      <c r="I165" s="64">
        <v>37.19</v>
      </c>
      <c r="J165" s="64">
        <v>1.34</v>
      </c>
      <c r="K165" s="64">
        <v>1.34</v>
      </c>
      <c r="L165" s="65" t="s">
        <v>1447</v>
      </c>
      <c r="M165" s="66">
        <v>2975.52</v>
      </c>
      <c r="N165" s="66">
        <v>0.05</v>
      </c>
      <c r="O165" s="66">
        <v>0.05</v>
      </c>
    </row>
    <row r="166" spans="1:15" ht="12.75" x14ac:dyDescent="0.2">
      <c r="A166" s="237">
        <v>917</v>
      </c>
      <c r="B166" s="237">
        <v>917</v>
      </c>
      <c r="C166" s="238">
        <v>2100041265809</v>
      </c>
      <c r="D166" s="237">
        <v>971</v>
      </c>
      <c r="E166" s="237">
        <v>971</v>
      </c>
      <c r="F166" s="238">
        <v>2100041265818</v>
      </c>
      <c r="G166" s="59" t="s">
        <v>920</v>
      </c>
      <c r="H166" s="63">
        <v>0.02</v>
      </c>
      <c r="I166" s="64">
        <v>20.89</v>
      </c>
      <c r="J166" s="64">
        <v>1.35</v>
      </c>
      <c r="K166" s="64">
        <v>1.35</v>
      </c>
      <c r="L166" s="65">
        <v>-0.78400000000000003</v>
      </c>
      <c r="M166" s="66">
        <v>1634.44</v>
      </c>
      <c r="N166" s="66">
        <v>0.05</v>
      </c>
      <c r="O166" s="66">
        <v>0.05</v>
      </c>
    </row>
    <row r="167" spans="1:15" ht="12.75" x14ac:dyDescent="0.2">
      <c r="A167" s="237">
        <v>918</v>
      </c>
      <c r="B167" s="237">
        <v>918</v>
      </c>
      <c r="C167" s="238">
        <v>2100041267912</v>
      </c>
      <c r="D167" s="237">
        <v>972</v>
      </c>
      <c r="E167" s="237">
        <v>972</v>
      </c>
      <c r="F167" s="238">
        <v>2100041267930</v>
      </c>
      <c r="G167" s="59" t="s">
        <v>921</v>
      </c>
      <c r="H167" s="63" t="s">
        <v>1447</v>
      </c>
      <c r="I167" s="64">
        <v>4.7300000000000004</v>
      </c>
      <c r="J167" s="64">
        <v>2</v>
      </c>
      <c r="K167" s="64">
        <v>2</v>
      </c>
      <c r="L167" s="65" t="s">
        <v>1447</v>
      </c>
      <c r="M167" s="66">
        <v>946.29</v>
      </c>
      <c r="N167" s="66">
        <v>0.05</v>
      </c>
      <c r="O167" s="66">
        <v>0.05</v>
      </c>
    </row>
    <row r="168" spans="1:15" ht="12.75" x14ac:dyDescent="0.2">
      <c r="A168" s="237">
        <v>919</v>
      </c>
      <c r="B168" s="237">
        <v>919</v>
      </c>
      <c r="C168" s="238">
        <v>2100041268837</v>
      </c>
      <c r="D168" s="237">
        <v>973</v>
      </c>
      <c r="E168" s="237">
        <v>973</v>
      </c>
      <c r="F168" s="238">
        <v>2100041268846</v>
      </c>
      <c r="G168" s="59" t="s">
        <v>922</v>
      </c>
      <c r="H168" s="63">
        <v>7.0679999999999996</v>
      </c>
      <c r="I168" s="64">
        <v>4.99</v>
      </c>
      <c r="J168" s="64">
        <v>1.7</v>
      </c>
      <c r="K168" s="64">
        <v>1.7</v>
      </c>
      <c r="L168" s="65" t="s">
        <v>1447</v>
      </c>
      <c r="M168" s="66">
        <v>998.6</v>
      </c>
      <c r="N168" s="66">
        <v>0.05</v>
      </c>
      <c r="O168" s="66">
        <v>0.05</v>
      </c>
    </row>
    <row r="169" spans="1:15" ht="12.75" x14ac:dyDescent="0.2">
      <c r="A169" s="237">
        <v>920</v>
      </c>
      <c r="B169" s="237">
        <v>920</v>
      </c>
      <c r="C169" s="238">
        <v>2100041269812</v>
      </c>
      <c r="D169" s="237">
        <v>974</v>
      </c>
      <c r="E169" s="237">
        <v>974</v>
      </c>
      <c r="F169" s="238">
        <v>2100041269821</v>
      </c>
      <c r="G169" s="59" t="s">
        <v>923</v>
      </c>
      <c r="H169" s="63">
        <v>2.0760000000000001</v>
      </c>
      <c r="I169" s="64">
        <v>14.13</v>
      </c>
      <c r="J169" s="64">
        <v>1.27</v>
      </c>
      <c r="K169" s="64">
        <v>1.27</v>
      </c>
      <c r="L169" s="65" t="s">
        <v>1447</v>
      </c>
      <c r="M169" s="66">
        <v>706.4</v>
      </c>
      <c r="N169" s="66">
        <v>0.05</v>
      </c>
      <c r="O169" s="66">
        <v>0.05</v>
      </c>
    </row>
    <row r="170" spans="1:15" ht="12.75" x14ac:dyDescent="0.2">
      <c r="A170" s="237">
        <v>2614</v>
      </c>
      <c r="B170" s="237">
        <v>2614</v>
      </c>
      <c r="C170" s="238">
        <v>2614</v>
      </c>
      <c r="D170" s="237"/>
      <c r="E170" s="237"/>
      <c r="F170" s="238"/>
      <c r="G170" s="59" t="s">
        <v>924</v>
      </c>
      <c r="H170" s="63">
        <v>0.121</v>
      </c>
      <c r="I170" s="64">
        <v>114642.29</v>
      </c>
      <c r="J170" s="64">
        <v>7.52</v>
      </c>
      <c r="K170" s="64">
        <v>7.52</v>
      </c>
      <c r="L170" s="65" t="s">
        <v>1447</v>
      </c>
      <c r="M170" s="66" t="s">
        <v>1447</v>
      </c>
      <c r="N170" s="66" t="s">
        <v>1447</v>
      </c>
      <c r="O170" s="66" t="s">
        <v>1447</v>
      </c>
    </row>
    <row r="171" spans="1:15" ht="12.75" x14ac:dyDescent="0.2">
      <c r="A171" s="237">
        <v>7159</v>
      </c>
      <c r="B171" s="237">
        <v>7159</v>
      </c>
      <c r="C171" s="238">
        <v>7159</v>
      </c>
      <c r="D171" s="237">
        <v>7159</v>
      </c>
      <c r="E171" s="237">
        <v>7159</v>
      </c>
      <c r="F171" s="238">
        <v>7159</v>
      </c>
      <c r="G171" s="59" t="s">
        <v>925</v>
      </c>
      <c r="H171" s="63">
        <v>2.9000000000000001E-2</v>
      </c>
      <c r="I171" s="64">
        <v>6.7</v>
      </c>
      <c r="J171" s="64">
        <v>1.1000000000000001</v>
      </c>
      <c r="K171" s="64">
        <v>1.1000000000000001</v>
      </c>
      <c r="L171" s="65">
        <v>-1.0999999999999999E-2</v>
      </c>
      <c r="M171" s="66">
        <v>216.59</v>
      </c>
      <c r="N171" s="66">
        <v>0.05</v>
      </c>
      <c r="O171" s="66">
        <v>0.05</v>
      </c>
    </row>
    <row r="172" spans="1:15" ht="12.75" x14ac:dyDescent="0.2">
      <c r="A172" s="237">
        <v>7163</v>
      </c>
      <c r="B172" s="237">
        <v>7163</v>
      </c>
      <c r="C172" s="238">
        <v>7163</v>
      </c>
      <c r="D172" s="237">
        <v>7163</v>
      </c>
      <c r="E172" s="237">
        <v>7163</v>
      </c>
      <c r="F172" s="238">
        <v>7163</v>
      </c>
      <c r="G172" s="59" t="s">
        <v>926</v>
      </c>
      <c r="H172" s="63">
        <v>0.02</v>
      </c>
      <c r="I172" s="64">
        <v>18.32</v>
      </c>
      <c r="J172" s="64">
        <v>1.51</v>
      </c>
      <c r="K172" s="64">
        <v>1.51</v>
      </c>
      <c r="L172" s="65">
        <v>-0.33900000000000002</v>
      </c>
      <c r="M172" s="66">
        <v>592.05999999999995</v>
      </c>
      <c r="N172" s="66">
        <v>0.05</v>
      </c>
      <c r="O172" s="66">
        <v>0.05</v>
      </c>
    </row>
    <row r="173" spans="1:15" ht="12.75" x14ac:dyDescent="0.2">
      <c r="A173" s="237">
        <v>7328</v>
      </c>
      <c r="B173" s="237">
        <v>7328</v>
      </c>
      <c r="C173" s="238">
        <v>7328</v>
      </c>
      <c r="D173" s="237">
        <v>7329</v>
      </c>
      <c r="E173" s="237">
        <v>7329</v>
      </c>
      <c r="F173" s="238">
        <v>7329</v>
      </c>
      <c r="G173" s="59" t="s">
        <v>927</v>
      </c>
      <c r="H173" s="63" t="s">
        <v>1447</v>
      </c>
      <c r="I173" s="64">
        <v>24.28</v>
      </c>
      <c r="J173" s="64">
        <v>1.01</v>
      </c>
      <c r="K173" s="64">
        <v>1.01</v>
      </c>
      <c r="L173" s="65">
        <v>-1.0999999999999999E-2</v>
      </c>
      <c r="M173" s="66">
        <v>1333.94</v>
      </c>
      <c r="N173" s="66">
        <v>0.05</v>
      </c>
      <c r="O173" s="66">
        <v>0.05</v>
      </c>
    </row>
    <row r="174" spans="1:15" ht="12.75" x14ac:dyDescent="0.2">
      <c r="A174" s="237">
        <v>7346</v>
      </c>
      <c r="B174" s="237">
        <v>7346</v>
      </c>
      <c r="C174" s="238">
        <v>7346</v>
      </c>
      <c r="D174" s="237">
        <v>7347</v>
      </c>
      <c r="E174" s="237">
        <v>7347</v>
      </c>
      <c r="F174" s="238">
        <v>7347</v>
      </c>
      <c r="G174" s="59" t="s">
        <v>928</v>
      </c>
      <c r="H174" s="63" t="s">
        <v>1447</v>
      </c>
      <c r="I174" s="64">
        <v>24.45</v>
      </c>
      <c r="J174" s="64">
        <v>1.02</v>
      </c>
      <c r="K174" s="64">
        <v>1.02</v>
      </c>
      <c r="L174" s="65" t="s">
        <v>1447</v>
      </c>
      <c r="M174" s="66">
        <v>1083.46</v>
      </c>
      <c r="N174" s="66">
        <v>0.05</v>
      </c>
      <c r="O174" s="66">
        <v>0.05</v>
      </c>
    </row>
    <row r="175" spans="1:15" ht="12.75" x14ac:dyDescent="0.2">
      <c r="A175" s="237" t="s">
        <v>964</v>
      </c>
      <c r="B175" s="237" t="s">
        <v>964</v>
      </c>
      <c r="C175" s="238" t="s">
        <v>964</v>
      </c>
      <c r="D175" s="237" t="s">
        <v>965</v>
      </c>
      <c r="E175" s="237" t="s">
        <v>965</v>
      </c>
      <c r="F175" s="238" t="s">
        <v>965</v>
      </c>
      <c r="G175" s="59" t="s">
        <v>929</v>
      </c>
      <c r="H175" s="63" t="s">
        <v>1447</v>
      </c>
      <c r="I175" s="64">
        <v>19.54</v>
      </c>
      <c r="J175" s="64">
        <v>2.29</v>
      </c>
      <c r="K175" s="64">
        <v>2.29</v>
      </c>
      <c r="L175" s="65" t="s">
        <v>1447</v>
      </c>
      <c r="M175" s="66">
        <v>1758.28</v>
      </c>
      <c r="N175" s="66">
        <v>0.05</v>
      </c>
      <c r="O175" s="66">
        <v>0.05</v>
      </c>
    </row>
    <row r="176" spans="1:15" ht="12.75" x14ac:dyDescent="0.2">
      <c r="A176" s="237" t="s">
        <v>966</v>
      </c>
      <c r="B176" s="237" t="s">
        <v>966</v>
      </c>
      <c r="C176" s="238" t="s">
        <v>966</v>
      </c>
      <c r="D176" s="237" t="s">
        <v>1000</v>
      </c>
      <c r="E176" s="237" t="s">
        <v>1000</v>
      </c>
      <c r="F176" s="238" t="s">
        <v>1000</v>
      </c>
      <c r="G176" s="59" t="s">
        <v>930</v>
      </c>
      <c r="H176" s="63" t="s">
        <v>1447</v>
      </c>
      <c r="I176" s="64">
        <v>15.62</v>
      </c>
      <c r="J176" s="64">
        <v>2.35</v>
      </c>
      <c r="K176" s="64">
        <v>2.35</v>
      </c>
      <c r="L176" s="65" t="s">
        <v>1447</v>
      </c>
      <c r="M176" s="66">
        <v>1484.07</v>
      </c>
      <c r="N176" s="66">
        <v>0.05</v>
      </c>
      <c r="O176" s="66">
        <v>0.05</v>
      </c>
    </row>
    <row r="177" spans="1:15" ht="12.75" x14ac:dyDescent="0.2">
      <c r="A177" s="237" t="s">
        <v>967</v>
      </c>
      <c r="B177" s="237" t="s">
        <v>967</v>
      </c>
      <c r="C177" s="238" t="s">
        <v>967</v>
      </c>
      <c r="D177" s="237" t="s">
        <v>1001</v>
      </c>
      <c r="E177" s="237" t="s">
        <v>1001</v>
      </c>
      <c r="F177" s="238" t="s">
        <v>1001</v>
      </c>
      <c r="G177" s="59" t="s">
        <v>931</v>
      </c>
      <c r="H177" s="63" t="s">
        <v>1447</v>
      </c>
      <c r="I177" s="64">
        <v>32.450000000000003</v>
      </c>
      <c r="J177" s="64">
        <v>2.74</v>
      </c>
      <c r="K177" s="64">
        <v>2.74</v>
      </c>
      <c r="L177" s="65" t="s">
        <v>1447</v>
      </c>
      <c r="M177" s="66">
        <v>4193.9399999999996</v>
      </c>
      <c r="N177" s="66">
        <v>0.05</v>
      </c>
      <c r="O177" s="66">
        <v>0.05</v>
      </c>
    </row>
    <row r="178" spans="1:15" ht="12.75" x14ac:dyDescent="0.2">
      <c r="A178" s="237" t="s">
        <v>968</v>
      </c>
      <c r="B178" s="237" t="s">
        <v>968</v>
      </c>
      <c r="C178" s="238" t="s">
        <v>968</v>
      </c>
      <c r="D178" s="237" t="s">
        <v>1002</v>
      </c>
      <c r="E178" s="237" t="s">
        <v>1002</v>
      </c>
      <c r="F178" s="238" t="s">
        <v>1002</v>
      </c>
      <c r="G178" s="59" t="s">
        <v>932</v>
      </c>
      <c r="H178" s="63">
        <v>0.56399999999999995</v>
      </c>
      <c r="I178" s="64">
        <v>24.3</v>
      </c>
      <c r="J178" s="64">
        <v>2.71</v>
      </c>
      <c r="K178" s="64">
        <v>2.71</v>
      </c>
      <c r="L178" s="65" t="s">
        <v>1447</v>
      </c>
      <c r="M178" s="66">
        <v>2479.86</v>
      </c>
      <c r="N178" s="66">
        <v>0.05</v>
      </c>
      <c r="O178" s="66">
        <v>0.05</v>
      </c>
    </row>
    <row r="179" spans="1:15" ht="12.75" x14ac:dyDescent="0.2">
      <c r="A179" s="237" t="s">
        <v>969</v>
      </c>
      <c r="B179" s="237" t="s">
        <v>969</v>
      </c>
      <c r="C179" s="238" t="s">
        <v>969</v>
      </c>
      <c r="D179" s="237" t="s">
        <v>1003</v>
      </c>
      <c r="E179" s="237" t="s">
        <v>1003</v>
      </c>
      <c r="F179" s="238" t="s">
        <v>1003</v>
      </c>
      <c r="G179" s="59" t="s">
        <v>933</v>
      </c>
      <c r="H179" s="63" t="s">
        <v>1447</v>
      </c>
      <c r="I179" s="64">
        <v>10.77</v>
      </c>
      <c r="J179" s="64">
        <v>0.65</v>
      </c>
      <c r="K179" s="64">
        <v>0.65</v>
      </c>
      <c r="L179" s="65" t="s">
        <v>1447</v>
      </c>
      <c r="M179" s="66">
        <v>1043.06</v>
      </c>
      <c r="N179" s="66">
        <v>0.05</v>
      </c>
      <c r="O179" s="66">
        <v>0.05</v>
      </c>
    </row>
    <row r="180" spans="1:15" ht="12.75" x14ac:dyDescent="0.2">
      <c r="A180" s="237" t="s">
        <v>970</v>
      </c>
      <c r="B180" s="237" t="s">
        <v>970</v>
      </c>
      <c r="C180" s="238" t="s">
        <v>970</v>
      </c>
      <c r="D180" s="237" t="s">
        <v>1004</v>
      </c>
      <c r="E180" s="237" t="s">
        <v>1004</v>
      </c>
      <c r="F180" s="238" t="s">
        <v>1004</v>
      </c>
      <c r="G180" s="59" t="s">
        <v>934</v>
      </c>
      <c r="H180" s="63" t="s">
        <v>1447</v>
      </c>
      <c r="I180" s="64">
        <v>19.11</v>
      </c>
      <c r="J180" s="64">
        <v>0.84</v>
      </c>
      <c r="K180" s="64">
        <v>0.84</v>
      </c>
      <c r="L180" s="65" t="s">
        <v>1447</v>
      </c>
      <c r="M180" s="66">
        <v>1508.52</v>
      </c>
      <c r="N180" s="66">
        <v>0.05</v>
      </c>
      <c r="O180" s="66">
        <v>0.05</v>
      </c>
    </row>
    <row r="181" spans="1:15" ht="12.75" x14ac:dyDescent="0.2">
      <c r="A181" s="237" t="s">
        <v>971</v>
      </c>
      <c r="B181" s="237" t="s">
        <v>971</v>
      </c>
      <c r="C181" s="238" t="s">
        <v>971</v>
      </c>
      <c r="D181" s="237" t="s">
        <v>1005</v>
      </c>
      <c r="E181" s="237" t="s">
        <v>1005</v>
      </c>
      <c r="F181" s="238" t="s">
        <v>1005</v>
      </c>
      <c r="G181" s="59" t="s">
        <v>935</v>
      </c>
      <c r="H181" s="63">
        <v>1.2230000000000001</v>
      </c>
      <c r="I181" s="64">
        <v>63.49</v>
      </c>
      <c r="J181" s="64">
        <v>3.25</v>
      </c>
      <c r="K181" s="64">
        <v>3.25</v>
      </c>
      <c r="L181" s="65" t="s">
        <v>1447</v>
      </c>
      <c r="M181" s="66">
        <v>8638.09</v>
      </c>
      <c r="N181" s="66">
        <v>0.05</v>
      </c>
      <c r="O181" s="66">
        <v>0.05</v>
      </c>
    </row>
    <row r="182" spans="1:15" ht="12.75" x14ac:dyDescent="0.2">
      <c r="A182" s="237" t="s">
        <v>972</v>
      </c>
      <c r="B182" s="237" t="s">
        <v>972</v>
      </c>
      <c r="C182" s="238" t="s">
        <v>972</v>
      </c>
      <c r="D182" s="237" t="s">
        <v>1006</v>
      </c>
      <c r="E182" s="237" t="s">
        <v>1006</v>
      </c>
      <c r="F182" s="238" t="s">
        <v>1006</v>
      </c>
      <c r="G182" s="59" t="s">
        <v>936</v>
      </c>
      <c r="H182" s="63">
        <v>3.0000000000000001E-3</v>
      </c>
      <c r="I182" s="64">
        <v>2.1800000000000002</v>
      </c>
      <c r="J182" s="64">
        <v>3.38</v>
      </c>
      <c r="K182" s="64">
        <v>3.38</v>
      </c>
      <c r="L182" s="65" t="s">
        <v>1447</v>
      </c>
      <c r="M182" s="66">
        <v>666.59</v>
      </c>
      <c r="N182" s="66">
        <v>0.05</v>
      </c>
      <c r="O182" s="66">
        <v>0.05</v>
      </c>
    </row>
    <row r="183" spans="1:15" ht="12.75" x14ac:dyDescent="0.2">
      <c r="A183" s="237" t="s">
        <v>973</v>
      </c>
      <c r="B183" s="237" t="s">
        <v>973</v>
      </c>
      <c r="C183" s="238" t="s">
        <v>973</v>
      </c>
      <c r="D183" s="237" t="s">
        <v>1007</v>
      </c>
      <c r="E183" s="237" t="s">
        <v>1007</v>
      </c>
      <c r="F183" s="238" t="s">
        <v>1007</v>
      </c>
      <c r="G183" s="59" t="s">
        <v>937</v>
      </c>
      <c r="H183" s="63">
        <v>0.01</v>
      </c>
      <c r="I183" s="64">
        <v>176.29</v>
      </c>
      <c r="J183" s="64">
        <v>2.27</v>
      </c>
      <c r="K183" s="64">
        <v>2.27</v>
      </c>
      <c r="L183" s="65">
        <v>-0.01</v>
      </c>
      <c r="M183" s="66">
        <v>1322.17</v>
      </c>
      <c r="N183" s="66">
        <v>0.05</v>
      </c>
      <c r="O183" s="66">
        <v>0.05</v>
      </c>
    </row>
    <row r="184" spans="1:15" ht="12.75" x14ac:dyDescent="0.2">
      <c r="A184" s="237" t="s">
        <v>974</v>
      </c>
      <c r="B184" s="237" t="s">
        <v>974</v>
      </c>
      <c r="C184" s="238" t="s">
        <v>974</v>
      </c>
      <c r="D184" s="237" t="s">
        <v>1008</v>
      </c>
      <c r="E184" s="237" t="s">
        <v>1008</v>
      </c>
      <c r="F184" s="238" t="s">
        <v>1008</v>
      </c>
      <c r="G184" s="59" t="s">
        <v>938</v>
      </c>
      <c r="H184" s="63" t="s">
        <v>1447</v>
      </c>
      <c r="I184" s="64">
        <v>150.81</v>
      </c>
      <c r="J184" s="64">
        <v>0.93</v>
      </c>
      <c r="K184" s="64">
        <v>0.93</v>
      </c>
      <c r="L184" s="65" t="s">
        <v>1447</v>
      </c>
      <c r="M184" s="66">
        <v>10556.4</v>
      </c>
      <c r="N184" s="66">
        <v>0.05</v>
      </c>
      <c r="O184" s="66">
        <v>0.05</v>
      </c>
    </row>
    <row r="185" spans="1:15" ht="12.75" x14ac:dyDescent="0.2">
      <c r="A185" s="237" t="s">
        <v>975</v>
      </c>
      <c r="B185" s="237" t="s">
        <v>975</v>
      </c>
      <c r="C185" s="238" t="s">
        <v>975</v>
      </c>
      <c r="D185" s="237" t="s">
        <v>1009</v>
      </c>
      <c r="E185" s="237" t="s">
        <v>1009</v>
      </c>
      <c r="F185" s="238" t="s">
        <v>1009</v>
      </c>
      <c r="G185" s="59" t="s">
        <v>939</v>
      </c>
      <c r="H185" s="63">
        <v>8.4000000000000005E-2</v>
      </c>
      <c r="I185" s="64">
        <v>3.81</v>
      </c>
      <c r="J185" s="64">
        <v>1.95</v>
      </c>
      <c r="K185" s="64">
        <v>1.95</v>
      </c>
      <c r="L185" s="65" t="s">
        <v>1447</v>
      </c>
      <c r="M185" s="66">
        <v>1561.08</v>
      </c>
      <c r="N185" s="66">
        <v>0.05</v>
      </c>
      <c r="O185" s="66">
        <v>0.05</v>
      </c>
    </row>
    <row r="186" spans="1:15" ht="12.75" x14ac:dyDescent="0.2">
      <c r="A186" s="237" t="s">
        <v>976</v>
      </c>
      <c r="B186" s="237" t="s">
        <v>976</v>
      </c>
      <c r="C186" s="238" t="s">
        <v>976</v>
      </c>
      <c r="D186" s="237" t="s">
        <v>1010</v>
      </c>
      <c r="E186" s="237" t="s">
        <v>1010</v>
      </c>
      <c r="F186" s="238" t="s">
        <v>1010</v>
      </c>
      <c r="G186" s="59" t="s">
        <v>940</v>
      </c>
      <c r="H186" s="63">
        <v>3.6999999999999998E-2</v>
      </c>
      <c r="I186" s="64">
        <v>10.66</v>
      </c>
      <c r="J186" s="64">
        <v>2.69</v>
      </c>
      <c r="K186" s="64">
        <v>2.69</v>
      </c>
      <c r="L186" s="65" t="s">
        <v>1447</v>
      </c>
      <c r="M186" s="66">
        <v>1090.1300000000001</v>
      </c>
      <c r="N186" s="66">
        <v>0.05</v>
      </c>
      <c r="O186" s="66">
        <v>0.05</v>
      </c>
    </row>
    <row r="187" spans="1:15" ht="12.75" x14ac:dyDescent="0.2">
      <c r="A187" s="237" t="s">
        <v>977</v>
      </c>
      <c r="B187" s="237" t="s">
        <v>977</v>
      </c>
      <c r="C187" s="238" t="s">
        <v>977</v>
      </c>
      <c r="D187" s="237" t="s">
        <v>1011</v>
      </c>
      <c r="E187" s="237" t="s">
        <v>1011</v>
      </c>
      <c r="F187" s="238" t="s">
        <v>1011</v>
      </c>
      <c r="G187" s="59" t="s">
        <v>941</v>
      </c>
      <c r="H187" s="63" t="s">
        <v>1447</v>
      </c>
      <c r="I187" s="64">
        <v>3.19</v>
      </c>
      <c r="J187" s="64">
        <v>1.39</v>
      </c>
      <c r="K187" s="64">
        <v>1.39</v>
      </c>
      <c r="L187" s="65" t="s">
        <v>1447</v>
      </c>
      <c r="M187" s="66">
        <v>518.73</v>
      </c>
      <c r="N187" s="66">
        <v>0.05</v>
      </c>
      <c r="O187" s="66">
        <v>0.05</v>
      </c>
    </row>
    <row r="188" spans="1:15" ht="12.75" x14ac:dyDescent="0.2">
      <c r="A188" s="237" t="s">
        <v>978</v>
      </c>
      <c r="B188" s="237" t="s">
        <v>978</v>
      </c>
      <c r="C188" s="238" t="s">
        <v>978</v>
      </c>
      <c r="D188" s="237" t="s">
        <v>1012</v>
      </c>
      <c r="E188" s="237" t="s">
        <v>1012</v>
      </c>
      <c r="F188" s="238" t="s">
        <v>1012</v>
      </c>
      <c r="G188" s="59" t="s">
        <v>942</v>
      </c>
      <c r="H188" s="63" t="s">
        <v>1447</v>
      </c>
      <c r="I188" s="64">
        <v>1.92</v>
      </c>
      <c r="J188" s="64">
        <v>2.71</v>
      </c>
      <c r="K188" s="64">
        <v>2.71</v>
      </c>
      <c r="L188" s="65" t="s">
        <v>1447</v>
      </c>
      <c r="M188" s="66">
        <v>1051.9000000000001</v>
      </c>
      <c r="N188" s="66">
        <v>0.05</v>
      </c>
      <c r="O188" s="66">
        <v>0.05</v>
      </c>
    </row>
    <row r="189" spans="1:15" ht="12.75" x14ac:dyDescent="0.2">
      <c r="A189" s="237" t="s">
        <v>979</v>
      </c>
      <c r="B189" s="237" t="s">
        <v>979</v>
      </c>
      <c r="C189" s="238" t="s">
        <v>979</v>
      </c>
      <c r="D189" s="237" t="s">
        <v>1013</v>
      </c>
      <c r="E189" s="237" t="s">
        <v>1013</v>
      </c>
      <c r="F189" s="238" t="s">
        <v>1013</v>
      </c>
      <c r="G189" s="59" t="s">
        <v>943</v>
      </c>
      <c r="H189" s="63">
        <v>2.2599999999999998</v>
      </c>
      <c r="I189" s="64">
        <v>34.67</v>
      </c>
      <c r="J189" s="64">
        <v>4.87</v>
      </c>
      <c r="K189" s="64">
        <v>4.87</v>
      </c>
      <c r="L189" s="65" t="s">
        <v>1447</v>
      </c>
      <c r="M189" s="66">
        <v>2534.9499999999998</v>
      </c>
      <c r="N189" s="66">
        <v>0.05</v>
      </c>
      <c r="O189" s="66">
        <v>0.05</v>
      </c>
    </row>
    <row r="190" spans="1:15" ht="12.75" x14ac:dyDescent="0.2">
      <c r="A190" s="237" t="s">
        <v>980</v>
      </c>
      <c r="B190" s="237" t="s">
        <v>980</v>
      </c>
      <c r="C190" s="238" t="s">
        <v>980</v>
      </c>
      <c r="D190" s="237" t="s">
        <v>1014</v>
      </c>
      <c r="E190" s="237" t="s">
        <v>1014</v>
      </c>
      <c r="F190" s="238" t="s">
        <v>1014</v>
      </c>
      <c r="G190" s="59" t="s">
        <v>944</v>
      </c>
      <c r="H190" s="63">
        <v>0.14000000000000001</v>
      </c>
      <c r="I190" s="64">
        <v>27</v>
      </c>
      <c r="J190" s="64">
        <v>1.9</v>
      </c>
      <c r="K190" s="64">
        <v>1.9</v>
      </c>
      <c r="L190" s="65" t="s">
        <v>1447</v>
      </c>
      <c r="M190" s="66">
        <v>3706.36</v>
      </c>
      <c r="N190" s="66">
        <v>0.05</v>
      </c>
      <c r="O190" s="66">
        <v>0.05</v>
      </c>
    </row>
    <row r="191" spans="1:15" ht="12.75" x14ac:dyDescent="0.2">
      <c r="A191" s="237" t="s">
        <v>981</v>
      </c>
      <c r="B191" s="237" t="s">
        <v>981</v>
      </c>
      <c r="C191" s="238" t="s">
        <v>981</v>
      </c>
      <c r="D191" s="237" t="s">
        <v>1015</v>
      </c>
      <c r="E191" s="237" t="s">
        <v>1015</v>
      </c>
      <c r="F191" s="238" t="s">
        <v>1015</v>
      </c>
      <c r="G191" s="59" t="s">
        <v>945</v>
      </c>
      <c r="H191" s="63" t="s">
        <v>1447</v>
      </c>
      <c r="I191" s="64">
        <v>10.76</v>
      </c>
      <c r="J191" s="64">
        <v>0.7</v>
      </c>
      <c r="K191" s="64">
        <v>0.7</v>
      </c>
      <c r="L191" s="65" t="s">
        <v>1447</v>
      </c>
      <c r="M191" s="66">
        <v>1043.07</v>
      </c>
      <c r="N191" s="66">
        <v>0.05</v>
      </c>
      <c r="O191" s="66">
        <v>0.05</v>
      </c>
    </row>
    <row r="192" spans="1:15" ht="12.75" x14ac:dyDescent="0.2">
      <c r="A192" s="237" t="s">
        <v>982</v>
      </c>
      <c r="B192" s="237" t="s">
        <v>982</v>
      </c>
      <c r="C192" s="238" t="s">
        <v>982</v>
      </c>
      <c r="D192" s="237" t="s">
        <v>1016</v>
      </c>
      <c r="E192" s="237" t="s">
        <v>1016</v>
      </c>
      <c r="F192" s="238" t="s">
        <v>1016</v>
      </c>
      <c r="G192" s="59" t="s">
        <v>946</v>
      </c>
      <c r="H192" s="63" t="s">
        <v>1447</v>
      </c>
      <c r="I192" s="64">
        <v>133.31</v>
      </c>
      <c r="J192" s="64">
        <v>1.72</v>
      </c>
      <c r="K192" s="64">
        <v>1.72</v>
      </c>
      <c r="L192" s="65" t="s">
        <v>1447</v>
      </c>
      <c r="M192" s="66">
        <v>2863.88</v>
      </c>
      <c r="N192" s="66">
        <v>0.05</v>
      </c>
      <c r="O192" s="66">
        <v>0.05</v>
      </c>
    </row>
    <row r="193" spans="1:15" ht="12.75" x14ac:dyDescent="0.2">
      <c r="A193" s="237" t="s">
        <v>983</v>
      </c>
      <c r="B193" s="237" t="s">
        <v>983</v>
      </c>
      <c r="C193" s="238" t="s">
        <v>983</v>
      </c>
      <c r="D193" s="237"/>
      <c r="E193" s="237"/>
      <c r="F193" s="238"/>
      <c r="G193" s="59" t="s">
        <v>947</v>
      </c>
      <c r="H193" s="63">
        <v>3.3460000000000001</v>
      </c>
      <c r="I193" s="64">
        <v>3952.9</v>
      </c>
      <c r="J193" s="64">
        <v>4.4000000000000004</v>
      </c>
      <c r="K193" s="64">
        <v>4.4000000000000004</v>
      </c>
      <c r="L193" s="65" t="s">
        <v>1447</v>
      </c>
      <c r="M193" s="66" t="s">
        <v>1447</v>
      </c>
      <c r="N193" s="66" t="s">
        <v>1447</v>
      </c>
      <c r="O193" s="66" t="s">
        <v>1447</v>
      </c>
    </row>
    <row r="194" spans="1:15" ht="12.75" x14ac:dyDescent="0.2">
      <c r="A194" s="237" t="s">
        <v>984</v>
      </c>
      <c r="B194" s="237" t="s">
        <v>984</v>
      </c>
      <c r="C194" s="238" t="s">
        <v>984</v>
      </c>
      <c r="D194" s="237" t="s">
        <v>1017</v>
      </c>
      <c r="E194" s="237" t="s">
        <v>1017</v>
      </c>
      <c r="F194" s="238" t="s">
        <v>1017</v>
      </c>
      <c r="G194" s="59" t="s">
        <v>948</v>
      </c>
      <c r="H194" s="63">
        <v>1.4999999999999999E-2</v>
      </c>
      <c r="I194" s="64">
        <v>55.02</v>
      </c>
      <c r="J194" s="64">
        <v>0.78</v>
      </c>
      <c r="K194" s="64">
        <v>0.78</v>
      </c>
      <c r="L194" s="65" t="s">
        <v>1447</v>
      </c>
      <c r="M194" s="66">
        <v>3957.69</v>
      </c>
      <c r="N194" s="66">
        <v>0.05</v>
      </c>
      <c r="O194" s="66">
        <v>0.05</v>
      </c>
    </row>
    <row r="195" spans="1:15" ht="12.75" x14ac:dyDescent="0.2">
      <c r="A195" s="237" t="s">
        <v>985</v>
      </c>
      <c r="B195" s="237" t="s">
        <v>985</v>
      </c>
      <c r="C195" s="238" t="s">
        <v>985</v>
      </c>
      <c r="D195" s="237" t="s">
        <v>1018</v>
      </c>
      <c r="E195" s="237" t="s">
        <v>1018</v>
      </c>
      <c r="F195" s="238" t="s">
        <v>1018</v>
      </c>
      <c r="G195" s="59" t="s">
        <v>949</v>
      </c>
      <c r="H195" s="63">
        <v>2.1549999999999998</v>
      </c>
      <c r="I195" s="64">
        <v>12.05</v>
      </c>
      <c r="J195" s="64">
        <v>1.42</v>
      </c>
      <c r="K195" s="64">
        <v>1.42</v>
      </c>
      <c r="L195" s="65" t="s">
        <v>1447</v>
      </c>
      <c r="M195" s="66">
        <v>866.86</v>
      </c>
      <c r="N195" s="66">
        <v>0.05</v>
      </c>
      <c r="O195" s="66">
        <v>0.05</v>
      </c>
    </row>
    <row r="196" spans="1:15" ht="12.75" x14ac:dyDescent="0.2">
      <c r="A196" s="237" t="s">
        <v>986</v>
      </c>
      <c r="B196" s="237" t="s">
        <v>986</v>
      </c>
      <c r="C196" s="238" t="s">
        <v>986</v>
      </c>
      <c r="D196" s="237" t="s">
        <v>1019</v>
      </c>
      <c r="E196" s="237" t="s">
        <v>1019</v>
      </c>
      <c r="F196" s="238" t="s">
        <v>1019</v>
      </c>
      <c r="G196" s="59" t="s">
        <v>950</v>
      </c>
      <c r="H196" s="63">
        <v>1E-3</v>
      </c>
      <c r="I196" s="64">
        <v>9.6</v>
      </c>
      <c r="J196" s="64">
        <v>1.19</v>
      </c>
      <c r="K196" s="64">
        <v>1.19</v>
      </c>
      <c r="L196" s="65" t="s">
        <v>1447</v>
      </c>
      <c r="M196" s="66">
        <v>1044.23</v>
      </c>
      <c r="N196" s="66">
        <v>0.05</v>
      </c>
      <c r="O196" s="66">
        <v>0.05</v>
      </c>
    </row>
    <row r="197" spans="1:15" ht="12.75" x14ac:dyDescent="0.2">
      <c r="A197" s="237" t="s">
        <v>987</v>
      </c>
      <c r="B197" s="237" t="s">
        <v>987</v>
      </c>
      <c r="C197" s="238" t="s">
        <v>987</v>
      </c>
      <c r="D197" s="237" t="s">
        <v>1020</v>
      </c>
      <c r="E197" s="237" t="s">
        <v>1020</v>
      </c>
      <c r="F197" s="238" t="s">
        <v>1020</v>
      </c>
      <c r="G197" s="59" t="s">
        <v>951</v>
      </c>
      <c r="H197" s="63" t="s">
        <v>1447</v>
      </c>
      <c r="I197" s="64">
        <v>2.1</v>
      </c>
      <c r="J197" s="64">
        <v>3.42</v>
      </c>
      <c r="K197" s="64">
        <v>3.42</v>
      </c>
      <c r="L197" s="65" t="s">
        <v>1447</v>
      </c>
      <c r="M197" s="66">
        <v>1070.51</v>
      </c>
      <c r="N197" s="66">
        <v>0.05</v>
      </c>
      <c r="O197" s="66">
        <v>0.05</v>
      </c>
    </row>
    <row r="198" spans="1:15" ht="12.75" x14ac:dyDescent="0.2">
      <c r="A198" s="237" t="s">
        <v>988</v>
      </c>
      <c r="B198" s="237" t="s">
        <v>988</v>
      </c>
      <c r="C198" s="238" t="s">
        <v>988</v>
      </c>
      <c r="D198" s="237" t="s">
        <v>1021</v>
      </c>
      <c r="E198" s="237" t="s">
        <v>1021</v>
      </c>
      <c r="F198" s="238" t="s">
        <v>1021</v>
      </c>
      <c r="G198" s="59" t="s">
        <v>952</v>
      </c>
      <c r="H198" s="63" t="s">
        <v>1447</v>
      </c>
      <c r="I198" s="64">
        <v>28.23</v>
      </c>
      <c r="J198" s="64">
        <v>3.06</v>
      </c>
      <c r="K198" s="64">
        <v>3.06</v>
      </c>
      <c r="L198" s="65" t="s">
        <v>1447</v>
      </c>
      <c r="M198" s="66">
        <v>14401.34</v>
      </c>
      <c r="N198" s="66">
        <v>0.05</v>
      </c>
      <c r="O198" s="66">
        <v>0.05</v>
      </c>
    </row>
    <row r="199" spans="1:15" ht="12.75" x14ac:dyDescent="0.2">
      <c r="A199" s="237" t="s">
        <v>989</v>
      </c>
      <c r="B199" s="237" t="s">
        <v>989</v>
      </c>
      <c r="C199" s="238" t="s">
        <v>989</v>
      </c>
      <c r="D199" s="237" t="s">
        <v>1022</v>
      </c>
      <c r="E199" s="237" t="s">
        <v>1022</v>
      </c>
      <c r="F199" s="238" t="s">
        <v>1022</v>
      </c>
      <c r="G199" s="59" t="s">
        <v>953</v>
      </c>
      <c r="H199" s="63">
        <v>2E-3</v>
      </c>
      <c r="I199" s="64">
        <v>3.55</v>
      </c>
      <c r="J199" s="64">
        <v>1.6</v>
      </c>
      <c r="K199" s="64">
        <v>1.6</v>
      </c>
      <c r="L199" s="65">
        <v>-2E-3</v>
      </c>
      <c r="M199" s="66">
        <v>1496.13</v>
      </c>
      <c r="N199" s="66">
        <v>0.05</v>
      </c>
      <c r="O199" s="66">
        <v>0.05</v>
      </c>
    </row>
    <row r="200" spans="1:15" ht="12.75" x14ac:dyDescent="0.2">
      <c r="A200" s="237" t="s">
        <v>990</v>
      </c>
      <c r="B200" s="237" t="s">
        <v>990</v>
      </c>
      <c r="C200" s="238" t="s">
        <v>990</v>
      </c>
      <c r="D200" s="237" t="s">
        <v>1023</v>
      </c>
      <c r="E200" s="237" t="s">
        <v>1023</v>
      </c>
      <c r="F200" s="238" t="s">
        <v>1023</v>
      </c>
      <c r="G200" s="59" t="s">
        <v>954</v>
      </c>
      <c r="H200" s="63">
        <v>7.1999999999999995E-2</v>
      </c>
      <c r="I200" s="64">
        <v>15.67</v>
      </c>
      <c r="J200" s="64">
        <v>2.84</v>
      </c>
      <c r="K200" s="64">
        <v>2.84</v>
      </c>
      <c r="L200" s="65" t="s">
        <v>1447</v>
      </c>
      <c r="M200" s="66">
        <v>9401.4500000000007</v>
      </c>
      <c r="N200" s="66">
        <v>0.05</v>
      </c>
      <c r="O200" s="66">
        <v>0.05</v>
      </c>
    </row>
    <row r="201" spans="1:15" ht="12.75" x14ac:dyDescent="0.2">
      <c r="A201" s="237" t="s">
        <v>991</v>
      </c>
      <c r="B201" s="237" t="s">
        <v>991</v>
      </c>
      <c r="C201" s="238" t="s">
        <v>991</v>
      </c>
      <c r="D201" s="237" t="s">
        <v>1024</v>
      </c>
      <c r="E201" s="237" t="s">
        <v>1024</v>
      </c>
      <c r="F201" s="238" t="s">
        <v>1024</v>
      </c>
      <c r="G201" s="59" t="s">
        <v>955</v>
      </c>
      <c r="H201" s="63">
        <v>1.2170000000000001</v>
      </c>
      <c r="I201" s="64">
        <v>6.61</v>
      </c>
      <c r="J201" s="64">
        <v>1.9</v>
      </c>
      <c r="K201" s="64">
        <v>1.9</v>
      </c>
      <c r="L201" s="65" t="s">
        <v>1447</v>
      </c>
      <c r="M201" s="66">
        <v>1497.88</v>
      </c>
      <c r="N201" s="66">
        <v>0.05</v>
      </c>
      <c r="O201" s="66">
        <v>0.05</v>
      </c>
    </row>
    <row r="202" spans="1:15" ht="12.75" x14ac:dyDescent="0.2">
      <c r="A202" s="237" t="s">
        <v>992</v>
      </c>
      <c r="B202" s="237" t="s">
        <v>992</v>
      </c>
      <c r="C202" s="238" t="s">
        <v>992</v>
      </c>
      <c r="D202" s="237"/>
      <c r="E202" s="237"/>
      <c r="F202" s="238"/>
      <c r="G202" s="59" t="s">
        <v>956</v>
      </c>
      <c r="H202" s="63" t="s">
        <v>1447</v>
      </c>
      <c r="I202" s="64">
        <v>123749.02</v>
      </c>
      <c r="J202" s="64">
        <v>1.59</v>
      </c>
      <c r="K202" s="64">
        <v>1.59</v>
      </c>
      <c r="L202" s="65" t="s">
        <v>1447</v>
      </c>
      <c r="M202" s="66" t="s">
        <v>1447</v>
      </c>
      <c r="N202" s="66" t="s">
        <v>1447</v>
      </c>
      <c r="O202" s="66" t="s">
        <v>1447</v>
      </c>
    </row>
    <row r="203" spans="1:15" ht="12.75" x14ac:dyDescent="0.2">
      <c r="A203" s="237" t="s">
        <v>993</v>
      </c>
      <c r="B203" s="237" t="s">
        <v>993</v>
      </c>
      <c r="C203" s="238" t="s">
        <v>993</v>
      </c>
      <c r="D203" s="237" t="s">
        <v>1025</v>
      </c>
      <c r="E203" s="237" t="s">
        <v>1025</v>
      </c>
      <c r="F203" s="238" t="s">
        <v>1025</v>
      </c>
      <c r="G203" s="59" t="s">
        <v>957</v>
      </c>
      <c r="H203" s="63" t="s">
        <v>1447</v>
      </c>
      <c r="I203" s="64">
        <v>198.26</v>
      </c>
      <c r="J203" s="64">
        <v>0.85</v>
      </c>
      <c r="K203" s="64">
        <v>0.85</v>
      </c>
      <c r="L203" s="65" t="s">
        <v>1447</v>
      </c>
      <c r="M203" s="66">
        <v>18735.669999999998</v>
      </c>
      <c r="N203" s="66">
        <v>0.05</v>
      </c>
      <c r="O203" s="66">
        <v>0.05</v>
      </c>
    </row>
    <row r="204" spans="1:15" ht="12.75" x14ac:dyDescent="0.2">
      <c r="A204" s="237" t="s">
        <v>994</v>
      </c>
      <c r="B204" s="237" t="s">
        <v>994</v>
      </c>
      <c r="C204" s="238" t="s">
        <v>994</v>
      </c>
      <c r="D204" s="237" t="s">
        <v>1026</v>
      </c>
      <c r="E204" s="237" t="s">
        <v>1026</v>
      </c>
      <c r="F204" s="238" t="s">
        <v>1026</v>
      </c>
      <c r="G204" s="59" t="s">
        <v>958</v>
      </c>
      <c r="H204" s="63">
        <v>1.161</v>
      </c>
      <c r="I204" s="64">
        <v>5.79</v>
      </c>
      <c r="J204" s="64">
        <v>1.82</v>
      </c>
      <c r="K204" s="64">
        <v>1.82</v>
      </c>
      <c r="L204" s="65">
        <v>-1.766</v>
      </c>
      <c r="M204" s="66">
        <v>1157.43</v>
      </c>
      <c r="N204" s="66">
        <v>0.05</v>
      </c>
      <c r="O204" s="66">
        <v>0.05</v>
      </c>
    </row>
    <row r="205" spans="1:15" ht="12.75" x14ac:dyDescent="0.2">
      <c r="A205" s="237" t="s">
        <v>995</v>
      </c>
      <c r="B205" s="237" t="s">
        <v>995</v>
      </c>
      <c r="C205" s="238" t="s">
        <v>995</v>
      </c>
      <c r="D205" s="237" t="s">
        <v>1027</v>
      </c>
      <c r="E205" s="237" t="s">
        <v>1027</v>
      </c>
      <c r="F205" s="238" t="s">
        <v>1027</v>
      </c>
      <c r="G205" s="59" t="s">
        <v>959</v>
      </c>
      <c r="H205" s="63" t="s">
        <v>1447</v>
      </c>
      <c r="I205" s="64">
        <v>74.44</v>
      </c>
      <c r="J205" s="64">
        <v>0.69</v>
      </c>
      <c r="K205" s="64">
        <v>0.69</v>
      </c>
      <c r="L205" s="65" t="s">
        <v>1447</v>
      </c>
      <c r="M205" s="66">
        <v>18988.7</v>
      </c>
      <c r="N205" s="66">
        <v>0.05</v>
      </c>
      <c r="O205" s="66">
        <v>0.05</v>
      </c>
    </row>
    <row r="206" spans="1:15" ht="12.75" x14ac:dyDescent="0.2">
      <c r="A206" s="237" t="s">
        <v>996</v>
      </c>
      <c r="B206" s="237" t="s">
        <v>996</v>
      </c>
      <c r="C206" s="238" t="s">
        <v>996</v>
      </c>
      <c r="D206" s="237" t="s">
        <v>1028</v>
      </c>
      <c r="E206" s="237" t="s">
        <v>1028</v>
      </c>
      <c r="F206" s="238" t="s">
        <v>1028</v>
      </c>
      <c r="G206" s="59" t="s">
        <v>960</v>
      </c>
      <c r="H206" s="63">
        <v>2.8000000000000001E-2</v>
      </c>
      <c r="I206" s="64">
        <v>447.89</v>
      </c>
      <c r="J206" s="64">
        <v>0.99</v>
      </c>
      <c r="K206" s="64">
        <v>0.99</v>
      </c>
      <c r="L206" s="65">
        <v>-2.8000000000000001E-2</v>
      </c>
      <c r="M206" s="66">
        <v>4478.8999999999996</v>
      </c>
      <c r="N206" s="66">
        <v>0.05</v>
      </c>
      <c r="O206" s="66">
        <v>0.05</v>
      </c>
    </row>
    <row r="207" spans="1:15" ht="12.75" x14ac:dyDescent="0.2">
      <c r="A207" s="237" t="s">
        <v>997</v>
      </c>
      <c r="B207" s="237" t="s">
        <v>997</v>
      </c>
      <c r="C207" s="238" t="s">
        <v>997</v>
      </c>
      <c r="D207" s="237" t="s">
        <v>1029</v>
      </c>
      <c r="E207" s="237" t="s">
        <v>1029</v>
      </c>
      <c r="F207" s="238" t="s">
        <v>1029</v>
      </c>
      <c r="G207" s="59" t="s">
        <v>961</v>
      </c>
      <c r="H207" s="63" t="s">
        <v>1447</v>
      </c>
      <c r="I207" s="64">
        <v>1.75</v>
      </c>
      <c r="J207" s="64">
        <v>1.9</v>
      </c>
      <c r="K207" s="64">
        <v>1.9</v>
      </c>
      <c r="L207" s="65" t="s">
        <v>1447</v>
      </c>
      <c r="M207" s="66">
        <v>1787.88</v>
      </c>
      <c r="N207" s="66">
        <v>0.05</v>
      </c>
      <c r="O207" s="66">
        <v>0.05</v>
      </c>
    </row>
    <row r="208" spans="1:15" ht="12.75" x14ac:dyDescent="0.2">
      <c r="A208" s="237" t="s">
        <v>998</v>
      </c>
      <c r="B208" s="237" t="s">
        <v>998</v>
      </c>
      <c r="C208" s="238" t="s">
        <v>998</v>
      </c>
      <c r="D208" s="237" t="s">
        <v>1030</v>
      </c>
      <c r="E208" s="237" t="s">
        <v>1030</v>
      </c>
      <c r="F208" s="238" t="s">
        <v>1030</v>
      </c>
      <c r="G208" s="59" t="s">
        <v>962</v>
      </c>
      <c r="H208" s="63">
        <v>0.14799999999999999</v>
      </c>
      <c r="I208" s="64">
        <v>555.91999999999996</v>
      </c>
      <c r="J208" s="64">
        <v>1.1599999999999999</v>
      </c>
      <c r="K208" s="64">
        <v>1.1599999999999999</v>
      </c>
      <c r="L208" s="65">
        <v>-0.88</v>
      </c>
      <c r="M208" s="66">
        <v>2926.01</v>
      </c>
      <c r="N208" s="66">
        <v>0.05</v>
      </c>
      <c r="O208" s="66">
        <v>0.05</v>
      </c>
    </row>
    <row r="209" spans="1:17" ht="12.75" x14ac:dyDescent="0.2">
      <c r="A209" s="237" t="s">
        <v>999</v>
      </c>
      <c r="B209" s="237" t="s">
        <v>999</v>
      </c>
      <c r="C209" s="238" t="s">
        <v>999</v>
      </c>
      <c r="D209" s="237" t="s">
        <v>1031</v>
      </c>
      <c r="E209" s="237" t="s">
        <v>1031</v>
      </c>
      <c r="F209" s="238" t="s">
        <v>1031</v>
      </c>
      <c r="G209" s="59" t="s">
        <v>963</v>
      </c>
      <c r="H209" s="63" t="s">
        <v>1447</v>
      </c>
      <c r="I209" s="64">
        <v>9.9499999999999993</v>
      </c>
      <c r="J209" s="64">
        <v>2</v>
      </c>
      <c r="K209" s="64">
        <v>2</v>
      </c>
      <c r="L209" s="65" t="s">
        <v>1447</v>
      </c>
      <c r="M209" s="66">
        <v>1043.8800000000001</v>
      </c>
      <c r="N209" s="66">
        <v>0.05</v>
      </c>
      <c r="O209" s="66">
        <v>0.05</v>
      </c>
    </row>
    <row r="210" spans="1:17" ht="15" customHeight="1" x14ac:dyDescent="0.2">
      <c r="A210" s="46"/>
      <c r="B210" s="88"/>
      <c r="C210" s="58"/>
      <c r="D210" s="47"/>
      <c r="E210" s="88"/>
      <c r="F210" s="58"/>
      <c r="G210" s="59"/>
      <c r="H210" s="63"/>
      <c r="I210" s="64"/>
      <c r="J210" s="64"/>
      <c r="K210" s="64"/>
      <c r="L210" s="65"/>
      <c r="M210" s="66"/>
      <c r="N210" s="66"/>
      <c r="O210" s="66"/>
      <c r="Q210" s="243"/>
    </row>
    <row r="211" spans="1:17" ht="15" customHeight="1" x14ac:dyDescent="0.2">
      <c r="A211" s="46"/>
      <c r="B211" s="88"/>
      <c r="C211" s="58"/>
      <c r="D211" s="47"/>
      <c r="E211" s="88"/>
      <c r="F211" s="58"/>
      <c r="G211" s="59"/>
      <c r="H211" s="63"/>
      <c r="I211" s="64"/>
      <c r="J211" s="64"/>
      <c r="K211" s="64"/>
      <c r="L211" s="65"/>
      <c r="M211" s="66"/>
      <c r="N211" s="66"/>
      <c r="O211" s="66"/>
    </row>
    <row r="212" spans="1:17" ht="15" customHeight="1" x14ac:dyDescent="0.2">
      <c r="A212" s="46"/>
      <c r="B212" s="88"/>
      <c r="C212" s="58"/>
      <c r="D212" s="47"/>
      <c r="E212" s="88"/>
      <c r="F212" s="58"/>
      <c r="G212" s="59"/>
      <c r="H212" s="63"/>
      <c r="I212" s="64"/>
      <c r="J212" s="64"/>
      <c r="K212" s="64"/>
      <c r="L212" s="65"/>
      <c r="M212" s="66"/>
      <c r="N212" s="66"/>
      <c r="O212" s="66"/>
    </row>
    <row r="213" spans="1:17" ht="15" customHeight="1" x14ac:dyDescent="0.2">
      <c r="A213" s="46"/>
      <c r="B213" s="88"/>
      <c r="C213" s="58"/>
      <c r="D213" s="47"/>
      <c r="E213" s="88"/>
      <c r="F213" s="58"/>
      <c r="G213" s="59"/>
      <c r="H213" s="63"/>
      <c r="I213" s="64"/>
      <c r="J213" s="64"/>
      <c r="K213" s="64"/>
      <c r="L213" s="65"/>
      <c r="M213" s="66"/>
      <c r="N213" s="66"/>
      <c r="O213" s="66"/>
    </row>
    <row r="214" spans="1:17" ht="15" customHeight="1" x14ac:dyDescent="0.2">
      <c r="A214" s="46"/>
      <c r="B214" s="88"/>
      <c r="C214" s="58"/>
      <c r="D214" s="47"/>
      <c r="E214" s="88"/>
      <c r="F214" s="58"/>
      <c r="G214" s="59"/>
      <c r="H214" s="63"/>
      <c r="I214" s="64"/>
      <c r="J214" s="64"/>
      <c r="K214" s="64"/>
      <c r="L214" s="65"/>
      <c r="M214" s="66"/>
      <c r="N214" s="66"/>
      <c r="O214" s="66"/>
    </row>
    <row r="215" spans="1:17" ht="15" customHeight="1" x14ac:dyDescent="0.2">
      <c r="A215" s="46"/>
      <c r="B215" s="88"/>
      <c r="C215" s="58"/>
      <c r="D215" s="47"/>
      <c r="E215" s="88"/>
      <c r="F215" s="58"/>
      <c r="G215" s="59"/>
      <c r="H215" s="63"/>
      <c r="I215" s="64"/>
      <c r="J215" s="64"/>
      <c r="K215" s="64"/>
      <c r="L215" s="65"/>
      <c r="M215" s="66"/>
      <c r="N215" s="66"/>
      <c r="O215" s="66"/>
    </row>
    <row r="216" spans="1:17" ht="15" customHeight="1" x14ac:dyDescent="0.2">
      <c r="A216" s="46"/>
      <c r="B216" s="88"/>
      <c r="C216" s="58"/>
      <c r="D216" s="47"/>
      <c r="E216" s="88"/>
      <c r="F216" s="58"/>
      <c r="G216" s="59"/>
      <c r="H216" s="63"/>
      <c r="I216" s="64"/>
      <c r="J216" s="64"/>
      <c r="K216" s="64"/>
      <c r="L216" s="65"/>
      <c r="M216" s="66"/>
      <c r="N216" s="66"/>
      <c r="O216" s="66"/>
    </row>
    <row r="217" spans="1:17" ht="15" customHeight="1" x14ac:dyDescent="0.2">
      <c r="A217" s="46"/>
      <c r="B217" s="88"/>
      <c r="C217" s="58"/>
      <c r="D217" s="47"/>
      <c r="E217" s="88"/>
      <c r="F217" s="58"/>
      <c r="G217" s="59"/>
      <c r="H217" s="63"/>
      <c r="I217" s="64"/>
      <c r="J217" s="64"/>
      <c r="K217" s="64"/>
      <c r="L217" s="65"/>
      <c r="M217" s="66"/>
      <c r="N217" s="66"/>
      <c r="O217" s="66"/>
    </row>
    <row r="218" spans="1:17" ht="15" customHeight="1" x14ac:dyDescent="0.2">
      <c r="A218" s="46"/>
      <c r="B218" s="88"/>
      <c r="C218" s="58"/>
      <c r="D218" s="47"/>
      <c r="E218" s="88"/>
      <c r="F218" s="58"/>
      <c r="G218" s="59"/>
      <c r="H218" s="63"/>
      <c r="I218" s="64"/>
      <c r="J218" s="64"/>
      <c r="K218" s="64"/>
      <c r="L218" s="65"/>
      <c r="M218" s="66"/>
      <c r="N218" s="66"/>
      <c r="O218" s="66"/>
    </row>
    <row r="219" spans="1:17" ht="15" customHeight="1" x14ac:dyDescent="0.2">
      <c r="A219" s="46"/>
      <c r="B219" s="88"/>
      <c r="C219" s="58"/>
      <c r="D219" s="47"/>
      <c r="E219" s="88"/>
      <c r="F219" s="58"/>
      <c r="G219" s="59"/>
      <c r="H219" s="63"/>
      <c r="I219" s="64"/>
      <c r="J219" s="64"/>
      <c r="K219" s="64"/>
      <c r="L219" s="65"/>
      <c r="M219" s="66"/>
      <c r="N219" s="66"/>
      <c r="O219" s="66"/>
    </row>
    <row r="220" spans="1:17" ht="15" customHeight="1" x14ac:dyDescent="0.2">
      <c r="A220" s="46"/>
      <c r="B220" s="88"/>
      <c r="C220" s="58"/>
      <c r="D220" s="47"/>
      <c r="E220" s="88"/>
      <c r="F220" s="58"/>
      <c r="G220" s="59"/>
      <c r="H220" s="63"/>
      <c r="I220" s="64"/>
      <c r="J220" s="64"/>
      <c r="K220" s="64"/>
      <c r="L220" s="65"/>
      <c r="M220" s="66"/>
      <c r="N220" s="66"/>
      <c r="O220" s="66"/>
    </row>
    <row r="221" spans="1:17" ht="15" customHeight="1" x14ac:dyDescent="0.2">
      <c r="A221" s="46"/>
      <c r="B221" s="88"/>
      <c r="C221" s="58"/>
      <c r="D221" s="47"/>
      <c r="E221" s="88"/>
      <c r="F221" s="58"/>
      <c r="G221" s="59"/>
      <c r="H221" s="63"/>
      <c r="I221" s="64"/>
      <c r="J221" s="64"/>
      <c r="K221" s="64"/>
      <c r="L221" s="65"/>
      <c r="M221" s="66"/>
      <c r="N221" s="66"/>
      <c r="O221" s="66"/>
    </row>
    <row r="222" spans="1:17" ht="15" customHeight="1" x14ac:dyDescent="0.2">
      <c r="A222" s="46"/>
      <c r="B222" s="88"/>
      <c r="C222" s="58"/>
      <c r="D222" s="47"/>
      <c r="E222" s="88"/>
      <c r="F222" s="58"/>
      <c r="G222" s="59"/>
      <c r="H222" s="63"/>
      <c r="I222" s="64"/>
      <c r="J222" s="64"/>
      <c r="K222" s="64"/>
      <c r="L222" s="65"/>
      <c r="M222" s="66"/>
      <c r="N222" s="66"/>
      <c r="O222" s="66"/>
    </row>
    <row r="223" spans="1:17" ht="15" customHeight="1" x14ac:dyDescent="0.2">
      <c r="A223" s="46"/>
      <c r="B223" s="88"/>
      <c r="C223" s="58"/>
      <c r="D223" s="47"/>
      <c r="E223" s="88"/>
      <c r="F223" s="58"/>
      <c r="G223" s="59"/>
      <c r="H223" s="63"/>
      <c r="I223" s="64"/>
      <c r="J223" s="64"/>
      <c r="K223" s="64"/>
      <c r="L223" s="65"/>
      <c r="M223" s="66"/>
      <c r="N223" s="66"/>
      <c r="O223" s="66"/>
    </row>
    <row r="224" spans="1:17" ht="15" customHeight="1" x14ac:dyDescent="0.2">
      <c r="A224" s="46"/>
      <c r="B224" s="88"/>
      <c r="C224" s="58"/>
      <c r="D224" s="47"/>
      <c r="E224" s="88"/>
      <c r="F224" s="58"/>
      <c r="G224" s="59"/>
      <c r="H224" s="63"/>
      <c r="I224" s="64"/>
      <c r="J224" s="64"/>
      <c r="K224" s="64"/>
      <c r="L224" s="65"/>
      <c r="M224" s="66"/>
      <c r="N224" s="66"/>
      <c r="O224" s="66"/>
    </row>
    <row r="225" spans="1:15" ht="15" customHeight="1" x14ac:dyDescent="0.2">
      <c r="A225" s="46"/>
      <c r="B225" s="88"/>
      <c r="C225" s="58"/>
      <c r="D225" s="47"/>
      <c r="E225" s="88"/>
      <c r="F225" s="58"/>
      <c r="G225" s="59"/>
      <c r="H225" s="63"/>
      <c r="I225" s="64"/>
      <c r="J225" s="64"/>
      <c r="K225" s="64"/>
      <c r="L225" s="65"/>
      <c r="M225" s="66"/>
      <c r="N225" s="66"/>
      <c r="O225" s="66"/>
    </row>
    <row r="226" spans="1:15" ht="15" customHeight="1" x14ac:dyDescent="0.2">
      <c r="A226" s="46"/>
      <c r="B226" s="88"/>
      <c r="C226" s="58"/>
      <c r="D226" s="47"/>
      <c r="E226" s="88"/>
      <c r="F226" s="58"/>
      <c r="G226" s="59"/>
      <c r="H226" s="63"/>
      <c r="I226" s="64"/>
      <c r="J226" s="64"/>
      <c r="K226" s="64"/>
      <c r="L226" s="65"/>
      <c r="M226" s="66"/>
      <c r="N226" s="66"/>
      <c r="O226" s="66"/>
    </row>
    <row r="227" spans="1:15" ht="15" customHeight="1" x14ac:dyDescent="0.2">
      <c r="A227" s="46"/>
      <c r="B227" s="88"/>
      <c r="C227" s="58"/>
      <c r="D227" s="47"/>
      <c r="E227" s="88"/>
      <c r="F227" s="58"/>
      <c r="G227" s="59"/>
      <c r="H227" s="63"/>
      <c r="I227" s="64"/>
      <c r="J227" s="64"/>
      <c r="K227" s="64"/>
      <c r="L227" s="65"/>
      <c r="M227" s="66"/>
      <c r="N227" s="66"/>
      <c r="O227" s="66"/>
    </row>
    <row r="228" spans="1:15" ht="15" customHeight="1" x14ac:dyDescent="0.2">
      <c r="A228" s="46"/>
      <c r="B228" s="88"/>
      <c r="C228" s="58"/>
      <c r="D228" s="47"/>
      <c r="E228" s="88"/>
      <c r="F228" s="58"/>
      <c r="G228" s="59"/>
      <c r="H228" s="63"/>
      <c r="I228" s="64"/>
      <c r="J228" s="64"/>
      <c r="K228" s="64"/>
      <c r="L228" s="65"/>
      <c r="M228" s="66"/>
      <c r="N228" s="66"/>
      <c r="O228" s="66"/>
    </row>
    <row r="229" spans="1:15" ht="15" customHeight="1" x14ac:dyDescent="0.2">
      <c r="A229" s="46"/>
      <c r="B229" s="88"/>
      <c r="C229" s="58"/>
      <c r="D229" s="47"/>
      <c r="E229" s="88"/>
      <c r="F229" s="58"/>
      <c r="G229" s="59"/>
      <c r="H229" s="63"/>
      <c r="I229" s="64"/>
      <c r="J229" s="64"/>
      <c r="K229" s="64"/>
      <c r="L229" s="65"/>
      <c r="M229" s="66"/>
      <c r="N229" s="66"/>
      <c r="O229" s="66"/>
    </row>
    <row r="230" spans="1:15" ht="15" customHeight="1" x14ac:dyDescent="0.2">
      <c r="A230" s="46"/>
      <c r="B230" s="88"/>
      <c r="C230" s="58"/>
      <c r="D230" s="47"/>
      <c r="E230" s="88"/>
      <c r="F230" s="58"/>
      <c r="G230" s="59"/>
      <c r="H230" s="63"/>
      <c r="I230" s="64"/>
      <c r="J230" s="64"/>
      <c r="K230" s="64"/>
      <c r="L230" s="65"/>
      <c r="M230" s="66"/>
      <c r="N230" s="66"/>
      <c r="O230" s="66"/>
    </row>
    <row r="231" spans="1:15" ht="15" customHeight="1" x14ac:dyDescent="0.2">
      <c r="A231" s="46"/>
      <c r="B231" s="88"/>
      <c r="C231" s="58"/>
      <c r="D231" s="47"/>
      <c r="E231" s="88"/>
      <c r="F231" s="58"/>
      <c r="G231" s="59"/>
      <c r="H231" s="63"/>
      <c r="I231" s="64"/>
      <c r="J231" s="64"/>
      <c r="K231" s="64"/>
      <c r="L231" s="65"/>
      <c r="M231" s="66"/>
      <c r="N231" s="66"/>
      <c r="O231" s="66"/>
    </row>
    <row r="232" spans="1:15" ht="15" customHeight="1" x14ac:dyDescent="0.2">
      <c r="A232" s="46"/>
      <c r="B232" s="88"/>
      <c r="C232" s="58"/>
      <c r="D232" s="47"/>
      <c r="E232" s="88"/>
      <c r="F232" s="58"/>
      <c r="G232" s="59"/>
      <c r="H232" s="63"/>
      <c r="I232" s="64"/>
      <c r="J232" s="64"/>
      <c r="K232" s="64"/>
      <c r="L232" s="65"/>
      <c r="M232" s="66"/>
      <c r="N232" s="66"/>
      <c r="O232" s="66"/>
    </row>
    <row r="233" spans="1:15" ht="15" customHeight="1" x14ac:dyDescent="0.2">
      <c r="A233" s="46"/>
      <c r="B233" s="88"/>
      <c r="C233" s="58"/>
      <c r="D233" s="47"/>
      <c r="E233" s="88"/>
      <c r="F233" s="58"/>
      <c r="G233" s="59"/>
      <c r="H233" s="63"/>
      <c r="I233" s="64"/>
      <c r="J233" s="64"/>
      <c r="K233" s="64"/>
      <c r="L233" s="65"/>
      <c r="M233" s="66"/>
      <c r="N233" s="66"/>
      <c r="O233" s="66"/>
    </row>
    <row r="234" spans="1:15" ht="15" customHeight="1" x14ac:dyDescent="0.2">
      <c r="A234" s="46"/>
      <c r="B234" s="88"/>
      <c r="C234" s="58"/>
      <c r="D234" s="47"/>
      <c r="E234" s="88"/>
      <c r="F234" s="58"/>
      <c r="G234" s="59"/>
      <c r="H234" s="63"/>
      <c r="I234" s="64"/>
      <c r="J234" s="64"/>
      <c r="K234" s="64"/>
      <c r="L234" s="65"/>
      <c r="M234" s="66"/>
      <c r="N234" s="66"/>
      <c r="O234" s="66"/>
    </row>
    <row r="235" spans="1:15" ht="15" customHeight="1" x14ac:dyDescent="0.2">
      <c r="A235" s="46"/>
      <c r="B235" s="88"/>
      <c r="C235" s="58"/>
      <c r="D235" s="47"/>
      <c r="E235" s="88"/>
      <c r="F235" s="58"/>
      <c r="G235" s="59"/>
      <c r="H235" s="63"/>
      <c r="I235" s="64"/>
      <c r="J235" s="64"/>
      <c r="K235" s="64"/>
      <c r="L235" s="65"/>
      <c r="M235" s="66"/>
      <c r="N235" s="66"/>
      <c r="O235" s="66"/>
    </row>
    <row r="236" spans="1:15" ht="15" customHeight="1" x14ac:dyDescent="0.2">
      <c r="A236" s="46"/>
      <c r="B236" s="88"/>
      <c r="C236" s="58"/>
      <c r="D236" s="47"/>
      <c r="E236" s="88"/>
      <c r="F236" s="58"/>
      <c r="G236" s="59"/>
      <c r="H236" s="63"/>
      <c r="I236" s="64"/>
      <c r="J236" s="64"/>
      <c r="K236" s="64"/>
      <c r="L236" s="65"/>
      <c r="M236" s="66"/>
      <c r="N236" s="66"/>
      <c r="O236" s="66"/>
    </row>
    <row r="237" spans="1:15" ht="15" customHeight="1" x14ac:dyDescent="0.2">
      <c r="A237" s="46"/>
      <c r="B237" s="88"/>
      <c r="C237" s="58"/>
      <c r="D237" s="47"/>
      <c r="E237" s="88"/>
      <c r="F237" s="58"/>
      <c r="G237" s="59"/>
      <c r="H237" s="63"/>
      <c r="I237" s="64"/>
      <c r="J237" s="64"/>
      <c r="K237" s="64"/>
      <c r="L237" s="65"/>
      <c r="M237" s="66"/>
      <c r="N237" s="66"/>
      <c r="O237" s="66"/>
    </row>
    <row r="238" spans="1:15" ht="15" customHeight="1" x14ac:dyDescent="0.2">
      <c r="A238" s="46"/>
      <c r="B238" s="88"/>
      <c r="C238" s="58"/>
      <c r="D238" s="47"/>
      <c r="E238" s="88"/>
      <c r="F238" s="58"/>
      <c r="G238" s="59"/>
      <c r="H238" s="63"/>
      <c r="I238" s="64"/>
      <c r="J238" s="64"/>
      <c r="K238" s="64"/>
      <c r="L238" s="65"/>
      <c r="M238" s="66"/>
      <c r="N238" s="66"/>
      <c r="O238" s="66"/>
    </row>
    <row r="239" spans="1:15" ht="15" customHeight="1" x14ac:dyDescent="0.2">
      <c r="A239" s="46"/>
      <c r="B239" s="88"/>
      <c r="C239" s="58"/>
      <c r="D239" s="47"/>
      <c r="E239" s="88"/>
      <c r="F239" s="58"/>
      <c r="G239" s="59"/>
      <c r="H239" s="63"/>
      <c r="I239" s="64"/>
      <c r="J239" s="64"/>
      <c r="K239" s="64"/>
      <c r="L239" s="65"/>
      <c r="M239" s="66"/>
      <c r="N239" s="66"/>
      <c r="O239" s="66"/>
    </row>
    <row r="240" spans="1:15" ht="15" customHeight="1" x14ac:dyDescent="0.2">
      <c r="A240" s="46"/>
      <c r="B240" s="88"/>
      <c r="C240" s="58"/>
      <c r="D240" s="47"/>
      <c r="E240" s="88"/>
      <c r="F240" s="58"/>
      <c r="G240" s="59"/>
      <c r="H240" s="63"/>
      <c r="I240" s="64"/>
      <c r="J240" s="64"/>
      <c r="K240" s="64"/>
      <c r="L240" s="65"/>
      <c r="M240" s="66"/>
      <c r="N240" s="66"/>
      <c r="O240" s="66"/>
    </row>
    <row r="241" spans="1:15" ht="15" customHeight="1" x14ac:dyDescent="0.2">
      <c r="A241" s="46"/>
      <c r="B241" s="88"/>
      <c r="C241" s="58"/>
      <c r="D241" s="47"/>
      <c r="E241" s="88"/>
      <c r="F241" s="58"/>
      <c r="G241" s="59"/>
      <c r="H241" s="63"/>
      <c r="I241" s="64"/>
      <c r="J241" s="64"/>
      <c r="K241" s="64"/>
      <c r="L241" s="65"/>
      <c r="M241" s="66"/>
      <c r="N241" s="66"/>
      <c r="O241" s="66"/>
    </row>
    <row r="242" spans="1:15" ht="15" customHeight="1" x14ac:dyDescent="0.2">
      <c r="A242" s="46"/>
      <c r="B242" s="88"/>
      <c r="C242" s="58"/>
      <c r="D242" s="47"/>
      <c r="E242" s="88"/>
      <c r="F242" s="58"/>
      <c r="G242" s="59"/>
      <c r="H242" s="63"/>
      <c r="I242" s="64"/>
      <c r="J242" s="64"/>
      <c r="K242" s="64"/>
      <c r="L242" s="65"/>
      <c r="M242" s="66"/>
      <c r="N242" s="66"/>
      <c r="O242" s="66"/>
    </row>
    <row r="243" spans="1:15" ht="15" customHeight="1" x14ac:dyDescent="0.2">
      <c r="A243" s="46"/>
      <c r="B243" s="88"/>
      <c r="C243" s="58"/>
      <c r="D243" s="47"/>
      <c r="E243" s="88"/>
      <c r="F243" s="58"/>
      <c r="G243" s="59"/>
      <c r="H243" s="63"/>
      <c r="I243" s="64"/>
      <c r="J243" s="64"/>
      <c r="K243" s="64"/>
      <c r="L243" s="65"/>
      <c r="M243" s="66"/>
      <c r="N243" s="66"/>
      <c r="O243" s="66"/>
    </row>
    <row r="244" spans="1:15" ht="15" customHeight="1" x14ac:dyDescent="0.2">
      <c r="A244" s="46"/>
      <c r="B244" s="88"/>
      <c r="C244" s="58"/>
      <c r="D244" s="47"/>
      <c r="E244" s="88"/>
      <c r="F244" s="58"/>
      <c r="G244" s="59"/>
      <c r="H244" s="63"/>
      <c r="I244" s="64"/>
      <c r="J244" s="64"/>
      <c r="K244" s="64"/>
      <c r="L244" s="65"/>
      <c r="M244" s="66"/>
      <c r="N244" s="66"/>
      <c r="O244" s="66"/>
    </row>
    <row r="245" spans="1:15" ht="15" customHeight="1" x14ac:dyDescent="0.2">
      <c r="A245" s="46"/>
      <c r="B245" s="88"/>
      <c r="C245" s="58"/>
      <c r="D245" s="47"/>
      <c r="E245" s="88"/>
      <c r="F245" s="58"/>
      <c r="G245" s="59"/>
      <c r="H245" s="63"/>
      <c r="I245" s="64"/>
      <c r="J245" s="64"/>
      <c r="K245" s="64"/>
      <c r="L245" s="65"/>
      <c r="M245" s="66"/>
      <c r="N245" s="66"/>
      <c r="O245" s="66"/>
    </row>
    <row r="246" spans="1:15" ht="15" customHeight="1" x14ac:dyDescent="0.2">
      <c r="A246" s="46"/>
      <c r="B246" s="88"/>
      <c r="C246" s="58"/>
      <c r="D246" s="47"/>
      <c r="E246" s="88"/>
      <c r="F246" s="58"/>
      <c r="G246" s="59"/>
      <c r="H246" s="63"/>
      <c r="I246" s="64"/>
      <c r="J246" s="64"/>
      <c r="K246" s="64"/>
      <c r="L246" s="65"/>
      <c r="M246" s="66"/>
      <c r="N246" s="66"/>
      <c r="O246" s="66"/>
    </row>
    <row r="247" spans="1:15" ht="15" customHeight="1" x14ac:dyDescent="0.2">
      <c r="A247" s="46"/>
      <c r="B247" s="88"/>
      <c r="C247" s="58"/>
      <c r="D247" s="47"/>
      <c r="E247" s="88"/>
      <c r="F247" s="58"/>
      <c r="G247" s="59"/>
      <c r="H247" s="63"/>
      <c r="I247" s="64"/>
      <c r="J247" s="64"/>
      <c r="K247" s="64"/>
      <c r="L247" s="65"/>
      <c r="M247" s="66"/>
      <c r="N247" s="66"/>
      <c r="O247" s="66"/>
    </row>
    <row r="248" spans="1:15" ht="15" customHeight="1" x14ac:dyDescent="0.2">
      <c r="A248" s="46"/>
      <c r="B248" s="88"/>
      <c r="C248" s="58"/>
      <c r="D248" s="47"/>
      <c r="E248" s="88"/>
      <c r="F248" s="58"/>
      <c r="G248" s="59"/>
      <c r="H248" s="63"/>
      <c r="I248" s="64"/>
      <c r="J248" s="64"/>
      <c r="K248" s="64"/>
      <c r="L248" s="65"/>
      <c r="M248" s="66"/>
      <c r="N248" s="66"/>
      <c r="O248" s="66"/>
    </row>
    <row r="249" spans="1:15" ht="15" customHeight="1" x14ac:dyDescent="0.2">
      <c r="A249" s="46"/>
      <c r="B249" s="88"/>
      <c r="C249" s="58"/>
      <c r="D249" s="47"/>
      <c r="E249" s="88"/>
      <c r="F249" s="58"/>
      <c r="G249" s="59"/>
      <c r="H249" s="63"/>
      <c r="I249" s="64"/>
      <c r="J249" s="64"/>
      <c r="K249" s="64"/>
      <c r="L249" s="65"/>
      <c r="M249" s="66"/>
      <c r="N249" s="66"/>
      <c r="O249" s="66"/>
    </row>
    <row r="250" spans="1:15" ht="15" customHeight="1" x14ac:dyDescent="0.2">
      <c r="A250" s="46"/>
      <c r="B250" s="88"/>
      <c r="C250" s="58"/>
      <c r="D250" s="47"/>
      <c r="E250" s="88"/>
      <c r="F250" s="58"/>
      <c r="G250" s="59"/>
      <c r="H250" s="63"/>
      <c r="I250" s="64"/>
      <c r="J250" s="64"/>
      <c r="K250" s="64"/>
      <c r="L250" s="65"/>
      <c r="M250" s="66"/>
      <c r="N250" s="66"/>
      <c r="O250" s="66"/>
    </row>
    <row r="251" spans="1:15" ht="15" customHeight="1" x14ac:dyDescent="0.2">
      <c r="A251" s="46"/>
      <c r="B251" s="88"/>
      <c r="C251" s="58"/>
      <c r="D251" s="47"/>
      <c r="E251" s="88"/>
      <c r="F251" s="58"/>
      <c r="G251" s="59"/>
      <c r="H251" s="63"/>
      <c r="I251" s="64"/>
      <c r="J251" s="64"/>
      <c r="K251" s="64"/>
      <c r="L251" s="65"/>
      <c r="M251" s="66"/>
      <c r="N251" s="66"/>
      <c r="O251" s="66"/>
    </row>
    <row r="252" spans="1:15" ht="15" customHeight="1" x14ac:dyDescent="0.2">
      <c r="A252" s="46"/>
      <c r="B252" s="88"/>
      <c r="C252" s="58"/>
      <c r="D252" s="47"/>
      <c r="E252" s="88"/>
      <c r="F252" s="58"/>
      <c r="G252" s="59"/>
      <c r="H252" s="63"/>
      <c r="I252" s="64"/>
      <c r="J252" s="64"/>
      <c r="K252" s="64"/>
      <c r="L252" s="65"/>
      <c r="M252" s="66"/>
      <c r="N252" s="66"/>
      <c r="O252" s="66"/>
    </row>
    <row r="253" spans="1:15" ht="15" customHeight="1" x14ac:dyDescent="0.2">
      <c r="A253" s="46"/>
      <c r="B253" s="88"/>
      <c r="C253" s="58"/>
      <c r="D253" s="47"/>
      <c r="E253" s="88"/>
      <c r="F253" s="58"/>
      <c r="G253" s="59"/>
      <c r="H253" s="63"/>
      <c r="I253" s="64"/>
      <c r="J253" s="64"/>
      <c r="K253" s="64"/>
      <c r="L253" s="65"/>
      <c r="M253" s="66"/>
      <c r="N253" s="66"/>
      <c r="O253" s="66"/>
    </row>
    <row r="254" spans="1:15" ht="15" customHeight="1" x14ac:dyDescent="0.2">
      <c r="A254" s="46"/>
      <c r="B254" s="88"/>
      <c r="C254" s="58"/>
      <c r="D254" s="47"/>
      <c r="E254" s="88"/>
      <c r="F254" s="58"/>
      <c r="G254" s="59"/>
      <c r="H254" s="63"/>
      <c r="I254" s="64"/>
      <c r="J254" s="64"/>
      <c r="K254" s="64"/>
      <c r="L254" s="65"/>
      <c r="M254" s="66"/>
      <c r="N254" s="66"/>
      <c r="O254" s="66"/>
    </row>
    <row r="255" spans="1:15" ht="15" customHeight="1" x14ac:dyDescent="0.2">
      <c r="A255" s="46"/>
      <c r="B255" s="88"/>
      <c r="C255" s="58"/>
      <c r="D255" s="47"/>
      <c r="E255" s="88"/>
      <c r="F255" s="58"/>
      <c r="G255" s="59"/>
      <c r="H255" s="63"/>
      <c r="I255" s="64"/>
      <c r="J255" s="64"/>
      <c r="K255" s="64"/>
      <c r="L255" s="65"/>
      <c r="M255" s="66"/>
      <c r="N255" s="66"/>
      <c r="O255" s="66"/>
    </row>
    <row r="256" spans="1:15" ht="15" customHeight="1" x14ac:dyDescent="0.2">
      <c r="A256" s="46"/>
      <c r="B256" s="88"/>
      <c r="C256" s="58"/>
      <c r="D256" s="47"/>
      <c r="E256" s="88"/>
      <c r="F256" s="58"/>
      <c r="G256" s="59"/>
      <c r="H256" s="63"/>
      <c r="I256" s="64"/>
      <c r="J256" s="64"/>
      <c r="K256" s="64"/>
      <c r="L256" s="65"/>
      <c r="M256" s="66"/>
      <c r="N256" s="66"/>
      <c r="O256" s="66"/>
    </row>
    <row r="257" spans="1:15" ht="15" customHeight="1" x14ac:dyDescent="0.2">
      <c r="A257" s="46"/>
      <c r="B257" s="88"/>
      <c r="C257" s="58"/>
      <c r="D257" s="47"/>
      <c r="E257" s="88"/>
      <c r="F257" s="58"/>
      <c r="G257" s="59"/>
      <c r="H257" s="63"/>
      <c r="I257" s="64"/>
      <c r="J257" s="64"/>
      <c r="K257" s="64"/>
      <c r="L257" s="65"/>
      <c r="M257" s="66"/>
      <c r="N257" s="66"/>
      <c r="O257" s="66"/>
    </row>
    <row r="258" spans="1:15" ht="15" customHeight="1" x14ac:dyDescent="0.2">
      <c r="A258" s="46"/>
      <c r="B258" s="88"/>
      <c r="C258" s="58"/>
      <c r="D258" s="47"/>
      <c r="E258" s="88"/>
      <c r="F258" s="58"/>
      <c r="G258" s="59"/>
      <c r="H258" s="63"/>
      <c r="I258" s="64"/>
      <c r="J258" s="64"/>
      <c r="K258" s="64"/>
      <c r="L258" s="65"/>
      <c r="M258" s="66"/>
      <c r="N258" s="66"/>
      <c r="O258" s="66"/>
    </row>
    <row r="259" spans="1:15" ht="15" customHeight="1" x14ac:dyDescent="0.2">
      <c r="A259" s="46"/>
      <c r="B259" s="88"/>
      <c r="C259" s="58"/>
      <c r="D259" s="47"/>
      <c r="E259" s="88"/>
      <c r="F259" s="58"/>
      <c r="G259" s="59"/>
      <c r="H259" s="63"/>
      <c r="I259" s="64"/>
      <c r="J259" s="64"/>
      <c r="K259" s="64"/>
      <c r="L259" s="65"/>
      <c r="M259" s="66"/>
      <c r="N259" s="66"/>
      <c r="O259" s="66"/>
    </row>
    <row r="260" spans="1:15" ht="15" customHeight="1" x14ac:dyDescent="0.2">
      <c r="A260" s="46"/>
      <c r="B260" s="88"/>
      <c r="C260" s="58"/>
      <c r="D260" s="47"/>
      <c r="E260" s="88"/>
      <c r="F260" s="58"/>
      <c r="G260" s="59"/>
      <c r="H260" s="63"/>
      <c r="I260" s="64"/>
      <c r="J260" s="64"/>
      <c r="K260" s="64"/>
      <c r="L260" s="65"/>
      <c r="M260" s="66"/>
      <c r="N260" s="66"/>
      <c r="O260" s="66"/>
    </row>
  </sheetData>
  <autoFilter ref="A10:O209"/>
  <mergeCells count="12">
    <mergeCell ref="F1:O1"/>
    <mergeCell ref="A2:O2"/>
    <mergeCell ref="C1:D1"/>
    <mergeCell ref="A4:F4"/>
    <mergeCell ref="D5:F5"/>
    <mergeCell ref="D6:F6"/>
    <mergeCell ref="A5:C5"/>
    <mergeCell ref="A6:C6"/>
    <mergeCell ref="D7:F7"/>
    <mergeCell ref="D8:F8"/>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topLeftCell="A2" zoomScale="90" zoomScaleNormal="90" zoomScaleSheetLayoutView="100" workbookViewId="0">
      <selection activeCell="D207" sqref="D207"/>
    </sheetView>
  </sheetViews>
  <sheetFormatPr defaultRowHeight="12.75" x14ac:dyDescent="0.2"/>
  <cols>
    <col min="1" max="1" width="15.85546875" style="52" bestFit="1" customWidth="1"/>
    <col min="2" max="2" width="15" style="52" bestFit="1" customWidth="1"/>
    <col min="3" max="3" width="18.85546875" style="60" bestFit="1" customWidth="1"/>
    <col min="4" max="4" width="50.7109375" style="60" customWidth="1"/>
    <col min="5" max="5" width="14.7109375" style="61" customWidth="1"/>
    <col min="6" max="7" width="14.7109375" style="62" customWidth="1"/>
    <col min="8" max="8" width="14.7109375" style="52" customWidth="1"/>
    <col min="9" max="9" width="15.5703125" style="52" customWidth="1"/>
    <col min="10" max="10" width="12.7109375" style="52" bestFit="1" customWidth="1"/>
    <col min="11" max="13" width="9.140625" style="52"/>
    <col min="14" max="14" width="9.42578125" style="52" bestFit="1" customWidth="1"/>
    <col min="15" max="16384" width="9.140625" style="52"/>
  </cols>
  <sheetData>
    <row r="1" spans="1:14" ht="66.75" customHeight="1" x14ac:dyDescent="0.2">
      <c r="A1" s="286" t="s">
        <v>111</v>
      </c>
      <c r="B1" s="286"/>
      <c r="C1" s="286"/>
      <c r="D1" s="286"/>
      <c r="E1" s="286"/>
      <c r="F1" s="286"/>
      <c r="G1" s="286"/>
      <c r="H1" s="286"/>
    </row>
    <row r="2" spans="1:14" s="53" customFormat="1" ht="25.5" customHeight="1" x14ac:dyDescent="0.2">
      <c r="A2" s="288" t="str">
        <f>Overview!B4&amp; " - Effective from "&amp;TEXT(Overview!D4,"D MMMM YYYY")&amp;" - "&amp;Overview!E4&amp;" EDCM import charges"</f>
        <v>Western Power Distribution (South Wales) plc - Effective from 1 April 2022 - Final EDCM import charges</v>
      </c>
      <c r="B2" s="289"/>
      <c r="C2" s="289"/>
      <c r="D2" s="289"/>
      <c r="E2" s="289"/>
      <c r="F2" s="289"/>
      <c r="G2" s="289"/>
      <c r="H2" s="290"/>
    </row>
    <row r="3" spans="1:14" s="81" customFormat="1" ht="18" x14ac:dyDescent="0.2">
      <c r="A3" s="82"/>
      <c r="B3" s="82"/>
      <c r="C3" s="82"/>
      <c r="D3" s="83"/>
      <c r="E3" s="84"/>
      <c r="F3" s="84"/>
      <c r="G3" s="85"/>
      <c r="H3" s="85"/>
      <c r="I3" s="78"/>
      <c r="J3" s="78"/>
      <c r="K3" s="78"/>
      <c r="L3" s="78"/>
      <c r="M3" s="78"/>
      <c r="N3" s="78"/>
    </row>
    <row r="4" spans="1:14" ht="60.75" customHeight="1" x14ac:dyDescent="0.2">
      <c r="A4" s="54" t="s">
        <v>98</v>
      </c>
      <c r="B4" s="55" t="s">
        <v>64</v>
      </c>
      <c r="C4" s="54" t="s">
        <v>65</v>
      </c>
      <c r="D4" s="56" t="s">
        <v>58</v>
      </c>
      <c r="E4" s="127" t="str">
        <f>'Annex 2 EHV charges'!H10</f>
        <v>Import
Super Red
unit charge
(p/kWh)</v>
      </c>
      <c r="F4" s="127" t="str">
        <f>'Annex 2 EHV charges'!I10</f>
        <v>Import
fixed charge
(p/day)</v>
      </c>
      <c r="G4" s="127" t="str">
        <f>'Annex 2 EHV charges'!J10</f>
        <v>Import
capacity charge
(p/kVA/day)</v>
      </c>
      <c r="H4" s="127" t="str">
        <f>'Annex 2 EHV charges'!K10</f>
        <v>Import
exceeded capacity charge
(p/kVA/day)</v>
      </c>
    </row>
    <row r="5" spans="1:14" x14ac:dyDescent="0.2">
      <c r="A5" s="89">
        <f t="array" ref="A5">IFERROR(INDEX('Annex 2 EHV charges'!$A$11:$A$260, MATCH(0, IF(ISBLANK('Annex 2 EHV charges'!$A$11:$A$260),1, COUNTIF(A$4:$A4, 'Annex 2 EHV charges'!$A$11:$A$260)), 0)),"")</f>
        <v>419</v>
      </c>
      <c r="B5" s="89">
        <f>IF($A5="","",VLOOKUP($A5,'Annex 2 EHV charges'!$A:$O,2,0))</f>
        <v>419</v>
      </c>
      <c r="C5" s="90">
        <f>IF($A5="","",VLOOKUP($A5,'Annex 2 EHV charges'!$A:$O,3,0))</f>
        <v>2100041256896</v>
      </c>
      <c r="D5" s="89" t="str">
        <f>IF($A5="","",VLOOKUP($A5,'Annex 2 EHV charges'!$A:$O,7,0))</f>
        <v>Mynydd Y Bwllfa WF</v>
      </c>
      <c r="E5" s="94" t="str">
        <f>IFERROR(IF(VLOOKUP($A5,'Annex 2 EHV charges'!$A:$O,8,FALSE)=0,"",VLOOKUP($A5,'Annex 2 EHV charges'!$A:$O,8,FALSE)),"")</f>
        <v/>
      </c>
      <c r="F5" s="95">
        <f>IFERROR(IF(VLOOKUP($A5,'Annex 2 EHV charges'!$A:$O,9,FALSE)=0,"",VLOOKUP($A5,'Annex 2 EHV charges'!$A:$O,9,FALSE)),"")</f>
        <v>35.270000000000003</v>
      </c>
      <c r="G5" s="96">
        <f>IFERROR(IF(VLOOKUP($A5,'Annex 2 EHV charges'!$A:$O,10,FALSE)=0,"",VLOOKUP($A5,'Annex 2 EHV charges'!$A:$O,10,FALSE)),"")</f>
        <v>1.03</v>
      </c>
      <c r="H5" s="96">
        <f>IFERROR(IF(VLOOKUP($A5,'Annex 2 EHV charges'!$A:$O,11,FALSE)=0,"",VLOOKUP($A5,'Annex 2 EHV charges'!$A:$O,11,FALSE)),"")</f>
        <v>1.03</v>
      </c>
    </row>
    <row r="6" spans="1:14" x14ac:dyDescent="0.2">
      <c r="A6" s="89">
        <f t="array" ref="A6">IFERROR(INDEX('Annex 2 EHV charges'!$A$11:$A$260, MATCH(0, IF(ISBLANK('Annex 2 EHV charges'!$A$11:$A$260),1, COUNTIF(A$4:$A5, 'Annex 2 EHV charges'!$A$11:$A$260)), 0)),"")</f>
        <v>420</v>
      </c>
      <c r="B6" s="89">
        <f>IF($A6="","",VLOOKUP($A6,'Annex 2 EHV charges'!$A:$O,2,0))</f>
        <v>420</v>
      </c>
      <c r="C6" s="90">
        <f>IF($A6="","",VLOOKUP($A6,'Annex 2 EHV charges'!$A:$O,3,0))</f>
        <v>2100041327873</v>
      </c>
      <c r="D6" s="89" t="str">
        <f>IF($A6="","",VLOOKUP($A6,'Annex 2 EHV charges'!$A:$O,7,0))</f>
        <v>Western Wood 2 Biomass</v>
      </c>
      <c r="E6" s="94" t="str">
        <f>IFERROR(IF(VLOOKUP($A6,'Annex 2 EHV charges'!$A:$O,8,FALSE)=0,"",VLOOKUP($A6,'Annex 2 EHV charges'!$A:$O,8,FALSE)),"")</f>
        <v/>
      </c>
      <c r="F6" s="95">
        <f>IFERROR(IF(VLOOKUP($A6,'Annex 2 EHV charges'!$A:$O,9,FALSE)=0,"",VLOOKUP($A6,'Annex 2 EHV charges'!$A:$O,9,FALSE)),"")</f>
        <v>153.62</v>
      </c>
      <c r="G6" s="96">
        <f>IFERROR(IF(VLOOKUP($A6,'Annex 2 EHV charges'!$A:$O,10,FALSE)=0,"",VLOOKUP($A6,'Annex 2 EHV charges'!$A:$O,10,FALSE)),"")</f>
        <v>1.29</v>
      </c>
      <c r="H6" s="96">
        <f>IFERROR(IF(VLOOKUP($A6,'Annex 2 EHV charges'!$A:$O,11,FALSE)=0,"",VLOOKUP($A6,'Annex 2 EHV charges'!$A:$O,11,FALSE)),"")</f>
        <v>1.29</v>
      </c>
    </row>
    <row r="7" spans="1:14" x14ac:dyDescent="0.2">
      <c r="A7" s="89">
        <f t="array" ref="A7">IFERROR(INDEX('Annex 2 EHV charges'!$A$11:$A$260, MATCH(0, IF(ISBLANK('Annex 2 EHV charges'!$A$11:$A$260),1, COUNTIF(A$4:$A6, 'Annex 2 EHV charges'!$A$11:$A$260)), 0)),"")</f>
        <v>421</v>
      </c>
      <c r="B7" s="89">
        <f>IF($A7="","",VLOOKUP($A7,'Annex 2 EHV charges'!$A:$O,2,0))</f>
        <v>421</v>
      </c>
      <c r="C7" s="90">
        <f>IF($A7="","",VLOOKUP($A7,'Annex 2 EHV charges'!$A:$O,3,0))</f>
        <v>2100041453132</v>
      </c>
      <c r="D7" s="89" t="str">
        <f>IF($A7="","",VLOOKUP($A7,'Annex 2 EHV charges'!$A:$O,7,0))</f>
        <v>Mynydd Y Gwair WF</v>
      </c>
      <c r="E7" s="94" t="str">
        <f>IFERROR(IF(VLOOKUP($A7,'Annex 2 EHV charges'!$A:$O,8,FALSE)=0,"",VLOOKUP($A7,'Annex 2 EHV charges'!$A:$O,8,FALSE)),"")</f>
        <v/>
      </c>
      <c r="F7" s="95">
        <f>IFERROR(IF(VLOOKUP($A7,'Annex 2 EHV charges'!$A:$O,9,FALSE)=0,"",VLOOKUP($A7,'Annex 2 EHV charges'!$A:$O,9,FALSE)),"")</f>
        <v>10.58</v>
      </c>
      <c r="G7" s="96">
        <f>IFERROR(IF(VLOOKUP($A7,'Annex 2 EHV charges'!$A:$O,10,FALSE)=0,"",VLOOKUP($A7,'Annex 2 EHV charges'!$A:$O,10,FALSE)),"")</f>
        <v>1.02</v>
      </c>
      <c r="H7" s="96">
        <f>IFERROR(IF(VLOOKUP($A7,'Annex 2 EHV charges'!$A:$O,11,FALSE)=0,"",VLOOKUP($A7,'Annex 2 EHV charges'!$A:$O,11,FALSE)),"")</f>
        <v>1.02</v>
      </c>
    </row>
    <row r="8" spans="1:14" x14ac:dyDescent="0.2">
      <c r="A8" s="89">
        <f t="array" ref="A8">IFERROR(INDEX('Annex 2 EHV charges'!$A$11:$A$260, MATCH(0, IF(ISBLANK('Annex 2 EHV charges'!$A$11:$A$260),1, COUNTIF(A$4:$A7, 'Annex 2 EHV charges'!$A$11:$A$260)), 0)),"")</f>
        <v>460</v>
      </c>
      <c r="B8" s="89">
        <f>IF($A8="","",VLOOKUP($A8,'Annex 2 EHV charges'!$A:$O,2,0))</f>
        <v>460</v>
      </c>
      <c r="C8" s="90">
        <f>IF($A8="","",VLOOKUP($A8,'Annex 2 EHV charges'!$A:$O,3,0))</f>
        <v>2100041270311</v>
      </c>
      <c r="D8" s="89" t="str">
        <f>IF($A8="","",VLOOKUP($A8,'Annex 2 EHV charges'!$A:$O,7,0))</f>
        <v>Penrhiwarwydd Farm PV</v>
      </c>
      <c r="E8" s="94">
        <f>IFERROR(IF(VLOOKUP($A8,'Annex 2 EHV charges'!$A:$O,8,FALSE)=0,"",VLOOKUP($A8,'Annex 2 EHV charges'!$A:$O,8,FALSE)),"")</f>
        <v>1.4999999999999999E-2</v>
      </c>
      <c r="F8" s="95">
        <f>IFERROR(IF(VLOOKUP($A8,'Annex 2 EHV charges'!$A:$O,9,FALSE)=0,"",VLOOKUP($A8,'Annex 2 EHV charges'!$A:$O,9,FALSE)),"")</f>
        <v>12.85</v>
      </c>
      <c r="G8" s="96">
        <f>IFERROR(IF(VLOOKUP($A8,'Annex 2 EHV charges'!$A:$O,10,FALSE)=0,"",VLOOKUP($A8,'Annex 2 EHV charges'!$A:$O,10,FALSE)),"")</f>
        <v>1.64</v>
      </c>
      <c r="H8" s="96">
        <f>IFERROR(IF(VLOOKUP($A8,'Annex 2 EHV charges'!$A:$O,11,FALSE)=0,"",VLOOKUP($A8,'Annex 2 EHV charges'!$A:$O,11,FALSE)),"")</f>
        <v>1.64</v>
      </c>
    </row>
    <row r="9" spans="1:14" x14ac:dyDescent="0.2">
      <c r="A9" s="89">
        <f t="array" ref="A9">IFERROR(INDEX('Annex 2 EHV charges'!$A$11:$A$260, MATCH(0, IF(ISBLANK('Annex 2 EHV charges'!$A$11:$A$260),1, COUNTIF(A$4:$A8, 'Annex 2 EHV charges'!$A$11:$A$260)), 0)),"")</f>
        <v>461</v>
      </c>
      <c r="B9" s="89">
        <f>IF($A9="","",VLOOKUP($A9,'Annex 2 EHV charges'!$A:$O,2,0))</f>
        <v>461</v>
      </c>
      <c r="C9" s="90">
        <f>IF($A9="","",VLOOKUP($A9,'Annex 2 EHV charges'!$A:$O,3,0))</f>
        <v>2100041270288</v>
      </c>
      <c r="D9" s="89" t="str">
        <f>IF($A9="","",VLOOKUP($A9,'Annex 2 EHV charges'!$A:$O,7,0))</f>
        <v>Cwmbargoed Coal Washery</v>
      </c>
      <c r="E9" s="94">
        <f>IFERROR(IF(VLOOKUP($A9,'Annex 2 EHV charges'!$A:$O,8,FALSE)=0,"",VLOOKUP($A9,'Annex 2 EHV charges'!$A:$O,8,FALSE)),"")</f>
        <v>0.185</v>
      </c>
      <c r="F9" s="95">
        <f>IFERROR(IF(VLOOKUP($A9,'Annex 2 EHV charges'!$A:$O,9,FALSE)=0,"",VLOOKUP($A9,'Annex 2 EHV charges'!$A:$O,9,FALSE)),"")</f>
        <v>4368.5600000000004</v>
      </c>
      <c r="G9" s="96">
        <f>IFERROR(IF(VLOOKUP($A9,'Annex 2 EHV charges'!$A:$O,10,FALSE)=0,"",VLOOKUP($A9,'Annex 2 EHV charges'!$A:$O,10,FALSE)),"")</f>
        <v>1.2</v>
      </c>
      <c r="H9" s="96">
        <f>IFERROR(IF(VLOOKUP($A9,'Annex 2 EHV charges'!$A:$O,11,FALSE)=0,"",VLOOKUP($A9,'Annex 2 EHV charges'!$A:$O,11,FALSE)),"")</f>
        <v>1.2</v>
      </c>
    </row>
    <row r="10" spans="1:14" x14ac:dyDescent="0.2">
      <c r="A10" s="89">
        <f t="array" ref="A10">IFERROR(INDEX('Annex 2 EHV charges'!$A$11:$A$260, MATCH(0, IF(ISBLANK('Annex 2 EHV charges'!$A$11:$A$260),1, COUNTIF(A$4:$A9, 'Annex 2 EHV charges'!$A$11:$A$260)), 0)),"")</f>
        <v>462</v>
      </c>
      <c r="B10" s="89">
        <f>IF($A10="","",VLOOKUP($A10,'Annex 2 EHV charges'!$A:$O,2,0))</f>
        <v>462</v>
      </c>
      <c r="C10" s="90">
        <f>IF($A10="","",VLOOKUP($A10,'Annex 2 EHV charges'!$A:$O,3,0))</f>
        <v>2100041272860</v>
      </c>
      <c r="D10" s="89" t="str">
        <f>IF($A10="","",VLOOKUP($A10,'Annex 2 EHV charges'!$A:$O,7,0))</f>
        <v>Little Neath PV</v>
      </c>
      <c r="E10" s="94">
        <f>IFERROR(IF(VLOOKUP($A10,'Annex 2 EHV charges'!$A:$O,8,FALSE)=0,"",VLOOKUP($A10,'Annex 2 EHV charges'!$A:$O,8,FALSE)),"")</f>
        <v>3.7810000000000001</v>
      </c>
      <c r="F10" s="95">
        <f>IFERROR(IF(VLOOKUP($A10,'Annex 2 EHV charges'!$A:$O,9,FALSE)=0,"",VLOOKUP($A10,'Annex 2 EHV charges'!$A:$O,9,FALSE)),"")</f>
        <v>5.51</v>
      </c>
      <c r="G10" s="96">
        <f>IFERROR(IF(VLOOKUP($A10,'Annex 2 EHV charges'!$A:$O,10,FALSE)=0,"",VLOOKUP($A10,'Annex 2 EHV charges'!$A:$O,10,FALSE)),"")</f>
        <v>2.78</v>
      </c>
      <c r="H10" s="96">
        <f>IFERROR(IF(VLOOKUP($A10,'Annex 2 EHV charges'!$A:$O,11,FALSE)=0,"",VLOOKUP($A10,'Annex 2 EHV charges'!$A:$O,11,FALSE)),"")</f>
        <v>2.78</v>
      </c>
    </row>
    <row r="11" spans="1:14" x14ac:dyDescent="0.2">
      <c r="A11" s="89">
        <f t="array" ref="A11">IFERROR(INDEX('Annex 2 EHV charges'!$A$11:$A$260, MATCH(0, IF(ISBLANK('Annex 2 EHV charges'!$A$11:$A$260),1, COUNTIF(A$4:$A10, 'Annex 2 EHV charges'!$A$11:$A$260)), 0)),"")</f>
        <v>463</v>
      </c>
      <c r="B11" s="89">
        <f>IF($A11="","",VLOOKUP($A11,'Annex 2 EHV charges'!$A:$O,2,0))</f>
        <v>463</v>
      </c>
      <c r="C11" s="90">
        <f>IF($A11="","",VLOOKUP($A11,'Annex 2 EHV charges'!$A:$O,3,0))</f>
        <v>2100041136537</v>
      </c>
      <c r="D11" s="89" t="str">
        <f>IF($A11="","",VLOOKUP($A11,'Annex 2 EHV charges'!$A:$O,7,0))</f>
        <v>Hoplass Farm PV</v>
      </c>
      <c r="E11" s="94">
        <f>IFERROR(IF(VLOOKUP($A11,'Annex 2 EHV charges'!$A:$O,8,FALSE)=0,"",VLOOKUP($A11,'Annex 2 EHV charges'!$A:$O,8,FALSE)),"")</f>
        <v>3.7810000000000001</v>
      </c>
      <c r="F11" s="95">
        <f>IFERROR(IF(VLOOKUP($A11,'Annex 2 EHV charges'!$A:$O,9,FALSE)=0,"",VLOOKUP($A11,'Annex 2 EHV charges'!$A:$O,9,FALSE)),"")</f>
        <v>2.75</v>
      </c>
      <c r="G11" s="96">
        <f>IFERROR(IF(VLOOKUP($A11,'Annex 2 EHV charges'!$A:$O,10,FALSE)=0,"",VLOOKUP($A11,'Annex 2 EHV charges'!$A:$O,10,FALSE)),"")</f>
        <v>4.6500000000000004</v>
      </c>
      <c r="H11" s="96">
        <f>IFERROR(IF(VLOOKUP($A11,'Annex 2 EHV charges'!$A:$O,11,FALSE)=0,"",VLOOKUP($A11,'Annex 2 EHV charges'!$A:$O,11,FALSE)),"")</f>
        <v>4.6500000000000004</v>
      </c>
    </row>
    <row r="12" spans="1:14" x14ac:dyDescent="0.2">
      <c r="A12" s="89">
        <f t="array" ref="A12">IFERROR(INDEX('Annex 2 EHV charges'!$A$11:$A$260, MATCH(0, IF(ISBLANK('Annex 2 EHV charges'!$A$11:$A$260),1, COUNTIF(A$4:$A11, 'Annex 2 EHV charges'!$A$11:$A$260)), 0)),"")</f>
        <v>464</v>
      </c>
      <c r="B12" s="89">
        <f>IF($A12="","",VLOOKUP($A12,'Annex 2 EHV charges'!$A:$O,2,0))</f>
        <v>464</v>
      </c>
      <c r="C12" s="90">
        <f>IF($A12="","",VLOOKUP($A12,'Annex 2 EHV charges'!$A:$O,3,0))</f>
        <v>2100041278152</v>
      </c>
      <c r="D12" s="89" t="str">
        <f>IF($A12="","",VLOOKUP($A12,'Annex 2 EHV charges'!$A:$O,7,0))</f>
        <v>Gelliwern Isaf PV</v>
      </c>
      <c r="E12" s="94" t="str">
        <f>IFERROR(IF(VLOOKUP($A12,'Annex 2 EHV charges'!$A:$O,8,FALSE)=0,"",VLOOKUP($A12,'Annex 2 EHV charges'!$A:$O,8,FALSE)),"")</f>
        <v/>
      </c>
      <c r="F12" s="95">
        <f>IFERROR(IF(VLOOKUP($A12,'Annex 2 EHV charges'!$A:$O,9,FALSE)=0,"",VLOOKUP($A12,'Annex 2 EHV charges'!$A:$O,9,FALSE)),"")</f>
        <v>2.7</v>
      </c>
      <c r="G12" s="96">
        <f>IFERROR(IF(VLOOKUP($A12,'Annex 2 EHV charges'!$A:$O,10,FALSE)=0,"",VLOOKUP($A12,'Annex 2 EHV charges'!$A:$O,10,FALSE)),"")</f>
        <v>2.14</v>
      </c>
      <c r="H12" s="96">
        <f>IFERROR(IF(VLOOKUP($A12,'Annex 2 EHV charges'!$A:$O,11,FALSE)=0,"",VLOOKUP($A12,'Annex 2 EHV charges'!$A:$O,11,FALSE)),"")</f>
        <v>2.14</v>
      </c>
    </row>
    <row r="13" spans="1:14" x14ac:dyDescent="0.2">
      <c r="A13" s="89">
        <f t="array" ref="A13">IFERROR(INDEX('Annex 2 EHV charges'!$A$11:$A$260, MATCH(0, IF(ISBLANK('Annex 2 EHV charges'!$A$11:$A$260),1, COUNTIF(A$4:$A12, 'Annex 2 EHV charges'!$A$11:$A$260)), 0)),"")</f>
        <v>465</v>
      </c>
      <c r="B13" s="89">
        <f>IF($A13="","",VLOOKUP($A13,'Annex 2 EHV charges'!$A:$O,2,0))</f>
        <v>465</v>
      </c>
      <c r="C13" s="90">
        <f>IF($A13="","",VLOOKUP($A13,'Annex 2 EHV charges'!$A:$O,3,0))</f>
        <v>2100041290958</v>
      </c>
      <c r="D13" s="89" t="str">
        <f>IF($A13="","",VLOOKUP($A13,'Annex 2 EHV charges'!$A:$O,7,0))</f>
        <v>Oak Cottage PV</v>
      </c>
      <c r="E13" s="94">
        <f>IFERROR(IF(VLOOKUP($A13,'Annex 2 EHV charges'!$A:$O,8,FALSE)=0,"",VLOOKUP($A13,'Annex 2 EHV charges'!$A:$O,8,FALSE)),"")</f>
        <v>7.069</v>
      </c>
      <c r="F13" s="95">
        <f>IFERROR(IF(VLOOKUP($A13,'Annex 2 EHV charges'!$A:$O,9,FALSE)=0,"",VLOOKUP($A13,'Annex 2 EHV charges'!$A:$O,9,FALSE)),"")</f>
        <v>59.83</v>
      </c>
      <c r="G13" s="96">
        <f>IFERROR(IF(VLOOKUP($A13,'Annex 2 EHV charges'!$A:$O,10,FALSE)=0,"",VLOOKUP($A13,'Annex 2 EHV charges'!$A:$O,10,FALSE)),"")</f>
        <v>1.44</v>
      </c>
      <c r="H13" s="96">
        <f>IFERROR(IF(VLOOKUP($A13,'Annex 2 EHV charges'!$A:$O,11,FALSE)=0,"",VLOOKUP($A13,'Annex 2 EHV charges'!$A:$O,11,FALSE)),"")</f>
        <v>1.44</v>
      </c>
    </row>
    <row r="14" spans="1:14" x14ac:dyDescent="0.2">
      <c r="A14" s="89">
        <f t="array" ref="A14">IFERROR(INDEX('Annex 2 EHV charges'!$A$11:$A$260, MATCH(0, IF(ISBLANK('Annex 2 EHV charges'!$A$11:$A$260),1, COUNTIF(A$4:$A13, 'Annex 2 EHV charges'!$A$11:$A$260)), 0)),"")</f>
        <v>466</v>
      </c>
      <c r="B14" s="89">
        <f>IF($A14="","",VLOOKUP($A14,'Annex 2 EHV charges'!$A:$O,2,0))</f>
        <v>466</v>
      </c>
      <c r="C14" s="90">
        <f>IF($A14="","",VLOOKUP($A14,'Annex 2 EHV charges'!$A:$O,3,0))</f>
        <v>2100041309926</v>
      </c>
      <c r="D14" s="89" t="str">
        <f>IF($A14="","",VLOOKUP($A14,'Annex 2 EHV charges'!$A:$O,7,0))</f>
        <v>Red Court Farm PV</v>
      </c>
      <c r="E14" s="94">
        <f>IFERROR(IF(VLOOKUP($A14,'Annex 2 EHV charges'!$A:$O,8,FALSE)=0,"",VLOOKUP($A14,'Annex 2 EHV charges'!$A:$O,8,FALSE)),"")</f>
        <v>4.6079999999999997</v>
      </c>
      <c r="F14" s="95">
        <f>IFERROR(IF(VLOOKUP($A14,'Annex 2 EHV charges'!$A:$O,9,FALSE)=0,"",VLOOKUP($A14,'Annex 2 EHV charges'!$A:$O,9,FALSE)),"")</f>
        <v>3.63</v>
      </c>
      <c r="G14" s="96">
        <f>IFERROR(IF(VLOOKUP($A14,'Annex 2 EHV charges'!$A:$O,10,FALSE)=0,"",VLOOKUP($A14,'Annex 2 EHV charges'!$A:$O,10,FALSE)),"")</f>
        <v>2.0299999999999998</v>
      </c>
      <c r="H14" s="96">
        <f>IFERROR(IF(VLOOKUP($A14,'Annex 2 EHV charges'!$A:$O,11,FALSE)=0,"",VLOOKUP($A14,'Annex 2 EHV charges'!$A:$O,11,FALSE)),"")</f>
        <v>2.0299999999999998</v>
      </c>
    </row>
    <row r="15" spans="1:14" x14ac:dyDescent="0.2">
      <c r="A15" s="89">
        <f t="array" ref="A15">IFERROR(INDEX('Annex 2 EHV charges'!$A$11:$A$260, MATCH(0, IF(ISBLANK('Annex 2 EHV charges'!$A$11:$A$260),1, COUNTIF(A$4:$A14, 'Annex 2 EHV charges'!$A$11:$A$260)), 0)),"")</f>
        <v>467</v>
      </c>
      <c r="B15" s="89">
        <f>IF($A15="","",VLOOKUP($A15,'Annex 2 EHV charges'!$A:$O,2,0))</f>
        <v>467</v>
      </c>
      <c r="C15" s="90">
        <f>IF($A15="","",VLOOKUP($A15,'Annex 2 EHV charges'!$A:$O,3,0))</f>
        <v>2100041319358</v>
      </c>
      <c r="D15" s="89" t="str">
        <f>IF($A15="","",VLOOKUP($A15,'Annex 2 EHV charges'!$A:$O,7,0))</f>
        <v>Carn Nicholas PV</v>
      </c>
      <c r="E15" s="94">
        <f>IFERROR(IF(VLOOKUP($A15,'Annex 2 EHV charges'!$A:$O,8,FALSE)=0,"",VLOOKUP($A15,'Annex 2 EHV charges'!$A:$O,8,FALSE)),"")</f>
        <v>0.182</v>
      </c>
      <c r="F15" s="95">
        <f>IFERROR(IF(VLOOKUP($A15,'Annex 2 EHV charges'!$A:$O,9,FALSE)=0,"",VLOOKUP($A15,'Annex 2 EHV charges'!$A:$O,9,FALSE)),"")</f>
        <v>5.36</v>
      </c>
      <c r="G15" s="96">
        <f>IFERROR(IF(VLOOKUP($A15,'Annex 2 EHV charges'!$A:$O,10,FALSE)=0,"",VLOOKUP($A15,'Annex 2 EHV charges'!$A:$O,10,FALSE)),"")</f>
        <v>2.0099999999999998</v>
      </c>
      <c r="H15" s="96">
        <f>IFERROR(IF(VLOOKUP($A15,'Annex 2 EHV charges'!$A:$O,11,FALSE)=0,"",VLOOKUP($A15,'Annex 2 EHV charges'!$A:$O,11,FALSE)),"")</f>
        <v>2.0099999999999998</v>
      </c>
    </row>
    <row r="16" spans="1:14" x14ac:dyDescent="0.2">
      <c r="A16" s="89">
        <f t="array" ref="A16">IFERROR(INDEX('Annex 2 EHV charges'!$A$11:$A$260, MATCH(0, IF(ISBLANK('Annex 2 EHV charges'!$A$11:$A$260),1, COUNTIF(A$4:$A15, 'Annex 2 EHV charges'!$A$11:$A$260)), 0)),"")</f>
        <v>468</v>
      </c>
      <c r="B16" s="89">
        <f>IF($A16="","",VLOOKUP($A16,'Annex 2 EHV charges'!$A:$O,2,0))</f>
        <v>468</v>
      </c>
      <c r="C16" s="90">
        <f>IF($A16="","",VLOOKUP($A16,'Annex 2 EHV charges'!$A:$O,3,0))</f>
        <v>2100041320646</v>
      </c>
      <c r="D16" s="89" t="str">
        <f>IF($A16="","",VLOOKUP($A16,'Annex 2 EHV charges'!$A:$O,7,0))</f>
        <v>Brynwhilach Farm PV</v>
      </c>
      <c r="E16" s="94" t="str">
        <f>IFERROR(IF(VLOOKUP($A16,'Annex 2 EHV charges'!$A:$O,8,FALSE)=0,"",VLOOKUP($A16,'Annex 2 EHV charges'!$A:$O,8,FALSE)),"")</f>
        <v/>
      </c>
      <c r="F16" s="95">
        <f>IFERROR(IF(VLOOKUP($A16,'Annex 2 EHV charges'!$A:$O,9,FALSE)=0,"",VLOOKUP($A16,'Annex 2 EHV charges'!$A:$O,9,FALSE)),"")</f>
        <v>48.05</v>
      </c>
      <c r="G16" s="96">
        <f>IFERROR(IF(VLOOKUP($A16,'Annex 2 EHV charges'!$A:$O,10,FALSE)=0,"",VLOOKUP($A16,'Annex 2 EHV charges'!$A:$O,10,FALSE)),"")</f>
        <v>0.96</v>
      </c>
      <c r="H16" s="96">
        <f>IFERROR(IF(VLOOKUP($A16,'Annex 2 EHV charges'!$A:$O,11,FALSE)=0,"",VLOOKUP($A16,'Annex 2 EHV charges'!$A:$O,11,FALSE)),"")</f>
        <v>0.96</v>
      </c>
    </row>
    <row r="17" spans="1:8" x14ac:dyDescent="0.2">
      <c r="A17" s="89">
        <f t="array" ref="A17">IFERROR(INDEX('Annex 2 EHV charges'!$A$11:$A$260, MATCH(0, IF(ISBLANK('Annex 2 EHV charges'!$A$11:$A$260),1, COUNTIF(A$4:$A16, 'Annex 2 EHV charges'!$A$11:$A$260)), 0)),"")</f>
        <v>469</v>
      </c>
      <c r="B17" s="89">
        <f>IF($A17="","",VLOOKUP($A17,'Annex 2 EHV charges'!$A:$O,2,0))</f>
        <v>469</v>
      </c>
      <c r="C17" s="90">
        <f>IF($A17="","",VLOOKUP($A17,'Annex 2 EHV charges'!$A:$O,3,0))</f>
        <v>2100041320682</v>
      </c>
      <c r="D17" s="89" t="str">
        <f>IF($A17="","",VLOOKUP($A17,'Annex 2 EHV charges'!$A:$O,7,0))</f>
        <v>Pant Y Moch PV1</v>
      </c>
      <c r="E17" s="94">
        <f>IFERROR(IF(VLOOKUP($A17,'Annex 2 EHV charges'!$A:$O,8,FALSE)=0,"",VLOOKUP($A17,'Annex 2 EHV charges'!$A:$O,8,FALSE)),"")</f>
        <v>6.4000000000000001E-2</v>
      </c>
      <c r="F17" s="95">
        <f>IFERROR(IF(VLOOKUP($A17,'Annex 2 EHV charges'!$A:$O,9,FALSE)=0,"",VLOOKUP($A17,'Annex 2 EHV charges'!$A:$O,9,FALSE)),"")</f>
        <v>6.62</v>
      </c>
      <c r="G17" s="96">
        <f>IFERROR(IF(VLOOKUP($A17,'Annex 2 EHV charges'!$A:$O,10,FALSE)=0,"",VLOOKUP($A17,'Annex 2 EHV charges'!$A:$O,10,FALSE)),"")</f>
        <v>1.99</v>
      </c>
      <c r="H17" s="96">
        <f>IFERROR(IF(VLOOKUP($A17,'Annex 2 EHV charges'!$A:$O,11,FALSE)=0,"",VLOOKUP($A17,'Annex 2 EHV charges'!$A:$O,11,FALSE)),"")</f>
        <v>1.99</v>
      </c>
    </row>
    <row r="18" spans="1:8" x14ac:dyDescent="0.2">
      <c r="A18" s="89">
        <f t="array" ref="A18">IFERROR(INDEX('Annex 2 EHV charges'!$A$11:$A$260, MATCH(0, IF(ISBLANK('Annex 2 EHV charges'!$A$11:$A$260),1, COUNTIF(A$4:$A17, 'Annex 2 EHV charges'!$A$11:$A$260)), 0)),"")</f>
        <v>470</v>
      </c>
      <c r="B18" s="89">
        <f>IF($A18="","",VLOOKUP($A18,'Annex 2 EHV charges'!$A:$O,2,0))</f>
        <v>470</v>
      </c>
      <c r="C18" s="90">
        <f>IF($A18="","",VLOOKUP($A18,'Annex 2 EHV charges'!$A:$O,3,0))</f>
        <v>2100041321808</v>
      </c>
      <c r="D18" s="89" t="str">
        <f>IF($A18="","",VLOOKUP($A18,'Annex 2 EHV charges'!$A:$O,7,0))</f>
        <v>Jesus College PV</v>
      </c>
      <c r="E18" s="94">
        <f>IFERROR(IF(VLOOKUP($A18,'Annex 2 EHV charges'!$A:$O,8,FALSE)=0,"",VLOOKUP($A18,'Annex 2 EHV charges'!$A:$O,8,FALSE)),"")</f>
        <v>0.16900000000000001</v>
      </c>
      <c r="F18" s="95">
        <f>IFERROR(IF(VLOOKUP($A18,'Annex 2 EHV charges'!$A:$O,9,FALSE)=0,"",VLOOKUP($A18,'Annex 2 EHV charges'!$A:$O,9,FALSE)),"")</f>
        <v>3.39</v>
      </c>
      <c r="G18" s="96">
        <f>IFERROR(IF(VLOOKUP($A18,'Annex 2 EHV charges'!$A:$O,10,FALSE)=0,"",VLOOKUP($A18,'Annex 2 EHV charges'!$A:$O,10,FALSE)),"")</f>
        <v>3.52</v>
      </c>
      <c r="H18" s="96">
        <f>IFERROR(IF(VLOOKUP($A18,'Annex 2 EHV charges'!$A:$O,11,FALSE)=0,"",VLOOKUP($A18,'Annex 2 EHV charges'!$A:$O,11,FALSE)),"")</f>
        <v>3.52</v>
      </c>
    </row>
    <row r="19" spans="1:8" x14ac:dyDescent="0.2">
      <c r="A19" s="89">
        <f t="array" ref="A19">IFERROR(INDEX('Annex 2 EHV charges'!$A$11:$A$260, MATCH(0, IF(ISBLANK('Annex 2 EHV charges'!$A$11:$A$260),1, COUNTIF(A$4:$A18, 'Annex 2 EHV charges'!$A$11:$A$260)), 0)),"")</f>
        <v>471</v>
      </c>
      <c r="B19" s="89">
        <f>IF($A19="","",VLOOKUP($A19,'Annex 2 EHV charges'!$A:$O,2,0))</f>
        <v>471</v>
      </c>
      <c r="C19" s="90">
        <f>IF($A19="","",VLOOKUP($A19,'Annex 2 EHV charges'!$A:$O,3,0))</f>
        <v>2100041322183</v>
      </c>
      <c r="D19" s="89" t="str">
        <f>IF($A19="","",VLOOKUP($A19,'Annex 2 EHV charges'!$A:$O,7,0))</f>
        <v>Sully Moors STOR</v>
      </c>
      <c r="E19" s="94">
        <f>IFERROR(IF(VLOOKUP($A19,'Annex 2 EHV charges'!$A:$O,8,FALSE)=0,"",VLOOKUP($A19,'Annex 2 EHV charges'!$A:$O,8,FALSE)),"")</f>
        <v>0.19</v>
      </c>
      <c r="F19" s="95">
        <f>IFERROR(IF(VLOOKUP($A19,'Annex 2 EHV charges'!$A:$O,9,FALSE)=0,"",VLOOKUP($A19,'Annex 2 EHV charges'!$A:$O,9,FALSE)),"")</f>
        <v>5.65</v>
      </c>
      <c r="G19" s="96">
        <f>IFERROR(IF(VLOOKUP($A19,'Annex 2 EHV charges'!$A:$O,10,FALSE)=0,"",VLOOKUP($A19,'Annex 2 EHV charges'!$A:$O,10,FALSE)),"")</f>
        <v>1.1200000000000001</v>
      </c>
      <c r="H19" s="96">
        <f>IFERROR(IF(VLOOKUP($A19,'Annex 2 EHV charges'!$A:$O,11,FALSE)=0,"",VLOOKUP($A19,'Annex 2 EHV charges'!$A:$O,11,FALSE)),"")</f>
        <v>1.1200000000000001</v>
      </c>
    </row>
    <row r="20" spans="1:8" x14ac:dyDescent="0.2">
      <c r="A20" s="89">
        <f t="array" ref="A20">IFERROR(INDEX('Annex 2 EHV charges'!$A$11:$A$260, MATCH(0, IF(ISBLANK('Annex 2 EHV charges'!$A$11:$A$260),1, COUNTIF(A$4:$A19, 'Annex 2 EHV charges'!$A$11:$A$260)), 0)),"")</f>
        <v>472</v>
      </c>
      <c r="B20" s="89">
        <f>IF($A20="","",VLOOKUP($A20,'Annex 2 EHV charges'!$A:$O,2,0))</f>
        <v>472</v>
      </c>
      <c r="C20" s="90">
        <f>IF($A20="","",VLOOKUP($A20,'Annex 2 EHV charges'!$A:$O,3,0))</f>
        <v>2100041330919</v>
      </c>
      <c r="D20" s="89" t="str">
        <f>IF($A20="","",VLOOKUP($A20,'Annex 2 EHV charges'!$A:$O,7,0))</f>
        <v>Hafod y Dafal PV</v>
      </c>
      <c r="E20" s="94">
        <f>IFERROR(IF(VLOOKUP($A20,'Annex 2 EHV charges'!$A:$O,8,FALSE)=0,"",VLOOKUP($A20,'Annex 2 EHV charges'!$A:$O,8,FALSE)),"")</f>
        <v>1.6E-2</v>
      </c>
      <c r="F20" s="95">
        <f>IFERROR(IF(VLOOKUP($A20,'Annex 2 EHV charges'!$A:$O,9,FALSE)=0,"",VLOOKUP($A20,'Annex 2 EHV charges'!$A:$O,9,FALSE)),"")</f>
        <v>32.69</v>
      </c>
      <c r="G20" s="96">
        <f>IFERROR(IF(VLOOKUP($A20,'Annex 2 EHV charges'!$A:$O,10,FALSE)=0,"",VLOOKUP($A20,'Annex 2 EHV charges'!$A:$O,10,FALSE)),"")</f>
        <v>1.33</v>
      </c>
      <c r="H20" s="96">
        <f>IFERROR(IF(VLOOKUP($A20,'Annex 2 EHV charges'!$A:$O,11,FALSE)=0,"",VLOOKUP($A20,'Annex 2 EHV charges'!$A:$O,11,FALSE)),"")</f>
        <v>1.33</v>
      </c>
    </row>
    <row r="21" spans="1:8" x14ac:dyDescent="0.2">
      <c r="A21" s="89">
        <f t="array" ref="A21">IFERROR(INDEX('Annex 2 EHV charges'!$A$11:$A$260, MATCH(0, IF(ISBLANK('Annex 2 EHV charges'!$A$11:$A$260),1, COUNTIF(A$4:$A20, 'Annex 2 EHV charges'!$A$11:$A$260)), 0)),"")</f>
        <v>475</v>
      </c>
      <c r="B21" s="89">
        <f>IF($A21="","",VLOOKUP($A21,'Annex 2 EHV charges'!$A:$O,2,0))</f>
        <v>475</v>
      </c>
      <c r="C21" s="90">
        <f>IF($A21="","",VLOOKUP($A21,'Annex 2 EHV charges'!$A:$O,3,0))</f>
        <v>2100041336488</v>
      </c>
      <c r="D21" s="89" t="str">
        <f>IF($A21="","",VLOOKUP($A21,'Annex 2 EHV charges'!$A:$O,7,0))</f>
        <v>Cenin Energy Park T1 WT</v>
      </c>
      <c r="E21" s="94" t="str">
        <f>IFERROR(IF(VLOOKUP($A21,'Annex 2 EHV charges'!$A:$O,8,FALSE)=0,"",VLOOKUP($A21,'Annex 2 EHV charges'!$A:$O,8,FALSE)),"")</f>
        <v/>
      </c>
      <c r="F21" s="95">
        <f>IFERROR(IF(VLOOKUP($A21,'Annex 2 EHV charges'!$A:$O,9,FALSE)=0,"",VLOOKUP($A21,'Annex 2 EHV charges'!$A:$O,9,FALSE)),"")</f>
        <v>8.51</v>
      </c>
      <c r="G21" s="96">
        <f>IFERROR(IF(VLOOKUP($A21,'Annex 2 EHV charges'!$A:$O,10,FALSE)=0,"",VLOOKUP($A21,'Annex 2 EHV charges'!$A:$O,10,FALSE)),"")</f>
        <v>0.98</v>
      </c>
      <c r="H21" s="96">
        <f>IFERROR(IF(VLOOKUP($A21,'Annex 2 EHV charges'!$A:$O,11,FALSE)=0,"",VLOOKUP($A21,'Annex 2 EHV charges'!$A:$O,11,FALSE)),"")</f>
        <v>0.98</v>
      </c>
    </row>
    <row r="22" spans="1:8" x14ac:dyDescent="0.2">
      <c r="A22" s="89">
        <f t="array" ref="A22">IFERROR(INDEX('Annex 2 EHV charges'!$A$11:$A$260, MATCH(0, IF(ISBLANK('Annex 2 EHV charges'!$A$11:$A$260),1, COUNTIF(A$4:$A21, 'Annex 2 EHV charges'!$A$11:$A$260)), 0)),"")</f>
        <v>476</v>
      </c>
      <c r="B22" s="89">
        <f>IF($A22="","",VLOOKUP($A22,'Annex 2 EHV charges'!$A:$O,2,0))</f>
        <v>476</v>
      </c>
      <c r="C22" s="90">
        <f>IF($A22="","",VLOOKUP($A22,'Annex 2 EHV charges'!$A:$O,3,0))</f>
        <v>2100041336716</v>
      </c>
      <c r="D22" s="89" t="str">
        <f>IF($A22="","",VLOOKUP($A22,'Annex 2 EHV charges'!$A:$O,7,0))</f>
        <v>Stormy Down PV</v>
      </c>
      <c r="E22" s="94" t="str">
        <f>IFERROR(IF(VLOOKUP($A22,'Annex 2 EHV charges'!$A:$O,8,FALSE)=0,"",VLOOKUP($A22,'Annex 2 EHV charges'!$A:$O,8,FALSE)),"")</f>
        <v/>
      </c>
      <c r="F22" s="95">
        <f>IFERROR(IF(VLOOKUP($A22,'Annex 2 EHV charges'!$A:$O,9,FALSE)=0,"",VLOOKUP($A22,'Annex 2 EHV charges'!$A:$O,9,FALSE)),"")</f>
        <v>23.38</v>
      </c>
      <c r="G22" s="96">
        <f>IFERROR(IF(VLOOKUP($A22,'Annex 2 EHV charges'!$A:$O,10,FALSE)=0,"",VLOOKUP($A22,'Annex 2 EHV charges'!$A:$O,10,FALSE)),"")</f>
        <v>1.39</v>
      </c>
      <c r="H22" s="96">
        <f>IFERROR(IF(VLOOKUP($A22,'Annex 2 EHV charges'!$A:$O,11,FALSE)=0,"",VLOOKUP($A22,'Annex 2 EHV charges'!$A:$O,11,FALSE)),"")</f>
        <v>1.39</v>
      </c>
    </row>
    <row r="23" spans="1:8" x14ac:dyDescent="0.2">
      <c r="A23" s="89">
        <f t="array" ref="A23">IFERROR(INDEX('Annex 2 EHV charges'!$A$11:$A$260, MATCH(0, IF(ISBLANK('Annex 2 EHV charges'!$A$11:$A$260),1, COUNTIF(A$4:$A22, 'Annex 2 EHV charges'!$A$11:$A$260)), 0)),"")</f>
        <v>477</v>
      </c>
      <c r="B23" s="89">
        <f>IF($A23="","",VLOOKUP($A23,'Annex 2 EHV charges'!$A:$O,2,0))</f>
        <v>477</v>
      </c>
      <c r="C23" s="90">
        <f>IF($A23="","",VLOOKUP($A23,'Annex 2 EHV charges'!$A:$O,3,0))</f>
        <v>2100041336734</v>
      </c>
      <c r="D23" s="89" t="str">
        <f>IF($A23="","",VLOOKUP($A23,'Annex 2 EHV charges'!$A:$O,7,0))</f>
        <v>Oak Grove Farm PV</v>
      </c>
      <c r="E23" s="94">
        <f>IFERROR(IF(VLOOKUP($A23,'Annex 2 EHV charges'!$A:$O,8,FALSE)=0,"",VLOOKUP($A23,'Annex 2 EHV charges'!$A:$O,8,FALSE)),"")</f>
        <v>1.173</v>
      </c>
      <c r="F23" s="95">
        <f>IFERROR(IF(VLOOKUP($A23,'Annex 2 EHV charges'!$A:$O,9,FALSE)=0,"",VLOOKUP($A23,'Annex 2 EHV charges'!$A:$O,9,FALSE)),"")</f>
        <v>2.3199999999999998</v>
      </c>
      <c r="G23" s="96">
        <f>IFERROR(IF(VLOOKUP($A23,'Annex 2 EHV charges'!$A:$O,10,FALSE)=0,"",VLOOKUP($A23,'Annex 2 EHV charges'!$A:$O,10,FALSE)),"")</f>
        <v>2.2599999999999998</v>
      </c>
      <c r="H23" s="96">
        <f>IFERROR(IF(VLOOKUP($A23,'Annex 2 EHV charges'!$A:$O,11,FALSE)=0,"",VLOOKUP($A23,'Annex 2 EHV charges'!$A:$O,11,FALSE)),"")</f>
        <v>2.2599999999999998</v>
      </c>
    </row>
    <row r="24" spans="1:8" x14ac:dyDescent="0.2">
      <c r="A24" s="89">
        <f t="array" ref="A24">IFERROR(INDEX('Annex 2 EHV charges'!$A$11:$A$260, MATCH(0, IF(ISBLANK('Annex 2 EHV charges'!$A$11:$A$260),1, COUNTIF(A$4:$A23, 'Annex 2 EHV charges'!$A$11:$A$260)), 0)),"")</f>
        <v>478</v>
      </c>
      <c r="B24" s="89">
        <f>IF($A24="","",VLOOKUP($A24,'Annex 2 EHV charges'!$A:$O,2,0))</f>
        <v>478</v>
      </c>
      <c r="C24" s="90">
        <f>IF($A24="","",VLOOKUP($A24,'Annex 2 EHV charges'!$A:$O,3,0))</f>
        <v>2100041329063</v>
      </c>
      <c r="D24" s="89" t="str">
        <f>IF($A24="","",VLOOKUP($A24,'Annex 2 EHV charges'!$A:$O,7,0))</f>
        <v>Llancadle Farm PV</v>
      </c>
      <c r="E24" s="94">
        <f>IFERROR(IF(VLOOKUP($A24,'Annex 2 EHV charges'!$A:$O,8,FALSE)=0,"",VLOOKUP($A24,'Annex 2 EHV charges'!$A:$O,8,FALSE)),"")</f>
        <v>8.6999999999999994E-2</v>
      </c>
      <c r="F24" s="95">
        <f>IFERROR(IF(VLOOKUP($A24,'Annex 2 EHV charges'!$A:$O,9,FALSE)=0,"",VLOOKUP($A24,'Annex 2 EHV charges'!$A:$O,9,FALSE)),"")</f>
        <v>27.99</v>
      </c>
      <c r="G24" s="96">
        <f>IFERROR(IF(VLOOKUP($A24,'Annex 2 EHV charges'!$A:$O,10,FALSE)=0,"",VLOOKUP($A24,'Annex 2 EHV charges'!$A:$O,10,FALSE)),"")</f>
        <v>1.1200000000000001</v>
      </c>
      <c r="H24" s="96">
        <f>IFERROR(IF(VLOOKUP($A24,'Annex 2 EHV charges'!$A:$O,11,FALSE)=0,"",VLOOKUP($A24,'Annex 2 EHV charges'!$A:$O,11,FALSE)),"")</f>
        <v>1.1200000000000001</v>
      </c>
    </row>
    <row r="25" spans="1:8" x14ac:dyDescent="0.2">
      <c r="A25" s="89">
        <f t="array" ref="A25">IFERROR(INDEX('Annex 2 EHV charges'!$A$11:$A$260, MATCH(0, IF(ISBLANK('Annex 2 EHV charges'!$A$11:$A$260),1, COUNTIF(A$4:$A24, 'Annex 2 EHV charges'!$A$11:$A$260)), 0)),"")</f>
        <v>479</v>
      </c>
      <c r="B25" s="89">
        <f>IF($A25="","",VLOOKUP($A25,'Annex 2 EHV charges'!$A:$O,2,0))</f>
        <v>479</v>
      </c>
      <c r="C25" s="90">
        <f>IF($A25="","",VLOOKUP($A25,'Annex 2 EHV charges'!$A:$O,3,0))</f>
        <v>2100041339178</v>
      </c>
      <c r="D25" s="89" t="str">
        <f>IF($A25="","",VLOOKUP($A25,'Annex 2 EHV charges'!$A:$O,7,0))</f>
        <v>Lower House Farm PV</v>
      </c>
      <c r="E25" s="94">
        <f>IFERROR(IF(VLOOKUP($A25,'Annex 2 EHV charges'!$A:$O,8,FALSE)=0,"",VLOOKUP($A25,'Annex 2 EHV charges'!$A:$O,8,FALSE)),"")</f>
        <v>2.1920000000000002</v>
      </c>
      <c r="F25" s="95">
        <f>IFERROR(IF(VLOOKUP($A25,'Annex 2 EHV charges'!$A:$O,9,FALSE)=0,"",VLOOKUP($A25,'Annex 2 EHV charges'!$A:$O,9,FALSE)),"")</f>
        <v>152.53</v>
      </c>
      <c r="G25" s="96">
        <f>IFERROR(IF(VLOOKUP($A25,'Annex 2 EHV charges'!$A:$O,10,FALSE)=0,"",VLOOKUP($A25,'Annex 2 EHV charges'!$A:$O,10,FALSE)),"")</f>
        <v>1.85</v>
      </c>
      <c r="H25" s="96">
        <f>IFERROR(IF(VLOOKUP($A25,'Annex 2 EHV charges'!$A:$O,11,FALSE)=0,"",VLOOKUP($A25,'Annex 2 EHV charges'!$A:$O,11,FALSE)),"")</f>
        <v>1.85</v>
      </c>
    </row>
    <row r="26" spans="1:8" x14ac:dyDescent="0.2">
      <c r="A26" s="89">
        <f t="array" ref="A26">IFERROR(INDEX('Annex 2 EHV charges'!$A$11:$A$260, MATCH(0, IF(ISBLANK('Annex 2 EHV charges'!$A$11:$A$260),1, COUNTIF(A$4:$A25, 'Annex 2 EHV charges'!$A$11:$A$260)), 0)),"")</f>
        <v>480</v>
      </c>
      <c r="B26" s="89">
        <f>IF($A26="","",VLOOKUP($A26,'Annex 2 EHV charges'!$A:$O,2,0))</f>
        <v>480</v>
      </c>
      <c r="C26" s="90">
        <f>IF($A26="","",VLOOKUP($A26,'Annex 2 EHV charges'!$A:$O,3,0))</f>
        <v>2100041343582</v>
      </c>
      <c r="D26" s="89" t="str">
        <f>IF($A26="","",VLOOKUP($A26,'Annex 2 EHV charges'!$A:$O,7,0))</f>
        <v>Derwyn PV</v>
      </c>
      <c r="E26" s="94">
        <f>IFERROR(IF(VLOOKUP($A26,'Annex 2 EHV charges'!$A:$O,8,FALSE)=0,"",VLOOKUP($A26,'Annex 2 EHV charges'!$A:$O,8,FALSE)),"")</f>
        <v>0.159</v>
      </c>
      <c r="F26" s="95">
        <f>IFERROR(IF(VLOOKUP($A26,'Annex 2 EHV charges'!$A:$O,9,FALSE)=0,"",VLOOKUP($A26,'Annex 2 EHV charges'!$A:$O,9,FALSE)),"")</f>
        <v>6.92</v>
      </c>
      <c r="G26" s="96">
        <f>IFERROR(IF(VLOOKUP($A26,'Annex 2 EHV charges'!$A:$O,10,FALSE)=0,"",VLOOKUP($A26,'Annex 2 EHV charges'!$A:$O,10,FALSE)),"")</f>
        <v>1.25</v>
      </c>
      <c r="H26" s="96">
        <f>IFERROR(IF(VLOOKUP($A26,'Annex 2 EHV charges'!$A:$O,11,FALSE)=0,"",VLOOKUP($A26,'Annex 2 EHV charges'!$A:$O,11,FALSE)),"")</f>
        <v>1.25</v>
      </c>
    </row>
    <row r="27" spans="1:8" x14ac:dyDescent="0.2">
      <c r="A27" s="89">
        <f t="array" ref="A27">IFERROR(INDEX('Annex 2 EHV charges'!$A$11:$A$260, MATCH(0, IF(ISBLANK('Annex 2 EHV charges'!$A$11:$A$260),1, COUNTIF(A$4:$A26, 'Annex 2 EHV charges'!$A$11:$A$260)), 0)),"")</f>
        <v>481</v>
      </c>
      <c r="B27" s="89">
        <f>IF($A27="","",VLOOKUP($A27,'Annex 2 EHV charges'!$A:$O,2,0))</f>
        <v>481</v>
      </c>
      <c r="C27" s="90">
        <f>IF($A27="","",VLOOKUP($A27,'Annex 2 EHV charges'!$A:$O,3,0))</f>
        <v>2100041343936</v>
      </c>
      <c r="D27" s="89" t="str">
        <f>IF($A27="","",VLOOKUP($A27,'Annex 2 EHV charges'!$A:$O,7,0))</f>
        <v>Rosedew PV</v>
      </c>
      <c r="E27" s="94">
        <f>IFERROR(IF(VLOOKUP($A27,'Annex 2 EHV charges'!$A:$O,8,FALSE)=0,"",VLOOKUP($A27,'Annex 2 EHV charges'!$A:$O,8,FALSE)),"")</f>
        <v>9.1999999999999998E-2</v>
      </c>
      <c r="F27" s="95">
        <f>IFERROR(IF(VLOOKUP($A27,'Annex 2 EHV charges'!$A:$O,9,FALSE)=0,"",VLOOKUP($A27,'Annex 2 EHV charges'!$A:$O,9,FALSE)),"")</f>
        <v>32.14</v>
      </c>
      <c r="G27" s="96">
        <f>IFERROR(IF(VLOOKUP($A27,'Annex 2 EHV charges'!$A:$O,10,FALSE)=0,"",VLOOKUP($A27,'Annex 2 EHV charges'!$A:$O,10,FALSE)),"")</f>
        <v>1.41</v>
      </c>
      <c r="H27" s="96">
        <f>IFERROR(IF(VLOOKUP($A27,'Annex 2 EHV charges'!$A:$O,11,FALSE)=0,"",VLOOKUP($A27,'Annex 2 EHV charges'!$A:$O,11,FALSE)),"")</f>
        <v>1.41</v>
      </c>
    </row>
    <row r="28" spans="1:8" x14ac:dyDescent="0.2">
      <c r="A28" s="89">
        <f t="array" ref="A28">IFERROR(INDEX('Annex 2 EHV charges'!$A$11:$A$260, MATCH(0, IF(ISBLANK('Annex 2 EHV charges'!$A$11:$A$260),1, COUNTIF(A$4:$A27, 'Annex 2 EHV charges'!$A$11:$A$260)), 0)),"")</f>
        <v>482</v>
      </c>
      <c r="B28" s="89">
        <f>IF($A28="","",VLOOKUP($A28,'Annex 2 EHV charges'!$A:$O,2,0))</f>
        <v>482</v>
      </c>
      <c r="C28" s="90">
        <f>IF($A28="","",VLOOKUP($A28,'Annex 2 EHV charges'!$A:$O,3,0))</f>
        <v>2100041344647</v>
      </c>
      <c r="D28" s="89" t="str">
        <f>IF($A28="","",VLOOKUP($A28,'Annex 2 EHV charges'!$A:$O,7,0))</f>
        <v>Pen Rhiw Caradog PV</v>
      </c>
      <c r="E28" s="94">
        <f>IFERROR(IF(VLOOKUP($A28,'Annex 2 EHV charges'!$A:$O,8,FALSE)=0,"",VLOOKUP($A28,'Annex 2 EHV charges'!$A:$O,8,FALSE)),"")</f>
        <v>0.02</v>
      </c>
      <c r="F28" s="95">
        <f>IFERROR(IF(VLOOKUP($A28,'Annex 2 EHV charges'!$A:$O,9,FALSE)=0,"",VLOOKUP($A28,'Annex 2 EHV charges'!$A:$O,9,FALSE)),"")</f>
        <v>13.86</v>
      </c>
      <c r="G28" s="96">
        <f>IFERROR(IF(VLOOKUP($A28,'Annex 2 EHV charges'!$A:$O,10,FALSE)=0,"",VLOOKUP($A28,'Annex 2 EHV charges'!$A:$O,10,FALSE)),"")</f>
        <v>1.53</v>
      </c>
      <c r="H28" s="96">
        <f>IFERROR(IF(VLOOKUP($A28,'Annex 2 EHV charges'!$A:$O,11,FALSE)=0,"",VLOOKUP($A28,'Annex 2 EHV charges'!$A:$O,11,FALSE)),"")</f>
        <v>1.53</v>
      </c>
    </row>
    <row r="29" spans="1:8" x14ac:dyDescent="0.2">
      <c r="A29" s="89">
        <f t="array" ref="A29">IFERROR(INDEX('Annex 2 EHV charges'!$A$11:$A$260, MATCH(0, IF(ISBLANK('Annex 2 EHV charges'!$A$11:$A$260),1, COUNTIF(A$4:$A28, 'Annex 2 EHV charges'!$A$11:$A$260)), 0)),"")</f>
        <v>483</v>
      </c>
      <c r="B29" s="89">
        <f>IF($A29="","",VLOOKUP($A29,'Annex 2 EHV charges'!$A:$O,2,0))</f>
        <v>483</v>
      </c>
      <c r="C29" s="90">
        <f>IF($A29="","",VLOOKUP($A29,'Annex 2 EHV charges'!$A:$O,3,0))</f>
        <v>2100041345400</v>
      </c>
      <c r="D29" s="89" t="str">
        <f>IF($A29="","",VLOOKUP($A29,'Annex 2 EHV charges'!$A:$O,7,0))</f>
        <v>Mynydd Y Gwrhyd WF</v>
      </c>
      <c r="E29" s="94">
        <f>IFERROR(IF(VLOOKUP($A29,'Annex 2 EHV charges'!$A:$O,8,FALSE)=0,"",VLOOKUP($A29,'Annex 2 EHV charges'!$A:$O,8,FALSE)),"")</f>
        <v>7.5999999999999998E-2</v>
      </c>
      <c r="F29" s="95">
        <f>IFERROR(IF(VLOOKUP($A29,'Annex 2 EHV charges'!$A:$O,9,FALSE)=0,"",VLOOKUP($A29,'Annex 2 EHV charges'!$A:$O,9,FALSE)),"")</f>
        <v>18.78</v>
      </c>
      <c r="G29" s="96">
        <f>IFERROR(IF(VLOOKUP($A29,'Annex 2 EHV charges'!$A:$O,10,FALSE)=0,"",VLOOKUP($A29,'Annex 2 EHV charges'!$A:$O,10,FALSE)),"")</f>
        <v>0.99</v>
      </c>
      <c r="H29" s="96">
        <f>IFERROR(IF(VLOOKUP($A29,'Annex 2 EHV charges'!$A:$O,11,FALSE)=0,"",VLOOKUP($A29,'Annex 2 EHV charges'!$A:$O,11,FALSE)),"")</f>
        <v>0.99</v>
      </c>
    </row>
    <row r="30" spans="1:8" x14ac:dyDescent="0.2">
      <c r="A30" s="89">
        <f t="array" ref="A30">IFERROR(INDEX('Annex 2 EHV charges'!$A$11:$A$260, MATCH(0, IF(ISBLANK('Annex 2 EHV charges'!$A$11:$A$260),1, COUNTIF(A$4:$A29, 'Annex 2 EHV charges'!$A$11:$A$260)), 0)),"")</f>
        <v>484</v>
      </c>
      <c r="B30" s="89">
        <f>IF($A30="","",VLOOKUP($A30,'Annex 2 EHV charges'!$A:$O,2,0))</f>
        <v>484</v>
      </c>
      <c r="C30" s="90">
        <f>IF($A30="","",VLOOKUP($A30,'Annex 2 EHV charges'!$A:$O,3,0))</f>
        <v>2100041346894</v>
      </c>
      <c r="D30" s="89" t="str">
        <f>IF($A30="","",VLOOKUP($A30,'Annex 2 EHV charges'!$A:$O,7,0))</f>
        <v>Tonypandy STOR</v>
      </c>
      <c r="E30" s="94" t="str">
        <f>IFERROR(IF(VLOOKUP($A30,'Annex 2 EHV charges'!$A:$O,8,FALSE)=0,"",VLOOKUP($A30,'Annex 2 EHV charges'!$A:$O,8,FALSE)),"")</f>
        <v/>
      </c>
      <c r="F30" s="95">
        <f>IFERROR(IF(VLOOKUP($A30,'Annex 2 EHV charges'!$A:$O,9,FALSE)=0,"",VLOOKUP($A30,'Annex 2 EHV charges'!$A:$O,9,FALSE)),"")</f>
        <v>8.06</v>
      </c>
      <c r="G30" s="96">
        <f>IFERROR(IF(VLOOKUP($A30,'Annex 2 EHV charges'!$A:$O,10,FALSE)=0,"",VLOOKUP($A30,'Annex 2 EHV charges'!$A:$O,10,FALSE)),"")</f>
        <v>3.43</v>
      </c>
      <c r="H30" s="96">
        <f>IFERROR(IF(VLOOKUP($A30,'Annex 2 EHV charges'!$A:$O,11,FALSE)=0,"",VLOOKUP($A30,'Annex 2 EHV charges'!$A:$O,11,FALSE)),"")</f>
        <v>3.43</v>
      </c>
    </row>
    <row r="31" spans="1:8" x14ac:dyDescent="0.2">
      <c r="A31" s="89">
        <f t="array" ref="A31">IFERROR(INDEX('Annex 2 EHV charges'!$A$11:$A$260, MATCH(0, IF(ISBLANK('Annex 2 EHV charges'!$A$11:$A$260),1, COUNTIF(A$4:$A30, 'Annex 2 EHV charges'!$A$11:$A$260)), 0)),"")</f>
        <v>485</v>
      </c>
      <c r="B31" s="89">
        <f>IF($A31="","",VLOOKUP($A31,'Annex 2 EHV charges'!$A:$O,2,0))</f>
        <v>485</v>
      </c>
      <c r="C31" s="90">
        <f>IF($A31="","",VLOOKUP($A31,'Annex 2 EHV charges'!$A:$O,3,0))</f>
        <v>2100041346867</v>
      </c>
      <c r="D31" s="89" t="str">
        <f>IF($A31="","",VLOOKUP($A31,'Annex 2 EHV charges'!$A:$O,7,0))</f>
        <v>Traston Road STOR</v>
      </c>
      <c r="E31" s="94">
        <f>IFERROR(IF(VLOOKUP($A31,'Annex 2 EHV charges'!$A:$O,8,FALSE)=0,"",VLOOKUP($A31,'Annex 2 EHV charges'!$A:$O,8,FALSE)),"")</f>
        <v>2.9000000000000001E-2</v>
      </c>
      <c r="F31" s="95">
        <f>IFERROR(IF(VLOOKUP($A31,'Annex 2 EHV charges'!$A:$O,9,FALSE)=0,"",VLOOKUP($A31,'Annex 2 EHV charges'!$A:$O,9,FALSE)),"")</f>
        <v>5.93</v>
      </c>
      <c r="G31" s="96">
        <f>IFERROR(IF(VLOOKUP($A31,'Annex 2 EHV charges'!$A:$O,10,FALSE)=0,"",VLOOKUP($A31,'Annex 2 EHV charges'!$A:$O,10,FALSE)),"")</f>
        <v>2.77</v>
      </c>
      <c r="H31" s="96">
        <f>IFERROR(IF(VLOOKUP($A31,'Annex 2 EHV charges'!$A:$O,11,FALSE)=0,"",VLOOKUP($A31,'Annex 2 EHV charges'!$A:$O,11,FALSE)),"")</f>
        <v>2.77</v>
      </c>
    </row>
    <row r="32" spans="1:8" x14ac:dyDescent="0.2">
      <c r="A32" s="89">
        <f t="array" ref="A32">IFERROR(INDEX('Annex 2 EHV charges'!$A$11:$A$260, MATCH(0, IF(ISBLANK('Annex 2 EHV charges'!$A$11:$A$260),1, COUNTIF(A$4:$A31, 'Annex 2 EHV charges'!$A$11:$A$260)), 0)),"")</f>
        <v>486</v>
      </c>
      <c r="B32" s="89">
        <f>IF($A32="","",VLOOKUP($A32,'Annex 2 EHV charges'!$A:$O,2,0))</f>
        <v>486</v>
      </c>
      <c r="C32" s="90">
        <f>IF($A32="","",VLOOKUP($A32,'Annex 2 EHV charges'!$A:$O,3,0))</f>
        <v>2100041347202</v>
      </c>
      <c r="D32" s="89" t="str">
        <f>IF($A32="","",VLOOKUP($A32,'Annex 2 EHV charges'!$A:$O,7,0))</f>
        <v>Maesgwyn Extension WF</v>
      </c>
      <c r="E32" s="94">
        <f>IFERROR(IF(VLOOKUP($A32,'Annex 2 EHV charges'!$A:$O,8,FALSE)=0,"",VLOOKUP($A32,'Annex 2 EHV charges'!$A:$O,8,FALSE)),"")</f>
        <v>5.3999999999999999E-2</v>
      </c>
      <c r="F32" s="95">
        <f>IFERROR(IF(VLOOKUP($A32,'Annex 2 EHV charges'!$A:$O,9,FALSE)=0,"",VLOOKUP($A32,'Annex 2 EHV charges'!$A:$O,9,FALSE)),"")</f>
        <v>20.149999999999999</v>
      </c>
      <c r="G32" s="96">
        <f>IFERROR(IF(VLOOKUP($A32,'Annex 2 EHV charges'!$A:$O,10,FALSE)=0,"",VLOOKUP($A32,'Annex 2 EHV charges'!$A:$O,10,FALSE)),"")</f>
        <v>1.1399999999999999</v>
      </c>
      <c r="H32" s="96">
        <f>IFERROR(IF(VLOOKUP($A32,'Annex 2 EHV charges'!$A:$O,11,FALSE)=0,"",VLOOKUP($A32,'Annex 2 EHV charges'!$A:$O,11,FALSE)),"")</f>
        <v>1.1399999999999999</v>
      </c>
    </row>
    <row r="33" spans="1:8" x14ac:dyDescent="0.2">
      <c r="A33" s="89">
        <f t="array" ref="A33">IFERROR(INDEX('Annex 2 EHV charges'!$A$11:$A$260, MATCH(0, IF(ISBLANK('Annex 2 EHV charges'!$A$11:$A$260),1, COUNTIF(A$4:$A32, 'Annex 2 EHV charges'!$A$11:$A$260)), 0)),"")</f>
        <v>487</v>
      </c>
      <c r="B33" s="89">
        <f>IF($A33="","",VLOOKUP($A33,'Annex 2 EHV charges'!$A:$O,2,0))</f>
        <v>487</v>
      </c>
      <c r="C33" s="90">
        <f>IF($A33="","",VLOOKUP($A33,'Annex 2 EHV charges'!$A:$O,3,0))</f>
        <v>2100041363418</v>
      </c>
      <c r="D33" s="89" t="str">
        <f>IF($A33="","",VLOOKUP($A33,'Annex 2 EHV charges'!$A:$O,7,0))</f>
        <v>Manor Farm PV</v>
      </c>
      <c r="E33" s="94">
        <f>IFERROR(IF(VLOOKUP($A33,'Annex 2 EHV charges'!$A:$O,8,FALSE)=0,"",VLOOKUP($A33,'Annex 2 EHV charges'!$A:$O,8,FALSE)),"")</f>
        <v>2.129</v>
      </c>
      <c r="F33" s="95">
        <f>IFERROR(IF(VLOOKUP($A33,'Annex 2 EHV charges'!$A:$O,9,FALSE)=0,"",VLOOKUP($A33,'Annex 2 EHV charges'!$A:$O,9,FALSE)),"")</f>
        <v>11.32</v>
      </c>
      <c r="G33" s="96">
        <f>IFERROR(IF(VLOOKUP($A33,'Annex 2 EHV charges'!$A:$O,10,FALSE)=0,"",VLOOKUP($A33,'Annex 2 EHV charges'!$A:$O,10,FALSE)),"")</f>
        <v>1.54</v>
      </c>
      <c r="H33" s="96">
        <f>IFERROR(IF(VLOOKUP($A33,'Annex 2 EHV charges'!$A:$O,11,FALSE)=0,"",VLOOKUP($A33,'Annex 2 EHV charges'!$A:$O,11,FALSE)),"")</f>
        <v>1.54</v>
      </c>
    </row>
    <row r="34" spans="1:8" x14ac:dyDescent="0.2">
      <c r="A34" s="89">
        <f t="array" ref="A34">IFERROR(INDEX('Annex 2 EHV charges'!$A$11:$A$260, MATCH(0, IF(ISBLANK('Annex 2 EHV charges'!$A$11:$A$260),1, COUNTIF(A$4:$A33, 'Annex 2 EHV charges'!$A$11:$A$260)), 0)),"")</f>
        <v>488</v>
      </c>
      <c r="B34" s="89">
        <f>IF($A34="","",VLOOKUP($A34,'Annex 2 EHV charges'!$A:$O,2,0))</f>
        <v>488</v>
      </c>
      <c r="C34" s="90">
        <f>IF($A34="","",VLOOKUP($A34,'Annex 2 EHV charges'!$A:$O,3,0))</f>
        <v>2100041376426</v>
      </c>
      <c r="D34" s="89" t="str">
        <f>IF($A34="","",VLOOKUP($A34,'Annex 2 EHV charges'!$A:$O,7,0))</f>
        <v>Pant Y Moch PV2</v>
      </c>
      <c r="E34" s="94">
        <f>IFERROR(IF(VLOOKUP($A34,'Annex 2 EHV charges'!$A:$O,8,FALSE)=0,"",VLOOKUP($A34,'Annex 2 EHV charges'!$A:$O,8,FALSE)),"")</f>
        <v>6.4000000000000001E-2</v>
      </c>
      <c r="F34" s="95">
        <f>IFERROR(IF(VLOOKUP($A34,'Annex 2 EHV charges'!$A:$O,9,FALSE)=0,"",VLOOKUP($A34,'Annex 2 EHV charges'!$A:$O,9,FALSE)),"")</f>
        <v>6.62</v>
      </c>
      <c r="G34" s="96">
        <f>IFERROR(IF(VLOOKUP($A34,'Annex 2 EHV charges'!$A:$O,10,FALSE)=0,"",VLOOKUP($A34,'Annex 2 EHV charges'!$A:$O,10,FALSE)),"")</f>
        <v>1.99</v>
      </c>
      <c r="H34" s="96">
        <f>IFERROR(IF(VLOOKUP($A34,'Annex 2 EHV charges'!$A:$O,11,FALSE)=0,"",VLOOKUP($A34,'Annex 2 EHV charges'!$A:$O,11,FALSE)),"")</f>
        <v>1.99</v>
      </c>
    </row>
    <row r="35" spans="1:8" x14ac:dyDescent="0.2">
      <c r="A35" s="89">
        <f t="array" ref="A35">IFERROR(INDEX('Annex 2 EHV charges'!$A$11:$A$260, MATCH(0, IF(ISBLANK('Annex 2 EHV charges'!$A$11:$A$260),1, COUNTIF(A$4:$A34, 'Annex 2 EHV charges'!$A$11:$A$260)), 0)),"")</f>
        <v>489</v>
      </c>
      <c r="B35" s="89">
        <f>IF($A35="","",VLOOKUP($A35,'Annex 2 EHV charges'!$A:$O,2,0))</f>
        <v>489</v>
      </c>
      <c r="C35" s="90">
        <f>IF($A35="","",VLOOKUP($A35,'Annex 2 EHV charges'!$A:$O,3,0))</f>
        <v>2100041355189</v>
      </c>
      <c r="D35" s="89" t="str">
        <f>IF($A35="","",VLOOKUP($A35,'Annex 2 EHV charges'!$A:$O,7,0))</f>
        <v>Rhewl Farm PV</v>
      </c>
      <c r="E35" s="94">
        <f>IFERROR(IF(VLOOKUP($A35,'Annex 2 EHV charges'!$A:$O,8,FALSE)=0,"",VLOOKUP($A35,'Annex 2 EHV charges'!$A:$O,8,FALSE)),"")</f>
        <v>0.96199999999999997</v>
      </c>
      <c r="F35" s="95">
        <f>IFERROR(IF(VLOOKUP($A35,'Annex 2 EHV charges'!$A:$O,9,FALSE)=0,"",VLOOKUP($A35,'Annex 2 EHV charges'!$A:$O,9,FALSE)),"")</f>
        <v>10.09</v>
      </c>
      <c r="G35" s="96">
        <f>IFERROR(IF(VLOOKUP($A35,'Annex 2 EHV charges'!$A:$O,10,FALSE)=0,"",VLOOKUP($A35,'Annex 2 EHV charges'!$A:$O,10,FALSE)),"")</f>
        <v>1.35</v>
      </c>
      <c r="H35" s="96">
        <f>IFERROR(IF(VLOOKUP($A35,'Annex 2 EHV charges'!$A:$O,11,FALSE)=0,"",VLOOKUP($A35,'Annex 2 EHV charges'!$A:$O,11,FALSE)),"")</f>
        <v>1.35</v>
      </c>
    </row>
    <row r="36" spans="1:8" x14ac:dyDescent="0.2">
      <c r="A36" s="89">
        <f t="array" ref="A36">IFERROR(INDEX('Annex 2 EHV charges'!$A$11:$A$260, MATCH(0, IF(ISBLANK('Annex 2 EHV charges'!$A$11:$A$260),1, COUNTIF(A$4:$A35, 'Annex 2 EHV charges'!$A$11:$A$260)), 0)),"")</f>
        <v>491</v>
      </c>
      <c r="B36" s="89">
        <f>IF($A36="","",VLOOKUP($A36,'Annex 2 EHV charges'!$A:$O,2,0))</f>
        <v>491</v>
      </c>
      <c r="C36" s="90">
        <f>IF($A36="","",VLOOKUP($A36,'Annex 2 EHV charges'!$A:$O,3,0))</f>
        <v>2100041383511</v>
      </c>
      <c r="D36" s="89" t="str">
        <f>IF($A36="","",VLOOKUP($A36,'Annex 2 EHV charges'!$A:$O,7,0))</f>
        <v>Bargoed PV</v>
      </c>
      <c r="E36" s="94" t="str">
        <f>IFERROR(IF(VLOOKUP($A36,'Annex 2 EHV charges'!$A:$O,8,FALSE)=0,"",VLOOKUP($A36,'Annex 2 EHV charges'!$A:$O,8,FALSE)),"")</f>
        <v/>
      </c>
      <c r="F36" s="95">
        <f>IFERROR(IF(VLOOKUP($A36,'Annex 2 EHV charges'!$A:$O,9,FALSE)=0,"",VLOOKUP($A36,'Annex 2 EHV charges'!$A:$O,9,FALSE)),"")</f>
        <v>6.32</v>
      </c>
      <c r="G36" s="96">
        <f>IFERROR(IF(VLOOKUP($A36,'Annex 2 EHV charges'!$A:$O,10,FALSE)=0,"",VLOOKUP($A36,'Annex 2 EHV charges'!$A:$O,10,FALSE)),"")</f>
        <v>1.66</v>
      </c>
      <c r="H36" s="96">
        <f>IFERROR(IF(VLOOKUP($A36,'Annex 2 EHV charges'!$A:$O,11,FALSE)=0,"",VLOOKUP($A36,'Annex 2 EHV charges'!$A:$O,11,FALSE)),"")</f>
        <v>1.66</v>
      </c>
    </row>
    <row r="37" spans="1:8" x14ac:dyDescent="0.2">
      <c r="A37" s="89">
        <f t="array" ref="A37">IFERROR(INDEX('Annex 2 EHV charges'!$A$11:$A$260, MATCH(0, IF(ISBLANK('Annex 2 EHV charges'!$A$11:$A$260),1, COUNTIF(A$4:$A36, 'Annex 2 EHV charges'!$A$11:$A$260)), 0)),"")</f>
        <v>492</v>
      </c>
      <c r="B37" s="89">
        <f>IF($A37="","",VLOOKUP($A37,'Annex 2 EHV charges'!$A:$O,2,0))</f>
        <v>492</v>
      </c>
      <c r="C37" s="90">
        <f>IF($A37="","",VLOOKUP($A37,'Annex 2 EHV charges'!$A:$O,3,0))</f>
        <v>2100041383822</v>
      </c>
      <c r="D37" s="89" t="str">
        <f>IF($A37="","",VLOOKUP($A37,'Annex 2 EHV charges'!$A:$O,7,0))</f>
        <v>Mynydd Brombil WF</v>
      </c>
      <c r="E37" s="94">
        <f>IFERROR(IF(VLOOKUP($A37,'Annex 2 EHV charges'!$A:$O,8,FALSE)=0,"",VLOOKUP($A37,'Annex 2 EHV charges'!$A:$O,8,FALSE)),"")</f>
        <v>6.6000000000000003E-2</v>
      </c>
      <c r="F37" s="95">
        <f>IFERROR(IF(VLOOKUP($A37,'Annex 2 EHV charges'!$A:$O,9,FALSE)=0,"",VLOOKUP($A37,'Annex 2 EHV charges'!$A:$O,9,FALSE)),"")</f>
        <v>66.739999999999995</v>
      </c>
      <c r="G37" s="96">
        <f>IFERROR(IF(VLOOKUP($A37,'Annex 2 EHV charges'!$A:$O,10,FALSE)=0,"",VLOOKUP($A37,'Annex 2 EHV charges'!$A:$O,10,FALSE)),"")</f>
        <v>1.01</v>
      </c>
      <c r="H37" s="96">
        <f>IFERROR(IF(VLOOKUP($A37,'Annex 2 EHV charges'!$A:$O,11,FALSE)=0,"",VLOOKUP($A37,'Annex 2 EHV charges'!$A:$O,11,FALSE)),"")</f>
        <v>1.01</v>
      </c>
    </row>
    <row r="38" spans="1:8" x14ac:dyDescent="0.2">
      <c r="A38" s="89">
        <f t="array" ref="A38">IFERROR(INDEX('Annex 2 EHV charges'!$A$11:$A$260, MATCH(0, IF(ISBLANK('Annex 2 EHV charges'!$A$11:$A$260),1, COUNTIF(A$4:$A37, 'Annex 2 EHV charges'!$A$11:$A$260)), 0)),"")</f>
        <v>493</v>
      </c>
      <c r="B38" s="89">
        <f>IF($A38="","",VLOOKUP($A38,'Annex 2 EHV charges'!$A:$O,2,0))</f>
        <v>493</v>
      </c>
      <c r="C38" s="90">
        <f>IF($A38="","",VLOOKUP($A38,'Annex 2 EHV charges'!$A:$O,3,0))</f>
        <v>2100041383840</v>
      </c>
      <c r="D38" s="89" t="str">
        <f>IF($A38="","",VLOOKUP($A38,'Annex 2 EHV charges'!$A:$O,7,0))</f>
        <v>Rassau Ind Est STOR</v>
      </c>
      <c r="E38" s="94" t="str">
        <f>IFERROR(IF(VLOOKUP($A38,'Annex 2 EHV charges'!$A:$O,8,FALSE)=0,"",VLOOKUP($A38,'Annex 2 EHV charges'!$A:$O,8,FALSE)),"")</f>
        <v/>
      </c>
      <c r="F38" s="95">
        <f>IFERROR(IF(VLOOKUP($A38,'Annex 2 EHV charges'!$A:$O,9,FALSE)=0,"",VLOOKUP($A38,'Annex 2 EHV charges'!$A:$O,9,FALSE)),"")</f>
        <v>65.25</v>
      </c>
      <c r="G38" s="96">
        <f>IFERROR(IF(VLOOKUP($A38,'Annex 2 EHV charges'!$A:$O,10,FALSE)=0,"",VLOOKUP($A38,'Annex 2 EHV charges'!$A:$O,10,FALSE)),"")</f>
        <v>1</v>
      </c>
      <c r="H38" s="96">
        <f>IFERROR(IF(VLOOKUP($A38,'Annex 2 EHV charges'!$A:$O,11,FALSE)=0,"",VLOOKUP($A38,'Annex 2 EHV charges'!$A:$O,11,FALSE)),"")</f>
        <v>1</v>
      </c>
    </row>
    <row r="39" spans="1:8" x14ac:dyDescent="0.2">
      <c r="A39" s="89">
        <f t="array" ref="A39">IFERROR(INDEX('Annex 2 EHV charges'!$A$11:$A$260, MATCH(0, IF(ISBLANK('Annex 2 EHV charges'!$A$11:$A$260),1, COUNTIF(A$4:$A38, 'Annex 2 EHV charges'!$A$11:$A$260)), 0)),"")</f>
        <v>494</v>
      </c>
      <c r="B39" s="89">
        <f>IF($A39="","",VLOOKUP($A39,'Annex 2 EHV charges'!$A:$O,2,0))</f>
        <v>494</v>
      </c>
      <c r="C39" s="90">
        <f>IF($A39="","",VLOOKUP($A39,'Annex 2 EHV charges'!$A:$O,3,0))</f>
        <v>2100041394105</v>
      </c>
      <c r="D39" s="89" t="str">
        <f>IF($A39="","",VLOOKUP($A39,'Annex 2 EHV charges'!$A:$O,7,0))</f>
        <v>Llynfi Afan WF</v>
      </c>
      <c r="E39" s="94" t="str">
        <f>IFERROR(IF(VLOOKUP($A39,'Annex 2 EHV charges'!$A:$O,8,FALSE)=0,"",VLOOKUP($A39,'Annex 2 EHV charges'!$A:$O,8,FALSE)),"")</f>
        <v/>
      </c>
      <c r="F39" s="95">
        <f>IFERROR(IF(VLOOKUP($A39,'Annex 2 EHV charges'!$A:$O,9,FALSE)=0,"",VLOOKUP($A39,'Annex 2 EHV charges'!$A:$O,9,FALSE)),"")</f>
        <v>39.57</v>
      </c>
      <c r="G39" s="96">
        <f>IFERROR(IF(VLOOKUP($A39,'Annex 2 EHV charges'!$A:$O,10,FALSE)=0,"",VLOOKUP($A39,'Annex 2 EHV charges'!$A:$O,10,FALSE)),"")</f>
        <v>0.99</v>
      </c>
      <c r="H39" s="96">
        <f>IFERROR(IF(VLOOKUP($A39,'Annex 2 EHV charges'!$A:$O,11,FALSE)=0,"",VLOOKUP($A39,'Annex 2 EHV charges'!$A:$O,11,FALSE)),"")</f>
        <v>0.99</v>
      </c>
    </row>
    <row r="40" spans="1:8" x14ac:dyDescent="0.2">
      <c r="A40" s="89">
        <f t="array" ref="A40">IFERROR(INDEX('Annex 2 EHV charges'!$A$11:$A$260, MATCH(0, IF(ISBLANK('Annex 2 EHV charges'!$A$11:$A$260),1, COUNTIF(A$4:$A39, 'Annex 2 EHV charges'!$A$11:$A$260)), 0)),"")</f>
        <v>495</v>
      </c>
      <c r="B40" s="89">
        <f>IF($A40="","",VLOOKUP($A40,'Annex 2 EHV charges'!$A:$O,2,0))</f>
        <v>495</v>
      </c>
      <c r="C40" s="90">
        <f>IF($A40="","",VLOOKUP($A40,'Annex 2 EHV charges'!$A:$O,3,0))</f>
        <v>2100041394123</v>
      </c>
      <c r="D40" s="89" t="str">
        <f>IF($A40="","",VLOOKUP($A40,'Annex 2 EHV charges'!$A:$O,7,0))</f>
        <v>Mynydd Yr Aber 66kV WF</v>
      </c>
      <c r="E40" s="94" t="str">
        <f>IFERROR(IF(VLOOKUP($A40,'Annex 2 EHV charges'!$A:$O,8,FALSE)=0,"",VLOOKUP($A40,'Annex 2 EHV charges'!$A:$O,8,FALSE)),"")</f>
        <v/>
      </c>
      <c r="F40" s="95">
        <f>IFERROR(IF(VLOOKUP($A40,'Annex 2 EHV charges'!$A:$O,9,FALSE)=0,"",VLOOKUP($A40,'Annex 2 EHV charges'!$A:$O,9,FALSE)),"")</f>
        <v>141.91999999999999</v>
      </c>
      <c r="G40" s="96">
        <f>IFERROR(IF(VLOOKUP($A40,'Annex 2 EHV charges'!$A:$O,10,FALSE)=0,"",VLOOKUP($A40,'Annex 2 EHV charges'!$A:$O,10,FALSE)),"")</f>
        <v>0.88</v>
      </c>
      <c r="H40" s="96">
        <f>IFERROR(IF(VLOOKUP($A40,'Annex 2 EHV charges'!$A:$O,11,FALSE)=0,"",VLOOKUP($A40,'Annex 2 EHV charges'!$A:$O,11,FALSE)),"")</f>
        <v>0.88</v>
      </c>
    </row>
    <row r="41" spans="1:8" x14ac:dyDescent="0.2">
      <c r="A41" s="89">
        <f t="array" ref="A41">IFERROR(INDEX('Annex 2 EHV charges'!$A$11:$A$260, MATCH(0, IF(ISBLANK('Annex 2 EHV charges'!$A$11:$A$260),1, COUNTIF(A$4:$A40, 'Annex 2 EHV charges'!$A$11:$A$260)), 0)),"")</f>
        <v>496</v>
      </c>
      <c r="B41" s="89">
        <f>IF($A41="","",VLOOKUP($A41,'Annex 2 EHV charges'!$A:$O,2,0))</f>
        <v>496</v>
      </c>
      <c r="C41" s="90">
        <f>IF($A41="","",VLOOKUP($A41,'Annex 2 EHV charges'!$A:$O,3,0))</f>
        <v>2100041401774</v>
      </c>
      <c r="D41" s="89" t="str">
        <f>IF($A41="","",VLOOKUP($A41,'Annex 2 EHV charges'!$A:$O,7,0))</f>
        <v>Waun Y Pound 1 STOR</v>
      </c>
      <c r="E41" s="94" t="str">
        <f>IFERROR(IF(VLOOKUP($A41,'Annex 2 EHV charges'!$A:$O,8,FALSE)=0,"",VLOOKUP($A41,'Annex 2 EHV charges'!$A:$O,8,FALSE)),"")</f>
        <v/>
      </c>
      <c r="F41" s="95">
        <f>IFERROR(IF(VLOOKUP($A41,'Annex 2 EHV charges'!$A:$O,9,FALSE)=0,"",VLOOKUP($A41,'Annex 2 EHV charges'!$A:$O,9,FALSE)),"")</f>
        <v>14.9</v>
      </c>
      <c r="G41" s="96">
        <f>IFERROR(IF(VLOOKUP($A41,'Annex 2 EHV charges'!$A:$O,10,FALSE)=0,"",VLOOKUP($A41,'Annex 2 EHV charges'!$A:$O,10,FALSE)),"")</f>
        <v>1.03</v>
      </c>
      <c r="H41" s="96">
        <f>IFERROR(IF(VLOOKUP($A41,'Annex 2 EHV charges'!$A:$O,11,FALSE)=0,"",VLOOKUP($A41,'Annex 2 EHV charges'!$A:$O,11,FALSE)),"")</f>
        <v>1.03</v>
      </c>
    </row>
    <row r="42" spans="1:8" x14ac:dyDescent="0.2">
      <c r="A42" s="89">
        <f t="array" ref="A42">IFERROR(INDEX('Annex 2 EHV charges'!$A$11:$A$260, MATCH(0, IF(ISBLANK('Annex 2 EHV charges'!$A$11:$A$260),1, COUNTIF(A$4:$A41, 'Annex 2 EHV charges'!$A$11:$A$260)), 0)),"")</f>
        <v>497</v>
      </c>
      <c r="B42" s="89">
        <f>IF($A42="","",VLOOKUP($A42,'Annex 2 EHV charges'!$A:$O,2,0))</f>
        <v>497</v>
      </c>
      <c r="C42" s="90">
        <f>IF($A42="","",VLOOKUP($A42,'Annex 2 EHV charges'!$A:$O,3,0))</f>
        <v>2100041403638</v>
      </c>
      <c r="D42" s="89" t="str">
        <f>IF($A42="","",VLOOKUP($A42,'Annex 2 EHV charges'!$A:$O,7,0))</f>
        <v>Cockett Valley PV</v>
      </c>
      <c r="E42" s="94">
        <f>IFERROR(IF(VLOOKUP($A42,'Annex 2 EHV charges'!$A:$O,8,FALSE)=0,"",VLOOKUP($A42,'Annex 2 EHV charges'!$A:$O,8,FALSE)),"")</f>
        <v>0.57899999999999996</v>
      </c>
      <c r="F42" s="95">
        <f>IFERROR(IF(VLOOKUP($A42,'Annex 2 EHV charges'!$A:$O,9,FALSE)=0,"",VLOOKUP($A42,'Annex 2 EHV charges'!$A:$O,9,FALSE)),"")</f>
        <v>4.91</v>
      </c>
      <c r="G42" s="96">
        <f>IFERROR(IF(VLOOKUP($A42,'Annex 2 EHV charges'!$A:$O,10,FALSE)=0,"",VLOOKUP($A42,'Annex 2 EHV charges'!$A:$O,10,FALSE)),"")</f>
        <v>3.26</v>
      </c>
      <c r="H42" s="96">
        <f>IFERROR(IF(VLOOKUP($A42,'Annex 2 EHV charges'!$A:$O,11,FALSE)=0,"",VLOOKUP($A42,'Annex 2 EHV charges'!$A:$O,11,FALSE)),"")</f>
        <v>3.26</v>
      </c>
    </row>
    <row r="43" spans="1:8" x14ac:dyDescent="0.2">
      <c r="A43" s="89">
        <f t="array" ref="A43">IFERROR(INDEX('Annex 2 EHV charges'!$A$11:$A$260, MATCH(0, IF(ISBLANK('Annex 2 EHV charges'!$A$11:$A$260),1, COUNTIF(A$4:$A42, 'Annex 2 EHV charges'!$A$11:$A$260)), 0)),"")</f>
        <v>498</v>
      </c>
      <c r="B43" s="89">
        <f>IF($A43="","",VLOOKUP($A43,'Annex 2 EHV charges'!$A:$O,2,0))</f>
        <v>498</v>
      </c>
      <c r="C43" s="90">
        <f>IF($A43="","",VLOOKUP($A43,'Annex 2 EHV charges'!$A:$O,3,0))</f>
        <v>2100041403656</v>
      </c>
      <c r="D43" s="89" t="str">
        <f>IF($A43="","",VLOOKUP($A43,'Annex 2 EHV charges'!$A:$O,7,0))</f>
        <v>Nathenfoel PV</v>
      </c>
      <c r="E43" s="94">
        <f>IFERROR(IF(VLOOKUP($A43,'Annex 2 EHV charges'!$A:$O,8,FALSE)=0,"",VLOOKUP($A43,'Annex 2 EHV charges'!$A:$O,8,FALSE)),"")</f>
        <v>7.22</v>
      </c>
      <c r="F43" s="95">
        <f>IFERROR(IF(VLOOKUP($A43,'Annex 2 EHV charges'!$A:$O,9,FALSE)=0,"",VLOOKUP($A43,'Annex 2 EHV charges'!$A:$O,9,FALSE)),"")</f>
        <v>1.6</v>
      </c>
      <c r="G43" s="96">
        <f>IFERROR(IF(VLOOKUP($A43,'Annex 2 EHV charges'!$A:$O,10,FALSE)=0,"",VLOOKUP($A43,'Annex 2 EHV charges'!$A:$O,10,FALSE)),"")</f>
        <v>3.7</v>
      </c>
      <c r="H43" s="96">
        <f>IFERROR(IF(VLOOKUP($A43,'Annex 2 EHV charges'!$A:$O,11,FALSE)=0,"",VLOOKUP($A43,'Annex 2 EHV charges'!$A:$O,11,FALSE)),"")</f>
        <v>3.7</v>
      </c>
    </row>
    <row r="44" spans="1:8" x14ac:dyDescent="0.2">
      <c r="A44" s="89">
        <f t="array" ref="A44">IFERROR(INDEX('Annex 2 EHV charges'!$A$11:$A$260, MATCH(0, IF(ISBLANK('Annex 2 EHV charges'!$A$11:$A$260),1, COUNTIF(A$4:$A43, 'Annex 2 EHV charges'!$A$11:$A$260)), 0)),"")</f>
        <v>499</v>
      </c>
      <c r="B44" s="89">
        <f>IF($A44="","",VLOOKUP($A44,'Annex 2 EHV charges'!$A:$O,2,0))</f>
        <v>499</v>
      </c>
      <c r="C44" s="90">
        <f>IF($A44="","",VLOOKUP($A44,'Annex 2 EHV charges'!$A:$O,3,0))</f>
        <v>2100041403674</v>
      </c>
      <c r="D44" s="89" t="str">
        <f>IF($A44="","",VLOOKUP($A44,'Annex 2 EHV charges'!$A:$O,7,0))</f>
        <v>Waun Y Pound 2 STOR</v>
      </c>
      <c r="E44" s="94" t="str">
        <f>IFERROR(IF(VLOOKUP($A44,'Annex 2 EHV charges'!$A:$O,8,FALSE)=0,"",VLOOKUP($A44,'Annex 2 EHV charges'!$A:$O,8,FALSE)),"")</f>
        <v/>
      </c>
      <c r="F44" s="95">
        <f>IFERROR(IF(VLOOKUP($A44,'Annex 2 EHV charges'!$A:$O,9,FALSE)=0,"",VLOOKUP($A44,'Annex 2 EHV charges'!$A:$O,9,FALSE)),"")</f>
        <v>14.9</v>
      </c>
      <c r="G44" s="96">
        <f>IFERROR(IF(VLOOKUP($A44,'Annex 2 EHV charges'!$A:$O,10,FALSE)=0,"",VLOOKUP($A44,'Annex 2 EHV charges'!$A:$O,10,FALSE)),"")</f>
        <v>1.1499999999999999</v>
      </c>
      <c r="H44" s="96">
        <f>IFERROR(IF(VLOOKUP($A44,'Annex 2 EHV charges'!$A:$O,11,FALSE)=0,"",VLOOKUP($A44,'Annex 2 EHV charges'!$A:$O,11,FALSE)),"")</f>
        <v>1.1499999999999999</v>
      </c>
    </row>
    <row r="45" spans="1:8" x14ac:dyDescent="0.2">
      <c r="A45" s="89">
        <f t="array" ref="A45">IFERROR(INDEX('Annex 2 EHV charges'!$A$11:$A$260, MATCH(0, IF(ISBLANK('Annex 2 EHV charges'!$A$11:$A$260),1, COUNTIF(A$4:$A44, 'Annex 2 EHV charges'!$A$11:$A$260)), 0)),"")</f>
        <v>500</v>
      </c>
      <c r="B45" s="89">
        <f>IF($A45="","",VLOOKUP($A45,'Annex 2 EHV charges'!$A:$O,2,0))</f>
        <v>500</v>
      </c>
      <c r="C45" s="90">
        <f>IF($A45="","",VLOOKUP($A45,'Annex 2 EHV charges'!$A:$O,3,0))</f>
        <v>2100041407767</v>
      </c>
      <c r="D45" s="89" t="str">
        <f>IF($A45="","",VLOOKUP($A45,'Annex 2 EHV charges'!$A:$O,7,0))</f>
        <v>St Peters Church WF</v>
      </c>
      <c r="E45" s="94" t="str">
        <f>IFERROR(IF(VLOOKUP($A45,'Annex 2 EHV charges'!$A:$O,8,FALSE)=0,"",VLOOKUP($A45,'Annex 2 EHV charges'!$A:$O,8,FALSE)),"")</f>
        <v/>
      </c>
      <c r="F45" s="95">
        <f>IFERROR(IF(VLOOKUP($A45,'Annex 2 EHV charges'!$A:$O,9,FALSE)=0,"",VLOOKUP($A45,'Annex 2 EHV charges'!$A:$O,9,FALSE)),"")</f>
        <v>204.73</v>
      </c>
      <c r="G45" s="96">
        <f>IFERROR(IF(VLOOKUP($A45,'Annex 2 EHV charges'!$A:$O,10,FALSE)=0,"",VLOOKUP($A45,'Annex 2 EHV charges'!$A:$O,10,FALSE)),"")</f>
        <v>0.83</v>
      </c>
      <c r="H45" s="96">
        <f>IFERROR(IF(VLOOKUP($A45,'Annex 2 EHV charges'!$A:$O,11,FALSE)=0,"",VLOOKUP($A45,'Annex 2 EHV charges'!$A:$O,11,FALSE)),"")</f>
        <v>0.83</v>
      </c>
    </row>
    <row r="46" spans="1:8" ht="127.5" x14ac:dyDescent="0.2">
      <c r="A46" s="89">
        <f t="array" ref="A46">IFERROR(INDEX('Annex 2 EHV charges'!$A$11:$A$260, MATCH(0, IF(ISBLANK('Annex 2 EHV charges'!$A$11:$A$260),1, COUNTIF(A$4:$A45, 'Annex 2 EHV charges'!$A$11:$A$260)), 0)),"")</f>
        <v>504</v>
      </c>
      <c r="B46" s="89">
        <f>IF($A46="","",VLOOKUP($A46,'Annex 2 EHV charges'!$A:$O,2,0))</f>
        <v>504</v>
      </c>
      <c r="C46" s="90" t="str">
        <f>IF($A46="","",VLOOKUP($A46,'Annex 2 EHV charges'!$A:$O,3,0))</f>
        <v>2100040007060
2100040007079
2100040007088
2100040007097
2100040007102
2100040007111
2100040007120
2100040007130
2100040014545
2189999999714</v>
      </c>
      <c r="D46" s="89" t="str">
        <f>IF($A46="","",VLOOKUP($A46,'Annex 2 EHV charges'!$A:$O,7,0))</f>
        <v>Corus Trostre</v>
      </c>
      <c r="E46" s="94">
        <f>IFERROR(IF(VLOOKUP($A46,'Annex 2 EHV charges'!$A:$O,8,FALSE)=0,"",VLOOKUP($A46,'Annex 2 EHV charges'!$A:$O,8,FALSE)),"")</f>
        <v>1.9810000000000001</v>
      </c>
      <c r="F46" s="95">
        <f>IFERROR(IF(VLOOKUP($A46,'Annex 2 EHV charges'!$A:$O,9,FALSE)=0,"",VLOOKUP($A46,'Annex 2 EHV charges'!$A:$O,9,FALSE)),"")</f>
        <v>114642.29</v>
      </c>
      <c r="G46" s="96">
        <f>IFERROR(IF(VLOOKUP($A46,'Annex 2 EHV charges'!$A:$O,10,FALSE)=0,"",VLOOKUP($A46,'Annex 2 EHV charges'!$A:$O,10,FALSE)),"")</f>
        <v>2.61</v>
      </c>
      <c r="H46" s="96">
        <f>IFERROR(IF(VLOOKUP($A46,'Annex 2 EHV charges'!$A:$O,11,FALSE)=0,"",VLOOKUP($A46,'Annex 2 EHV charges'!$A:$O,11,FALSE)),"")</f>
        <v>2.61</v>
      </c>
    </row>
    <row r="47" spans="1:8" x14ac:dyDescent="0.2">
      <c r="A47" s="89">
        <f t="array" ref="A47">IFERROR(INDEX('Annex 2 EHV charges'!$A$11:$A$260, MATCH(0, IF(ISBLANK('Annex 2 EHV charges'!$A$11:$A$260),1, COUNTIF(A$4:$A46, 'Annex 2 EHV charges'!$A$11:$A$260)), 0)),"")</f>
        <v>507</v>
      </c>
      <c r="B47" s="89">
        <f>IF($A47="","",VLOOKUP($A47,'Annex 2 EHV charges'!$A:$O,2,0))</f>
        <v>507</v>
      </c>
      <c r="C47" s="90">
        <f>IF($A47="","",VLOOKUP($A47,'Annex 2 EHV charges'!$A:$O,3,0))</f>
        <v>2100040067486</v>
      </c>
      <c r="D47" s="89" t="str">
        <f>IF($A47="","",VLOOKUP($A47,'Annex 2 EHV charges'!$A:$O,7,0))</f>
        <v>ABB Cornelly</v>
      </c>
      <c r="E47" s="94" t="str">
        <f>IFERROR(IF(VLOOKUP($A47,'Annex 2 EHV charges'!$A:$O,8,FALSE)=0,"",VLOOKUP($A47,'Annex 2 EHV charges'!$A:$O,8,FALSE)),"")</f>
        <v/>
      </c>
      <c r="F47" s="95">
        <f>IFERROR(IF(VLOOKUP($A47,'Annex 2 EHV charges'!$A:$O,9,FALSE)=0,"",VLOOKUP($A47,'Annex 2 EHV charges'!$A:$O,9,FALSE)),"")</f>
        <v>10.4</v>
      </c>
      <c r="G47" s="96">
        <f>IFERROR(IF(VLOOKUP($A47,'Annex 2 EHV charges'!$A:$O,10,FALSE)=0,"",VLOOKUP($A47,'Annex 2 EHV charges'!$A:$O,10,FALSE)),"")</f>
        <v>1.08</v>
      </c>
      <c r="H47" s="96">
        <f>IFERROR(IF(VLOOKUP($A47,'Annex 2 EHV charges'!$A:$O,11,FALSE)=0,"",VLOOKUP($A47,'Annex 2 EHV charges'!$A:$O,11,FALSE)),"")</f>
        <v>1.08</v>
      </c>
    </row>
    <row r="48" spans="1:8" x14ac:dyDescent="0.2">
      <c r="A48" s="89">
        <f t="array" ref="A48">IFERROR(INDEX('Annex 2 EHV charges'!$A$11:$A$260, MATCH(0, IF(ISBLANK('Annex 2 EHV charges'!$A$11:$A$260),1, COUNTIF(A$4:$A47, 'Annex 2 EHV charges'!$A$11:$A$260)), 0)),"")</f>
        <v>508</v>
      </c>
      <c r="B48" s="89">
        <f>IF($A48="","",VLOOKUP($A48,'Annex 2 EHV charges'!$A:$O,2,0))</f>
        <v>508</v>
      </c>
      <c r="C48" s="90">
        <f>IF($A48="","",VLOOKUP($A48,'Annex 2 EHV charges'!$A:$O,3,0))</f>
        <v>2100041079038</v>
      </c>
      <c r="D48" s="89" t="str">
        <f>IF($A48="","",VLOOKUP($A48,'Annex 2 EHV charges'!$A:$O,7,0))</f>
        <v>Bettws</v>
      </c>
      <c r="E48" s="94" t="str">
        <f>IFERROR(IF(VLOOKUP($A48,'Annex 2 EHV charges'!$A:$O,8,FALSE)=0,"",VLOOKUP($A48,'Annex 2 EHV charges'!$A:$O,8,FALSE)),"")</f>
        <v/>
      </c>
      <c r="F48" s="95">
        <f>IFERROR(IF(VLOOKUP($A48,'Annex 2 EHV charges'!$A:$O,9,FALSE)=0,"",VLOOKUP($A48,'Annex 2 EHV charges'!$A:$O,9,FALSE)),"")</f>
        <v>14.72</v>
      </c>
      <c r="G48" s="96">
        <f>IFERROR(IF(VLOOKUP($A48,'Annex 2 EHV charges'!$A:$O,10,FALSE)=0,"",VLOOKUP($A48,'Annex 2 EHV charges'!$A:$O,10,FALSE)),"")</f>
        <v>1.03</v>
      </c>
      <c r="H48" s="96">
        <f>IFERROR(IF(VLOOKUP($A48,'Annex 2 EHV charges'!$A:$O,11,FALSE)=0,"",VLOOKUP($A48,'Annex 2 EHV charges'!$A:$O,11,FALSE)),"")</f>
        <v>1.03</v>
      </c>
    </row>
    <row r="49" spans="1:8" x14ac:dyDescent="0.2">
      <c r="A49" s="89">
        <f t="array" ref="A49">IFERROR(INDEX('Annex 2 EHV charges'!$A$11:$A$260, MATCH(0, IF(ISBLANK('Annex 2 EHV charges'!$A$11:$A$260),1, COUNTIF(A$4:$A48, 'Annex 2 EHV charges'!$A$11:$A$260)), 0)),"")</f>
        <v>509</v>
      </c>
      <c r="B49" s="89">
        <f>IF($A49="","",VLOOKUP($A49,'Annex 2 EHV charges'!$A:$O,2,0))</f>
        <v>509</v>
      </c>
      <c r="C49" s="90">
        <f>IF($A49="","",VLOOKUP($A49,'Annex 2 EHV charges'!$A:$O,3,0))</f>
        <v>2100040126342</v>
      </c>
      <c r="D49" s="89" t="str">
        <f>IF($A49="","",VLOOKUP($A49,'Annex 2 EHV charges'!$A:$O,7,0))</f>
        <v>Blaen Bowi</v>
      </c>
      <c r="E49" s="94">
        <f>IFERROR(IF(VLOOKUP($A49,'Annex 2 EHV charges'!$A:$O,8,FALSE)=0,"",VLOOKUP($A49,'Annex 2 EHV charges'!$A:$O,8,FALSE)),"")</f>
        <v>6.4569999999999999</v>
      </c>
      <c r="F49" s="95">
        <f>IFERROR(IF(VLOOKUP($A49,'Annex 2 EHV charges'!$A:$O,9,FALSE)=0,"",VLOOKUP($A49,'Annex 2 EHV charges'!$A:$O,9,FALSE)),"")</f>
        <v>8.4</v>
      </c>
      <c r="G49" s="96">
        <f>IFERROR(IF(VLOOKUP($A49,'Annex 2 EHV charges'!$A:$O,10,FALSE)=0,"",VLOOKUP($A49,'Annex 2 EHV charges'!$A:$O,10,FALSE)),"")</f>
        <v>1.96</v>
      </c>
      <c r="H49" s="96">
        <f>IFERROR(IF(VLOOKUP($A49,'Annex 2 EHV charges'!$A:$O,11,FALSE)=0,"",VLOOKUP($A49,'Annex 2 EHV charges'!$A:$O,11,FALSE)),"")</f>
        <v>1.96</v>
      </c>
    </row>
    <row r="50" spans="1:8" x14ac:dyDescent="0.2">
      <c r="A50" s="89">
        <f t="array" ref="A50">IFERROR(INDEX('Annex 2 EHV charges'!$A$11:$A$260, MATCH(0, IF(ISBLANK('Annex 2 EHV charges'!$A$11:$A$260),1, COUNTIF(A$4:$A49, 'Annex 2 EHV charges'!$A$11:$A$260)), 0)),"")</f>
        <v>510</v>
      </c>
      <c r="B50" s="89">
        <f>IF($A50="","",VLOOKUP($A50,'Annex 2 EHV charges'!$A:$O,2,0))</f>
        <v>510</v>
      </c>
      <c r="C50" s="90">
        <f>IF($A50="","",VLOOKUP($A50,'Annex 2 EHV charges'!$A:$O,3,0))</f>
        <v>2199989614144</v>
      </c>
      <c r="D50" s="89" t="str">
        <f>IF($A50="","",VLOOKUP($A50,'Annex 2 EHV charges'!$A:$O,7,0))</f>
        <v>Mir Steel</v>
      </c>
      <c r="E50" s="94" t="str">
        <f>IFERROR(IF(VLOOKUP($A50,'Annex 2 EHV charges'!$A:$O,8,FALSE)=0,"",VLOOKUP($A50,'Annex 2 EHV charges'!$A:$O,8,FALSE)),"")</f>
        <v/>
      </c>
      <c r="F50" s="95">
        <f>IFERROR(IF(VLOOKUP($A50,'Annex 2 EHV charges'!$A:$O,9,FALSE)=0,"",VLOOKUP($A50,'Annex 2 EHV charges'!$A:$O,9,FALSE)),"")</f>
        <v>115579.56</v>
      </c>
      <c r="G50" s="96">
        <f>IFERROR(IF(VLOOKUP($A50,'Annex 2 EHV charges'!$A:$O,10,FALSE)=0,"",VLOOKUP($A50,'Annex 2 EHV charges'!$A:$O,10,FALSE)),"")</f>
        <v>0.82</v>
      </c>
      <c r="H50" s="96">
        <f>IFERROR(IF(VLOOKUP($A50,'Annex 2 EHV charges'!$A:$O,11,FALSE)=0,"",VLOOKUP($A50,'Annex 2 EHV charges'!$A:$O,11,FALSE)),"")</f>
        <v>0.82</v>
      </c>
    </row>
    <row r="51" spans="1:8" ht="51" x14ac:dyDescent="0.2">
      <c r="A51" s="89">
        <f t="array" ref="A51">IFERROR(INDEX('Annex 2 EHV charges'!$A$11:$A$260, MATCH(0, IF(ISBLANK('Annex 2 EHV charges'!$A$11:$A$260),1, COUNTIF(A$4:$A50, 'Annex 2 EHV charges'!$A$11:$A$260)), 0)),"")</f>
        <v>511</v>
      </c>
      <c r="B51" s="89">
        <f>IF($A51="","",VLOOKUP($A51,'Annex 2 EHV charges'!$A:$O,2,0))</f>
        <v>511</v>
      </c>
      <c r="C51" s="90" t="str">
        <f>IF($A51="","",VLOOKUP($A51,'Annex 2 EHV charges'!$A:$O,3,0))</f>
        <v>2199989271918
2199989271927
2199989271936
2199989610089</v>
      </c>
      <c r="D51" s="89" t="str">
        <f>IF($A51="","",VLOOKUP($A51,'Annex 2 EHV charges'!$A:$O,7,0))</f>
        <v>Boc Margam</v>
      </c>
      <c r="E51" s="94" t="str">
        <f>IFERROR(IF(VLOOKUP($A51,'Annex 2 EHV charges'!$A:$O,8,FALSE)=0,"",VLOOKUP($A51,'Annex 2 EHV charges'!$A:$O,8,FALSE)),"")</f>
        <v/>
      </c>
      <c r="F51" s="95">
        <f>IFERROR(IF(VLOOKUP($A51,'Annex 2 EHV charges'!$A:$O,9,FALSE)=0,"",VLOOKUP($A51,'Annex 2 EHV charges'!$A:$O,9,FALSE)),"")</f>
        <v>117373.28</v>
      </c>
      <c r="G51" s="96">
        <f>IFERROR(IF(VLOOKUP($A51,'Annex 2 EHV charges'!$A:$O,10,FALSE)=0,"",VLOOKUP($A51,'Annex 2 EHV charges'!$A:$O,10,FALSE)),"")</f>
        <v>3.28</v>
      </c>
      <c r="H51" s="96">
        <f>IFERROR(IF(VLOOKUP($A51,'Annex 2 EHV charges'!$A:$O,11,FALSE)=0,"",VLOOKUP($A51,'Annex 2 EHV charges'!$A:$O,11,FALSE)),"")</f>
        <v>3.28</v>
      </c>
    </row>
    <row r="52" spans="1:8" x14ac:dyDescent="0.2">
      <c r="A52" s="89">
        <f t="array" ref="A52">IFERROR(INDEX('Annex 2 EHV charges'!$A$11:$A$260, MATCH(0, IF(ISBLANK('Annex 2 EHV charges'!$A$11:$A$260),1, COUNTIF(A$4:$A51, 'Annex 2 EHV charges'!$A$11:$A$260)), 0)),"")</f>
        <v>512</v>
      </c>
      <c r="B52" s="89">
        <f>IF($A52="","",VLOOKUP($A52,'Annex 2 EHV charges'!$A:$O,2,0))</f>
        <v>512</v>
      </c>
      <c r="C52" s="90">
        <f>IF($A52="","",VLOOKUP($A52,'Annex 2 EHV charges'!$A:$O,3,0))</f>
        <v>2199989610024</v>
      </c>
      <c r="D52" s="89" t="str">
        <f>IF($A52="","",VLOOKUP($A52,'Annex 2 EHV charges'!$A:$O,7,0))</f>
        <v>Ford Bridgend</v>
      </c>
      <c r="E52" s="94">
        <f>IFERROR(IF(VLOOKUP($A52,'Annex 2 EHV charges'!$A:$O,8,FALSE)=0,"",VLOOKUP($A52,'Annex 2 EHV charges'!$A:$O,8,FALSE)),"")</f>
        <v>8.9999999999999993E-3</v>
      </c>
      <c r="F52" s="95">
        <f>IFERROR(IF(VLOOKUP($A52,'Annex 2 EHV charges'!$A:$O,9,FALSE)=0,"",VLOOKUP($A52,'Annex 2 EHV charges'!$A:$O,9,FALSE)),"")</f>
        <v>42879.47</v>
      </c>
      <c r="G52" s="96">
        <f>IFERROR(IF(VLOOKUP($A52,'Annex 2 EHV charges'!$A:$O,10,FALSE)=0,"",VLOOKUP($A52,'Annex 2 EHV charges'!$A:$O,10,FALSE)),"")</f>
        <v>4.17</v>
      </c>
      <c r="H52" s="96">
        <f>IFERROR(IF(VLOOKUP($A52,'Annex 2 EHV charges'!$A:$O,11,FALSE)=0,"",VLOOKUP($A52,'Annex 2 EHV charges'!$A:$O,11,FALSE)),"")</f>
        <v>4.17</v>
      </c>
    </row>
    <row r="53" spans="1:8" x14ac:dyDescent="0.2">
      <c r="A53" s="89">
        <f t="array" ref="A53">IFERROR(INDEX('Annex 2 EHV charges'!$A$11:$A$260, MATCH(0, IF(ISBLANK('Annex 2 EHV charges'!$A$11:$A$260),1, COUNTIF(A$4:$A52, 'Annex 2 EHV charges'!$A$11:$A$260)), 0)),"")</f>
        <v>513</v>
      </c>
      <c r="B53" s="89">
        <f>IF($A53="","",VLOOKUP($A53,'Annex 2 EHV charges'!$A:$O,2,0))</f>
        <v>513</v>
      </c>
      <c r="C53" s="90">
        <f>IF($A53="","",VLOOKUP($A53,'Annex 2 EHV charges'!$A:$O,3,0))</f>
        <v>2199989616995</v>
      </c>
      <c r="D53" s="89" t="str">
        <f>IF($A53="","",VLOOKUP($A53,'Annex 2 EHV charges'!$A:$O,7,0))</f>
        <v>Alcoa</v>
      </c>
      <c r="E53" s="94" t="str">
        <f>IFERROR(IF(VLOOKUP($A53,'Annex 2 EHV charges'!$A:$O,8,FALSE)=0,"",VLOOKUP($A53,'Annex 2 EHV charges'!$A:$O,8,FALSE)),"")</f>
        <v/>
      </c>
      <c r="F53" s="95">
        <f>IFERROR(IF(VLOOKUP($A53,'Annex 2 EHV charges'!$A:$O,9,FALSE)=0,"",VLOOKUP($A53,'Annex 2 EHV charges'!$A:$O,9,FALSE)),"")</f>
        <v>4443.66</v>
      </c>
      <c r="G53" s="96">
        <f>IFERROR(IF(VLOOKUP($A53,'Annex 2 EHV charges'!$A:$O,10,FALSE)=0,"",VLOOKUP($A53,'Annex 2 EHV charges'!$A:$O,10,FALSE)),"")</f>
        <v>1.29</v>
      </c>
      <c r="H53" s="96">
        <f>IFERROR(IF(VLOOKUP($A53,'Annex 2 EHV charges'!$A:$O,11,FALSE)=0,"",VLOOKUP($A53,'Annex 2 EHV charges'!$A:$O,11,FALSE)),"")</f>
        <v>1.29</v>
      </c>
    </row>
    <row r="54" spans="1:8" x14ac:dyDescent="0.2">
      <c r="A54" s="89">
        <f t="array" ref="A54">IFERROR(INDEX('Annex 2 EHV charges'!$A$11:$A$260, MATCH(0, IF(ISBLANK('Annex 2 EHV charges'!$A$11:$A$260),1, COUNTIF(A$4:$A53, 'Annex 2 EHV charges'!$A$11:$A$260)), 0)),"")</f>
        <v>514</v>
      </c>
      <c r="B54" s="89">
        <f>IF($A54="","",VLOOKUP($A54,'Annex 2 EHV charges'!$A:$O,2,0))</f>
        <v>514</v>
      </c>
      <c r="C54" s="90">
        <f>IF($A54="","",VLOOKUP($A54,'Annex 2 EHV charges'!$A:$O,3,0))</f>
        <v>2189999999928</v>
      </c>
      <c r="D54" s="89" t="str">
        <f>IF($A54="","",VLOOKUP($A54,'Annex 2 EHV charges'!$A:$O,7,0))</f>
        <v>Celsa Rod Mills</v>
      </c>
      <c r="E54" s="94">
        <f>IFERROR(IF(VLOOKUP($A54,'Annex 2 EHV charges'!$A:$O,8,FALSE)=0,"",VLOOKUP($A54,'Annex 2 EHV charges'!$A:$O,8,FALSE)),"")</f>
        <v>0.184</v>
      </c>
      <c r="F54" s="95">
        <f>IFERROR(IF(VLOOKUP($A54,'Annex 2 EHV charges'!$A:$O,9,FALSE)=0,"",VLOOKUP($A54,'Annex 2 EHV charges'!$A:$O,9,FALSE)),"")</f>
        <v>45931.65</v>
      </c>
      <c r="G54" s="96">
        <f>IFERROR(IF(VLOOKUP($A54,'Annex 2 EHV charges'!$A:$O,10,FALSE)=0,"",VLOOKUP($A54,'Annex 2 EHV charges'!$A:$O,10,FALSE)),"")</f>
        <v>2.75</v>
      </c>
      <c r="H54" s="96">
        <f>IFERROR(IF(VLOOKUP($A54,'Annex 2 EHV charges'!$A:$O,11,FALSE)=0,"",VLOOKUP($A54,'Annex 2 EHV charges'!$A:$O,11,FALSE)),"")</f>
        <v>2.75</v>
      </c>
    </row>
    <row r="55" spans="1:8" ht="25.5" x14ac:dyDescent="0.2">
      <c r="A55" s="89">
        <f t="array" ref="A55">IFERROR(INDEX('Annex 2 EHV charges'!$A$11:$A$260, MATCH(0, IF(ISBLANK('Annex 2 EHV charges'!$A$11:$A$260),1, COUNTIF(A$4:$A54, 'Annex 2 EHV charges'!$A$11:$A$260)), 0)),"")</f>
        <v>515</v>
      </c>
      <c r="B55" s="89">
        <f>IF($A55="","",VLOOKUP($A55,'Annex 2 EHV charges'!$A:$O,2,0))</f>
        <v>515</v>
      </c>
      <c r="C55" s="90" t="str">
        <f>IF($A55="","",VLOOKUP($A55,'Annex 2 EHV charges'!$A:$O,3,0))</f>
        <v>2199989638961
2199989638970</v>
      </c>
      <c r="D55" s="89" t="str">
        <f>IF($A55="","",VLOOKUP($A55,'Annex 2 EHV charges'!$A:$O,7,0))</f>
        <v>Puma Energy (ex Murphy Oil)</v>
      </c>
      <c r="E55" s="94">
        <f>IFERROR(IF(VLOOKUP($A55,'Annex 2 EHV charges'!$A:$O,8,FALSE)=0,"",VLOOKUP($A55,'Annex 2 EHV charges'!$A:$O,8,FALSE)),"")</f>
        <v>4.9269999999999996</v>
      </c>
      <c r="F55" s="95">
        <f>IFERROR(IF(VLOOKUP($A55,'Annex 2 EHV charges'!$A:$O,9,FALSE)=0,"",VLOOKUP($A55,'Annex 2 EHV charges'!$A:$O,9,FALSE)),"")</f>
        <v>12181.61</v>
      </c>
      <c r="G55" s="96">
        <f>IFERROR(IF(VLOOKUP($A55,'Annex 2 EHV charges'!$A:$O,10,FALSE)=0,"",VLOOKUP($A55,'Annex 2 EHV charges'!$A:$O,10,FALSE)),"")</f>
        <v>3.59</v>
      </c>
      <c r="H55" s="96">
        <f>IFERROR(IF(VLOOKUP($A55,'Annex 2 EHV charges'!$A:$O,11,FALSE)=0,"",VLOOKUP($A55,'Annex 2 EHV charges'!$A:$O,11,FALSE)),"")</f>
        <v>3.59</v>
      </c>
    </row>
    <row r="56" spans="1:8" ht="25.5" x14ac:dyDescent="0.2">
      <c r="A56" s="89">
        <f t="array" ref="A56">IFERROR(INDEX('Annex 2 EHV charges'!$A$11:$A$260, MATCH(0, IF(ISBLANK('Annex 2 EHV charges'!$A$11:$A$260),1, COUNTIF(A$4:$A55, 'Annex 2 EHV charges'!$A$11:$A$260)), 0)),"")</f>
        <v>518</v>
      </c>
      <c r="B56" s="89">
        <f>IF($A56="","",VLOOKUP($A56,'Annex 2 EHV charges'!$A:$O,2,0))</f>
        <v>518</v>
      </c>
      <c r="C56" s="90" t="str">
        <f>IF($A56="","",VLOOKUP($A56,'Annex 2 EHV charges'!$A:$O,3,0))</f>
        <v>2189999996884
2189999996893</v>
      </c>
      <c r="D56" s="89" t="str">
        <f>IF($A56="","",VLOOKUP($A56,'Annex 2 EHV charges'!$A:$O,7,0))</f>
        <v>Interbrew Magor USKM</v>
      </c>
      <c r="E56" s="94">
        <f>IFERROR(IF(VLOOKUP($A56,'Annex 2 EHV charges'!$A:$O,8,FALSE)=0,"",VLOOKUP($A56,'Annex 2 EHV charges'!$A:$O,8,FALSE)),"")</f>
        <v>0.621</v>
      </c>
      <c r="F56" s="95">
        <f>IFERROR(IF(VLOOKUP($A56,'Annex 2 EHV charges'!$A:$O,9,FALSE)=0,"",VLOOKUP($A56,'Annex 2 EHV charges'!$A:$O,9,FALSE)),"")</f>
        <v>16360.61</v>
      </c>
      <c r="G56" s="96">
        <f>IFERROR(IF(VLOOKUP($A56,'Annex 2 EHV charges'!$A:$O,10,FALSE)=0,"",VLOOKUP($A56,'Annex 2 EHV charges'!$A:$O,10,FALSE)),"")</f>
        <v>4.38</v>
      </c>
      <c r="H56" s="96">
        <f>IFERROR(IF(VLOOKUP($A56,'Annex 2 EHV charges'!$A:$O,11,FALSE)=0,"",VLOOKUP($A56,'Annex 2 EHV charges'!$A:$O,11,FALSE)),"")</f>
        <v>4.38</v>
      </c>
    </row>
    <row r="57" spans="1:8" x14ac:dyDescent="0.2">
      <c r="A57" s="89">
        <f t="array" ref="A57">IFERROR(INDEX('Annex 2 EHV charges'!$A$11:$A$260, MATCH(0, IF(ISBLANK('Annex 2 EHV charges'!$A$11:$A$260),1, COUNTIF(A$4:$A56, 'Annex 2 EHV charges'!$A$11:$A$260)), 0)),"")</f>
        <v>519</v>
      </c>
      <c r="B57" s="89">
        <f>IF($A57="","",VLOOKUP($A57,'Annex 2 EHV charges'!$A:$O,2,0))</f>
        <v>519</v>
      </c>
      <c r="C57" s="90">
        <f>IF($A57="","",VLOOKUP($A57,'Annex 2 EHV charges'!$A:$O,3,0))</f>
        <v>2199989611204</v>
      </c>
      <c r="D57" s="89" t="str">
        <f>IF($A57="","",VLOOKUP($A57,'Annex 2 EHV charges'!$A:$O,7,0))</f>
        <v>Mainline Pipelines</v>
      </c>
      <c r="E57" s="94">
        <f>IFERROR(IF(VLOOKUP($A57,'Annex 2 EHV charges'!$A:$O,8,FALSE)=0,"",VLOOKUP($A57,'Annex 2 EHV charges'!$A:$O,8,FALSE)),"")</f>
        <v>4.4669999999999996</v>
      </c>
      <c r="F57" s="95">
        <f>IFERROR(IF(VLOOKUP($A57,'Annex 2 EHV charges'!$A:$O,9,FALSE)=0,"",VLOOKUP($A57,'Annex 2 EHV charges'!$A:$O,9,FALSE)),"")</f>
        <v>3879.54</v>
      </c>
      <c r="G57" s="96">
        <f>IFERROR(IF(VLOOKUP($A57,'Annex 2 EHV charges'!$A:$O,10,FALSE)=0,"",VLOOKUP($A57,'Annex 2 EHV charges'!$A:$O,10,FALSE)),"")</f>
        <v>3.51</v>
      </c>
      <c r="H57" s="96">
        <f>IFERROR(IF(VLOOKUP($A57,'Annex 2 EHV charges'!$A:$O,11,FALSE)=0,"",VLOOKUP($A57,'Annex 2 EHV charges'!$A:$O,11,FALSE)),"")</f>
        <v>3.51</v>
      </c>
    </row>
    <row r="58" spans="1:8" x14ac:dyDescent="0.2">
      <c r="A58" s="89">
        <f t="array" ref="A58">IFERROR(INDEX('Annex 2 EHV charges'!$A$11:$A$260, MATCH(0, IF(ISBLANK('Annex 2 EHV charges'!$A$11:$A$260),1, COUNTIF(A$4:$A57, 'Annex 2 EHV charges'!$A$11:$A$260)), 0)),"")</f>
        <v>520</v>
      </c>
      <c r="B58" s="89">
        <f>IF($A58="","",VLOOKUP($A58,'Annex 2 EHV charges'!$A:$O,2,0))</f>
        <v>520</v>
      </c>
      <c r="C58" s="90">
        <f>IF($A58="","",VLOOKUP($A58,'Annex 2 EHV charges'!$A:$O,3,0))</f>
        <v>2189999999937</v>
      </c>
      <c r="D58" s="89" t="str">
        <f>IF($A58="","",VLOOKUP($A58,'Annex 2 EHV charges'!$A:$O,7,0))</f>
        <v>Celsa 33 11</v>
      </c>
      <c r="E58" s="94">
        <f>IFERROR(IF(VLOOKUP($A58,'Annex 2 EHV charges'!$A:$O,8,FALSE)=0,"",VLOOKUP($A58,'Annex 2 EHV charges'!$A:$O,8,FALSE)),"")</f>
        <v>0.128</v>
      </c>
      <c r="F58" s="95">
        <f>IFERROR(IF(VLOOKUP($A58,'Annex 2 EHV charges'!$A:$O,9,FALSE)=0,"",VLOOKUP($A58,'Annex 2 EHV charges'!$A:$O,9,FALSE)),"")</f>
        <v>43036.36</v>
      </c>
      <c r="G58" s="96">
        <f>IFERROR(IF(VLOOKUP($A58,'Annex 2 EHV charges'!$A:$O,10,FALSE)=0,"",VLOOKUP($A58,'Annex 2 EHV charges'!$A:$O,10,FALSE)),"")</f>
        <v>3.04</v>
      </c>
      <c r="H58" s="96">
        <f>IFERROR(IF(VLOOKUP($A58,'Annex 2 EHV charges'!$A:$O,11,FALSE)=0,"",VLOOKUP($A58,'Annex 2 EHV charges'!$A:$O,11,FALSE)),"")</f>
        <v>3.04</v>
      </c>
    </row>
    <row r="59" spans="1:8" x14ac:dyDescent="0.2">
      <c r="A59" s="89">
        <f t="array" ref="A59">IFERROR(INDEX('Annex 2 EHV charges'!$A$11:$A$260, MATCH(0, IF(ISBLANK('Annex 2 EHV charges'!$A$11:$A$260),1, COUNTIF(A$4:$A58, 'Annex 2 EHV charges'!$A$11:$A$260)), 0)),"")</f>
        <v>522</v>
      </c>
      <c r="B59" s="89">
        <f>IF($A59="","",VLOOKUP($A59,'Annex 2 EHV charges'!$A:$O,2,0))</f>
        <v>522</v>
      </c>
      <c r="C59" s="90">
        <f>IF($A59="","",VLOOKUP($A59,'Annex 2 EHV charges'!$A:$O,3,0))</f>
        <v>2199989628537</v>
      </c>
      <c r="D59" s="89" t="str">
        <f>IF($A59="","",VLOOKUP($A59,'Annex 2 EHV charges'!$A:$O,7,0))</f>
        <v>Lafarge - Blue Circle</v>
      </c>
      <c r="E59" s="94">
        <f>IFERROR(IF(VLOOKUP($A59,'Annex 2 EHV charges'!$A:$O,8,FALSE)=0,"",VLOOKUP($A59,'Annex 2 EHV charges'!$A:$O,8,FALSE)),"")</f>
        <v>7.1999999999999995E-2</v>
      </c>
      <c r="F59" s="95">
        <f>IFERROR(IF(VLOOKUP($A59,'Annex 2 EHV charges'!$A:$O,9,FALSE)=0,"",VLOOKUP($A59,'Annex 2 EHV charges'!$A:$O,9,FALSE)),"")</f>
        <v>40482.99</v>
      </c>
      <c r="G59" s="96">
        <f>IFERROR(IF(VLOOKUP($A59,'Annex 2 EHV charges'!$A:$O,10,FALSE)=0,"",VLOOKUP($A59,'Annex 2 EHV charges'!$A:$O,10,FALSE)),"")</f>
        <v>2.11</v>
      </c>
      <c r="H59" s="96">
        <f>IFERROR(IF(VLOOKUP($A59,'Annex 2 EHV charges'!$A:$O,11,FALSE)=0,"",VLOOKUP($A59,'Annex 2 EHV charges'!$A:$O,11,FALSE)),"")</f>
        <v>2.11</v>
      </c>
    </row>
    <row r="60" spans="1:8" x14ac:dyDescent="0.2">
      <c r="A60" s="89">
        <f t="array" ref="A60">IFERROR(INDEX('Annex 2 EHV charges'!$A$11:$A$260, MATCH(0, IF(ISBLANK('Annex 2 EHV charges'!$A$11:$A$260),1, COUNTIF(A$4:$A59, 'Annex 2 EHV charges'!$A$11:$A$260)), 0)),"")</f>
        <v>529</v>
      </c>
      <c r="B60" s="89">
        <f>IF($A60="","",VLOOKUP($A60,'Annex 2 EHV charges'!$A:$O,2,0))</f>
        <v>529</v>
      </c>
      <c r="C60" s="90">
        <f>IF($A60="","",VLOOKUP($A60,'Annex 2 EHV charges'!$A:$O,3,0))</f>
        <v>2189999997284</v>
      </c>
      <c r="D60" s="89" t="str">
        <f>IF($A60="","",VLOOKUP($A60,'Annex 2 EHV charges'!$A:$O,7,0))</f>
        <v>Inco</v>
      </c>
      <c r="E60" s="94">
        <f>IFERROR(IF(VLOOKUP($A60,'Annex 2 EHV charges'!$A:$O,8,FALSE)=0,"",VLOOKUP($A60,'Annex 2 EHV charges'!$A:$O,8,FALSE)),"")</f>
        <v>7.0000000000000007E-2</v>
      </c>
      <c r="F60" s="95">
        <f>IFERROR(IF(VLOOKUP($A60,'Annex 2 EHV charges'!$A:$O,9,FALSE)=0,"",VLOOKUP($A60,'Annex 2 EHV charges'!$A:$O,9,FALSE)),"")</f>
        <v>17778.62</v>
      </c>
      <c r="G60" s="96">
        <f>IFERROR(IF(VLOOKUP($A60,'Annex 2 EHV charges'!$A:$O,10,FALSE)=0,"",VLOOKUP($A60,'Annex 2 EHV charges'!$A:$O,10,FALSE)),"")</f>
        <v>2.8</v>
      </c>
      <c r="H60" s="96">
        <f>IFERROR(IF(VLOOKUP($A60,'Annex 2 EHV charges'!$A:$O,11,FALSE)=0,"",VLOOKUP($A60,'Annex 2 EHV charges'!$A:$O,11,FALSE)),"")</f>
        <v>2.8</v>
      </c>
    </row>
    <row r="61" spans="1:8" x14ac:dyDescent="0.2">
      <c r="A61" s="89">
        <f t="array" ref="A61">IFERROR(INDEX('Annex 2 EHV charges'!$A$11:$A$260, MATCH(0, IF(ISBLANK('Annex 2 EHV charges'!$A$11:$A$260),1, COUNTIF(A$4:$A60, 'Annex 2 EHV charges'!$A$11:$A$260)), 0)),"")</f>
        <v>532</v>
      </c>
      <c r="B61" s="89">
        <f>IF($A61="","",VLOOKUP($A61,'Annex 2 EHV charges'!$A:$O,2,0))</f>
        <v>532</v>
      </c>
      <c r="C61" s="90">
        <f>IF($A61="","",VLOOKUP($A61,'Annex 2 EHV charges'!$A:$O,3,0))</f>
        <v>2199989640232</v>
      </c>
      <c r="D61" s="89" t="str">
        <f>IF($A61="","",VLOOKUP($A61,'Annex 2 EHV charges'!$A:$O,7,0))</f>
        <v>DCWW Nantgaredig</v>
      </c>
      <c r="E61" s="94">
        <f>IFERROR(IF(VLOOKUP($A61,'Annex 2 EHV charges'!$A:$O,8,FALSE)=0,"",VLOOKUP($A61,'Annex 2 EHV charges'!$A:$O,8,FALSE)),"")</f>
        <v>4.0259999999999998</v>
      </c>
      <c r="F61" s="95">
        <f>IFERROR(IF(VLOOKUP($A61,'Annex 2 EHV charges'!$A:$O,9,FALSE)=0,"",VLOOKUP($A61,'Annex 2 EHV charges'!$A:$O,9,FALSE)),"")</f>
        <v>17013.740000000002</v>
      </c>
      <c r="G61" s="96">
        <f>IFERROR(IF(VLOOKUP($A61,'Annex 2 EHV charges'!$A:$O,10,FALSE)=0,"",VLOOKUP($A61,'Annex 2 EHV charges'!$A:$O,10,FALSE)),"")</f>
        <v>4.54</v>
      </c>
      <c r="H61" s="96">
        <f>IFERROR(IF(VLOOKUP($A61,'Annex 2 EHV charges'!$A:$O,11,FALSE)=0,"",VLOOKUP($A61,'Annex 2 EHV charges'!$A:$O,11,FALSE)),"")</f>
        <v>4.54</v>
      </c>
    </row>
    <row r="62" spans="1:8" ht="38.25" x14ac:dyDescent="0.2">
      <c r="A62" s="89">
        <f t="array" ref="A62">IFERROR(INDEX('Annex 2 EHV charges'!$A$11:$A$260, MATCH(0, IF(ISBLANK('Annex 2 EHV charges'!$A$11:$A$260),1, COUNTIF(A$4:$A61, 'Annex 2 EHV charges'!$A$11:$A$260)), 0)),"")</f>
        <v>533</v>
      </c>
      <c r="B62" s="89">
        <f>IF($A62="","",VLOOKUP($A62,'Annex 2 EHV charges'!$A:$O,2,0))</f>
        <v>533</v>
      </c>
      <c r="C62" s="90" t="str">
        <f>IF($A62="","",VLOOKUP($A62,'Annex 2 EHV charges'!$A:$O,3,0))</f>
        <v>2199989633165
2199989633174
2199989633183</v>
      </c>
      <c r="D62" s="89" t="str">
        <f>IF($A62="","",VLOOKUP($A62,'Annex 2 EHV charges'!$A:$O,7,0))</f>
        <v>Bridgend Paper Mill</v>
      </c>
      <c r="E62" s="94">
        <f>IFERROR(IF(VLOOKUP($A62,'Annex 2 EHV charges'!$A:$O,8,FALSE)=0,"",VLOOKUP($A62,'Annex 2 EHV charges'!$A:$O,8,FALSE)),"")</f>
        <v>1.339</v>
      </c>
      <c r="F62" s="95">
        <f>IFERROR(IF(VLOOKUP($A62,'Annex 2 EHV charges'!$A:$O,9,FALSE)=0,"",VLOOKUP($A62,'Annex 2 EHV charges'!$A:$O,9,FALSE)),"")</f>
        <v>43400.6</v>
      </c>
      <c r="G62" s="96">
        <f>IFERROR(IF(VLOOKUP($A62,'Annex 2 EHV charges'!$A:$O,10,FALSE)=0,"",VLOOKUP($A62,'Annex 2 EHV charges'!$A:$O,10,FALSE)),"")</f>
        <v>2.12</v>
      </c>
      <c r="H62" s="96">
        <f>IFERROR(IF(VLOOKUP($A62,'Annex 2 EHV charges'!$A:$O,11,FALSE)=0,"",VLOOKUP($A62,'Annex 2 EHV charges'!$A:$O,11,FALSE)),"")</f>
        <v>2.12</v>
      </c>
    </row>
    <row r="63" spans="1:8" ht="38.25" x14ac:dyDescent="0.2">
      <c r="A63" s="89">
        <f t="array" ref="A63">IFERROR(INDEX('Annex 2 EHV charges'!$A$11:$A$260, MATCH(0, IF(ISBLANK('Annex 2 EHV charges'!$A$11:$A$260),1, COUNTIF(A$4:$A62, 'Annex 2 EHV charges'!$A$11:$A$260)), 0)),"")</f>
        <v>534</v>
      </c>
      <c r="B63" s="89">
        <f>IF($A63="","",VLOOKUP($A63,'Annex 2 EHV charges'!$A:$O,2,0))</f>
        <v>534</v>
      </c>
      <c r="C63" s="90" t="str">
        <f>IF($A63="","",VLOOKUP($A63,'Annex 2 EHV charges'!$A:$O,3,0))</f>
        <v>2189999997451
2189999997460
2189999997683</v>
      </c>
      <c r="D63" s="89" t="str">
        <f>IF($A63="","",VLOOKUP($A63,'Annex 2 EHV charges'!$A:$O,7,0))</f>
        <v>Momentive Chemicals</v>
      </c>
      <c r="E63" s="94">
        <f>IFERROR(IF(VLOOKUP($A63,'Annex 2 EHV charges'!$A:$O,8,FALSE)=0,"",VLOOKUP($A63,'Annex 2 EHV charges'!$A:$O,8,FALSE)),"")</f>
        <v>0.23599999999999999</v>
      </c>
      <c r="F63" s="95">
        <f>IFERROR(IF(VLOOKUP($A63,'Annex 2 EHV charges'!$A:$O,9,FALSE)=0,"",VLOOKUP($A63,'Annex 2 EHV charges'!$A:$O,9,FALSE)),"")</f>
        <v>4175.53</v>
      </c>
      <c r="G63" s="96">
        <f>IFERROR(IF(VLOOKUP($A63,'Annex 2 EHV charges'!$A:$O,10,FALSE)=0,"",VLOOKUP($A63,'Annex 2 EHV charges'!$A:$O,10,FALSE)),"")</f>
        <v>2.73</v>
      </c>
      <c r="H63" s="96">
        <f>IFERROR(IF(VLOOKUP($A63,'Annex 2 EHV charges'!$A:$O,11,FALSE)=0,"",VLOOKUP($A63,'Annex 2 EHV charges'!$A:$O,11,FALSE)),"")</f>
        <v>2.73</v>
      </c>
    </row>
    <row r="64" spans="1:8" ht="51" x14ac:dyDescent="0.2">
      <c r="A64" s="89">
        <f t="array" ref="A64">IFERROR(INDEX('Annex 2 EHV charges'!$A$11:$A$260, MATCH(0, IF(ISBLANK('Annex 2 EHV charges'!$A$11:$A$260),1, COUNTIF(A$4:$A63, 'Annex 2 EHV charges'!$A$11:$A$260)), 0)),"")</f>
        <v>535</v>
      </c>
      <c r="B64" s="89">
        <f>IF($A64="","",VLOOKUP($A64,'Annex 2 EHV charges'!$A:$O,2,0))</f>
        <v>535</v>
      </c>
      <c r="C64" s="90" t="str">
        <f>IF($A64="","",VLOOKUP($A64,'Annex 2 EHV charges'!$A:$O,3,0))</f>
        <v>2189999998924
2189999998933
2189999998942
2199989663578</v>
      </c>
      <c r="D64" s="89" t="str">
        <f>IF($A64="","",VLOOKUP($A64,'Annex 2 EHV charges'!$A:$O,7,0))</f>
        <v>Monsanto</v>
      </c>
      <c r="E64" s="94">
        <f>IFERROR(IF(VLOOKUP($A64,'Annex 2 EHV charges'!$A:$O,8,FALSE)=0,"",VLOOKUP($A64,'Annex 2 EHV charges'!$A:$O,8,FALSE)),"")</f>
        <v>3.5999999999999997E-2</v>
      </c>
      <c r="F64" s="95">
        <f>IFERROR(IF(VLOOKUP($A64,'Annex 2 EHV charges'!$A:$O,9,FALSE)=0,"",VLOOKUP($A64,'Annex 2 EHV charges'!$A:$O,9,FALSE)),"")</f>
        <v>39732.22</v>
      </c>
      <c r="G64" s="96">
        <f>IFERROR(IF(VLOOKUP($A64,'Annex 2 EHV charges'!$A:$O,10,FALSE)=0,"",VLOOKUP($A64,'Annex 2 EHV charges'!$A:$O,10,FALSE)),"")</f>
        <v>2.14</v>
      </c>
      <c r="H64" s="96">
        <f>IFERROR(IF(VLOOKUP($A64,'Annex 2 EHV charges'!$A:$O,11,FALSE)=0,"",VLOOKUP($A64,'Annex 2 EHV charges'!$A:$O,11,FALSE)),"")</f>
        <v>2.14</v>
      </c>
    </row>
    <row r="65" spans="1:8" ht="25.5" x14ac:dyDescent="0.2">
      <c r="A65" s="89">
        <f t="array" ref="A65">IFERROR(INDEX('Annex 2 EHV charges'!$A$11:$A$260, MATCH(0, IF(ISBLANK('Annex 2 EHV charges'!$A$11:$A$260),1, COUNTIF(A$4:$A64, 'Annex 2 EHV charges'!$A$11:$A$260)), 0)),"")</f>
        <v>536</v>
      </c>
      <c r="B65" s="89">
        <f>IF($A65="","",VLOOKUP($A65,'Annex 2 EHV charges'!$A:$O,2,0))</f>
        <v>536</v>
      </c>
      <c r="C65" s="90" t="str">
        <f>IF($A65="","",VLOOKUP($A65,'Annex 2 EHV charges'!$A:$O,3,0))</f>
        <v>2199989353701
2199989353710</v>
      </c>
      <c r="D65" s="89" t="str">
        <f>IF($A65="","",VLOOKUP($A65,'Annex 2 EHV charges'!$A:$O,7,0))</f>
        <v>Dow Corning</v>
      </c>
      <c r="E65" s="94" t="str">
        <f>IFERROR(IF(VLOOKUP($A65,'Annex 2 EHV charges'!$A:$O,8,FALSE)=0,"",VLOOKUP($A65,'Annex 2 EHV charges'!$A:$O,8,FALSE)),"")</f>
        <v/>
      </c>
      <c r="F65" s="95">
        <f>IFERROR(IF(VLOOKUP($A65,'Annex 2 EHV charges'!$A:$O,9,FALSE)=0,"",VLOOKUP($A65,'Annex 2 EHV charges'!$A:$O,9,FALSE)),"")</f>
        <v>39566.82</v>
      </c>
      <c r="G65" s="96">
        <f>IFERROR(IF(VLOOKUP($A65,'Annex 2 EHV charges'!$A:$O,10,FALSE)=0,"",VLOOKUP($A65,'Annex 2 EHV charges'!$A:$O,10,FALSE)),"")</f>
        <v>3.93</v>
      </c>
      <c r="H65" s="96">
        <f>IFERROR(IF(VLOOKUP($A65,'Annex 2 EHV charges'!$A:$O,11,FALSE)=0,"",VLOOKUP($A65,'Annex 2 EHV charges'!$A:$O,11,FALSE)),"")</f>
        <v>3.93</v>
      </c>
    </row>
    <row r="66" spans="1:8" x14ac:dyDescent="0.2">
      <c r="A66" s="89">
        <f t="array" ref="A66">IFERROR(INDEX('Annex 2 EHV charges'!$A$11:$A$260, MATCH(0, IF(ISBLANK('Annex 2 EHV charges'!$A$11:$A$260),1, COUNTIF(A$4:$A65, 'Annex 2 EHV charges'!$A$11:$A$260)), 0)),"")</f>
        <v>538</v>
      </c>
      <c r="B66" s="89">
        <f>IF($A66="","",VLOOKUP($A66,'Annex 2 EHV charges'!$A:$O,2,0))</f>
        <v>538</v>
      </c>
      <c r="C66" s="90">
        <f>IF($A66="","",VLOOKUP($A66,'Annex 2 EHV charges'!$A:$O,3,0))</f>
        <v>2198765295402</v>
      </c>
      <c r="D66" s="89" t="str">
        <f>IF($A66="","",VLOOKUP($A66,'Annex 2 EHV charges'!$A:$O,7,0))</f>
        <v>DCWW Rover Way</v>
      </c>
      <c r="E66" s="94">
        <f>IFERROR(IF(VLOOKUP($A66,'Annex 2 EHV charges'!$A:$O,8,FALSE)=0,"",VLOOKUP($A66,'Annex 2 EHV charges'!$A:$O,8,FALSE)),"")</f>
        <v>1E-3</v>
      </c>
      <c r="F66" s="95">
        <f>IFERROR(IF(VLOOKUP($A66,'Annex 2 EHV charges'!$A:$O,9,FALSE)=0,"",VLOOKUP($A66,'Annex 2 EHV charges'!$A:$O,9,FALSE)),"")</f>
        <v>16484.2</v>
      </c>
      <c r="G66" s="96">
        <f>IFERROR(IF(VLOOKUP($A66,'Annex 2 EHV charges'!$A:$O,10,FALSE)=0,"",VLOOKUP($A66,'Annex 2 EHV charges'!$A:$O,10,FALSE)),"")</f>
        <v>2.38</v>
      </c>
      <c r="H66" s="96">
        <f>IFERROR(IF(VLOOKUP($A66,'Annex 2 EHV charges'!$A:$O,11,FALSE)=0,"",VLOOKUP($A66,'Annex 2 EHV charges'!$A:$O,11,FALSE)),"")</f>
        <v>2.38</v>
      </c>
    </row>
    <row r="67" spans="1:8" x14ac:dyDescent="0.2">
      <c r="A67" s="89">
        <f t="array" ref="A67">IFERROR(INDEX('Annex 2 EHV charges'!$A$11:$A$260, MATCH(0, IF(ISBLANK('Annex 2 EHV charges'!$A$11:$A$260),1, COUNTIF(A$4:$A66, 'Annex 2 EHV charges'!$A$11:$A$260)), 0)),"")</f>
        <v>539</v>
      </c>
      <c r="B67" s="89">
        <f>IF($A67="","",VLOOKUP($A67,'Annex 2 EHV charges'!$A:$O,2,0))</f>
        <v>539</v>
      </c>
      <c r="C67" s="90">
        <f>IF($A67="","",VLOOKUP($A67,'Annex 2 EHV charges'!$A:$O,3,0))</f>
        <v>2100040302060</v>
      </c>
      <c r="D67" s="89" t="str">
        <f>IF($A67="","",VLOOKUP($A67,'Annex 2 EHV charges'!$A:$O,7,0))</f>
        <v>Simms metals</v>
      </c>
      <c r="E67" s="94" t="str">
        <f>IFERROR(IF(VLOOKUP($A67,'Annex 2 EHV charges'!$A:$O,8,FALSE)=0,"",VLOOKUP($A67,'Annex 2 EHV charges'!$A:$O,8,FALSE)),"")</f>
        <v/>
      </c>
      <c r="F67" s="95">
        <f>IFERROR(IF(VLOOKUP($A67,'Annex 2 EHV charges'!$A:$O,9,FALSE)=0,"",VLOOKUP($A67,'Annex 2 EHV charges'!$A:$O,9,FALSE)),"")</f>
        <v>4832.33</v>
      </c>
      <c r="G67" s="96">
        <f>IFERROR(IF(VLOOKUP($A67,'Annex 2 EHV charges'!$A:$O,10,FALSE)=0,"",VLOOKUP($A67,'Annex 2 EHV charges'!$A:$O,10,FALSE)),"")</f>
        <v>1.84</v>
      </c>
      <c r="H67" s="96">
        <f>IFERROR(IF(VLOOKUP($A67,'Annex 2 EHV charges'!$A:$O,11,FALSE)=0,"",VLOOKUP($A67,'Annex 2 EHV charges'!$A:$O,11,FALSE)),"")</f>
        <v>1.84</v>
      </c>
    </row>
    <row r="68" spans="1:8" ht="25.5" x14ac:dyDescent="0.2">
      <c r="A68" s="89">
        <f t="array" ref="A68">IFERROR(INDEX('Annex 2 EHV charges'!$A$11:$A$260, MATCH(0, IF(ISBLANK('Annex 2 EHV charges'!$A$11:$A$260),1, COUNTIF(A$4:$A67, 'Annex 2 EHV charges'!$A$11:$A$260)), 0)),"")</f>
        <v>541</v>
      </c>
      <c r="B68" s="89">
        <f>IF($A68="","",VLOOKUP($A68,'Annex 2 EHV charges'!$A:$O,2,0))</f>
        <v>541</v>
      </c>
      <c r="C68" s="90" t="str">
        <f>IF($A68="","",VLOOKUP($A68,'Annex 2 EHV charges'!$A:$O,3,0))</f>
        <v>2100040752410
2100040752420</v>
      </c>
      <c r="D68" s="89" t="str">
        <f>IF($A68="","",VLOOKUP($A68,'Annex 2 EHV charges'!$A:$O,7,0))</f>
        <v>Milford Energy</v>
      </c>
      <c r="E68" s="94">
        <f>IFERROR(IF(VLOOKUP($A68,'Annex 2 EHV charges'!$A:$O,8,FALSE)=0,"",VLOOKUP($A68,'Annex 2 EHV charges'!$A:$O,8,FALSE)),"")</f>
        <v>4.4669999999999996</v>
      </c>
      <c r="F68" s="95">
        <f>IFERROR(IF(VLOOKUP($A68,'Annex 2 EHV charges'!$A:$O,9,FALSE)=0,"",VLOOKUP($A68,'Annex 2 EHV charges'!$A:$O,9,FALSE)),"")</f>
        <v>114785.18</v>
      </c>
      <c r="G68" s="96">
        <f>IFERROR(IF(VLOOKUP($A68,'Annex 2 EHV charges'!$A:$O,10,FALSE)=0,"",VLOOKUP($A68,'Annex 2 EHV charges'!$A:$O,10,FALSE)),"")</f>
        <v>4.4400000000000004</v>
      </c>
      <c r="H68" s="96">
        <f>IFERROR(IF(VLOOKUP($A68,'Annex 2 EHV charges'!$A:$O,11,FALSE)=0,"",VLOOKUP($A68,'Annex 2 EHV charges'!$A:$O,11,FALSE)),"")</f>
        <v>4.4400000000000004</v>
      </c>
    </row>
    <row r="69" spans="1:8" ht="25.5" x14ac:dyDescent="0.2">
      <c r="A69" s="89">
        <f t="array" ref="A69">IFERROR(INDEX('Annex 2 EHV charges'!$A$11:$A$260, MATCH(0, IF(ISBLANK('Annex 2 EHV charges'!$A$11:$A$260),1, COUNTIF(A$4:$A68, 'Annex 2 EHV charges'!$A$11:$A$260)), 0)),"")</f>
        <v>542</v>
      </c>
      <c r="B69" s="89">
        <f>IF($A69="","",VLOOKUP($A69,'Annex 2 EHV charges'!$A:$O,2,0))</f>
        <v>542</v>
      </c>
      <c r="C69" s="90" t="str">
        <f>IF($A69="","",VLOOKUP($A69,'Annex 2 EHV charges'!$A:$O,3,0))</f>
        <v>2100040636538
2100040653932</v>
      </c>
      <c r="D69" s="89" t="str">
        <f>IF($A69="","",VLOOKUP($A69,'Annex 2 EHV charges'!$A:$O,7,0))</f>
        <v>South Hook</v>
      </c>
      <c r="E69" s="94">
        <f>IFERROR(IF(VLOOKUP($A69,'Annex 2 EHV charges'!$A:$O,8,FALSE)=0,"",VLOOKUP($A69,'Annex 2 EHV charges'!$A:$O,8,FALSE)),"")</f>
        <v>4.9850000000000003</v>
      </c>
      <c r="F69" s="95">
        <f>IFERROR(IF(VLOOKUP($A69,'Annex 2 EHV charges'!$A:$O,9,FALSE)=0,"",VLOOKUP($A69,'Annex 2 EHV charges'!$A:$O,9,FALSE)),"")</f>
        <v>131033.87</v>
      </c>
      <c r="G69" s="96">
        <f>IFERROR(IF(VLOOKUP($A69,'Annex 2 EHV charges'!$A:$O,10,FALSE)=0,"",VLOOKUP($A69,'Annex 2 EHV charges'!$A:$O,10,FALSE)),"")</f>
        <v>4.3899999999999997</v>
      </c>
      <c r="H69" s="96">
        <f>IFERROR(IF(VLOOKUP($A69,'Annex 2 EHV charges'!$A:$O,11,FALSE)=0,"",VLOOKUP($A69,'Annex 2 EHV charges'!$A:$O,11,FALSE)),"")</f>
        <v>4.3899999999999997</v>
      </c>
    </row>
    <row r="70" spans="1:8" ht="38.25" x14ac:dyDescent="0.2">
      <c r="A70" s="89">
        <f t="array" ref="A70">IFERROR(INDEX('Annex 2 EHV charges'!$A$11:$A$260, MATCH(0, IF(ISBLANK('Annex 2 EHV charges'!$A$11:$A$260),1, COUNTIF(A$4:$A69, 'Annex 2 EHV charges'!$A$11:$A$260)), 0)),"")</f>
        <v>545</v>
      </c>
      <c r="B70" s="89">
        <f>IF($A70="","",VLOOKUP($A70,'Annex 2 EHV charges'!$A:$O,2,0))</f>
        <v>545</v>
      </c>
      <c r="C70" s="90" t="str">
        <f>IF($A70="","",VLOOKUP($A70,'Annex 2 EHV charges'!$A:$O,3,0))</f>
        <v>2100040769015
2100040769033
2100040769042</v>
      </c>
      <c r="D70" s="89" t="str">
        <f>IF($A70="","",VLOOKUP($A70,'Annex 2 EHV charges'!$A:$O,7,0))</f>
        <v>Felindre</v>
      </c>
      <c r="E70" s="94" t="str">
        <f>IFERROR(IF(VLOOKUP($A70,'Annex 2 EHV charges'!$A:$O,8,FALSE)=0,"",VLOOKUP($A70,'Annex 2 EHV charges'!$A:$O,8,FALSE)),"")</f>
        <v/>
      </c>
      <c r="F70" s="95">
        <f>IFERROR(IF(VLOOKUP($A70,'Annex 2 EHV charges'!$A:$O,9,FALSE)=0,"",VLOOKUP($A70,'Annex 2 EHV charges'!$A:$O,9,FALSE)),"")</f>
        <v>119301.19</v>
      </c>
      <c r="G70" s="96">
        <f>IFERROR(IF(VLOOKUP($A70,'Annex 2 EHV charges'!$A:$O,10,FALSE)=0,"",VLOOKUP($A70,'Annex 2 EHV charges'!$A:$O,10,FALSE)),"")</f>
        <v>0.88</v>
      </c>
      <c r="H70" s="96">
        <f>IFERROR(IF(VLOOKUP($A70,'Annex 2 EHV charges'!$A:$O,11,FALSE)=0,"",VLOOKUP($A70,'Annex 2 EHV charges'!$A:$O,11,FALSE)),"")</f>
        <v>0.88</v>
      </c>
    </row>
    <row r="71" spans="1:8" ht="25.5" x14ac:dyDescent="0.2">
      <c r="A71" s="89">
        <f t="array" ref="A71">IFERROR(INDEX('Annex 2 EHV charges'!$A$11:$A$260, MATCH(0, IF(ISBLANK('Annex 2 EHV charges'!$A$11:$A$260),1, COUNTIF(A$4:$A70, 'Annex 2 EHV charges'!$A$11:$A$260)), 0)),"")</f>
        <v>546</v>
      </c>
      <c r="B71" s="89">
        <f>IF($A71="","",VLOOKUP($A71,'Annex 2 EHV charges'!$A:$O,2,0))</f>
        <v>546</v>
      </c>
      <c r="C71" s="90" t="str">
        <f>IF($A71="","",VLOOKUP($A71,'Annex 2 EHV charges'!$A:$O,3,0))</f>
        <v>2100040781360
2100040781379</v>
      </c>
      <c r="D71" s="89" t="str">
        <f>IF($A71="","",VLOOKUP($A71,'Annex 2 EHV charges'!$A:$O,7,0))</f>
        <v>Timet</v>
      </c>
      <c r="E71" s="94" t="str">
        <f>IFERROR(IF(VLOOKUP($A71,'Annex 2 EHV charges'!$A:$O,8,FALSE)=0,"",VLOOKUP($A71,'Annex 2 EHV charges'!$A:$O,8,FALSE)),"")</f>
        <v/>
      </c>
      <c r="F71" s="95">
        <f>IFERROR(IF(VLOOKUP($A71,'Annex 2 EHV charges'!$A:$O,9,FALSE)=0,"",VLOOKUP($A71,'Annex 2 EHV charges'!$A:$O,9,FALSE)),"")</f>
        <v>17013.740000000002</v>
      </c>
      <c r="G71" s="96">
        <f>IFERROR(IF(VLOOKUP($A71,'Annex 2 EHV charges'!$A:$O,10,FALSE)=0,"",VLOOKUP($A71,'Annex 2 EHV charges'!$A:$O,10,FALSE)),"")</f>
        <v>2.3199999999999998</v>
      </c>
      <c r="H71" s="96">
        <f>IFERROR(IF(VLOOKUP($A71,'Annex 2 EHV charges'!$A:$O,11,FALSE)=0,"",VLOOKUP($A71,'Annex 2 EHV charges'!$A:$O,11,FALSE)),"")</f>
        <v>2.3199999999999998</v>
      </c>
    </row>
    <row r="72" spans="1:8" x14ac:dyDescent="0.2">
      <c r="A72" s="89">
        <f t="array" ref="A72">IFERROR(INDEX('Annex 2 EHV charges'!$A$11:$A$260, MATCH(0, IF(ISBLANK('Annex 2 EHV charges'!$A$11:$A$260),1, COUNTIF(A$4:$A71, 'Annex 2 EHV charges'!$A$11:$A$260)), 0)),"")</f>
        <v>547</v>
      </c>
      <c r="B72" s="89">
        <f>IF($A72="","",VLOOKUP($A72,'Annex 2 EHV charges'!$A:$O,2,0))</f>
        <v>547</v>
      </c>
      <c r="C72" s="90">
        <f>IF($A72="","",VLOOKUP($A72,'Annex 2 EHV charges'!$A:$O,3,0))</f>
        <v>2100040495610</v>
      </c>
      <c r="D72" s="89" t="str">
        <f>IF($A72="","",VLOOKUP($A72,'Annex 2 EHV charges'!$A:$O,7,0))</f>
        <v>Blaen Cregan</v>
      </c>
      <c r="E72" s="94">
        <f>IFERROR(IF(VLOOKUP($A72,'Annex 2 EHV charges'!$A:$O,8,FALSE)=0,"",VLOOKUP($A72,'Annex 2 EHV charges'!$A:$O,8,FALSE)),"")</f>
        <v>1E-3</v>
      </c>
      <c r="F72" s="95">
        <f>IFERROR(IF(VLOOKUP($A72,'Annex 2 EHV charges'!$A:$O,9,FALSE)=0,"",VLOOKUP($A72,'Annex 2 EHV charges'!$A:$O,9,FALSE)),"")</f>
        <v>3.11</v>
      </c>
      <c r="G72" s="96">
        <f>IFERROR(IF(VLOOKUP($A72,'Annex 2 EHV charges'!$A:$O,10,FALSE)=0,"",VLOOKUP($A72,'Annex 2 EHV charges'!$A:$O,10,FALSE)),"")</f>
        <v>2.59</v>
      </c>
      <c r="H72" s="96">
        <f>IFERROR(IF(VLOOKUP($A72,'Annex 2 EHV charges'!$A:$O,11,FALSE)=0,"",VLOOKUP($A72,'Annex 2 EHV charges'!$A:$O,11,FALSE)),"")</f>
        <v>2.59</v>
      </c>
    </row>
    <row r="73" spans="1:8" x14ac:dyDescent="0.2">
      <c r="A73" s="89">
        <f t="array" ref="A73">IFERROR(INDEX('Annex 2 EHV charges'!$A$11:$A$260, MATCH(0, IF(ISBLANK('Annex 2 EHV charges'!$A$11:$A$260),1, COUNTIF(A$4:$A72, 'Annex 2 EHV charges'!$A$11:$A$260)), 0)),"")</f>
        <v>548</v>
      </c>
      <c r="B73" s="89">
        <f>IF($A73="","",VLOOKUP($A73,'Annex 2 EHV charges'!$A:$O,2,0))</f>
        <v>548</v>
      </c>
      <c r="C73" s="90">
        <f>IF($A73="","",VLOOKUP($A73,'Annex 2 EHV charges'!$A:$O,3,0))</f>
        <v>2100040878007</v>
      </c>
      <c r="D73" s="89" t="str">
        <f>IF($A73="","",VLOOKUP($A73,'Annex 2 EHV charges'!$A:$O,7,0))</f>
        <v>Blaengwen Wind Farm</v>
      </c>
      <c r="E73" s="94">
        <f>IFERROR(IF(VLOOKUP($A73,'Annex 2 EHV charges'!$A:$O,8,FALSE)=0,"",VLOOKUP($A73,'Annex 2 EHV charges'!$A:$O,8,FALSE)),"")</f>
        <v>0.30499999999999999</v>
      </c>
      <c r="F73" s="95">
        <f>IFERROR(IF(VLOOKUP($A73,'Annex 2 EHV charges'!$A:$O,9,FALSE)=0,"",VLOOKUP($A73,'Annex 2 EHV charges'!$A:$O,9,FALSE)),"")</f>
        <v>722.53</v>
      </c>
      <c r="G73" s="96">
        <f>IFERROR(IF(VLOOKUP($A73,'Annex 2 EHV charges'!$A:$O,10,FALSE)=0,"",VLOOKUP($A73,'Annex 2 EHV charges'!$A:$O,10,FALSE)),"")</f>
        <v>4.2300000000000004</v>
      </c>
      <c r="H73" s="96">
        <f>IFERROR(IF(VLOOKUP($A73,'Annex 2 EHV charges'!$A:$O,11,FALSE)=0,"",VLOOKUP($A73,'Annex 2 EHV charges'!$A:$O,11,FALSE)),"")</f>
        <v>4.2300000000000004</v>
      </c>
    </row>
    <row r="74" spans="1:8" ht="25.5" x14ac:dyDescent="0.2">
      <c r="A74" s="89">
        <f t="array" ref="A74">IFERROR(INDEX('Annex 2 EHV charges'!$A$11:$A$260, MATCH(0, IF(ISBLANK('Annex 2 EHV charges'!$A$11:$A$260),1, COUNTIF(A$4:$A73, 'Annex 2 EHV charges'!$A$11:$A$260)), 0)),"")</f>
        <v>549</v>
      </c>
      <c r="B74" s="89">
        <f>IF($A74="","",VLOOKUP($A74,'Annex 2 EHV charges'!$A:$O,2,0))</f>
        <v>549</v>
      </c>
      <c r="C74" s="90" t="str">
        <f>IF($A74="","",VLOOKUP($A74,'Annex 2 EHV charges'!$A:$O,3,0))</f>
        <v>2100041471220
2199989639264</v>
      </c>
      <c r="D74" s="89" t="str">
        <f>IF($A74="","",VLOOKUP($A74,'Annex 2 EHV charges'!$A:$O,7,0))</f>
        <v>Bryn Titli Wind Farm</v>
      </c>
      <c r="E74" s="94">
        <f>IFERROR(IF(VLOOKUP($A74,'Annex 2 EHV charges'!$A:$O,8,FALSE)=0,"",VLOOKUP($A74,'Annex 2 EHV charges'!$A:$O,8,FALSE)),"")</f>
        <v>2.2869999999999999</v>
      </c>
      <c r="F74" s="95">
        <f>IFERROR(IF(VLOOKUP($A74,'Annex 2 EHV charges'!$A:$O,9,FALSE)=0,"",VLOOKUP($A74,'Annex 2 EHV charges'!$A:$O,9,FALSE)),"")</f>
        <v>23.42</v>
      </c>
      <c r="G74" s="96">
        <f>IFERROR(IF(VLOOKUP($A74,'Annex 2 EHV charges'!$A:$O,10,FALSE)=0,"",VLOOKUP($A74,'Annex 2 EHV charges'!$A:$O,10,FALSE)),"")</f>
        <v>4.88</v>
      </c>
      <c r="H74" s="96">
        <f>IFERROR(IF(VLOOKUP($A74,'Annex 2 EHV charges'!$A:$O,11,FALSE)=0,"",VLOOKUP($A74,'Annex 2 EHV charges'!$A:$O,11,FALSE)),"")</f>
        <v>4.88</v>
      </c>
    </row>
    <row r="75" spans="1:8" x14ac:dyDescent="0.2">
      <c r="A75" s="89">
        <f t="array" ref="A75">IFERROR(INDEX('Annex 2 EHV charges'!$A$11:$A$260, MATCH(0, IF(ISBLANK('Annex 2 EHV charges'!$A$11:$A$260),1, COUNTIF(A$4:$A74, 'Annex 2 EHV charges'!$A$11:$A$260)), 0)),"")</f>
        <v>571</v>
      </c>
      <c r="B75" s="89">
        <f>IF($A75="","",VLOOKUP($A75,'Annex 2 EHV charges'!$A:$O,2,0))</f>
        <v>571</v>
      </c>
      <c r="C75" s="90">
        <f>IF($A75="","",VLOOKUP($A75,'Annex 2 EHV charges'!$A:$O,3,0))</f>
        <v>2100040067538</v>
      </c>
      <c r="D75" s="89" t="str">
        <f>IF($A75="","",VLOOKUP($A75,'Annex 2 EHV charges'!$A:$O,7,0))</f>
        <v>Crymlin Burrows</v>
      </c>
      <c r="E75" s="94">
        <f>IFERROR(IF(VLOOKUP($A75,'Annex 2 EHV charges'!$A:$O,8,FALSE)=0,"",VLOOKUP($A75,'Annex 2 EHV charges'!$A:$O,8,FALSE)),"")</f>
        <v>0.183</v>
      </c>
      <c r="F75" s="95">
        <f>IFERROR(IF(VLOOKUP($A75,'Annex 2 EHV charges'!$A:$O,9,FALSE)=0,"",VLOOKUP($A75,'Annex 2 EHV charges'!$A:$O,9,FALSE)),"")</f>
        <v>103.31</v>
      </c>
      <c r="G75" s="96">
        <f>IFERROR(IF(VLOOKUP($A75,'Annex 2 EHV charges'!$A:$O,10,FALSE)=0,"",VLOOKUP($A75,'Annex 2 EHV charges'!$A:$O,10,FALSE)),"")</f>
        <v>1.65</v>
      </c>
      <c r="H75" s="96">
        <f>IFERROR(IF(VLOOKUP($A75,'Annex 2 EHV charges'!$A:$O,11,FALSE)=0,"",VLOOKUP($A75,'Annex 2 EHV charges'!$A:$O,11,FALSE)),"")</f>
        <v>1.65</v>
      </c>
    </row>
    <row r="76" spans="1:8" x14ac:dyDescent="0.2">
      <c r="A76" s="89">
        <f t="array" ref="A76">IFERROR(INDEX('Annex 2 EHV charges'!$A$11:$A$260, MATCH(0, IF(ISBLANK('Annex 2 EHV charges'!$A$11:$A$260),1, COUNTIF(A$4:$A75, 'Annex 2 EHV charges'!$A$11:$A$260)), 0)),"")</f>
        <v>572</v>
      </c>
      <c r="B76" s="89">
        <f>IF($A76="","",VLOOKUP($A76,'Annex 2 EHV charges'!$A:$O,2,0))</f>
        <v>572</v>
      </c>
      <c r="C76" s="90">
        <f>IF($A76="","",VLOOKUP($A76,'Annex 2 EHV charges'!$A:$O,3,0))</f>
        <v>2199989635669</v>
      </c>
      <c r="D76" s="89" t="str">
        <f>IF($A76="","",VLOOKUP($A76,'Annex 2 EHV charges'!$A:$O,7,0))</f>
        <v>Dyffryn Brodyn Wind Farm</v>
      </c>
      <c r="E76" s="94">
        <f>IFERROR(IF(VLOOKUP($A76,'Annex 2 EHV charges'!$A:$O,8,FALSE)=0,"",VLOOKUP($A76,'Annex 2 EHV charges'!$A:$O,8,FALSE)),"")</f>
        <v>4.827</v>
      </c>
      <c r="F76" s="95">
        <f>IFERROR(IF(VLOOKUP($A76,'Annex 2 EHV charges'!$A:$O,9,FALSE)=0,"",VLOOKUP($A76,'Annex 2 EHV charges'!$A:$O,9,FALSE)),"")</f>
        <v>3.34</v>
      </c>
      <c r="G76" s="96">
        <f>IFERROR(IF(VLOOKUP($A76,'Annex 2 EHV charges'!$A:$O,10,FALSE)=0,"",VLOOKUP($A76,'Annex 2 EHV charges'!$A:$O,10,FALSE)),"")</f>
        <v>2.48</v>
      </c>
      <c r="H76" s="96">
        <f>IFERROR(IF(VLOOKUP($A76,'Annex 2 EHV charges'!$A:$O,11,FALSE)=0,"",VLOOKUP($A76,'Annex 2 EHV charges'!$A:$O,11,FALSE)),"")</f>
        <v>2.48</v>
      </c>
    </row>
    <row r="77" spans="1:8" x14ac:dyDescent="0.2">
      <c r="A77" s="89">
        <f t="array" ref="A77">IFERROR(INDEX('Annex 2 EHV charges'!$A$11:$A$260, MATCH(0, IF(ISBLANK('Annex 2 EHV charges'!$A$11:$A$260),1, COUNTIF(A$4:$A76, 'Annex 2 EHV charges'!$A$11:$A$260)), 0)),"")</f>
        <v>574</v>
      </c>
      <c r="B77" s="89">
        <f>IF($A77="","",VLOOKUP($A77,'Annex 2 EHV charges'!$A:$O,2,0))</f>
        <v>574</v>
      </c>
      <c r="C77" s="90">
        <f>IF($A77="","",VLOOKUP($A77,'Annex 2 EHV charges'!$A:$O,3,0))</f>
        <v>2199989614809</v>
      </c>
      <c r="D77" s="89" t="str">
        <f>IF($A77="","",VLOOKUP($A77,'Annex 2 EHV charges'!$A:$O,7,0))</f>
        <v>Llyn Brianne</v>
      </c>
      <c r="E77" s="94">
        <f>IFERROR(IF(VLOOKUP($A77,'Annex 2 EHV charges'!$A:$O,8,FALSE)=0,"",VLOOKUP($A77,'Annex 2 EHV charges'!$A:$O,8,FALSE)),"")</f>
        <v>4.46</v>
      </c>
      <c r="F77" s="95">
        <f>IFERROR(IF(VLOOKUP($A77,'Annex 2 EHV charges'!$A:$O,9,FALSE)=0,"",VLOOKUP($A77,'Annex 2 EHV charges'!$A:$O,9,FALSE)),"")</f>
        <v>48.75</v>
      </c>
      <c r="G77" s="96">
        <f>IFERROR(IF(VLOOKUP($A77,'Annex 2 EHV charges'!$A:$O,10,FALSE)=0,"",VLOOKUP($A77,'Annex 2 EHV charges'!$A:$O,10,FALSE)),"")</f>
        <v>2.61</v>
      </c>
      <c r="H77" s="96">
        <f>IFERROR(IF(VLOOKUP($A77,'Annex 2 EHV charges'!$A:$O,11,FALSE)=0,"",VLOOKUP($A77,'Annex 2 EHV charges'!$A:$O,11,FALSE)),"")</f>
        <v>2.61</v>
      </c>
    </row>
    <row r="78" spans="1:8" x14ac:dyDescent="0.2">
      <c r="A78" s="89">
        <f t="array" ref="A78">IFERROR(INDEX('Annex 2 EHV charges'!$A$11:$A$260, MATCH(0, IF(ISBLANK('Annex 2 EHV charges'!$A$11:$A$260),1, COUNTIF(A$4:$A77, 'Annex 2 EHV charges'!$A$11:$A$260)), 0)),"")</f>
        <v>575</v>
      </c>
      <c r="B78" s="89">
        <f>IF($A78="","",VLOOKUP($A78,'Annex 2 EHV charges'!$A:$O,2,0))</f>
        <v>575</v>
      </c>
      <c r="C78" s="90">
        <f>IF($A78="","",VLOOKUP($A78,'Annex 2 EHV charges'!$A:$O,3,0))</f>
        <v>2100041079171</v>
      </c>
      <c r="D78" s="89" t="str">
        <f>IF($A78="","",VLOOKUP($A78,'Annex 2 EHV charges'!$A:$O,7,0))</f>
        <v>Maerdy</v>
      </c>
      <c r="E78" s="94">
        <f>IFERROR(IF(VLOOKUP($A78,'Annex 2 EHV charges'!$A:$O,8,FALSE)=0,"",VLOOKUP($A78,'Annex 2 EHV charges'!$A:$O,8,FALSE)),"")</f>
        <v>6.2E-2</v>
      </c>
      <c r="F78" s="95">
        <f>IFERROR(IF(VLOOKUP($A78,'Annex 2 EHV charges'!$A:$O,9,FALSE)=0,"",VLOOKUP($A78,'Annex 2 EHV charges'!$A:$O,9,FALSE)),"")</f>
        <v>23.79</v>
      </c>
      <c r="G78" s="96">
        <f>IFERROR(IF(VLOOKUP($A78,'Annex 2 EHV charges'!$A:$O,10,FALSE)=0,"",VLOOKUP($A78,'Annex 2 EHV charges'!$A:$O,10,FALSE)),"")</f>
        <v>1.51</v>
      </c>
      <c r="H78" s="96">
        <f>IFERROR(IF(VLOOKUP($A78,'Annex 2 EHV charges'!$A:$O,11,FALSE)=0,"",VLOOKUP($A78,'Annex 2 EHV charges'!$A:$O,11,FALSE)),"")</f>
        <v>1.51</v>
      </c>
    </row>
    <row r="79" spans="1:8" x14ac:dyDescent="0.2">
      <c r="A79" s="89">
        <f t="array" ref="A79">IFERROR(INDEX('Annex 2 EHV charges'!$A$11:$A$260, MATCH(0, IF(ISBLANK('Annex 2 EHV charges'!$A$11:$A$260),1, COUNTIF(A$4:$A78, 'Annex 2 EHV charges'!$A$11:$A$260)), 0)),"")</f>
        <v>576</v>
      </c>
      <c r="B79" s="89">
        <f>IF($A79="","",VLOOKUP($A79,'Annex 2 EHV charges'!$A:$O,2,0))</f>
        <v>576</v>
      </c>
      <c r="C79" s="90">
        <f>IF($A79="","",VLOOKUP($A79,'Annex 2 EHV charges'!$A:$O,3,0))</f>
        <v>2100041416441</v>
      </c>
      <c r="D79" s="89" t="str">
        <f>IF($A79="","",VLOOKUP($A79,'Annex 2 EHV charges'!$A:$O,7,0))</f>
        <v>HIRWAUN GE 33kV GEN</v>
      </c>
      <c r="E79" s="94">
        <f>IFERROR(IF(VLOOKUP($A79,'Annex 2 EHV charges'!$A:$O,8,FALSE)=0,"",VLOOKUP($A79,'Annex 2 EHV charges'!$A:$O,8,FALSE)),"")</f>
        <v>0.01</v>
      </c>
      <c r="F79" s="95">
        <f>IFERROR(IF(VLOOKUP($A79,'Annex 2 EHV charges'!$A:$O,9,FALSE)=0,"",VLOOKUP($A79,'Annex 2 EHV charges'!$A:$O,9,FALSE)),"")</f>
        <v>77.459999999999994</v>
      </c>
      <c r="G79" s="96">
        <f>IFERROR(IF(VLOOKUP($A79,'Annex 2 EHV charges'!$A:$O,10,FALSE)=0,"",VLOOKUP($A79,'Annex 2 EHV charges'!$A:$O,10,FALSE)),"")</f>
        <v>1.1100000000000001</v>
      </c>
      <c r="H79" s="96">
        <f>IFERROR(IF(VLOOKUP($A79,'Annex 2 EHV charges'!$A:$O,11,FALSE)=0,"",VLOOKUP($A79,'Annex 2 EHV charges'!$A:$O,11,FALSE)),"")</f>
        <v>1.1100000000000001</v>
      </c>
    </row>
    <row r="80" spans="1:8" x14ac:dyDescent="0.2">
      <c r="A80" s="89">
        <f t="array" ref="A80">IFERROR(INDEX('Annex 2 EHV charges'!$A$11:$A$260, MATCH(0, IF(ISBLANK('Annex 2 EHV charges'!$A$11:$A$260),1, COUNTIF(A$4:$A79, 'Annex 2 EHV charges'!$A$11:$A$260)), 0)),"")</f>
        <v>577</v>
      </c>
      <c r="B80" s="89">
        <f>IF($A80="","",VLOOKUP($A80,'Annex 2 EHV charges'!$A:$O,2,0))</f>
        <v>577</v>
      </c>
      <c r="C80" s="90">
        <f>IF($A80="","",VLOOKUP($A80,'Annex 2 EHV charges'!$A:$O,3,0))</f>
        <v>2100040719992</v>
      </c>
      <c r="D80" s="89" t="str">
        <f>IF($A80="","",VLOOKUP($A80,'Annex 2 EHV charges'!$A:$O,7,0))</f>
        <v>Margam Biomass</v>
      </c>
      <c r="E80" s="94" t="str">
        <f>IFERROR(IF(VLOOKUP($A80,'Annex 2 EHV charges'!$A:$O,8,FALSE)=0,"",VLOOKUP($A80,'Annex 2 EHV charges'!$A:$O,8,FALSE)),"")</f>
        <v/>
      </c>
      <c r="F80" s="95">
        <f>IFERROR(IF(VLOOKUP($A80,'Annex 2 EHV charges'!$A:$O,9,FALSE)=0,"",VLOOKUP($A80,'Annex 2 EHV charges'!$A:$O,9,FALSE)),"")</f>
        <v>331.5</v>
      </c>
      <c r="G80" s="96">
        <f>IFERROR(IF(VLOOKUP($A80,'Annex 2 EHV charges'!$A:$O,10,FALSE)=0,"",VLOOKUP($A80,'Annex 2 EHV charges'!$A:$O,10,FALSE)),"")</f>
        <v>0.8</v>
      </c>
      <c r="H80" s="96">
        <f>IFERROR(IF(VLOOKUP($A80,'Annex 2 EHV charges'!$A:$O,11,FALSE)=0,"",VLOOKUP($A80,'Annex 2 EHV charges'!$A:$O,11,FALSE)),"")</f>
        <v>0.8</v>
      </c>
    </row>
    <row r="81" spans="1:8" x14ac:dyDescent="0.2">
      <c r="A81" s="89">
        <f t="array" ref="A81">IFERROR(INDEX('Annex 2 EHV charges'!$A$11:$A$260, MATCH(0, IF(ISBLANK('Annex 2 EHV charges'!$A$11:$A$260),1, COUNTIF(A$4:$A80, 'Annex 2 EHV charges'!$A$11:$A$260)), 0)),"")</f>
        <v>579</v>
      </c>
      <c r="B81" s="89">
        <f>IF($A81="","",VLOOKUP($A81,'Annex 2 EHV charges'!$A:$O,2,0))</f>
        <v>579</v>
      </c>
      <c r="C81" s="90">
        <f>IF($A81="","",VLOOKUP($A81,'Annex 2 EHV charges'!$A:$O,3,0))</f>
        <v>2100040485950</v>
      </c>
      <c r="D81" s="89" t="str">
        <f>IF($A81="","",VLOOKUP($A81,'Annex 2 EHV charges'!$A:$O,7,0))</f>
        <v>Pwllfa Gwatkin</v>
      </c>
      <c r="E81" s="94">
        <f>IFERROR(IF(VLOOKUP($A81,'Annex 2 EHV charges'!$A:$O,8,FALSE)=0,"",VLOOKUP($A81,'Annex 2 EHV charges'!$A:$O,8,FALSE)),"")</f>
        <v>4.7E-2</v>
      </c>
      <c r="F81" s="95">
        <f>IFERROR(IF(VLOOKUP($A81,'Annex 2 EHV charges'!$A:$O,9,FALSE)=0,"",VLOOKUP($A81,'Annex 2 EHV charges'!$A:$O,9,FALSE)),"")</f>
        <v>19.54</v>
      </c>
      <c r="G81" s="96">
        <f>IFERROR(IF(VLOOKUP($A81,'Annex 2 EHV charges'!$A:$O,10,FALSE)=0,"",VLOOKUP($A81,'Annex 2 EHV charges'!$A:$O,10,FALSE)),"")</f>
        <v>1.1100000000000001</v>
      </c>
      <c r="H81" s="96">
        <f>IFERROR(IF(VLOOKUP($A81,'Annex 2 EHV charges'!$A:$O,11,FALSE)=0,"",VLOOKUP($A81,'Annex 2 EHV charges'!$A:$O,11,FALSE)),"")</f>
        <v>1.1100000000000001</v>
      </c>
    </row>
    <row r="82" spans="1:8" x14ac:dyDescent="0.2">
      <c r="A82" s="89">
        <f t="array" ref="A82">IFERROR(INDEX('Annex 2 EHV charges'!$A$11:$A$260, MATCH(0, IF(ISBLANK('Annex 2 EHV charges'!$A$11:$A$260),1, COUNTIF(A$4:$A81, 'Annex 2 EHV charges'!$A$11:$A$260)), 0)),"")</f>
        <v>580</v>
      </c>
      <c r="B82" s="89">
        <f>IF($A82="","",VLOOKUP($A82,'Annex 2 EHV charges'!$A:$O,2,0))</f>
        <v>580</v>
      </c>
      <c r="C82" s="90">
        <f>IF($A82="","",VLOOKUP($A82,'Annex 2 EHV charges'!$A:$O,3,0))</f>
        <v>2199989641937</v>
      </c>
      <c r="D82" s="89" t="str">
        <f>IF($A82="","",VLOOKUP($A82,'Annex 2 EHV charges'!$A:$O,7,0))</f>
        <v>Taff Ely Wind Farm</v>
      </c>
      <c r="E82" s="94" t="str">
        <f>IFERROR(IF(VLOOKUP($A82,'Annex 2 EHV charges'!$A:$O,8,FALSE)=0,"",VLOOKUP($A82,'Annex 2 EHV charges'!$A:$O,8,FALSE)),"")</f>
        <v/>
      </c>
      <c r="F82" s="95">
        <f>IFERROR(IF(VLOOKUP($A82,'Annex 2 EHV charges'!$A:$O,9,FALSE)=0,"",VLOOKUP($A82,'Annex 2 EHV charges'!$A:$O,9,FALSE)),"")</f>
        <v>5.35</v>
      </c>
      <c r="G82" s="96">
        <f>IFERROR(IF(VLOOKUP($A82,'Annex 2 EHV charges'!$A:$O,10,FALSE)=0,"",VLOOKUP($A82,'Annex 2 EHV charges'!$A:$O,10,FALSE)),"")</f>
        <v>2.42</v>
      </c>
      <c r="H82" s="96">
        <f>IFERROR(IF(VLOOKUP($A82,'Annex 2 EHV charges'!$A:$O,11,FALSE)=0,"",VLOOKUP($A82,'Annex 2 EHV charges'!$A:$O,11,FALSE)),"")</f>
        <v>2.42</v>
      </c>
    </row>
    <row r="83" spans="1:8" x14ac:dyDescent="0.2">
      <c r="A83" s="89">
        <f t="array" ref="A83">IFERROR(INDEX('Annex 2 EHV charges'!$A$11:$A$260, MATCH(0, IF(ISBLANK('Annex 2 EHV charges'!$A$11:$A$260),1, COUNTIF(A$4:$A82, 'Annex 2 EHV charges'!$A$11:$A$260)), 0)),"")</f>
        <v>581</v>
      </c>
      <c r="B83" s="89">
        <f>IF($A83="","",VLOOKUP($A83,'Annex 2 EHV charges'!$A:$O,2,0))</f>
        <v>581</v>
      </c>
      <c r="C83" s="90">
        <f>IF($A83="","",VLOOKUP($A83,'Annex 2 EHV charges'!$A:$O,3,0))</f>
        <v>2100040609516</v>
      </c>
      <c r="D83" s="89" t="str">
        <f>IF($A83="","",VLOOKUP($A83,'Annex 2 EHV charges'!$A:$O,7,0))</f>
        <v>Trecatti</v>
      </c>
      <c r="E83" s="94" t="str">
        <f>IFERROR(IF(VLOOKUP($A83,'Annex 2 EHV charges'!$A:$O,8,FALSE)=0,"",VLOOKUP($A83,'Annex 2 EHV charges'!$A:$O,8,FALSE)),"")</f>
        <v/>
      </c>
      <c r="F83" s="95">
        <f>IFERROR(IF(VLOOKUP($A83,'Annex 2 EHV charges'!$A:$O,9,FALSE)=0,"",VLOOKUP($A83,'Annex 2 EHV charges'!$A:$O,9,FALSE)),"")</f>
        <v>115.03</v>
      </c>
      <c r="G83" s="96">
        <f>IFERROR(IF(VLOOKUP($A83,'Annex 2 EHV charges'!$A:$O,10,FALSE)=0,"",VLOOKUP($A83,'Annex 2 EHV charges'!$A:$O,10,FALSE)),"")</f>
        <v>0.82</v>
      </c>
      <c r="H83" s="96">
        <f>IFERROR(IF(VLOOKUP($A83,'Annex 2 EHV charges'!$A:$O,11,FALSE)=0,"",VLOOKUP($A83,'Annex 2 EHV charges'!$A:$O,11,FALSE)),"")</f>
        <v>0.82</v>
      </c>
    </row>
    <row r="84" spans="1:8" x14ac:dyDescent="0.2">
      <c r="A84" s="89">
        <f t="array" ref="A84">IFERROR(INDEX('Annex 2 EHV charges'!$A$11:$A$260, MATCH(0, IF(ISBLANK('Annex 2 EHV charges'!$A$11:$A$260),1, COUNTIF(A$4:$A83, 'Annex 2 EHV charges'!$A$11:$A$260)), 0)),"")</f>
        <v>582</v>
      </c>
      <c r="B84" s="89">
        <f>IF($A84="","",VLOOKUP($A84,'Annex 2 EHV charges'!$A:$O,2,0))</f>
        <v>582</v>
      </c>
      <c r="C84" s="90">
        <f>IF($A84="","",VLOOKUP($A84,'Annex 2 EHV charges'!$A:$O,3,0))</f>
        <v>2100040694060</v>
      </c>
      <c r="D84" s="89" t="str">
        <f>IF($A84="","",VLOOKUP($A84,'Annex 2 EHV charges'!$A:$O,7,0))</f>
        <v>Withyhedges Landfill</v>
      </c>
      <c r="E84" s="94">
        <f>IFERROR(IF(VLOOKUP($A84,'Annex 2 EHV charges'!$A:$O,8,FALSE)=0,"",VLOOKUP($A84,'Annex 2 EHV charges'!$A:$O,8,FALSE)),"")</f>
        <v>7.2140000000000004</v>
      </c>
      <c r="F84" s="95">
        <f>IFERROR(IF(VLOOKUP($A84,'Annex 2 EHV charges'!$A:$O,9,FALSE)=0,"",VLOOKUP($A84,'Annex 2 EHV charges'!$A:$O,9,FALSE)),"")</f>
        <v>10.44</v>
      </c>
      <c r="G84" s="96">
        <f>IFERROR(IF(VLOOKUP($A84,'Annex 2 EHV charges'!$A:$O,10,FALSE)=0,"",VLOOKUP($A84,'Annex 2 EHV charges'!$A:$O,10,FALSE)),"")</f>
        <v>2.46</v>
      </c>
      <c r="H84" s="96">
        <f>IFERROR(IF(VLOOKUP($A84,'Annex 2 EHV charges'!$A:$O,11,FALSE)=0,"",VLOOKUP($A84,'Annex 2 EHV charges'!$A:$O,11,FALSE)),"")</f>
        <v>2.46</v>
      </c>
    </row>
    <row r="85" spans="1:8" x14ac:dyDescent="0.2">
      <c r="A85" s="89">
        <f t="array" ref="A85">IFERROR(INDEX('Annex 2 EHV charges'!$A$11:$A$260, MATCH(0, IF(ISBLANK('Annex 2 EHV charges'!$A$11:$A$260),1, COUNTIF(A$4:$A84, 'Annex 2 EHV charges'!$A$11:$A$260)), 0)),"")</f>
        <v>583</v>
      </c>
      <c r="B85" s="89">
        <f>IF($A85="","",VLOOKUP($A85,'Annex 2 EHV charges'!$A:$O,2,0))</f>
        <v>583</v>
      </c>
      <c r="C85" s="90">
        <f>IF($A85="","",VLOOKUP($A85,'Annex 2 EHV charges'!$A:$O,3,0))</f>
        <v>2198765146436</v>
      </c>
      <c r="D85" s="89" t="str">
        <f>IF($A85="","",VLOOKUP($A85,'Annex 2 EHV charges'!$A:$O,7,0))</f>
        <v>Parc Cynog</v>
      </c>
      <c r="E85" s="94">
        <f>IFERROR(IF(VLOOKUP($A85,'Annex 2 EHV charges'!$A:$O,8,FALSE)=0,"",VLOOKUP($A85,'Annex 2 EHV charges'!$A:$O,8,FALSE)),"")</f>
        <v>4.7450000000000001</v>
      </c>
      <c r="F85" s="95">
        <f>IFERROR(IF(VLOOKUP($A85,'Annex 2 EHV charges'!$A:$O,9,FALSE)=0,"",VLOOKUP($A85,'Annex 2 EHV charges'!$A:$O,9,FALSE)),"")</f>
        <v>2.4500000000000002</v>
      </c>
      <c r="G85" s="96">
        <f>IFERROR(IF(VLOOKUP($A85,'Annex 2 EHV charges'!$A:$O,10,FALSE)=0,"",VLOOKUP($A85,'Annex 2 EHV charges'!$A:$O,10,FALSE)),"")</f>
        <v>2.04</v>
      </c>
      <c r="H85" s="96">
        <f>IFERROR(IF(VLOOKUP($A85,'Annex 2 EHV charges'!$A:$O,11,FALSE)=0,"",VLOOKUP($A85,'Annex 2 EHV charges'!$A:$O,11,FALSE)),"")</f>
        <v>2.04</v>
      </c>
    </row>
    <row r="86" spans="1:8" x14ac:dyDescent="0.2">
      <c r="A86" s="89">
        <f t="array" ref="A86">IFERROR(INDEX('Annex 2 EHV charges'!$A$11:$A$260, MATCH(0, IF(ISBLANK('Annex 2 EHV charges'!$A$11:$A$260),1, COUNTIF(A$4:$A85, 'Annex 2 EHV charges'!$A$11:$A$260)), 0)),"")</f>
        <v>584</v>
      </c>
      <c r="B86" s="89">
        <f>IF($A86="","",VLOOKUP($A86,'Annex 2 EHV charges'!$A:$O,2,0))</f>
        <v>584</v>
      </c>
      <c r="C86" s="90">
        <f>IF($A86="","",VLOOKUP($A86,'Annex 2 EHV charges'!$A:$O,3,0))</f>
        <v>2100040841771</v>
      </c>
      <c r="D86" s="89" t="str">
        <f>IF($A86="","",VLOOKUP($A86,'Annex 2 EHV charges'!$A:$O,7,0))</f>
        <v>Parc Cynog (Pendine)</v>
      </c>
      <c r="E86" s="94">
        <f>IFERROR(IF(VLOOKUP($A86,'Annex 2 EHV charges'!$A:$O,8,FALSE)=0,"",VLOOKUP($A86,'Annex 2 EHV charges'!$A:$O,8,FALSE)),"")</f>
        <v>4.7450000000000001</v>
      </c>
      <c r="F86" s="95">
        <f>IFERROR(IF(VLOOKUP($A86,'Annex 2 EHV charges'!$A:$O,9,FALSE)=0,"",VLOOKUP($A86,'Annex 2 EHV charges'!$A:$O,9,FALSE)),"")</f>
        <v>29.19</v>
      </c>
      <c r="G86" s="96">
        <f>IFERROR(IF(VLOOKUP($A86,'Annex 2 EHV charges'!$A:$O,10,FALSE)=0,"",VLOOKUP($A86,'Annex 2 EHV charges'!$A:$O,10,FALSE)),"")</f>
        <v>1.74</v>
      </c>
      <c r="H86" s="96">
        <f>IFERROR(IF(VLOOKUP($A86,'Annex 2 EHV charges'!$A:$O,11,FALSE)=0,"",VLOOKUP($A86,'Annex 2 EHV charges'!$A:$O,11,FALSE)),"")</f>
        <v>1.74</v>
      </c>
    </row>
    <row r="87" spans="1:8" x14ac:dyDescent="0.2">
      <c r="A87" s="89">
        <f t="array" ref="A87">IFERROR(INDEX('Annex 2 EHV charges'!$A$11:$A$260, MATCH(0, IF(ISBLANK('Annex 2 EHV charges'!$A$11:$A$260),1, COUNTIF(A$4:$A86, 'Annex 2 EHV charges'!$A$11:$A$260)), 0)),"")</f>
        <v>585</v>
      </c>
      <c r="B87" s="89">
        <f>IF($A87="","",VLOOKUP($A87,'Annex 2 EHV charges'!$A:$O,2,0))</f>
        <v>585</v>
      </c>
      <c r="C87" s="90">
        <f>IF($A87="","",VLOOKUP($A87,'Annex 2 EHV charges'!$A:$O,3,0))</f>
        <v>2100040960600</v>
      </c>
      <c r="D87" s="89" t="str">
        <f>IF($A87="","",VLOOKUP($A87,'Annex 2 EHV charges'!$A:$O,7,0))</f>
        <v xml:space="preserve">Maesgwyn </v>
      </c>
      <c r="E87" s="94" t="str">
        <f>IFERROR(IF(VLOOKUP($A87,'Annex 2 EHV charges'!$A:$O,8,FALSE)=0,"",VLOOKUP($A87,'Annex 2 EHV charges'!$A:$O,8,FALSE)),"")</f>
        <v/>
      </c>
      <c r="F87" s="95">
        <f>IFERROR(IF(VLOOKUP($A87,'Annex 2 EHV charges'!$A:$O,9,FALSE)=0,"",VLOOKUP($A87,'Annex 2 EHV charges'!$A:$O,9,FALSE)),"")</f>
        <v>110.65</v>
      </c>
      <c r="G87" s="96">
        <f>IFERROR(IF(VLOOKUP($A87,'Annex 2 EHV charges'!$A:$O,10,FALSE)=0,"",VLOOKUP($A87,'Annex 2 EHV charges'!$A:$O,10,FALSE)),"")</f>
        <v>1.1000000000000001</v>
      </c>
      <c r="H87" s="96">
        <f>IFERROR(IF(VLOOKUP($A87,'Annex 2 EHV charges'!$A:$O,11,FALSE)=0,"",VLOOKUP($A87,'Annex 2 EHV charges'!$A:$O,11,FALSE)),"")</f>
        <v>1.1000000000000001</v>
      </c>
    </row>
    <row r="88" spans="1:8" x14ac:dyDescent="0.2">
      <c r="A88" s="89">
        <f t="array" ref="A88">IFERROR(INDEX('Annex 2 EHV charges'!$A$11:$A$260, MATCH(0, IF(ISBLANK('Annex 2 EHV charges'!$A$11:$A$260),1, COUNTIF(A$4:$A87, 'Annex 2 EHV charges'!$A$11:$A$260)), 0)),"")</f>
        <v>586</v>
      </c>
      <c r="B88" s="89">
        <f>IF($A88="","",VLOOKUP($A88,'Annex 2 EHV charges'!$A:$O,2,0))</f>
        <v>586</v>
      </c>
      <c r="C88" s="90">
        <f>IF($A88="","",VLOOKUP($A88,'Annex 2 EHV charges'!$A:$O,3,0))</f>
        <v>2100040989413</v>
      </c>
      <c r="D88" s="89" t="str">
        <f>IF($A88="","",VLOOKUP($A88,'Annex 2 EHV charges'!$A:$O,7,0))</f>
        <v>Ferndale Wind Farm</v>
      </c>
      <c r="E88" s="94" t="str">
        <f>IFERROR(IF(VLOOKUP($A88,'Annex 2 EHV charges'!$A:$O,8,FALSE)=0,"",VLOOKUP($A88,'Annex 2 EHV charges'!$A:$O,8,FALSE)),"")</f>
        <v/>
      </c>
      <c r="F88" s="95">
        <f>IFERROR(IF(VLOOKUP($A88,'Annex 2 EHV charges'!$A:$O,9,FALSE)=0,"",VLOOKUP($A88,'Annex 2 EHV charges'!$A:$O,9,FALSE)),"")</f>
        <v>30.98</v>
      </c>
      <c r="G88" s="96">
        <f>IFERROR(IF(VLOOKUP($A88,'Annex 2 EHV charges'!$A:$O,10,FALSE)=0,"",VLOOKUP($A88,'Annex 2 EHV charges'!$A:$O,10,FALSE)),"")</f>
        <v>2.46</v>
      </c>
      <c r="H88" s="96">
        <f>IFERROR(IF(VLOOKUP($A88,'Annex 2 EHV charges'!$A:$O,11,FALSE)=0,"",VLOOKUP($A88,'Annex 2 EHV charges'!$A:$O,11,FALSE)),"")</f>
        <v>2.46</v>
      </c>
    </row>
    <row r="89" spans="1:8" x14ac:dyDescent="0.2">
      <c r="A89" s="89">
        <f t="array" ref="A89">IFERROR(INDEX('Annex 2 EHV charges'!$A$11:$A$260, MATCH(0, IF(ISBLANK('Annex 2 EHV charges'!$A$11:$A$260),1, COUNTIF(A$4:$A88, 'Annex 2 EHV charges'!$A$11:$A$260)), 0)),"")</f>
        <v>587</v>
      </c>
      <c r="B89" s="89">
        <f>IF($A89="","",VLOOKUP($A89,'Annex 2 EHV charges'!$A:$O,2,0))</f>
        <v>587</v>
      </c>
      <c r="C89" s="90">
        <f>IF($A89="","",VLOOKUP($A89,'Annex 2 EHV charges'!$A:$O,3,0))</f>
        <v>2100041090096</v>
      </c>
      <c r="D89" s="89" t="str">
        <f>IF($A89="","",VLOOKUP($A89,'Annex 2 EHV charges'!$A:$O,7,0))</f>
        <v>Pant y Wal WF</v>
      </c>
      <c r="E89" s="94" t="str">
        <f>IFERROR(IF(VLOOKUP($A89,'Annex 2 EHV charges'!$A:$O,8,FALSE)=0,"",VLOOKUP($A89,'Annex 2 EHV charges'!$A:$O,8,FALSE)),"")</f>
        <v/>
      </c>
      <c r="F89" s="95">
        <f>IFERROR(IF(VLOOKUP($A89,'Annex 2 EHV charges'!$A:$O,9,FALSE)=0,"",VLOOKUP($A89,'Annex 2 EHV charges'!$A:$O,9,FALSE)),"")</f>
        <v>39.69</v>
      </c>
      <c r="G89" s="96">
        <f>IFERROR(IF(VLOOKUP($A89,'Annex 2 EHV charges'!$A:$O,10,FALSE)=0,"",VLOOKUP($A89,'Annex 2 EHV charges'!$A:$O,10,FALSE)),"")</f>
        <v>1.71</v>
      </c>
      <c r="H89" s="96">
        <f>IFERROR(IF(VLOOKUP($A89,'Annex 2 EHV charges'!$A:$O,11,FALSE)=0,"",VLOOKUP($A89,'Annex 2 EHV charges'!$A:$O,11,FALSE)),"")</f>
        <v>1.71</v>
      </c>
    </row>
    <row r="90" spans="1:8" x14ac:dyDescent="0.2">
      <c r="A90" s="89">
        <f t="array" ref="A90">IFERROR(INDEX('Annex 2 EHV charges'!$A$11:$A$260, MATCH(0, IF(ISBLANK('Annex 2 EHV charges'!$A$11:$A$260),1, COUNTIF(A$4:$A89, 'Annex 2 EHV charges'!$A$11:$A$260)), 0)),"")</f>
        <v>588</v>
      </c>
      <c r="B90" s="89">
        <f>IF($A90="","",VLOOKUP($A90,'Annex 2 EHV charges'!$A:$O,2,0))</f>
        <v>588</v>
      </c>
      <c r="C90" s="90">
        <f>IF($A90="","",VLOOKUP($A90,'Annex 2 EHV charges'!$A:$O,3,0))</f>
        <v>2100041063650</v>
      </c>
      <c r="D90" s="89" t="str">
        <f>IF($A90="","",VLOOKUP($A90,'Annex 2 EHV charges'!$A:$O,7,0))</f>
        <v xml:space="preserve">Mynydd Portref </v>
      </c>
      <c r="E90" s="94" t="str">
        <f>IFERROR(IF(VLOOKUP($A90,'Annex 2 EHV charges'!$A:$O,8,FALSE)=0,"",VLOOKUP($A90,'Annex 2 EHV charges'!$A:$O,8,FALSE)),"")</f>
        <v/>
      </c>
      <c r="F90" s="95">
        <f>IFERROR(IF(VLOOKUP($A90,'Annex 2 EHV charges'!$A:$O,9,FALSE)=0,"",VLOOKUP($A90,'Annex 2 EHV charges'!$A:$O,9,FALSE)),"")</f>
        <v>13.02</v>
      </c>
      <c r="G90" s="96">
        <f>IFERROR(IF(VLOOKUP($A90,'Annex 2 EHV charges'!$A:$O,10,FALSE)=0,"",VLOOKUP($A90,'Annex 2 EHV charges'!$A:$O,10,FALSE)),"")</f>
        <v>2.31</v>
      </c>
      <c r="H90" s="96">
        <f>IFERROR(IF(VLOOKUP($A90,'Annex 2 EHV charges'!$A:$O,11,FALSE)=0,"",VLOOKUP($A90,'Annex 2 EHV charges'!$A:$O,11,FALSE)),"")</f>
        <v>2.31</v>
      </c>
    </row>
    <row r="91" spans="1:8" x14ac:dyDescent="0.2">
      <c r="A91" s="89">
        <f t="array" ref="A91">IFERROR(INDEX('Annex 2 EHV charges'!$A$11:$A$260, MATCH(0, IF(ISBLANK('Annex 2 EHV charges'!$A$11:$A$260),1, COUNTIF(A$4:$A90, 'Annex 2 EHV charges'!$A$11:$A$260)), 0)),"")</f>
        <v>589</v>
      </c>
      <c r="B91" s="89">
        <f>IF($A91="","",VLOOKUP($A91,'Annex 2 EHV charges'!$A:$O,2,0))</f>
        <v>589</v>
      </c>
      <c r="C91" s="90">
        <f>IF($A91="","",VLOOKUP($A91,'Annex 2 EHV charges'!$A:$O,3,0))</f>
        <v>2100041383878</v>
      </c>
      <c r="D91" s="89" t="str">
        <f>IF($A91="","",VLOOKUP($A91,'Annex 2 EHV charges'!$A:$O,7,0))</f>
        <v>Newton Down</v>
      </c>
      <c r="E91" s="94" t="str">
        <f>IFERROR(IF(VLOOKUP($A91,'Annex 2 EHV charges'!$A:$O,8,FALSE)=0,"",VLOOKUP($A91,'Annex 2 EHV charges'!$A:$O,8,FALSE)),"")</f>
        <v/>
      </c>
      <c r="F91" s="95">
        <f>IFERROR(IF(VLOOKUP($A91,'Annex 2 EHV charges'!$A:$O,9,FALSE)=0,"",VLOOKUP($A91,'Annex 2 EHV charges'!$A:$O,9,FALSE)),"")</f>
        <v>23.22</v>
      </c>
      <c r="G91" s="96">
        <f>IFERROR(IF(VLOOKUP($A91,'Annex 2 EHV charges'!$A:$O,10,FALSE)=0,"",VLOOKUP($A91,'Annex 2 EHV charges'!$A:$O,10,FALSE)),"")</f>
        <v>0.96</v>
      </c>
      <c r="H91" s="96">
        <f>IFERROR(IF(VLOOKUP($A91,'Annex 2 EHV charges'!$A:$O,11,FALSE)=0,"",VLOOKUP($A91,'Annex 2 EHV charges'!$A:$O,11,FALSE)),"")</f>
        <v>0.96</v>
      </c>
    </row>
    <row r="92" spans="1:8" x14ac:dyDescent="0.2">
      <c r="A92" s="89">
        <f t="array" ref="A92">IFERROR(INDEX('Annex 2 EHV charges'!$A$11:$A$260, MATCH(0, IF(ISBLANK('Annex 2 EHV charges'!$A$11:$A$260),1, COUNTIF(A$4:$A91, 'Annex 2 EHV charges'!$A$11:$A$260)), 0)),"")</f>
        <v>590</v>
      </c>
      <c r="B92" s="89">
        <f>IF($A92="","",VLOOKUP($A92,'Annex 2 EHV charges'!$A:$O,2,0))</f>
        <v>590</v>
      </c>
      <c r="C92" s="90">
        <f>IF($A92="","",VLOOKUP($A92,'Annex 2 EHV charges'!$A:$O,3,0))</f>
        <v>2100041200253</v>
      </c>
      <c r="D92" s="89" t="str">
        <f>IF($A92="","",VLOOKUP($A92,'Annex 2 EHV charges'!$A:$O,7,0))</f>
        <v>Tiers Cross PV</v>
      </c>
      <c r="E92" s="94">
        <f>IFERROR(IF(VLOOKUP($A92,'Annex 2 EHV charges'!$A:$O,8,FALSE)=0,"",VLOOKUP($A92,'Annex 2 EHV charges'!$A:$O,8,FALSE)),"")</f>
        <v>1E-3</v>
      </c>
      <c r="F92" s="95">
        <f>IFERROR(IF(VLOOKUP($A92,'Annex 2 EHV charges'!$A:$O,9,FALSE)=0,"",VLOOKUP($A92,'Annex 2 EHV charges'!$A:$O,9,FALSE)),"")</f>
        <v>12</v>
      </c>
      <c r="G92" s="96">
        <f>IFERROR(IF(VLOOKUP($A92,'Annex 2 EHV charges'!$A:$O,10,FALSE)=0,"",VLOOKUP($A92,'Annex 2 EHV charges'!$A:$O,10,FALSE)),"")</f>
        <v>4.16</v>
      </c>
      <c r="H92" s="96">
        <f>IFERROR(IF(VLOOKUP($A92,'Annex 2 EHV charges'!$A:$O,11,FALSE)=0,"",VLOOKUP($A92,'Annex 2 EHV charges'!$A:$O,11,FALSE)),"")</f>
        <v>4.16</v>
      </c>
    </row>
    <row r="93" spans="1:8" ht="25.5" x14ac:dyDescent="0.2">
      <c r="A93" s="89">
        <f t="array" ref="A93">IFERROR(INDEX('Annex 2 EHV charges'!$A$11:$A$260, MATCH(0, IF(ISBLANK('Annex 2 EHV charges'!$A$11:$A$260),1, COUNTIF(A$4:$A92, 'Annex 2 EHV charges'!$A$11:$A$260)), 0)),"")</f>
        <v>593</v>
      </c>
      <c r="B93" s="89">
        <f>IF($A93="","",VLOOKUP($A93,'Annex 2 EHV charges'!$A:$O,2,0))</f>
        <v>593</v>
      </c>
      <c r="C93" s="90" t="str">
        <f>IF($A93="","",VLOOKUP($A93,'Annex 2 EHV charges'!$A:$O,3,0))</f>
        <v>2189999997503
2189999997512</v>
      </c>
      <c r="D93" s="89" t="str">
        <f>IF($A93="","",VLOOKUP($A93,'Annex 2 EHV charges'!$A:$O,7,0))</f>
        <v>Thyssenkruup Camford Pressing</v>
      </c>
      <c r="E93" s="94">
        <f>IFERROR(IF(VLOOKUP($A93,'Annex 2 EHV charges'!$A:$O,8,FALSE)=0,"",VLOOKUP($A93,'Annex 2 EHV charges'!$A:$O,8,FALSE)),"")</f>
        <v>3.2589999999999999</v>
      </c>
      <c r="F93" s="95">
        <f>IFERROR(IF(VLOOKUP($A93,'Annex 2 EHV charges'!$A:$O,9,FALSE)=0,"",VLOOKUP($A93,'Annex 2 EHV charges'!$A:$O,9,FALSE)),"")</f>
        <v>3731.54</v>
      </c>
      <c r="G93" s="96">
        <f>IFERROR(IF(VLOOKUP($A93,'Annex 2 EHV charges'!$A:$O,10,FALSE)=0,"",VLOOKUP($A93,'Annex 2 EHV charges'!$A:$O,10,FALSE)),"")</f>
        <v>4.71</v>
      </c>
      <c r="H93" s="96">
        <f>IFERROR(IF(VLOOKUP($A93,'Annex 2 EHV charges'!$A:$O,11,FALSE)=0,"",VLOOKUP($A93,'Annex 2 EHV charges'!$A:$O,11,FALSE)),"")</f>
        <v>4.71</v>
      </c>
    </row>
    <row r="94" spans="1:8" ht="38.25" x14ac:dyDescent="0.2">
      <c r="A94" s="89">
        <f t="array" ref="A94">IFERROR(INDEX('Annex 2 EHV charges'!$A$11:$A$260, MATCH(0, IF(ISBLANK('Annex 2 EHV charges'!$A$11:$A$260),1, COUNTIF(A$4:$A93, 'Annex 2 EHV charges'!$A$11:$A$260)), 0)),"")</f>
        <v>594</v>
      </c>
      <c r="B94" s="89">
        <f>IF($A94="","",VLOOKUP($A94,'Annex 2 EHV charges'!$A:$O,2,0))</f>
        <v>594</v>
      </c>
      <c r="C94" s="90" t="str">
        <f>IF($A94="","",VLOOKUP($A94,'Annex 2 EHV charges'!$A:$O,3,0))</f>
        <v>2189999997025
2189999997034
2189999997043</v>
      </c>
      <c r="D94" s="89" t="str">
        <f>IF($A94="","",VLOOKUP($A94,'Annex 2 EHV charges'!$A:$O,7,0))</f>
        <v>Hoover</v>
      </c>
      <c r="E94" s="94">
        <f>IFERROR(IF(VLOOKUP($A94,'Annex 2 EHV charges'!$A:$O,8,FALSE)=0,"",VLOOKUP($A94,'Annex 2 EHV charges'!$A:$O,8,FALSE)),"")</f>
        <v>0.85899999999999999</v>
      </c>
      <c r="F94" s="95">
        <f>IFERROR(IF(VLOOKUP($A94,'Annex 2 EHV charges'!$A:$O,9,FALSE)=0,"",VLOOKUP($A94,'Annex 2 EHV charges'!$A:$O,9,FALSE)),"")</f>
        <v>4175.53</v>
      </c>
      <c r="G94" s="96">
        <f>IFERROR(IF(VLOOKUP($A94,'Annex 2 EHV charges'!$A:$O,10,FALSE)=0,"",VLOOKUP($A94,'Annex 2 EHV charges'!$A:$O,10,FALSE)),"")</f>
        <v>4.41</v>
      </c>
      <c r="H94" s="96">
        <f>IFERROR(IF(VLOOKUP($A94,'Annex 2 EHV charges'!$A:$O,11,FALSE)=0,"",VLOOKUP($A94,'Annex 2 EHV charges'!$A:$O,11,FALSE)),"")</f>
        <v>4.41</v>
      </c>
    </row>
    <row r="95" spans="1:8" x14ac:dyDescent="0.2">
      <c r="A95" s="89">
        <f t="array" ref="A95">IFERROR(INDEX('Annex 2 EHV charges'!$A$11:$A$260, MATCH(0, IF(ISBLANK('Annex 2 EHV charges'!$A$11:$A$260),1, COUNTIF(A$4:$A94, 'Annex 2 EHV charges'!$A$11:$A$260)), 0)),"")</f>
        <v>610</v>
      </c>
      <c r="B95" s="89">
        <f>IF($A95="","",VLOOKUP($A95,'Annex 2 EHV charges'!$A:$O,2,0))</f>
        <v>610</v>
      </c>
      <c r="C95" s="90">
        <f>IF($A95="","",VLOOKUP($A95,'Annex 2 EHV charges'!$A:$O,3,0))</f>
        <v>2100041407749</v>
      </c>
      <c r="D95" s="89" t="str">
        <f>IF($A95="","",VLOOKUP($A95,'Annex 2 EHV charges'!$A:$O,7,0))</f>
        <v>Berthllwyd PV</v>
      </c>
      <c r="E95" s="94" t="str">
        <f>IFERROR(IF(VLOOKUP($A95,'Annex 2 EHV charges'!$A:$O,8,FALSE)=0,"",VLOOKUP($A95,'Annex 2 EHV charges'!$A:$O,8,FALSE)),"")</f>
        <v/>
      </c>
      <c r="F95" s="95">
        <f>IFERROR(IF(VLOOKUP($A95,'Annex 2 EHV charges'!$A:$O,9,FALSE)=0,"",VLOOKUP($A95,'Annex 2 EHV charges'!$A:$O,9,FALSE)),"")</f>
        <v>4.1399999999999997</v>
      </c>
      <c r="G95" s="96">
        <f>IFERROR(IF(VLOOKUP($A95,'Annex 2 EHV charges'!$A:$O,10,FALSE)=0,"",VLOOKUP($A95,'Annex 2 EHV charges'!$A:$O,10,FALSE)),"")</f>
        <v>1.58</v>
      </c>
      <c r="H95" s="96">
        <f>IFERROR(IF(VLOOKUP($A95,'Annex 2 EHV charges'!$A:$O,11,FALSE)=0,"",VLOOKUP($A95,'Annex 2 EHV charges'!$A:$O,11,FALSE)),"")</f>
        <v>1.58</v>
      </c>
    </row>
    <row r="96" spans="1:8" x14ac:dyDescent="0.2">
      <c r="A96" s="89">
        <f t="array" ref="A96">IFERROR(INDEX('Annex 2 EHV charges'!$A$11:$A$260, MATCH(0, IF(ISBLANK('Annex 2 EHV charges'!$A$11:$A$260),1, COUNTIF(A$4:$A95, 'Annex 2 EHV charges'!$A$11:$A$260)), 0)),"")</f>
        <v>612</v>
      </c>
      <c r="B96" s="89">
        <f>IF($A96="","",VLOOKUP($A96,'Annex 2 EHV charges'!$A:$O,2,0))</f>
        <v>612</v>
      </c>
      <c r="C96" s="90">
        <f>IF($A96="","",VLOOKUP($A96,'Annex 2 EHV charges'!$A:$O,3,0))</f>
        <v>2100041412093</v>
      </c>
      <c r="D96" s="89" t="str">
        <f>IF($A96="","",VLOOKUP($A96,'Annex 2 EHV charges'!$A:$O,7,0))</f>
        <v>Whitton Mawr PV</v>
      </c>
      <c r="E96" s="94">
        <f>IFERROR(IF(VLOOKUP($A96,'Annex 2 EHV charges'!$A:$O,8,FALSE)=0,"",VLOOKUP($A96,'Annex 2 EHV charges'!$A:$O,8,FALSE)),"")</f>
        <v>0.17899999999999999</v>
      </c>
      <c r="F96" s="95">
        <f>IFERROR(IF(VLOOKUP($A96,'Annex 2 EHV charges'!$A:$O,9,FALSE)=0,"",VLOOKUP($A96,'Annex 2 EHV charges'!$A:$O,9,FALSE)),"")</f>
        <v>11.93</v>
      </c>
      <c r="G96" s="96">
        <f>IFERROR(IF(VLOOKUP($A96,'Annex 2 EHV charges'!$A:$O,10,FALSE)=0,"",VLOOKUP($A96,'Annex 2 EHV charges'!$A:$O,10,FALSE)),"")</f>
        <v>1.34</v>
      </c>
      <c r="H96" s="96">
        <f>IFERROR(IF(VLOOKUP($A96,'Annex 2 EHV charges'!$A:$O,11,FALSE)=0,"",VLOOKUP($A96,'Annex 2 EHV charges'!$A:$O,11,FALSE)),"")</f>
        <v>1.34</v>
      </c>
    </row>
    <row r="97" spans="1:8" x14ac:dyDescent="0.2">
      <c r="A97" s="89">
        <f t="array" ref="A97">IFERROR(INDEX('Annex 2 EHV charges'!$A$11:$A$260, MATCH(0, IF(ISBLANK('Annex 2 EHV charges'!$A$11:$A$260),1, COUNTIF(A$4:$A96, 'Annex 2 EHV charges'!$A$11:$A$260)), 0)),"")</f>
        <v>613</v>
      </c>
      <c r="B97" s="89">
        <f>IF($A97="","",VLOOKUP($A97,'Annex 2 EHV charges'!$A:$O,2,0))</f>
        <v>613</v>
      </c>
      <c r="C97" s="90">
        <f>IF($A97="","",VLOOKUP($A97,'Annex 2 EHV charges'!$A:$O,3,0))</f>
        <v>2100041412118</v>
      </c>
      <c r="D97" s="89" t="str">
        <f>IF($A97="","",VLOOKUP($A97,'Annex 2 EHV charges'!$A:$O,7,0))</f>
        <v>Barry Dock Biomass</v>
      </c>
      <c r="E97" s="94">
        <f>IFERROR(IF(VLOOKUP($A97,'Annex 2 EHV charges'!$A:$O,8,FALSE)=0,"",VLOOKUP($A97,'Annex 2 EHV charges'!$A:$O,8,FALSE)),"")</f>
        <v>0.187</v>
      </c>
      <c r="F97" s="95">
        <f>IFERROR(IF(VLOOKUP($A97,'Annex 2 EHV charges'!$A:$O,9,FALSE)=0,"",VLOOKUP($A97,'Annex 2 EHV charges'!$A:$O,9,FALSE)),"")</f>
        <v>107.88</v>
      </c>
      <c r="G97" s="96">
        <f>IFERROR(IF(VLOOKUP($A97,'Annex 2 EHV charges'!$A:$O,10,FALSE)=0,"",VLOOKUP($A97,'Annex 2 EHV charges'!$A:$O,10,FALSE)),"")</f>
        <v>1.95</v>
      </c>
      <c r="H97" s="96">
        <f>IFERROR(IF(VLOOKUP($A97,'Annex 2 EHV charges'!$A:$O,11,FALSE)=0,"",VLOOKUP($A97,'Annex 2 EHV charges'!$A:$O,11,FALSE)),"")</f>
        <v>1.95</v>
      </c>
    </row>
    <row r="98" spans="1:8" x14ac:dyDescent="0.2">
      <c r="A98" s="89">
        <f t="array" ref="A98">IFERROR(INDEX('Annex 2 EHV charges'!$A$11:$A$260, MATCH(0, IF(ISBLANK('Annex 2 EHV charges'!$A$11:$A$260),1, COUNTIF(A$4:$A97, 'Annex 2 EHV charges'!$A$11:$A$260)), 0)),"")</f>
        <v>614</v>
      </c>
      <c r="B98" s="89">
        <f>IF($A98="","",VLOOKUP($A98,'Annex 2 EHV charges'!$A:$O,2,0))</f>
        <v>614</v>
      </c>
      <c r="C98" s="90">
        <f>IF($A98="","",VLOOKUP($A98,'Annex 2 EHV charges'!$A:$O,3,0))</f>
        <v>2100041412172</v>
      </c>
      <c r="D98" s="89" t="str">
        <f>IF($A98="","",VLOOKUP($A98,'Annex 2 EHV charges'!$A:$O,7,0))</f>
        <v>North Tenement PV</v>
      </c>
      <c r="E98" s="94">
        <f>IFERROR(IF(VLOOKUP($A98,'Annex 2 EHV charges'!$A:$O,8,FALSE)=0,"",VLOOKUP($A98,'Annex 2 EHV charges'!$A:$O,8,FALSE)),"")</f>
        <v>6.4539999999999997</v>
      </c>
      <c r="F98" s="95">
        <f>IFERROR(IF(VLOOKUP($A98,'Annex 2 EHV charges'!$A:$O,9,FALSE)=0,"",VLOOKUP($A98,'Annex 2 EHV charges'!$A:$O,9,FALSE)),"")</f>
        <v>27.14</v>
      </c>
      <c r="G98" s="96">
        <f>IFERROR(IF(VLOOKUP($A98,'Annex 2 EHV charges'!$A:$O,10,FALSE)=0,"",VLOOKUP($A98,'Annex 2 EHV charges'!$A:$O,10,FALSE)),"")</f>
        <v>1.64</v>
      </c>
      <c r="H98" s="96">
        <f>IFERROR(IF(VLOOKUP($A98,'Annex 2 EHV charges'!$A:$O,11,FALSE)=0,"",VLOOKUP($A98,'Annex 2 EHV charges'!$A:$O,11,FALSE)),"")</f>
        <v>1.64</v>
      </c>
    </row>
    <row r="99" spans="1:8" x14ac:dyDescent="0.2">
      <c r="A99" s="89">
        <f t="array" ref="A99">IFERROR(INDEX('Annex 2 EHV charges'!$A$11:$A$260, MATCH(0, IF(ISBLANK('Annex 2 EHV charges'!$A$11:$A$260),1, COUNTIF(A$4:$A98, 'Annex 2 EHV charges'!$A$11:$A$260)), 0)),"")</f>
        <v>615</v>
      </c>
      <c r="B99" s="89">
        <f>IF($A99="","",VLOOKUP($A99,'Annex 2 EHV charges'!$A:$O,2,0))</f>
        <v>615</v>
      </c>
      <c r="C99" s="90">
        <f>IF($A99="","",VLOOKUP($A99,'Annex 2 EHV charges'!$A:$O,3,0))</f>
        <v>2100041416423</v>
      </c>
      <c r="D99" s="89" t="str">
        <f>IF($A99="","",VLOOKUP($A99,'Annex 2 EHV charges'!$A:$O,7,0))</f>
        <v>Bryncyrnau Isaf PV</v>
      </c>
      <c r="E99" s="94">
        <f>IFERROR(IF(VLOOKUP($A99,'Annex 2 EHV charges'!$A:$O,8,FALSE)=0,"",VLOOKUP($A99,'Annex 2 EHV charges'!$A:$O,8,FALSE)),"")</f>
        <v>4.4109999999999996</v>
      </c>
      <c r="F99" s="95">
        <f>IFERROR(IF(VLOOKUP($A99,'Annex 2 EHV charges'!$A:$O,9,FALSE)=0,"",VLOOKUP($A99,'Annex 2 EHV charges'!$A:$O,9,FALSE)),"")</f>
        <v>15.29</v>
      </c>
      <c r="G99" s="96">
        <f>IFERROR(IF(VLOOKUP($A99,'Annex 2 EHV charges'!$A:$O,10,FALSE)=0,"",VLOOKUP($A99,'Annex 2 EHV charges'!$A:$O,10,FALSE)),"")</f>
        <v>2.52</v>
      </c>
      <c r="H99" s="96">
        <f>IFERROR(IF(VLOOKUP($A99,'Annex 2 EHV charges'!$A:$O,11,FALSE)=0,"",VLOOKUP($A99,'Annex 2 EHV charges'!$A:$O,11,FALSE)),"")</f>
        <v>2.52</v>
      </c>
    </row>
    <row r="100" spans="1:8" x14ac:dyDescent="0.2">
      <c r="A100" s="89">
        <f t="array" ref="A100">IFERROR(INDEX('Annex 2 EHV charges'!$A$11:$A$260, MATCH(0, IF(ISBLANK('Annex 2 EHV charges'!$A$11:$A$260),1, COUNTIF(A$4:$A99, 'Annex 2 EHV charges'!$A$11:$A$260)), 0)),"")</f>
        <v>620</v>
      </c>
      <c r="B100" s="89">
        <f>IF($A100="","",VLOOKUP($A100,'Annex 2 EHV charges'!$A:$O,2,0))</f>
        <v>620</v>
      </c>
      <c r="C100" s="90">
        <f>IF($A100="","",VLOOKUP($A100,'Annex 2 EHV charges'!$A:$O,3,0))</f>
        <v>2199989611348</v>
      </c>
      <c r="D100" s="89" t="str">
        <f>IF($A100="","",VLOOKUP($A100,'Annex 2 EHV charges'!$A:$O,7,0))</f>
        <v>University Hospital of Wales</v>
      </c>
      <c r="E100" s="94">
        <f>IFERROR(IF(VLOOKUP($A100,'Annex 2 EHV charges'!$A:$O,8,FALSE)=0,"",VLOOKUP($A100,'Annex 2 EHV charges'!$A:$O,8,FALSE)),"")</f>
        <v>2.2690000000000001</v>
      </c>
      <c r="F100" s="95">
        <f>IFERROR(IF(VLOOKUP($A100,'Annex 2 EHV charges'!$A:$O,9,FALSE)=0,"",VLOOKUP($A100,'Annex 2 EHV charges'!$A:$O,9,FALSE)),"")</f>
        <v>16597.61</v>
      </c>
      <c r="G100" s="96">
        <f>IFERROR(IF(VLOOKUP($A100,'Annex 2 EHV charges'!$A:$O,10,FALSE)=0,"",VLOOKUP($A100,'Annex 2 EHV charges'!$A:$O,10,FALSE)),"")</f>
        <v>2.09</v>
      </c>
      <c r="H100" s="96">
        <f>IFERROR(IF(VLOOKUP($A100,'Annex 2 EHV charges'!$A:$O,11,FALSE)=0,"",VLOOKUP($A100,'Annex 2 EHV charges'!$A:$O,11,FALSE)),"")</f>
        <v>2.09</v>
      </c>
    </row>
    <row r="101" spans="1:8" x14ac:dyDescent="0.2">
      <c r="A101" s="89">
        <f t="array" ref="A101">IFERROR(INDEX('Annex 2 EHV charges'!$A$11:$A$260, MATCH(0, IF(ISBLANK('Annex 2 EHV charges'!$A$11:$A$260),1, COUNTIF(A$4:$A100, 'Annex 2 EHV charges'!$A$11:$A$260)), 0)),"")</f>
        <v>622</v>
      </c>
      <c r="B101" s="89">
        <f>IF($A101="","",VLOOKUP($A101,'Annex 2 EHV charges'!$A:$O,2,0))</f>
        <v>622</v>
      </c>
      <c r="C101" s="90">
        <f>IF($A101="","",VLOOKUP($A101,'Annex 2 EHV charges'!$A:$O,3,0))</f>
        <v>2199989609970</v>
      </c>
      <c r="D101" s="89" t="str">
        <f>IF($A101="","",VLOOKUP($A101,'Annex 2 EHV charges'!$A:$O,7,0))</f>
        <v>QuinetiQ</v>
      </c>
      <c r="E101" s="94">
        <f>IFERROR(IF(VLOOKUP($A101,'Annex 2 EHV charges'!$A:$O,8,FALSE)=0,"",VLOOKUP($A101,'Annex 2 EHV charges'!$A:$O,8,FALSE)),"")</f>
        <v>6.2130000000000001</v>
      </c>
      <c r="F101" s="95">
        <f>IFERROR(IF(VLOOKUP($A101,'Annex 2 EHV charges'!$A:$O,9,FALSE)=0,"",VLOOKUP($A101,'Annex 2 EHV charges'!$A:$O,9,FALSE)),"")</f>
        <v>3879.54</v>
      </c>
      <c r="G101" s="96">
        <f>IFERROR(IF(VLOOKUP($A101,'Annex 2 EHV charges'!$A:$O,10,FALSE)=0,"",VLOOKUP($A101,'Annex 2 EHV charges'!$A:$O,10,FALSE)),"")</f>
        <v>4.28</v>
      </c>
      <c r="H101" s="96">
        <f>IFERROR(IF(VLOOKUP($A101,'Annex 2 EHV charges'!$A:$O,11,FALSE)=0,"",VLOOKUP($A101,'Annex 2 EHV charges'!$A:$O,11,FALSE)),"")</f>
        <v>4.28</v>
      </c>
    </row>
    <row r="102" spans="1:8" ht="25.5" x14ac:dyDescent="0.2">
      <c r="A102" s="89">
        <f t="array" ref="A102">IFERROR(INDEX('Annex 2 EHV charges'!$A$11:$A$260, MATCH(0, IF(ISBLANK('Annex 2 EHV charges'!$A$11:$A$260),1, COUNTIF(A$4:$A101, 'Annex 2 EHV charges'!$A$11:$A$260)), 0)),"")</f>
        <v>623</v>
      </c>
      <c r="B102" s="89">
        <f>IF($A102="","",VLOOKUP($A102,'Annex 2 EHV charges'!$A:$O,2,0))</f>
        <v>623</v>
      </c>
      <c r="C102" s="90" t="str">
        <f>IF($A102="","",VLOOKUP($A102,'Annex 2 EHV charges'!$A:$O,3,0))</f>
        <v>2100041070815
2100041071828</v>
      </c>
      <c r="D102" s="89" t="str">
        <f>IF($A102="","",VLOOKUP($A102,'Annex 2 EHV charges'!$A:$O,7,0))</f>
        <v>Western Coal</v>
      </c>
      <c r="E102" s="94">
        <f>IFERROR(IF(VLOOKUP($A102,'Annex 2 EHV charges'!$A:$O,8,FALSE)=0,"",VLOOKUP($A102,'Annex 2 EHV charges'!$A:$O,8,FALSE)),"")</f>
        <v>5.3999999999999999E-2</v>
      </c>
      <c r="F102" s="95">
        <f>IFERROR(IF(VLOOKUP($A102,'Annex 2 EHV charges'!$A:$O,9,FALSE)=0,"",VLOOKUP($A102,'Annex 2 EHV charges'!$A:$O,9,FALSE)),"")</f>
        <v>5149.59</v>
      </c>
      <c r="G102" s="96">
        <f>IFERROR(IF(VLOOKUP($A102,'Annex 2 EHV charges'!$A:$O,10,FALSE)=0,"",VLOOKUP($A102,'Annex 2 EHV charges'!$A:$O,10,FALSE)),"")</f>
        <v>5.85</v>
      </c>
      <c r="H102" s="96">
        <f>IFERROR(IF(VLOOKUP($A102,'Annex 2 EHV charges'!$A:$O,11,FALSE)=0,"",VLOOKUP($A102,'Annex 2 EHV charges'!$A:$O,11,FALSE)),"")</f>
        <v>5.85</v>
      </c>
    </row>
    <row r="103" spans="1:8" x14ac:dyDescent="0.2">
      <c r="A103" s="89">
        <f t="array" ref="A103">IFERROR(INDEX('Annex 2 EHV charges'!$A$11:$A$260, MATCH(0, IF(ISBLANK('Annex 2 EHV charges'!$A$11:$A$260),1, COUNTIF(A$4:$A102, 'Annex 2 EHV charges'!$A$11:$A$260)), 0)),"")</f>
        <v>625</v>
      </c>
      <c r="B103" s="89">
        <f>IF($A103="","",VLOOKUP($A103,'Annex 2 EHV charges'!$A:$O,2,0))</f>
        <v>625</v>
      </c>
      <c r="C103" s="90">
        <f>IF($A103="","",VLOOKUP($A103,'Annex 2 EHV charges'!$A:$O,3,0))</f>
        <v>2100040983990</v>
      </c>
      <c r="D103" s="89" t="str">
        <f>IF($A103="","",VLOOKUP($A103,'Annex 2 EHV charges'!$A:$O,7,0))</f>
        <v>Tregaron</v>
      </c>
      <c r="E103" s="94">
        <f>IFERROR(IF(VLOOKUP($A103,'Annex 2 EHV charges'!$A:$O,8,FALSE)=0,"",VLOOKUP($A103,'Annex 2 EHV charges'!$A:$O,8,FALSE)),"")</f>
        <v>7.12</v>
      </c>
      <c r="F103" s="95">
        <f>IFERROR(IF(VLOOKUP($A103,'Annex 2 EHV charges'!$A:$O,9,FALSE)=0,"",VLOOKUP($A103,'Annex 2 EHV charges'!$A:$O,9,FALSE)),"")</f>
        <v>1.47</v>
      </c>
      <c r="G103" s="96">
        <f>IFERROR(IF(VLOOKUP($A103,'Annex 2 EHV charges'!$A:$O,10,FALSE)=0,"",VLOOKUP($A103,'Annex 2 EHV charges'!$A:$O,10,FALSE)),"")</f>
        <v>1.1100000000000001</v>
      </c>
      <c r="H103" s="96">
        <f>IFERROR(IF(VLOOKUP($A103,'Annex 2 EHV charges'!$A:$O,11,FALSE)=0,"",VLOOKUP($A103,'Annex 2 EHV charges'!$A:$O,11,FALSE)),"")</f>
        <v>1.1100000000000001</v>
      </c>
    </row>
    <row r="104" spans="1:8" x14ac:dyDescent="0.2">
      <c r="A104" s="89">
        <f t="array" ref="A104">IFERROR(INDEX('Annex 2 EHV charges'!$A$11:$A$260, MATCH(0, IF(ISBLANK('Annex 2 EHV charges'!$A$11:$A$260),1, COUNTIF(A$4:$A103, 'Annex 2 EHV charges'!$A$11:$A$260)), 0)),"")</f>
        <v>627</v>
      </c>
      <c r="B104" s="89">
        <f>IF($A104="","",VLOOKUP($A104,'Annex 2 EHV charges'!$A:$O,2,0))</f>
        <v>627</v>
      </c>
      <c r="C104" s="90">
        <f>IF($A104="","",VLOOKUP($A104,'Annex 2 EHV charges'!$A:$O,3,0))</f>
        <v>2100041072798</v>
      </c>
      <c r="D104" s="89" t="str">
        <f>IF($A104="","",VLOOKUP($A104,'Annex 2 EHV charges'!$A:$O,7,0))</f>
        <v>Waunarlydd STOR</v>
      </c>
      <c r="E104" s="94">
        <f>IFERROR(IF(VLOOKUP($A104,'Annex 2 EHV charges'!$A:$O,8,FALSE)=0,"",VLOOKUP($A104,'Annex 2 EHV charges'!$A:$O,8,FALSE)),"")</f>
        <v>0.57299999999999995</v>
      </c>
      <c r="F104" s="95">
        <f>IFERROR(IF(VLOOKUP($A104,'Annex 2 EHV charges'!$A:$O,9,FALSE)=0,"",VLOOKUP($A104,'Annex 2 EHV charges'!$A:$O,9,FALSE)),"")</f>
        <v>2.9</v>
      </c>
      <c r="G104" s="96">
        <f>IFERROR(IF(VLOOKUP($A104,'Annex 2 EHV charges'!$A:$O,10,FALSE)=0,"",VLOOKUP($A104,'Annex 2 EHV charges'!$A:$O,10,FALSE)),"")</f>
        <v>0.83</v>
      </c>
      <c r="H104" s="96">
        <f>IFERROR(IF(VLOOKUP($A104,'Annex 2 EHV charges'!$A:$O,11,FALSE)=0,"",VLOOKUP($A104,'Annex 2 EHV charges'!$A:$O,11,FALSE)),"")</f>
        <v>0.83</v>
      </c>
    </row>
    <row r="105" spans="1:8" x14ac:dyDescent="0.2">
      <c r="A105" s="89">
        <f t="array" ref="A105">IFERROR(INDEX('Annex 2 EHV charges'!$A$11:$A$260, MATCH(0, IF(ISBLANK('Annex 2 EHV charges'!$A$11:$A$260),1, COUNTIF(A$4:$A104, 'Annex 2 EHV charges'!$A$11:$A$260)), 0)),"")</f>
        <v>628</v>
      </c>
      <c r="B105" s="89">
        <f>IF($A105="","",VLOOKUP($A105,'Annex 2 EHV charges'!$A:$O,2,0))</f>
        <v>628</v>
      </c>
      <c r="C105" s="90">
        <f>IF($A105="","",VLOOKUP($A105,'Annex 2 EHV charges'!$A:$O,3,0))</f>
        <v>2100041078805</v>
      </c>
      <c r="D105" s="89" t="str">
        <f>IF($A105="","",VLOOKUP($A105,'Annex 2 EHV charges'!$A:$O,7,0))</f>
        <v>Briton Ferry STOR</v>
      </c>
      <c r="E105" s="94">
        <f>IFERROR(IF(VLOOKUP($A105,'Annex 2 EHV charges'!$A:$O,8,FALSE)=0,"",VLOOKUP($A105,'Annex 2 EHV charges'!$A:$O,8,FALSE)),"")</f>
        <v>5.8000000000000003E-2</v>
      </c>
      <c r="F105" s="95">
        <f>IFERROR(IF(VLOOKUP($A105,'Annex 2 EHV charges'!$A:$O,9,FALSE)=0,"",VLOOKUP($A105,'Annex 2 EHV charges'!$A:$O,9,FALSE)),"")</f>
        <v>4.3899999999999997</v>
      </c>
      <c r="G105" s="96">
        <f>IFERROR(IF(VLOOKUP($A105,'Annex 2 EHV charges'!$A:$O,10,FALSE)=0,"",VLOOKUP($A105,'Annex 2 EHV charges'!$A:$O,10,FALSE)),"")</f>
        <v>0.78</v>
      </c>
      <c r="H105" s="96">
        <f>IFERROR(IF(VLOOKUP($A105,'Annex 2 EHV charges'!$A:$O,11,FALSE)=0,"",VLOOKUP($A105,'Annex 2 EHV charges'!$A:$O,11,FALSE)),"")</f>
        <v>0.78</v>
      </c>
    </row>
    <row r="106" spans="1:8" x14ac:dyDescent="0.2">
      <c r="A106" s="89">
        <f t="array" ref="A106">IFERROR(INDEX('Annex 2 EHV charges'!$A$11:$A$260, MATCH(0, IF(ISBLANK('Annex 2 EHV charges'!$A$11:$A$260),1, COUNTIF(A$4:$A105, 'Annex 2 EHV charges'!$A$11:$A$260)), 0)),"")</f>
        <v>629</v>
      </c>
      <c r="B106" s="89">
        <f>IF($A106="","",VLOOKUP($A106,'Annex 2 EHV charges'!$A:$O,2,0))</f>
        <v>629</v>
      </c>
      <c r="C106" s="90">
        <f>IF($A106="","",VLOOKUP($A106,'Annex 2 EHV charges'!$A:$O,3,0))</f>
        <v>2100041089700</v>
      </c>
      <c r="D106" s="89" t="str">
        <f>IF($A106="","",VLOOKUP($A106,'Annex 2 EHV charges'!$A:$O,7,0))</f>
        <v>Hirwaun STOR</v>
      </c>
      <c r="E106" s="94">
        <f>IFERROR(IF(VLOOKUP($A106,'Annex 2 EHV charges'!$A:$O,8,FALSE)=0,"",VLOOKUP($A106,'Annex 2 EHV charges'!$A:$O,8,FALSE)),"")</f>
        <v>0.01</v>
      </c>
      <c r="F106" s="95">
        <f>IFERROR(IF(VLOOKUP($A106,'Annex 2 EHV charges'!$A:$O,9,FALSE)=0,"",VLOOKUP($A106,'Annex 2 EHV charges'!$A:$O,9,FALSE)),"")</f>
        <v>4.0999999999999996</v>
      </c>
      <c r="G106" s="96">
        <f>IFERROR(IF(VLOOKUP($A106,'Annex 2 EHV charges'!$A:$O,10,FALSE)=0,"",VLOOKUP($A106,'Annex 2 EHV charges'!$A:$O,10,FALSE)),"")</f>
        <v>0.83</v>
      </c>
      <c r="H106" s="96">
        <f>IFERROR(IF(VLOOKUP($A106,'Annex 2 EHV charges'!$A:$O,11,FALSE)=0,"",VLOOKUP($A106,'Annex 2 EHV charges'!$A:$O,11,FALSE)),"")</f>
        <v>0.83</v>
      </c>
    </row>
    <row r="107" spans="1:8" x14ac:dyDescent="0.2">
      <c r="A107" s="89">
        <f t="array" ref="A107">IFERROR(INDEX('Annex 2 EHV charges'!$A$11:$A$260, MATCH(0, IF(ISBLANK('Annex 2 EHV charges'!$A$11:$A$260),1, COUNTIF(A$4:$A106, 'Annex 2 EHV charges'!$A$11:$A$260)), 0)),"")</f>
        <v>631</v>
      </c>
      <c r="B107" s="89">
        <f>IF($A107="","",VLOOKUP($A107,'Annex 2 EHV charges'!$A:$O,2,0))</f>
        <v>631</v>
      </c>
      <c r="C107" s="90">
        <f>IF($A107="","",VLOOKUP($A107,'Annex 2 EHV charges'!$A:$O,3,0))</f>
        <v>2100041080121</v>
      </c>
      <c r="D107" s="89" t="str">
        <f>IF($A107="","",VLOOKUP($A107,'Annex 2 EHV charges'!$A:$O,7,0))</f>
        <v>Ffos Las PV</v>
      </c>
      <c r="E107" s="94">
        <f>IFERROR(IF(VLOOKUP($A107,'Annex 2 EHV charges'!$A:$O,8,FALSE)=0,"",VLOOKUP($A107,'Annex 2 EHV charges'!$A:$O,8,FALSE)),"")</f>
        <v>2.0710000000000002</v>
      </c>
      <c r="F107" s="95">
        <f>IFERROR(IF(VLOOKUP($A107,'Annex 2 EHV charges'!$A:$O,9,FALSE)=0,"",VLOOKUP($A107,'Annex 2 EHV charges'!$A:$O,9,FALSE)),"")</f>
        <v>16.399999999999999</v>
      </c>
      <c r="G107" s="96">
        <f>IFERROR(IF(VLOOKUP($A107,'Annex 2 EHV charges'!$A:$O,10,FALSE)=0,"",VLOOKUP($A107,'Annex 2 EHV charges'!$A:$O,10,FALSE)),"")</f>
        <v>1.82</v>
      </c>
      <c r="H107" s="96">
        <f>IFERROR(IF(VLOOKUP($A107,'Annex 2 EHV charges'!$A:$O,11,FALSE)=0,"",VLOOKUP($A107,'Annex 2 EHV charges'!$A:$O,11,FALSE)),"")</f>
        <v>1.82</v>
      </c>
    </row>
    <row r="108" spans="1:8" x14ac:dyDescent="0.2">
      <c r="A108" s="89">
        <f t="array" ref="A108">IFERROR(INDEX('Annex 2 EHV charges'!$A$11:$A$260, MATCH(0, IF(ISBLANK('Annex 2 EHV charges'!$A$11:$A$260),1, COUNTIF(A$4:$A107, 'Annex 2 EHV charges'!$A$11:$A$260)), 0)),"")</f>
        <v>632</v>
      </c>
      <c r="B108" s="89">
        <f>IF($A108="","",VLOOKUP($A108,'Annex 2 EHV charges'!$A:$O,2,0))</f>
        <v>632</v>
      </c>
      <c r="C108" s="90">
        <f>IF($A108="","",VLOOKUP($A108,'Annex 2 EHV charges'!$A:$O,3,0))</f>
        <v>2100041080140</v>
      </c>
      <c r="D108" s="89" t="str">
        <f>IF($A108="","",VLOOKUP($A108,'Annex 2 EHV charges'!$A:$O,7,0))</f>
        <v>Pont Andrew PV</v>
      </c>
      <c r="E108" s="94">
        <f>IFERROR(IF(VLOOKUP($A108,'Annex 2 EHV charges'!$A:$O,8,FALSE)=0,"",VLOOKUP($A108,'Annex 2 EHV charges'!$A:$O,8,FALSE)),"")</f>
        <v>2.0760000000000001</v>
      </c>
      <c r="F108" s="95">
        <f>IFERROR(IF(VLOOKUP($A108,'Annex 2 EHV charges'!$A:$O,9,FALSE)=0,"",VLOOKUP($A108,'Annex 2 EHV charges'!$A:$O,9,FALSE)),"")</f>
        <v>16.52</v>
      </c>
      <c r="G108" s="96">
        <f>IFERROR(IF(VLOOKUP($A108,'Annex 2 EHV charges'!$A:$O,10,FALSE)=0,"",VLOOKUP($A108,'Annex 2 EHV charges'!$A:$O,10,FALSE)),"")</f>
        <v>1.44</v>
      </c>
      <c r="H108" s="96">
        <f>IFERROR(IF(VLOOKUP($A108,'Annex 2 EHV charges'!$A:$O,11,FALSE)=0,"",VLOOKUP($A108,'Annex 2 EHV charges'!$A:$O,11,FALSE)),"")</f>
        <v>1.44</v>
      </c>
    </row>
    <row r="109" spans="1:8" x14ac:dyDescent="0.2">
      <c r="A109" s="89">
        <f t="array" ref="A109">IFERROR(INDEX('Annex 2 EHV charges'!$A$11:$A$260, MATCH(0, IF(ISBLANK('Annex 2 EHV charges'!$A$11:$A$260),1, COUNTIF(A$4:$A108, 'Annex 2 EHV charges'!$A$11:$A$260)), 0)),"")</f>
        <v>634</v>
      </c>
      <c r="B109" s="89">
        <f>IF($A109="","",VLOOKUP($A109,'Annex 2 EHV charges'!$A:$O,2,0))</f>
        <v>634</v>
      </c>
      <c r="C109" s="90">
        <f>IF($A109="","",VLOOKUP($A109,'Annex 2 EHV charges'!$A:$O,3,0))</f>
        <v>2100041495912</v>
      </c>
      <c r="D109" s="89" t="str">
        <f>IF($A109="","",VLOOKUP($A109,'Annex 2 EHV charges'!$A:$O,7,0))</f>
        <v>Beaufort Power STOR</v>
      </c>
      <c r="E109" s="94" t="str">
        <f>IFERROR(IF(VLOOKUP($A109,'Annex 2 EHV charges'!$A:$O,8,FALSE)=0,"",VLOOKUP($A109,'Annex 2 EHV charges'!$A:$O,8,FALSE)),"")</f>
        <v/>
      </c>
      <c r="F109" s="95">
        <f>IFERROR(IF(VLOOKUP($A109,'Annex 2 EHV charges'!$A:$O,9,FALSE)=0,"",VLOOKUP($A109,'Annex 2 EHV charges'!$A:$O,9,FALSE)),"")</f>
        <v>6.33</v>
      </c>
      <c r="G109" s="96">
        <f>IFERROR(IF(VLOOKUP($A109,'Annex 2 EHV charges'!$A:$O,10,FALSE)=0,"",VLOOKUP($A109,'Annex 2 EHV charges'!$A:$O,10,FALSE)),"")</f>
        <v>1.57</v>
      </c>
      <c r="H109" s="96">
        <f>IFERROR(IF(VLOOKUP($A109,'Annex 2 EHV charges'!$A:$O,11,FALSE)=0,"",VLOOKUP($A109,'Annex 2 EHV charges'!$A:$O,11,FALSE)),"")</f>
        <v>1.57</v>
      </c>
    </row>
    <row r="110" spans="1:8" x14ac:dyDescent="0.2">
      <c r="A110" s="89">
        <f t="array" ref="A110">IFERROR(INDEX('Annex 2 EHV charges'!$A$11:$A$260, MATCH(0, IF(ISBLANK('Annex 2 EHV charges'!$A$11:$A$260),1, COUNTIF(A$4:$A109, 'Annex 2 EHV charges'!$A$11:$A$260)), 0)),"")</f>
        <v>635</v>
      </c>
      <c r="B110" s="89">
        <f>IF($A110="","",VLOOKUP($A110,'Annex 2 EHV charges'!$A:$O,2,0))</f>
        <v>635</v>
      </c>
      <c r="C110" s="90">
        <f>IF($A110="","",VLOOKUP($A110,'Annex 2 EHV charges'!$A:$O,3,0))</f>
        <v>2100041611942</v>
      </c>
      <c r="D110" s="89" t="str">
        <f>IF($A110="","",VLOOKUP($A110,'Annex 2 EHV charges'!$A:$O,7,0))</f>
        <v>Cenin Energy Park ParcStormy</v>
      </c>
      <c r="E110" s="94" t="str">
        <f>IFERROR(IF(VLOOKUP($A110,'Annex 2 EHV charges'!$A:$O,8,FALSE)=0,"",VLOOKUP($A110,'Annex 2 EHV charges'!$A:$O,8,FALSE)),"")</f>
        <v/>
      </c>
      <c r="F110" s="95">
        <f>IFERROR(IF(VLOOKUP($A110,'Annex 2 EHV charges'!$A:$O,9,FALSE)=0,"",VLOOKUP($A110,'Annex 2 EHV charges'!$A:$O,9,FALSE)),"")</f>
        <v>3884.64</v>
      </c>
      <c r="G110" s="96">
        <f>IFERROR(IF(VLOOKUP($A110,'Annex 2 EHV charges'!$A:$O,10,FALSE)=0,"",VLOOKUP($A110,'Annex 2 EHV charges'!$A:$O,10,FALSE)),"")</f>
        <v>2.04</v>
      </c>
      <c r="H110" s="96">
        <f>IFERROR(IF(VLOOKUP($A110,'Annex 2 EHV charges'!$A:$O,11,FALSE)=0,"",VLOOKUP($A110,'Annex 2 EHV charges'!$A:$O,11,FALSE)),"")</f>
        <v>2.04</v>
      </c>
    </row>
    <row r="111" spans="1:8" x14ac:dyDescent="0.2">
      <c r="A111" s="89">
        <f t="array" ref="A111">IFERROR(INDEX('Annex 2 EHV charges'!$A$11:$A$260, MATCH(0, IF(ISBLANK('Annex 2 EHV charges'!$A$11:$A$260),1, COUNTIF(A$4:$A110, 'Annex 2 EHV charges'!$A$11:$A$260)), 0)),"")</f>
        <v>671</v>
      </c>
      <c r="B111" s="89">
        <f>IF($A111="","",VLOOKUP($A111,'Annex 2 EHV charges'!$A:$O,2,0))</f>
        <v>671</v>
      </c>
      <c r="C111" s="90">
        <f>IF($A111="","",VLOOKUP($A111,'Annex 2 EHV charges'!$A:$O,3,0))</f>
        <v>2100041495940</v>
      </c>
      <c r="D111" s="89" t="str">
        <f>IF($A111="","",VLOOKUP($A111,'Annex 2 EHV charges'!$A:$O,7,0))</f>
        <v>Brecon Power STOR</v>
      </c>
      <c r="E111" s="94">
        <f>IFERROR(IF(VLOOKUP($A111,'Annex 2 EHV charges'!$A:$O,8,FALSE)=0,"",VLOOKUP($A111,'Annex 2 EHV charges'!$A:$O,8,FALSE)),"")</f>
        <v>1E-3</v>
      </c>
      <c r="F111" s="95">
        <f>IFERROR(IF(VLOOKUP($A111,'Annex 2 EHV charges'!$A:$O,9,FALSE)=0,"",VLOOKUP($A111,'Annex 2 EHV charges'!$A:$O,9,FALSE)),"")</f>
        <v>129.43</v>
      </c>
      <c r="G111" s="96">
        <f>IFERROR(IF(VLOOKUP($A111,'Annex 2 EHV charges'!$A:$O,10,FALSE)=0,"",VLOOKUP($A111,'Annex 2 EHV charges'!$A:$O,10,FALSE)),"")</f>
        <v>1.04</v>
      </c>
      <c r="H111" s="96">
        <f>IFERROR(IF(VLOOKUP($A111,'Annex 2 EHV charges'!$A:$O,11,FALSE)=0,"",VLOOKUP($A111,'Annex 2 EHV charges'!$A:$O,11,FALSE)),"")</f>
        <v>1.04</v>
      </c>
    </row>
    <row r="112" spans="1:8" x14ac:dyDescent="0.2">
      <c r="A112" s="89">
        <f t="array" ref="A112">IFERROR(INDEX('Annex 2 EHV charges'!$A$11:$A$260, MATCH(0, IF(ISBLANK('Annex 2 EHV charges'!$A$11:$A$260),1, COUNTIF(A$4:$A111, 'Annex 2 EHV charges'!$A$11:$A$260)), 0)),"")</f>
        <v>672</v>
      </c>
      <c r="B112" s="89">
        <f>IF($A112="","",VLOOKUP($A112,'Annex 2 EHV charges'!$A:$O,2,0))</f>
        <v>672</v>
      </c>
      <c r="C112" s="90">
        <f>IF($A112="","",VLOOKUP($A112,'Annex 2 EHV charges'!$A:$O,3,0))</f>
        <v>2100041611960</v>
      </c>
      <c r="D112" s="89" t="str">
        <f>IF($A112="","",VLOOKUP($A112,'Annex 2 EHV charges'!$A:$O,7,0))</f>
        <v>Cenin Energy Park Battery</v>
      </c>
      <c r="E112" s="94" t="str">
        <f>IFERROR(IF(VLOOKUP($A112,'Annex 2 EHV charges'!$A:$O,8,FALSE)=0,"",VLOOKUP($A112,'Annex 2 EHV charges'!$A:$O,8,FALSE)),"")</f>
        <v/>
      </c>
      <c r="F112" s="95">
        <f>IFERROR(IF(VLOOKUP($A112,'Annex 2 EHV charges'!$A:$O,9,FALSE)=0,"",VLOOKUP($A112,'Annex 2 EHV charges'!$A:$O,9,FALSE)),"")</f>
        <v>226.81</v>
      </c>
      <c r="G112" s="96">
        <f>IFERROR(IF(VLOOKUP($A112,'Annex 2 EHV charges'!$A:$O,10,FALSE)=0,"",VLOOKUP($A112,'Annex 2 EHV charges'!$A:$O,10,FALSE)),"")</f>
        <v>1.06</v>
      </c>
      <c r="H112" s="96">
        <f>IFERROR(IF(VLOOKUP($A112,'Annex 2 EHV charges'!$A:$O,11,FALSE)=0,"",VLOOKUP($A112,'Annex 2 EHV charges'!$A:$O,11,FALSE)),"")</f>
        <v>1.06</v>
      </c>
    </row>
    <row r="113" spans="1:8" x14ac:dyDescent="0.2">
      <c r="A113" s="89">
        <f t="array" ref="A113">IFERROR(INDEX('Annex 2 EHV charges'!$A$11:$A$260, MATCH(0, IF(ISBLANK('Annex 2 EHV charges'!$A$11:$A$260),1, COUNTIF(A$4:$A112, 'Annex 2 EHV charges'!$A$11:$A$260)), 0)),"")</f>
        <v>680</v>
      </c>
      <c r="B113" s="89">
        <f>IF($A113="","",VLOOKUP($A113,'Annex 2 EHV charges'!$A:$O,2,0))</f>
        <v>680</v>
      </c>
      <c r="C113" s="90">
        <f>IF($A113="","",VLOOKUP($A113,'Annex 2 EHV charges'!$A:$O,3,0))</f>
        <v>2100041526631</v>
      </c>
      <c r="D113" s="89" t="str">
        <f>IF($A113="","",VLOOKUP($A113,'Annex 2 EHV charges'!$A:$O,7,0))</f>
        <v>Bryn Blaen WF</v>
      </c>
      <c r="E113" s="94">
        <f>IFERROR(IF(VLOOKUP($A113,'Annex 2 EHV charges'!$A:$O,8,FALSE)=0,"",VLOOKUP($A113,'Annex 2 EHV charges'!$A:$O,8,FALSE)),"")</f>
        <v>2.2869999999999999</v>
      </c>
      <c r="F113" s="95">
        <f>IFERROR(IF(VLOOKUP($A113,'Annex 2 EHV charges'!$A:$O,9,FALSE)=0,"",VLOOKUP($A113,'Annex 2 EHV charges'!$A:$O,9,FALSE)),"")</f>
        <v>23.59</v>
      </c>
      <c r="G113" s="96">
        <f>IFERROR(IF(VLOOKUP($A113,'Annex 2 EHV charges'!$A:$O,10,FALSE)=0,"",VLOOKUP($A113,'Annex 2 EHV charges'!$A:$O,10,FALSE)),"")</f>
        <v>7.28</v>
      </c>
      <c r="H113" s="96">
        <f>IFERROR(IF(VLOOKUP($A113,'Annex 2 EHV charges'!$A:$O,11,FALSE)=0,"",VLOOKUP($A113,'Annex 2 EHV charges'!$A:$O,11,FALSE)),"")</f>
        <v>7.28</v>
      </c>
    </row>
    <row r="114" spans="1:8" x14ac:dyDescent="0.2">
      <c r="A114" s="89">
        <f t="array" ref="A114">IFERROR(INDEX('Annex 2 EHV charges'!$A$11:$A$260, MATCH(0, IF(ISBLANK('Annex 2 EHV charges'!$A$11:$A$260),1, COUNTIF(A$4:$A113, 'Annex 2 EHV charges'!$A$11:$A$260)), 0)),"")</f>
        <v>681</v>
      </c>
      <c r="B114" s="89">
        <f>IF($A114="","",VLOOKUP($A114,'Annex 2 EHV charges'!$A:$O,2,0))</f>
        <v>681</v>
      </c>
      <c r="C114" s="90">
        <f>IF($A114="","",VLOOKUP($A114,'Annex 2 EHV charges'!$A:$O,3,0))</f>
        <v>2100041539170</v>
      </c>
      <c r="D114" s="89" t="str">
        <f>IF($A114="","",VLOOKUP($A114,'Annex 2 EHV charges'!$A:$O,7,0))</f>
        <v xml:space="preserve">Ystradffin Hydro </v>
      </c>
      <c r="E114" s="94">
        <f>IFERROR(IF(VLOOKUP($A114,'Annex 2 EHV charges'!$A:$O,8,FALSE)=0,"",VLOOKUP($A114,'Annex 2 EHV charges'!$A:$O,8,FALSE)),"")</f>
        <v>4.4800000000000004</v>
      </c>
      <c r="F114" s="95">
        <f>IFERROR(IF(VLOOKUP($A114,'Annex 2 EHV charges'!$A:$O,9,FALSE)=0,"",VLOOKUP($A114,'Annex 2 EHV charges'!$A:$O,9,FALSE)),"")</f>
        <v>28.35</v>
      </c>
      <c r="G114" s="96">
        <f>IFERROR(IF(VLOOKUP($A114,'Annex 2 EHV charges'!$A:$O,10,FALSE)=0,"",VLOOKUP($A114,'Annex 2 EHV charges'!$A:$O,10,FALSE)),"")</f>
        <v>2.61</v>
      </c>
      <c r="H114" s="96">
        <f>IFERROR(IF(VLOOKUP($A114,'Annex 2 EHV charges'!$A:$O,11,FALSE)=0,"",VLOOKUP($A114,'Annex 2 EHV charges'!$A:$O,11,FALSE)),"")</f>
        <v>2.61</v>
      </c>
    </row>
    <row r="115" spans="1:8" x14ac:dyDescent="0.2">
      <c r="A115" s="89">
        <f t="array" ref="A115">IFERROR(INDEX('Annex 2 EHV charges'!$A$11:$A$260, MATCH(0, IF(ISBLANK('Annex 2 EHV charges'!$A$11:$A$260),1, COUNTIF(A$4:$A114, 'Annex 2 EHV charges'!$A$11:$A$260)), 0)),"")</f>
        <v>682</v>
      </c>
      <c r="B115" s="89">
        <f>IF($A115="","",VLOOKUP($A115,'Annex 2 EHV charges'!$A:$O,2,0))</f>
        <v>682</v>
      </c>
      <c r="C115" s="90">
        <f>IF($A115="","",VLOOKUP($A115,'Annex 2 EHV charges'!$A:$O,3,0))</f>
        <v>2100041620352</v>
      </c>
      <c r="D115" s="89" t="str">
        <f>IF($A115="","",VLOOKUP($A115,'Annex 2 EHV charges'!$A:$O,7,0))</f>
        <v>Bryn Henllys 33kV PV</v>
      </c>
      <c r="E115" s="94">
        <f>IFERROR(IF(VLOOKUP($A115,'Annex 2 EHV charges'!$A:$O,8,FALSE)=0,"",VLOOKUP($A115,'Annex 2 EHV charges'!$A:$O,8,FALSE)),"")</f>
        <v>5.8000000000000003E-2</v>
      </c>
      <c r="F115" s="95">
        <f>IFERROR(IF(VLOOKUP($A115,'Annex 2 EHV charges'!$A:$O,9,FALSE)=0,"",VLOOKUP($A115,'Annex 2 EHV charges'!$A:$O,9,FALSE)),"")</f>
        <v>9.23</v>
      </c>
      <c r="G115" s="96">
        <f>IFERROR(IF(VLOOKUP($A115,'Annex 2 EHV charges'!$A:$O,10,FALSE)=0,"",VLOOKUP($A115,'Annex 2 EHV charges'!$A:$O,10,FALSE)),"")</f>
        <v>3.6</v>
      </c>
      <c r="H115" s="96">
        <f>IFERROR(IF(VLOOKUP($A115,'Annex 2 EHV charges'!$A:$O,11,FALSE)=0,"",VLOOKUP($A115,'Annex 2 EHV charges'!$A:$O,11,FALSE)),"")</f>
        <v>3.6</v>
      </c>
    </row>
    <row r="116" spans="1:8" ht="25.5" x14ac:dyDescent="0.2">
      <c r="A116" s="89">
        <f t="array" ref="A116">IFERROR(INDEX('Annex 2 EHV charges'!$A$11:$A$260, MATCH(0, IF(ISBLANK('Annex 2 EHV charges'!$A$11:$A$260),1, COUNTIF(A$4:$A115, 'Annex 2 EHV charges'!$A$11:$A$260)), 0)),"")</f>
        <v>688</v>
      </c>
      <c r="B116" s="89">
        <f>IF($A116="","",VLOOKUP($A116,'Annex 2 EHV charges'!$A:$O,2,0))</f>
        <v>688</v>
      </c>
      <c r="C116" s="90" t="str">
        <f>IF($A116="","",VLOOKUP($A116,'Annex 2 EHV charges'!$A:$O,3,0))</f>
        <v>2100041546201
2100041546674</v>
      </c>
      <c r="D116" s="89" t="str">
        <f>IF($A116="","",VLOOKUP($A116,'Annex 2 EHV charges'!$A:$O,7,0))</f>
        <v>Swansea University</v>
      </c>
      <c r="E116" s="94">
        <f>IFERROR(IF(VLOOKUP($A116,'Annex 2 EHV charges'!$A:$O,8,FALSE)=0,"",VLOOKUP($A116,'Annex 2 EHV charges'!$A:$O,8,FALSE)),"")</f>
        <v>0.52900000000000003</v>
      </c>
      <c r="F116" s="95">
        <f>IFERROR(IF(VLOOKUP($A116,'Annex 2 EHV charges'!$A:$O,9,FALSE)=0,"",VLOOKUP($A116,'Annex 2 EHV charges'!$A:$O,9,FALSE)),"")</f>
        <v>6834.45</v>
      </c>
      <c r="G116" s="96">
        <f>IFERROR(IF(VLOOKUP($A116,'Annex 2 EHV charges'!$A:$O,10,FALSE)=0,"",VLOOKUP($A116,'Annex 2 EHV charges'!$A:$O,10,FALSE)),"")</f>
        <v>3.13</v>
      </c>
      <c r="H116" s="96">
        <f>IFERROR(IF(VLOOKUP($A116,'Annex 2 EHV charges'!$A:$O,11,FALSE)=0,"",VLOOKUP($A116,'Annex 2 EHV charges'!$A:$O,11,FALSE)),"")</f>
        <v>3.13</v>
      </c>
    </row>
    <row r="117" spans="1:8" x14ac:dyDescent="0.2">
      <c r="A117" s="89">
        <f t="array" ref="A117">IFERROR(INDEX('Annex 2 EHV charges'!$A$11:$A$260, MATCH(0, IF(ISBLANK('Annex 2 EHV charges'!$A$11:$A$260),1, COUNTIF(A$4:$A116, 'Annex 2 EHV charges'!$A$11:$A$260)), 0)),"")</f>
        <v>689</v>
      </c>
      <c r="B117" s="89">
        <f>IF($A117="","",VLOOKUP($A117,'Annex 2 EHV charges'!$A:$O,2,0))</f>
        <v>689</v>
      </c>
      <c r="C117" s="90">
        <f>IF($A117="","",VLOOKUP($A117,'Annex 2 EHV charges'!$A:$O,3,0))</f>
        <v>2100041611915</v>
      </c>
      <c r="D117" s="89" t="str">
        <f>IF($A117="","",VLOOKUP($A117,'Annex 2 EHV charges'!$A:$O,7,0))</f>
        <v>Cenin Energy Park T2 WT</v>
      </c>
      <c r="E117" s="94" t="str">
        <f>IFERROR(IF(VLOOKUP($A117,'Annex 2 EHV charges'!$A:$O,8,FALSE)=0,"",VLOOKUP($A117,'Annex 2 EHV charges'!$A:$O,8,FALSE)),"")</f>
        <v/>
      </c>
      <c r="F117" s="95">
        <f>IFERROR(IF(VLOOKUP($A117,'Annex 2 EHV charges'!$A:$O,9,FALSE)=0,"",VLOOKUP($A117,'Annex 2 EHV charges'!$A:$O,9,FALSE)),"")</f>
        <v>8.51</v>
      </c>
      <c r="G117" s="96">
        <f>IFERROR(IF(VLOOKUP($A117,'Annex 2 EHV charges'!$A:$O,10,FALSE)=0,"",VLOOKUP($A117,'Annex 2 EHV charges'!$A:$O,10,FALSE)),"")</f>
        <v>0.98</v>
      </c>
      <c r="H117" s="96">
        <f>IFERROR(IF(VLOOKUP($A117,'Annex 2 EHV charges'!$A:$O,11,FALSE)=0,"",VLOOKUP($A117,'Annex 2 EHV charges'!$A:$O,11,FALSE)),"")</f>
        <v>0.98</v>
      </c>
    </row>
    <row r="118" spans="1:8" x14ac:dyDescent="0.2">
      <c r="A118" s="89">
        <f t="array" ref="A118">IFERROR(INDEX('Annex 2 EHV charges'!$A$11:$A$260, MATCH(0, IF(ISBLANK('Annex 2 EHV charges'!$A$11:$A$260),1, COUNTIF(A$4:$A117, 'Annex 2 EHV charges'!$A$11:$A$260)), 0)),"")</f>
        <v>750</v>
      </c>
      <c r="B118" s="89">
        <f>IF($A118="","",VLOOKUP($A118,'Annex 2 EHV charges'!$A:$O,2,0))</f>
        <v>750</v>
      </c>
      <c r="C118" s="90">
        <f>IF($A118="","",VLOOKUP($A118,'Annex 2 EHV charges'!$A:$O,3,0))</f>
        <v>2100041422668</v>
      </c>
      <c r="D118" s="89" t="str">
        <f>IF($A118="","",VLOOKUP($A118,'Annex 2 EHV charges'!$A:$O,7,0))</f>
        <v>Brechfa Forest West WF</v>
      </c>
      <c r="E118" s="94">
        <f>IFERROR(IF(VLOOKUP($A118,'Annex 2 EHV charges'!$A:$O,8,FALSE)=0,"",VLOOKUP($A118,'Annex 2 EHV charges'!$A:$O,8,FALSE)),"")</f>
        <v>1E-3</v>
      </c>
      <c r="F118" s="95">
        <f>IFERROR(IF(VLOOKUP($A118,'Annex 2 EHV charges'!$A:$O,9,FALSE)=0,"",VLOOKUP($A118,'Annex 2 EHV charges'!$A:$O,9,FALSE)),"")</f>
        <v>761.35</v>
      </c>
      <c r="G118" s="96">
        <f>IFERROR(IF(VLOOKUP($A118,'Annex 2 EHV charges'!$A:$O,10,FALSE)=0,"",VLOOKUP($A118,'Annex 2 EHV charges'!$A:$O,10,FALSE)),"")</f>
        <v>1.44</v>
      </c>
      <c r="H118" s="96">
        <f>IFERROR(IF(VLOOKUP($A118,'Annex 2 EHV charges'!$A:$O,11,FALSE)=0,"",VLOOKUP($A118,'Annex 2 EHV charges'!$A:$O,11,FALSE)),"")</f>
        <v>1.44</v>
      </c>
    </row>
    <row r="119" spans="1:8" ht="25.5" x14ac:dyDescent="0.2">
      <c r="A119" s="89">
        <f t="array" ref="A119">IFERROR(INDEX('Annex 2 EHV charges'!$A$11:$A$260, MATCH(0, IF(ISBLANK('Annex 2 EHV charges'!$A$11:$A$260),1, COUNTIF(A$4:$A118, 'Annex 2 EHV charges'!$A$11:$A$260)), 0)),"")</f>
        <v>751</v>
      </c>
      <c r="B119" s="89">
        <f>IF($A119="","",VLOOKUP($A119,'Annex 2 EHV charges'!$A:$O,2,0))</f>
        <v>751</v>
      </c>
      <c r="C119" s="90" t="str">
        <f>IF($A119="","",VLOOKUP($A119,'Annex 2 EHV charges'!$A:$O,3,0))</f>
        <v>2100041566217
2100041566341</v>
      </c>
      <c r="D119" s="89" t="str">
        <f>IF($A119="","",VLOOKUP($A119,'Annex 2 EHV charges'!$A:$O,7,0))</f>
        <v>Pembroke Refinery</v>
      </c>
      <c r="E119" s="94" t="str">
        <f>IFERROR(IF(VLOOKUP($A119,'Annex 2 EHV charges'!$A:$O,8,FALSE)=0,"",VLOOKUP($A119,'Annex 2 EHV charges'!$A:$O,8,FALSE)),"")</f>
        <v/>
      </c>
      <c r="F119" s="95">
        <f>IFERROR(IF(VLOOKUP($A119,'Annex 2 EHV charges'!$A:$O,9,FALSE)=0,"",VLOOKUP($A119,'Annex 2 EHV charges'!$A:$O,9,FALSE)),"")</f>
        <v>146419.99</v>
      </c>
      <c r="G119" s="96">
        <f>IFERROR(IF(VLOOKUP($A119,'Annex 2 EHV charges'!$A:$O,10,FALSE)=0,"",VLOOKUP($A119,'Annex 2 EHV charges'!$A:$O,10,FALSE)),"")</f>
        <v>2.65</v>
      </c>
      <c r="H119" s="96">
        <f>IFERROR(IF(VLOOKUP($A119,'Annex 2 EHV charges'!$A:$O,11,FALSE)=0,"",VLOOKUP($A119,'Annex 2 EHV charges'!$A:$O,11,FALSE)),"")</f>
        <v>2.65</v>
      </c>
    </row>
    <row r="120" spans="1:8" x14ac:dyDescent="0.2">
      <c r="A120" s="89">
        <f t="array" ref="A120">IFERROR(INDEX('Annex 2 EHV charges'!$A$11:$A$260, MATCH(0, IF(ISBLANK('Annex 2 EHV charges'!$A$11:$A$260),1, COUNTIF(A$4:$A119, 'Annex 2 EHV charges'!$A$11:$A$260)), 0)),"")</f>
        <v>752</v>
      </c>
      <c r="B120" s="89">
        <f>IF($A120="","",VLOOKUP($A120,'Annex 2 EHV charges'!$A:$O,2,0))</f>
        <v>752</v>
      </c>
      <c r="C120" s="90">
        <f>IF($A120="","",VLOOKUP($A120,'Annex 2 EHV charges'!$A:$O,3,0))</f>
        <v>2100041612468</v>
      </c>
      <c r="D120" s="89" t="str">
        <f>IF($A120="","",VLOOKUP($A120,'Annex 2 EHV charges'!$A:$O,7,0))</f>
        <v>LLANWERN FM 132kV GEN</v>
      </c>
      <c r="E120" s="94" t="str">
        <f>IFERROR(IF(VLOOKUP($A120,'Annex 2 EHV charges'!$A:$O,8,FALSE)=0,"",VLOOKUP($A120,'Annex 2 EHV charges'!$A:$O,8,FALSE)),"")</f>
        <v/>
      </c>
      <c r="F120" s="95">
        <f>IFERROR(IF(VLOOKUP($A120,'Annex 2 EHV charges'!$A:$O,9,FALSE)=0,"",VLOOKUP($A120,'Annex 2 EHV charges'!$A:$O,9,FALSE)),"")</f>
        <v>1.78</v>
      </c>
      <c r="G120" s="96">
        <f>IFERROR(IF(VLOOKUP($A120,'Annex 2 EHV charges'!$A:$O,10,FALSE)=0,"",VLOOKUP($A120,'Annex 2 EHV charges'!$A:$O,10,FALSE)),"")</f>
        <v>1.97</v>
      </c>
      <c r="H120" s="96">
        <f>IFERROR(IF(VLOOKUP($A120,'Annex 2 EHV charges'!$A:$O,11,FALSE)=0,"",VLOOKUP($A120,'Annex 2 EHV charges'!$A:$O,11,FALSE)),"")</f>
        <v>1.97</v>
      </c>
    </row>
    <row r="121" spans="1:8" x14ac:dyDescent="0.2">
      <c r="A121" s="89">
        <f t="array" ref="A121">IFERROR(INDEX('Annex 2 EHV charges'!$A$11:$A$260, MATCH(0, IF(ISBLANK('Annex 2 EHV charges'!$A$11:$A$260),1, COUNTIF(A$4:$A120, 'Annex 2 EHV charges'!$A$11:$A$260)), 0)),"")</f>
        <v>760</v>
      </c>
      <c r="B121" s="89">
        <f>IF($A121="","",VLOOKUP($A121,'Annex 2 EHV charges'!$A:$O,2,0))</f>
        <v>760</v>
      </c>
      <c r="C121" s="90">
        <f>IF($A121="","",VLOOKUP($A121,'Annex 2 EHV charges'!$A:$O,3,0))</f>
        <v>2100041324775</v>
      </c>
      <c r="D121" s="89" t="str">
        <f>IF($A121="","",VLOOKUP($A121,'Annex 2 EHV charges'!$A:$O,7,0))</f>
        <v>Pen Y Cymoedd WF Aux.</v>
      </c>
      <c r="E121" s="94">
        <f>IFERROR(IF(VLOOKUP($A121,'Annex 2 EHV charges'!$A:$O,8,FALSE)=0,"",VLOOKUP($A121,'Annex 2 EHV charges'!$A:$O,8,FALSE)),"")</f>
        <v>6.3E-2</v>
      </c>
      <c r="F121" s="95">
        <f>IFERROR(IF(VLOOKUP($A121,'Annex 2 EHV charges'!$A:$O,9,FALSE)=0,"",VLOOKUP($A121,'Annex 2 EHV charges'!$A:$O,9,FALSE)),"")</f>
        <v>5353.59</v>
      </c>
      <c r="G121" s="96">
        <f>IFERROR(IF(VLOOKUP($A121,'Annex 2 EHV charges'!$A:$O,10,FALSE)=0,"",VLOOKUP($A121,'Annex 2 EHV charges'!$A:$O,10,FALSE)),"")</f>
        <v>1.19</v>
      </c>
      <c r="H121" s="96">
        <f>IFERROR(IF(VLOOKUP($A121,'Annex 2 EHV charges'!$A:$O,11,FALSE)=0,"",VLOOKUP($A121,'Annex 2 EHV charges'!$A:$O,11,FALSE)),"")</f>
        <v>1.19</v>
      </c>
    </row>
    <row r="122" spans="1:8" x14ac:dyDescent="0.2">
      <c r="A122" s="89">
        <f t="array" ref="A122">IFERROR(INDEX('Annex 2 EHV charges'!$A$11:$A$260, MATCH(0, IF(ISBLANK('Annex 2 EHV charges'!$A$11:$A$260),1, COUNTIF(A$4:$A121, 'Annex 2 EHV charges'!$A$11:$A$260)), 0)),"")</f>
        <v>761</v>
      </c>
      <c r="B122" s="89">
        <f>IF($A122="","",VLOOKUP($A122,'Annex 2 EHV charges'!$A:$O,2,0))</f>
        <v>761</v>
      </c>
      <c r="C122" s="90">
        <f>IF($A122="","",VLOOKUP($A122,'Annex 2 EHV charges'!$A:$O,3,0))</f>
        <v>2100041490037</v>
      </c>
      <c r="D122" s="89" t="str">
        <f>IF($A122="","",VLOOKUP($A122,'Annex 2 EHV charges'!$A:$O,7,0))</f>
        <v>Afan Way STOR</v>
      </c>
      <c r="E122" s="94">
        <f>IFERROR(IF(VLOOKUP($A122,'Annex 2 EHV charges'!$A:$O,8,FALSE)=0,"",VLOOKUP($A122,'Annex 2 EHV charges'!$A:$O,8,FALSE)),"")</f>
        <v>5.8000000000000003E-2</v>
      </c>
      <c r="F122" s="95">
        <f>IFERROR(IF(VLOOKUP($A122,'Annex 2 EHV charges'!$A:$O,9,FALSE)=0,"",VLOOKUP($A122,'Annex 2 EHV charges'!$A:$O,9,FALSE)),"")</f>
        <v>9.44</v>
      </c>
      <c r="G122" s="96">
        <f>IFERROR(IF(VLOOKUP($A122,'Annex 2 EHV charges'!$A:$O,10,FALSE)=0,"",VLOOKUP($A122,'Annex 2 EHV charges'!$A:$O,10,FALSE)),"")</f>
        <v>3.15</v>
      </c>
      <c r="H122" s="96">
        <f>IFERROR(IF(VLOOKUP($A122,'Annex 2 EHV charges'!$A:$O,11,FALSE)=0,"",VLOOKUP($A122,'Annex 2 EHV charges'!$A:$O,11,FALSE)),"")</f>
        <v>3.15</v>
      </c>
    </row>
    <row r="123" spans="1:8" x14ac:dyDescent="0.2">
      <c r="A123" s="89">
        <f t="array" ref="A123">IFERROR(INDEX('Annex 2 EHV charges'!$A$11:$A$260, MATCH(0, IF(ISBLANK('Annex 2 EHV charges'!$A$11:$A$260),1, COUNTIF(A$4:$A122, 'Annex 2 EHV charges'!$A$11:$A$260)), 0)),"")</f>
        <v>762</v>
      </c>
      <c r="B123" s="89">
        <f>IF($A123="","",VLOOKUP($A123,'Annex 2 EHV charges'!$A:$O,2,0))</f>
        <v>762</v>
      </c>
      <c r="C123" s="90">
        <f>IF($A123="","",VLOOKUP($A123,'Annex 2 EHV charges'!$A:$O,3,0))</f>
        <v>2100041418350</v>
      </c>
      <c r="D123" s="89" t="str">
        <f>IF($A123="","",VLOOKUP($A123,'Annex 2 EHV charges'!$A:$O,7,0))</f>
        <v>Manmoel PV</v>
      </c>
      <c r="E123" s="94">
        <f>IFERROR(IF(VLOOKUP($A123,'Annex 2 EHV charges'!$A:$O,8,FALSE)=0,"",VLOOKUP($A123,'Annex 2 EHV charges'!$A:$O,8,FALSE)),"")</f>
        <v>1.4999999999999999E-2</v>
      </c>
      <c r="F123" s="95">
        <f>IFERROR(IF(VLOOKUP($A123,'Annex 2 EHV charges'!$A:$O,9,FALSE)=0,"",VLOOKUP($A123,'Annex 2 EHV charges'!$A:$O,9,FALSE)),"")</f>
        <v>40.020000000000003</v>
      </c>
      <c r="G123" s="96">
        <f>IFERROR(IF(VLOOKUP($A123,'Annex 2 EHV charges'!$A:$O,10,FALSE)=0,"",VLOOKUP($A123,'Annex 2 EHV charges'!$A:$O,10,FALSE)),"")</f>
        <v>1.03</v>
      </c>
      <c r="H123" s="96">
        <f>IFERROR(IF(VLOOKUP($A123,'Annex 2 EHV charges'!$A:$O,11,FALSE)=0,"",VLOOKUP($A123,'Annex 2 EHV charges'!$A:$O,11,FALSE)),"")</f>
        <v>1.03</v>
      </c>
    </row>
    <row r="124" spans="1:8" x14ac:dyDescent="0.2">
      <c r="A124" s="89">
        <f t="array" ref="A124">IFERROR(INDEX('Annex 2 EHV charges'!$A$11:$A$260, MATCH(0, IF(ISBLANK('Annex 2 EHV charges'!$A$11:$A$260),1, COUNTIF(A$4:$A123, 'Annex 2 EHV charges'!$A$11:$A$260)), 0)),"")</f>
        <v>763</v>
      </c>
      <c r="B124" s="89">
        <f>IF($A124="","",VLOOKUP($A124,'Annex 2 EHV charges'!$A:$O,2,0))</f>
        <v>763</v>
      </c>
      <c r="C124" s="90">
        <f>IF($A124="","",VLOOKUP($A124,'Annex 2 EHV charges'!$A:$O,3,0))</f>
        <v>2100041438659</v>
      </c>
      <c r="D124" s="89" t="str">
        <f>IF($A124="","",VLOOKUP($A124,'Annex 2 EHV charges'!$A:$O,7,0))</f>
        <v>Maesgwyn Extension PV</v>
      </c>
      <c r="E124" s="94">
        <f>IFERROR(IF(VLOOKUP($A124,'Annex 2 EHV charges'!$A:$O,8,FALSE)=0,"",VLOOKUP($A124,'Annex 2 EHV charges'!$A:$O,8,FALSE)),"")</f>
        <v>5.3999999999999999E-2</v>
      </c>
      <c r="F124" s="95">
        <f>IFERROR(IF(VLOOKUP($A124,'Annex 2 EHV charges'!$A:$O,9,FALSE)=0,"",VLOOKUP($A124,'Annex 2 EHV charges'!$A:$O,9,FALSE)),"")</f>
        <v>10.08</v>
      </c>
      <c r="G124" s="96">
        <f>IFERROR(IF(VLOOKUP($A124,'Annex 2 EHV charges'!$A:$O,10,FALSE)=0,"",VLOOKUP($A124,'Annex 2 EHV charges'!$A:$O,10,FALSE)),"")</f>
        <v>2.19</v>
      </c>
      <c r="H124" s="96">
        <f>IFERROR(IF(VLOOKUP($A124,'Annex 2 EHV charges'!$A:$O,11,FALSE)=0,"",VLOOKUP($A124,'Annex 2 EHV charges'!$A:$O,11,FALSE)),"")</f>
        <v>2.19</v>
      </c>
    </row>
    <row r="125" spans="1:8" x14ac:dyDescent="0.2">
      <c r="A125" s="89">
        <f t="array" ref="A125">IFERROR(INDEX('Annex 2 EHV charges'!$A$11:$A$260, MATCH(0, IF(ISBLANK('Annex 2 EHV charges'!$A$11:$A$260),1, COUNTIF(A$4:$A124, 'Annex 2 EHV charges'!$A$11:$A$260)), 0)),"")</f>
        <v>764</v>
      </c>
      <c r="B125" s="89">
        <f>IF($A125="","",VLOOKUP($A125,'Annex 2 EHV charges'!$A:$O,2,0))</f>
        <v>764</v>
      </c>
      <c r="C125" s="90">
        <f>IF($A125="","",VLOOKUP($A125,'Annex 2 EHV charges'!$A:$O,3,0))</f>
        <v>2100041444801</v>
      </c>
      <c r="D125" s="89" t="str">
        <f>IF($A125="","",VLOOKUP($A125,'Annex 2 EHV charges'!$A:$O,7,0))</f>
        <v>Crumlin STOR</v>
      </c>
      <c r="E125" s="94">
        <f>IFERROR(IF(VLOOKUP($A125,'Annex 2 EHV charges'!$A:$O,8,FALSE)=0,"",VLOOKUP($A125,'Annex 2 EHV charges'!$A:$O,8,FALSE)),"")</f>
        <v>1.4999999999999999E-2</v>
      </c>
      <c r="F125" s="95">
        <f>IFERROR(IF(VLOOKUP($A125,'Annex 2 EHV charges'!$A:$O,9,FALSE)=0,"",VLOOKUP($A125,'Annex 2 EHV charges'!$A:$O,9,FALSE)),"")</f>
        <v>14.8</v>
      </c>
      <c r="G125" s="96">
        <f>IFERROR(IF(VLOOKUP($A125,'Annex 2 EHV charges'!$A:$O,10,FALSE)=0,"",VLOOKUP($A125,'Annex 2 EHV charges'!$A:$O,10,FALSE)),"")</f>
        <v>1.3</v>
      </c>
      <c r="H125" s="96">
        <f>IFERROR(IF(VLOOKUP($A125,'Annex 2 EHV charges'!$A:$O,11,FALSE)=0,"",VLOOKUP($A125,'Annex 2 EHV charges'!$A:$O,11,FALSE)),"")</f>
        <v>1.3</v>
      </c>
    </row>
    <row r="126" spans="1:8" x14ac:dyDescent="0.2">
      <c r="A126" s="89">
        <f t="array" ref="A126">IFERROR(INDEX('Annex 2 EHV charges'!$A$11:$A$260, MATCH(0, IF(ISBLANK('Annex 2 EHV charges'!$A$11:$A$260),1, COUNTIF(A$4:$A125, 'Annex 2 EHV charges'!$A$11:$A$260)), 0)),"")</f>
        <v>765</v>
      </c>
      <c r="B126" s="89">
        <f>IF($A126="","",VLOOKUP($A126,'Annex 2 EHV charges'!$A:$O,2,0))</f>
        <v>765</v>
      </c>
      <c r="C126" s="90">
        <f>IF($A126="","",VLOOKUP($A126,'Annex 2 EHV charges'!$A:$O,3,0))</f>
        <v>2100041445958</v>
      </c>
      <c r="D126" s="89" t="str">
        <f>IF($A126="","",VLOOKUP($A126,'Annex 2 EHV charges'!$A:$O,7,0))</f>
        <v>Pen Bryn Oer WF</v>
      </c>
      <c r="E126" s="94" t="str">
        <f>IFERROR(IF(VLOOKUP($A126,'Annex 2 EHV charges'!$A:$O,8,FALSE)=0,"",VLOOKUP($A126,'Annex 2 EHV charges'!$A:$O,8,FALSE)),"")</f>
        <v/>
      </c>
      <c r="F126" s="95">
        <f>IFERROR(IF(VLOOKUP($A126,'Annex 2 EHV charges'!$A:$O,9,FALSE)=0,"",VLOOKUP($A126,'Annex 2 EHV charges'!$A:$O,9,FALSE)),"")</f>
        <v>35.15</v>
      </c>
      <c r="G126" s="96">
        <f>IFERROR(IF(VLOOKUP($A126,'Annex 2 EHV charges'!$A:$O,10,FALSE)=0,"",VLOOKUP($A126,'Annex 2 EHV charges'!$A:$O,10,FALSE)),"")</f>
        <v>0.92</v>
      </c>
      <c r="H126" s="96">
        <f>IFERROR(IF(VLOOKUP($A126,'Annex 2 EHV charges'!$A:$O,11,FALSE)=0,"",VLOOKUP($A126,'Annex 2 EHV charges'!$A:$O,11,FALSE)),"")</f>
        <v>0.92</v>
      </c>
    </row>
    <row r="127" spans="1:8" ht="25.5" x14ac:dyDescent="0.2">
      <c r="A127" s="89">
        <f t="array" ref="A127">IFERROR(INDEX('Annex 2 EHV charges'!$A$11:$A$260, MATCH(0, IF(ISBLANK('Annex 2 EHV charges'!$A$11:$A$260),1, COUNTIF(A$4:$A126, 'Annex 2 EHV charges'!$A$11:$A$260)), 0)),"")</f>
        <v>880</v>
      </c>
      <c r="B127" s="89">
        <f>IF($A127="","",VLOOKUP($A127,'Annex 2 EHV charges'!$A:$O,2,0))</f>
        <v>880</v>
      </c>
      <c r="C127" s="90" t="str">
        <f>IF($A127="","",VLOOKUP($A127,'Annex 2 EHV charges'!$A:$O,3,0))</f>
        <v>2189999997595
2189999997600</v>
      </c>
      <c r="D127" s="89" t="str">
        <f>IF($A127="","",VLOOKUP($A127,'Annex 2 EHV charges'!$A:$O,7,0))</f>
        <v>Tata Margam</v>
      </c>
      <c r="E127" s="94" t="str">
        <f>IFERROR(IF(VLOOKUP($A127,'Annex 2 EHV charges'!$A:$O,8,FALSE)=0,"",VLOOKUP($A127,'Annex 2 EHV charges'!$A:$O,8,FALSE)),"")</f>
        <v/>
      </c>
      <c r="F127" s="95">
        <f>IFERROR(IF(VLOOKUP($A127,'Annex 2 EHV charges'!$A:$O,9,FALSE)=0,"",VLOOKUP($A127,'Annex 2 EHV charges'!$A:$O,9,FALSE)),"")</f>
        <v>114642.29</v>
      </c>
      <c r="G127" s="96">
        <f>IFERROR(IF(VLOOKUP($A127,'Annex 2 EHV charges'!$A:$O,10,FALSE)=0,"",VLOOKUP($A127,'Annex 2 EHV charges'!$A:$O,10,FALSE)),"")</f>
        <v>1.82</v>
      </c>
      <c r="H127" s="96">
        <f>IFERROR(IF(VLOOKUP($A127,'Annex 2 EHV charges'!$A:$O,11,FALSE)=0,"",VLOOKUP($A127,'Annex 2 EHV charges'!$A:$O,11,FALSE)),"")</f>
        <v>1.82</v>
      </c>
    </row>
    <row r="128" spans="1:8" x14ac:dyDescent="0.2">
      <c r="A128" s="89">
        <f t="array" ref="A128">IFERROR(INDEX('Annex 2 EHV charges'!$A$11:$A$260, MATCH(0, IF(ISBLANK('Annex 2 EHV charges'!$A$11:$A$260),1, COUNTIF(A$4:$A127, 'Annex 2 EHV charges'!$A$11:$A$260)), 0)),"")</f>
        <v>882</v>
      </c>
      <c r="B128" s="89">
        <f>IF($A128="","",VLOOKUP($A128,'Annex 2 EHV charges'!$A:$O,2,0))</f>
        <v>882</v>
      </c>
      <c r="C128" s="90">
        <f>IF($A128="","",VLOOKUP($A128,'Annex 2 EHV charges'!$A:$O,3,0))</f>
        <v>2100041103391</v>
      </c>
      <c r="D128" s="89" t="str">
        <f>IF($A128="","",VLOOKUP($A128,'Annex 2 EHV charges'!$A:$O,7,0))</f>
        <v>Tir John STOR</v>
      </c>
      <c r="E128" s="94">
        <f>IFERROR(IF(VLOOKUP($A128,'Annex 2 EHV charges'!$A:$O,8,FALSE)=0,"",VLOOKUP($A128,'Annex 2 EHV charges'!$A:$O,8,FALSE)),"")</f>
        <v>0.183</v>
      </c>
      <c r="F128" s="95">
        <f>IFERROR(IF(VLOOKUP($A128,'Annex 2 EHV charges'!$A:$O,9,FALSE)=0,"",VLOOKUP($A128,'Annex 2 EHV charges'!$A:$O,9,FALSE)),"")</f>
        <v>3.57</v>
      </c>
      <c r="G128" s="96">
        <f>IFERROR(IF(VLOOKUP($A128,'Annex 2 EHV charges'!$A:$O,10,FALSE)=0,"",VLOOKUP($A128,'Annex 2 EHV charges'!$A:$O,10,FALSE)),"")</f>
        <v>0.79</v>
      </c>
      <c r="H128" s="96">
        <f>IFERROR(IF(VLOOKUP($A128,'Annex 2 EHV charges'!$A:$O,11,FALSE)=0,"",VLOOKUP($A128,'Annex 2 EHV charges'!$A:$O,11,FALSE)),"")</f>
        <v>0.79</v>
      </c>
    </row>
    <row r="129" spans="1:8" x14ac:dyDescent="0.2">
      <c r="A129" s="89">
        <f t="array" ref="A129">IFERROR(INDEX('Annex 2 EHV charges'!$A$11:$A$260, MATCH(0, IF(ISBLANK('Annex 2 EHV charges'!$A$11:$A$260),1, COUNTIF(A$4:$A128, 'Annex 2 EHV charges'!$A$11:$A$260)), 0)),"")</f>
        <v>883</v>
      </c>
      <c r="B129" s="89">
        <f>IF($A129="","",VLOOKUP($A129,'Annex 2 EHV charges'!$A:$O,2,0))</f>
        <v>883</v>
      </c>
      <c r="C129" s="90">
        <f>IF($A129="","",VLOOKUP($A129,'Annex 2 EHV charges'!$A:$O,3,0))</f>
        <v>2100041105593</v>
      </c>
      <c r="D129" s="89" t="str">
        <f>IF($A129="","",VLOOKUP($A129,'Annex 2 EHV charges'!$A:$O,7,0))</f>
        <v>Wear Point WF</v>
      </c>
      <c r="E129" s="94">
        <f>IFERROR(IF(VLOOKUP($A129,'Annex 2 EHV charges'!$A:$O,8,FALSE)=0,"",VLOOKUP($A129,'Annex 2 EHV charges'!$A:$O,8,FALSE)),"")</f>
        <v>4.7709999999999999</v>
      </c>
      <c r="F129" s="95">
        <f>IFERROR(IF(VLOOKUP($A129,'Annex 2 EHV charges'!$A:$O,9,FALSE)=0,"",VLOOKUP($A129,'Annex 2 EHV charges'!$A:$O,9,FALSE)),"")</f>
        <v>10.039999999999999</v>
      </c>
      <c r="G129" s="96">
        <f>IFERROR(IF(VLOOKUP($A129,'Annex 2 EHV charges'!$A:$O,10,FALSE)=0,"",VLOOKUP($A129,'Annex 2 EHV charges'!$A:$O,10,FALSE)),"")</f>
        <v>1.0900000000000001</v>
      </c>
      <c r="H129" s="96">
        <f>IFERROR(IF(VLOOKUP($A129,'Annex 2 EHV charges'!$A:$O,11,FALSE)=0,"",VLOOKUP($A129,'Annex 2 EHV charges'!$A:$O,11,FALSE)),"")</f>
        <v>1.0900000000000001</v>
      </c>
    </row>
    <row r="130" spans="1:8" x14ac:dyDescent="0.2">
      <c r="A130" s="89">
        <f t="array" ref="A130">IFERROR(INDEX('Annex 2 EHV charges'!$A$11:$A$260, MATCH(0, IF(ISBLANK('Annex 2 EHV charges'!$A$11:$A$260),1, COUNTIF(A$4:$A129, 'Annex 2 EHV charges'!$A$11:$A$260)), 0)),"")</f>
        <v>884</v>
      </c>
      <c r="B130" s="89">
        <f>IF($A130="","",VLOOKUP($A130,'Annex 2 EHV charges'!$A:$O,2,0))</f>
        <v>884</v>
      </c>
      <c r="C130" s="90">
        <f>IF($A130="","",VLOOKUP($A130,'Annex 2 EHV charges'!$A:$O,3,0))</f>
        <v>2100041113229</v>
      </c>
      <c r="D130" s="89" t="str">
        <f>IF($A130="","",VLOOKUP($A130,'Annex 2 EHV charges'!$A:$O,7,0))</f>
        <v>West Farm PV</v>
      </c>
      <c r="E130" s="94">
        <f>IFERROR(IF(VLOOKUP($A130,'Annex 2 EHV charges'!$A:$O,8,FALSE)=0,"",VLOOKUP($A130,'Annex 2 EHV charges'!$A:$O,8,FALSE)),"")</f>
        <v>4.0549999999999997</v>
      </c>
      <c r="F130" s="95">
        <f>IFERROR(IF(VLOOKUP($A130,'Annex 2 EHV charges'!$A:$O,9,FALSE)=0,"",VLOOKUP($A130,'Annex 2 EHV charges'!$A:$O,9,FALSE)),"")</f>
        <v>6.17</v>
      </c>
      <c r="G130" s="96">
        <f>IFERROR(IF(VLOOKUP($A130,'Annex 2 EHV charges'!$A:$O,10,FALSE)=0,"",VLOOKUP($A130,'Annex 2 EHV charges'!$A:$O,10,FALSE)),"")</f>
        <v>1.2</v>
      </c>
      <c r="H130" s="96">
        <f>IFERROR(IF(VLOOKUP($A130,'Annex 2 EHV charges'!$A:$O,11,FALSE)=0,"",VLOOKUP($A130,'Annex 2 EHV charges'!$A:$O,11,FALSE)),"")</f>
        <v>1.2</v>
      </c>
    </row>
    <row r="131" spans="1:8" x14ac:dyDescent="0.2">
      <c r="A131" s="89">
        <f t="array" ref="A131">IFERROR(INDEX('Annex 2 EHV charges'!$A$11:$A$260, MATCH(0, IF(ISBLANK('Annex 2 EHV charges'!$A$11:$A$260),1, COUNTIF(A$4:$A130, 'Annex 2 EHV charges'!$A$11:$A$260)), 0)),"")</f>
        <v>885</v>
      </c>
      <c r="B131" s="89">
        <f>IF($A131="","",VLOOKUP($A131,'Annex 2 EHV charges'!$A:$O,2,0))</f>
        <v>885</v>
      </c>
      <c r="C131" s="90">
        <f>IF($A131="","",VLOOKUP($A131,'Annex 2 EHV charges'!$A:$O,3,0))</f>
        <v>2100041113326</v>
      </c>
      <c r="D131" s="89" t="str">
        <f>IF($A131="","",VLOOKUP($A131,'Annex 2 EHV charges'!$A:$O,7,0))</f>
        <v>Jordanston Farm PV</v>
      </c>
      <c r="E131" s="94">
        <f>IFERROR(IF(VLOOKUP($A131,'Annex 2 EHV charges'!$A:$O,8,FALSE)=0,"",VLOOKUP($A131,'Annex 2 EHV charges'!$A:$O,8,FALSE)),"")</f>
        <v>4.7430000000000003</v>
      </c>
      <c r="F131" s="95">
        <f>IFERROR(IF(VLOOKUP($A131,'Annex 2 EHV charges'!$A:$O,9,FALSE)=0,"",VLOOKUP($A131,'Annex 2 EHV charges'!$A:$O,9,FALSE)),"")</f>
        <v>2.86</v>
      </c>
      <c r="G131" s="96">
        <f>IFERROR(IF(VLOOKUP($A131,'Annex 2 EHV charges'!$A:$O,10,FALSE)=0,"",VLOOKUP($A131,'Annex 2 EHV charges'!$A:$O,10,FALSE)),"")</f>
        <v>4.57</v>
      </c>
      <c r="H131" s="96">
        <f>IFERROR(IF(VLOOKUP($A131,'Annex 2 EHV charges'!$A:$O,11,FALSE)=0,"",VLOOKUP($A131,'Annex 2 EHV charges'!$A:$O,11,FALSE)),"")</f>
        <v>4.57</v>
      </c>
    </row>
    <row r="132" spans="1:8" x14ac:dyDescent="0.2">
      <c r="A132" s="89">
        <f t="array" ref="A132">IFERROR(INDEX('Annex 2 EHV charges'!$A$11:$A$260, MATCH(0, IF(ISBLANK('Annex 2 EHV charges'!$A$11:$A$260),1, COUNTIF(A$4:$A131, 'Annex 2 EHV charges'!$A$11:$A$260)), 0)),"")</f>
        <v>886</v>
      </c>
      <c r="B132" s="89">
        <f>IF($A132="","",VLOOKUP($A132,'Annex 2 EHV charges'!$A:$O,2,0))</f>
        <v>886</v>
      </c>
      <c r="C132" s="90">
        <f>IF($A132="","",VLOOKUP($A132,'Annex 2 EHV charges'!$A:$O,3,0))</f>
        <v>2100041115787</v>
      </c>
      <c r="D132" s="89" t="str">
        <f>IF($A132="","",VLOOKUP($A132,'Annex 2 EHV charges'!$A:$O,7,0))</f>
        <v>Rudbaxton PV</v>
      </c>
      <c r="E132" s="94">
        <f>IFERROR(IF(VLOOKUP($A132,'Annex 2 EHV charges'!$A:$O,8,FALSE)=0,"",VLOOKUP($A132,'Annex 2 EHV charges'!$A:$O,8,FALSE)),"")</f>
        <v>7.1870000000000003</v>
      </c>
      <c r="F132" s="95">
        <f>IFERROR(IF(VLOOKUP($A132,'Annex 2 EHV charges'!$A:$O,9,FALSE)=0,"",VLOOKUP($A132,'Annex 2 EHV charges'!$A:$O,9,FALSE)),"")</f>
        <v>6.91</v>
      </c>
      <c r="G132" s="96">
        <f>IFERROR(IF(VLOOKUP($A132,'Annex 2 EHV charges'!$A:$O,10,FALSE)=0,"",VLOOKUP($A132,'Annex 2 EHV charges'!$A:$O,10,FALSE)),"")</f>
        <v>3.57</v>
      </c>
      <c r="H132" s="96">
        <f>IFERROR(IF(VLOOKUP($A132,'Annex 2 EHV charges'!$A:$O,11,FALSE)=0,"",VLOOKUP($A132,'Annex 2 EHV charges'!$A:$O,11,FALSE)),"")</f>
        <v>3.57</v>
      </c>
    </row>
    <row r="133" spans="1:8" x14ac:dyDescent="0.2">
      <c r="A133" s="89">
        <f t="array" ref="A133">IFERROR(INDEX('Annex 2 EHV charges'!$A$11:$A$260, MATCH(0, IF(ISBLANK('Annex 2 EHV charges'!$A$11:$A$260),1, COUNTIF(A$4:$A132, 'Annex 2 EHV charges'!$A$11:$A$260)), 0)),"")</f>
        <v>888</v>
      </c>
      <c r="B133" s="89">
        <f>IF($A133="","",VLOOKUP($A133,'Annex 2 EHV charges'!$A:$O,2,0))</f>
        <v>888</v>
      </c>
      <c r="C133" s="90">
        <f>IF($A133="","",VLOOKUP($A133,'Annex 2 EHV charges'!$A:$O,3,0))</f>
        <v>2100041120350</v>
      </c>
      <c r="D133" s="89" t="str">
        <f>IF($A133="","",VLOOKUP($A133,'Annex 2 EHV charges'!$A:$O,7,0))</f>
        <v>Dowlais STOR</v>
      </c>
      <c r="E133" s="94" t="str">
        <f>IFERROR(IF(VLOOKUP($A133,'Annex 2 EHV charges'!$A:$O,8,FALSE)=0,"",VLOOKUP($A133,'Annex 2 EHV charges'!$A:$O,8,FALSE)),"")</f>
        <v/>
      </c>
      <c r="F133" s="95">
        <f>IFERROR(IF(VLOOKUP($A133,'Annex 2 EHV charges'!$A:$O,9,FALSE)=0,"",VLOOKUP($A133,'Annex 2 EHV charges'!$A:$O,9,FALSE)),"")</f>
        <v>5.95</v>
      </c>
      <c r="G133" s="96">
        <f>IFERROR(IF(VLOOKUP($A133,'Annex 2 EHV charges'!$A:$O,10,FALSE)=0,"",VLOOKUP($A133,'Annex 2 EHV charges'!$A:$O,10,FALSE)),"")</f>
        <v>0.78</v>
      </c>
      <c r="H133" s="96">
        <f>IFERROR(IF(VLOOKUP($A133,'Annex 2 EHV charges'!$A:$O,11,FALSE)=0,"",VLOOKUP($A133,'Annex 2 EHV charges'!$A:$O,11,FALSE)),"")</f>
        <v>0.78</v>
      </c>
    </row>
    <row r="134" spans="1:8" x14ac:dyDescent="0.2">
      <c r="A134" s="89">
        <f t="array" ref="A134">IFERROR(INDEX('Annex 2 EHV charges'!$A$11:$A$260, MATCH(0, IF(ISBLANK('Annex 2 EHV charges'!$A$11:$A$260),1, COUNTIF(A$4:$A133, 'Annex 2 EHV charges'!$A$11:$A$260)), 0)),"")</f>
        <v>890</v>
      </c>
      <c r="B134" s="89">
        <f>IF($A134="","",VLOOKUP($A134,'Annex 2 EHV charges'!$A:$O,2,0))</f>
        <v>890</v>
      </c>
      <c r="C134" s="90">
        <f>IF($A134="","",VLOOKUP($A134,'Annex 2 EHV charges'!$A:$O,3,0))</f>
        <v>2100041142372</v>
      </c>
      <c r="D134" s="89" t="str">
        <f>IF($A134="","",VLOOKUP($A134,'Annex 2 EHV charges'!$A:$O,7,0))</f>
        <v>Trident Park Recovery</v>
      </c>
      <c r="E134" s="94">
        <f>IFERROR(IF(VLOOKUP($A134,'Annex 2 EHV charges'!$A:$O,8,FALSE)=0,"",VLOOKUP($A134,'Annex 2 EHV charges'!$A:$O,8,FALSE)),"")</f>
        <v>5.1999999999999998E-2</v>
      </c>
      <c r="F134" s="95">
        <f>IFERROR(IF(VLOOKUP($A134,'Annex 2 EHV charges'!$A:$O,9,FALSE)=0,"",VLOOKUP($A134,'Annex 2 EHV charges'!$A:$O,9,FALSE)),"")</f>
        <v>994.39</v>
      </c>
      <c r="G134" s="96">
        <f>IFERROR(IF(VLOOKUP($A134,'Annex 2 EHV charges'!$A:$O,10,FALSE)=0,"",VLOOKUP($A134,'Annex 2 EHV charges'!$A:$O,10,FALSE)),"")</f>
        <v>0.93</v>
      </c>
      <c r="H134" s="96">
        <f>IFERROR(IF(VLOOKUP($A134,'Annex 2 EHV charges'!$A:$O,11,FALSE)=0,"",VLOOKUP($A134,'Annex 2 EHV charges'!$A:$O,11,FALSE)),"")</f>
        <v>0.93</v>
      </c>
    </row>
    <row r="135" spans="1:8" x14ac:dyDescent="0.2">
      <c r="A135" s="89">
        <f t="array" ref="A135">IFERROR(INDEX('Annex 2 EHV charges'!$A$11:$A$260, MATCH(0, IF(ISBLANK('Annex 2 EHV charges'!$A$11:$A$260),1, COUNTIF(A$4:$A134, 'Annex 2 EHV charges'!$A$11:$A$260)), 0)),"")</f>
        <v>891</v>
      </c>
      <c r="B135" s="89">
        <f>IF($A135="","",VLOOKUP($A135,'Annex 2 EHV charges'!$A:$O,2,0))</f>
        <v>891</v>
      </c>
      <c r="C135" s="90">
        <f>IF($A135="","",VLOOKUP($A135,'Annex 2 EHV charges'!$A:$O,3,0))</f>
        <v>2100041150763</v>
      </c>
      <c r="D135" s="89" t="str">
        <f>IF($A135="","",VLOOKUP($A135,'Annex 2 EHV charges'!$A:$O,7,0))</f>
        <v>Baglan Bay PV</v>
      </c>
      <c r="E135" s="94">
        <f>IFERROR(IF(VLOOKUP($A135,'Annex 2 EHV charges'!$A:$O,8,FALSE)=0,"",VLOOKUP($A135,'Annex 2 EHV charges'!$A:$O,8,FALSE)),"")</f>
        <v>5.8000000000000003E-2</v>
      </c>
      <c r="F135" s="95">
        <f>IFERROR(IF(VLOOKUP($A135,'Annex 2 EHV charges'!$A:$O,9,FALSE)=0,"",VLOOKUP($A135,'Annex 2 EHV charges'!$A:$O,9,FALSE)),"")</f>
        <v>7.64</v>
      </c>
      <c r="G135" s="96">
        <f>IFERROR(IF(VLOOKUP($A135,'Annex 2 EHV charges'!$A:$O,10,FALSE)=0,"",VLOOKUP($A135,'Annex 2 EHV charges'!$A:$O,10,FALSE)),"")</f>
        <v>2.31</v>
      </c>
      <c r="H135" s="96">
        <f>IFERROR(IF(VLOOKUP($A135,'Annex 2 EHV charges'!$A:$O,11,FALSE)=0,"",VLOOKUP($A135,'Annex 2 EHV charges'!$A:$O,11,FALSE)),"")</f>
        <v>2.31</v>
      </c>
    </row>
    <row r="136" spans="1:8" x14ac:dyDescent="0.2">
      <c r="A136" s="89">
        <f t="array" ref="A136">IFERROR(INDEX('Annex 2 EHV charges'!$A$11:$A$260, MATCH(0, IF(ISBLANK('Annex 2 EHV charges'!$A$11:$A$260),1, COUNTIF(A$4:$A135, 'Annex 2 EHV charges'!$A$11:$A$260)), 0)),"")</f>
        <v>892</v>
      </c>
      <c r="B136" s="89">
        <f>IF($A136="","",VLOOKUP($A136,'Annex 2 EHV charges'!$A:$O,2,0))</f>
        <v>892</v>
      </c>
      <c r="C136" s="90">
        <f>IF($A136="","",VLOOKUP($A136,'Annex 2 EHV charges'!$A:$O,3,0))</f>
        <v>2100041150781</v>
      </c>
      <c r="D136" s="89" t="str">
        <f>IF($A136="","",VLOOKUP($A136,'Annex 2 EHV charges'!$A:$O,7,0))</f>
        <v>Caermelyn PV</v>
      </c>
      <c r="E136" s="94">
        <f>IFERROR(IF(VLOOKUP($A136,'Annex 2 EHV charges'!$A:$O,8,FALSE)=0,"",VLOOKUP($A136,'Annex 2 EHV charges'!$A:$O,8,FALSE)),"")</f>
        <v>7.7450000000000001</v>
      </c>
      <c r="F136" s="95">
        <f>IFERROR(IF(VLOOKUP($A136,'Annex 2 EHV charges'!$A:$O,9,FALSE)=0,"",VLOOKUP($A136,'Annex 2 EHV charges'!$A:$O,9,FALSE)),"")</f>
        <v>5.2</v>
      </c>
      <c r="G136" s="96">
        <f>IFERROR(IF(VLOOKUP($A136,'Annex 2 EHV charges'!$A:$O,10,FALSE)=0,"",VLOOKUP($A136,'Annex 2 EHV charges'!$A:$O,10,FALSE)),"")</f>
        <v>2.2999999999999998</v>
      </c>
      <c r="H136" s="96">
        <f>IFERROR(IF(VLOOKUP($A136,'Annex 2 EHV charges'!$A:$O,11,FALSE)=0,"",VLOOKUP($A136,'Annex 2 EHV charges'!$A:$O,11,FALSE)),"")</f>
        <v>2.2999999999999998</v>
      </c>
    </row>
    <row r="137" spans="1:8" x14ac:dyDescent="0.2">
      <c r="A137" s="89">
        <f t="array" ref="A137">IFERROR(INDEX('Annex 2 EHV charges'!$A$11:$A$260, MATCH(0, IF(ISBLANK('Annex 2 EHV charges'!$A$11:$A$260),1, COUNTIF(A$4:$A136, 'Annex 2 EHV charges'!$A$11:$A$260)), 0)),"")</f>
        <v>893</v>
      </c>
      <c r="B137" s="89">
        <f>IF($A137="","",VLOOKUP($A137,'Annex 2 EHV charges'!$A:$O,2,0))</f>
        <v>893</v>
      </c>
      <c r="C137" s="90">
        <f>IF($A137="","",VLOOKUP($A137,'Annex 2 EHV charges'!$A:$O,3,0))</f>
        <v>2100041150833</v>
      </c>
      <c r="D137" s="89" t="str">
        <f>IF($A137="","",VLOOKUP($A137,'Annex 2 EHV charges'!$A:$O,7,0))</f>
        <v>Liddlestone Ridge PV</v>
      </c>
      <c r="E137" s="94">
        <f>IFERROR(IF(VLOOKUP($A137,'Annex 2 EHV charges'!$A:$O,8,FALSE)=0,"",VLOOKUP($A137,'Annex 2 EHV charges'!$A:$O,8,FALSE)),"")</f>
        <v>5.516</v>
      </c>
      <c r="F137" s="95">
        <f>IFERROR(IF(VLOOKUP($A137,'Annex 2 EHV charges'!$A:$O,9,FALSE)=0,"",VLOOKUP($A137,'Annex 2 EHV charges'!$A:$O,9,FALSE)),"")</f>
        <v>2.82</v>
      </c>
      <c r="G137" s="96">
        <f>IFERROR(IF(VLOOKUP($A137,'Annex 2 EHV charges'!$A:$O,10,FALSE)=0,"",VLOOKUP($A137,'Annex 2 EHV charges'!$A:$O,10,FALSE)),"")</f>
        <v>5.13</v>
      </c>
      <c r="H137" s="96">
        <f>IFERROR(IF(VLOOKUP($A137,'Annex 2 EHV charges'!$A:$O,11,FALSE)=0,"",VLOOKUP($A137,'Annex 2 EHV charges'!$A:$O,11,FALSE)),"")</f>
        <v>5.13</v>
      </c>
    </row>
    <row r="138" spans="1:8" x14ac:dyDescent="0.2">
      <c r="A138" s="89">
        <f t="array" ref="A138">IFERROR(INDEX('Annex 2 EHV charges'!$A$11:$A$260, MATCH(0, IF(ISBLANK('Annex 2 EHV charges'!$A$11:$A$260),1, COUNTIF(A$4:$A137, 'Annex 2 EHV charges'!$A$11:$A$260)), 0)),"")</f>
        <v>894</v>
      </c>
      <c r="B138" s="89">
        <f>IF($A138="","",VLOOKUP($A138,'Annex 2 EHV charges'!$A:$O,2,0))</f>
        <v>894</v>
      </c>
      <c r="C138" s="90">
        <f>IF($A138="","",VLOOKUP($A138,'Annex 2 EHV charges'!$A:$O,3,0))</f>
        <v>2100041172093</v>
      </c>
      <c r="D138" s="89" t="str">
        <f>IF($A138="","",VLOOKUP($A138,'Annex 2 EHV charges'!$A:$O,7,0))</f>
        <v>Garn Farm PV</v>
      </c>
      <c r="E138" s="94">
        <f>IFERROR(IF(VLOOKUP($A138,'Annex 2 EHV charges'!$A:$O,8,FALSE)=0,"",VLOOKUP($A138,'Annex 2 EHV charges'!$A:$O,8,FALSE)),"")</f>
        <v>0.158</v>
      </c>
      <c r="F138" s="95">
        <f>IFERROR(IF(VLOOKUP($A138,'Annex 2 EHV charges'!$A:$O,9,FALSE)=0,"",VLOOKUP($A138,'Annex 2 EHV charges'!$A:$O,9,FALSE)),"")</f>
        <v>34.119999999999997</v>
      </c>
      <c r="G138" s="96">
        <f>IFERROR(IF(VLOOKUP($A138,'Annex 2 EHV charges'!$A:$O,10,FALSE)=0,"",VLOOKUP($A138,'Annex 2 EHV charges'!$A:$O,10,FALSE)),"")</f>
        <v>1.08</v>
      </c>
      <c r="H138" s="96">
        <f>IFERROR(IF(VLOOKUP($A138,'Annex 2 EHV charges'!$A:$O,11,FALSE)=0,"",VLOOKUP($A138,'Annex 2 EHV charges'!$A:$O,11,FALSE)),"")</f>
        <v>1.08</v>
      </c>
    </row>
    <row r="139" spans="1:8" x14ac:dyDescent="0.2">
      <c r="A139" s="89">
        <f t="array" ref="A139">IFERROR(INDEX('Annex 2 EHV charges'!$A$11:$A$260, MATCH(0, IF(ISBLANK('Annex 2 EHV charges'!$A$11:$A$260),1, COUNTIF(A$4:$A138, 'Annex 2 EHV charges'!$A$11:$A$260)), 0)),"")</f>
        <v>895</v>
      </c>
      <c r="B139" s="89">
        <f>IF($A139="","",VLOOKUP($A139,'Annex 2 EHV charges'!$A:$O,2,0))</f>
        <v>895</v>
      </c>
      <c r="C139" s="90">
        <f>IF($A139="","",VLOOKUP($A139,'Annex 2 EHV charges'!$A:$O,3,0))</f>
        <v>2100041172075</v>
      </c>
      <c r="D139" s="89" t="str">
        <f>IF($A139="","",VLOOKUP($A139,'Annex 2 EHV charges'!$A:$O,7,0))</f>
        <v>Llandarcy STOR</v>
      </c>
      <c r="E139" s="94">
        <f>IFERROR(IF(VLOOKUP($A139,'Annex 2 EHV charges'!$A:$O,8,FALSE)=0,"",VLOOKUP($A139,'Annex 2 EHV charges'!$A:$O,8,FALSE)),"")</f>
        <v>0.187</v>
      </c>
      <c r="F139" s="95">
        <f>IFERROR(IF(VLOOKUP($A139,'Annex 2 EHV charges'!$A:$O,9,FALSE)=0,"",VLOOKUP($A139,'Annex 2 EHV charges'!$A:$O,9,FALSE)),"")</f>
        <v>15.61</v>
      </c>
      <c r="G139" s="96">
        <f>IFERROR(IF(VLOOKUP($A139,'Annex 2 EHV charges'!$A:$O,10,FALSE)=0,"",VLOOKUP($A139,'Annex 2 EHV charges'!$A:$O,10,FALSE)),"")</f>
        <v>1.05</v>
      </c>
      <c r="H139" s="96">
        <f>IFERROR(IF(VLOOKUP($A139,'Annex 2 EHV charges'!$A:$O,11,FALSE)=0,"",VLOOKUP($A139,'Annex 2 EHV charges'!$A:$O,11,FALSE)),"")</f>
        <v>1.05</v>
      </c>
    </row>
    <row r="140" spans="1:8" x14ac:dyDescent="0.2">
      <c r="A140" s="89">
        <f t="array" ref="A140">IFERROR(INDEX('Annex 2 EHV charges'!$A$11:$A$260, MATCH(0, IF(ISBLANK('Annex 2 EHV charges'!$A$11:$A$260),1, COUNTIF(A$4:$A139, 'Annex 2 EHV charges'!$A$11:$A$260)), 0)),"")</f>
        <v>896</v>
      </c>
      <c r="B140" s="89">
        <f>IF($A140="","",VLOOKUP($A140,'Annex 2 EHV charges'!$A:$O,2,0))</f>
        <v>896</v>
      </c>
      <c r="C140" s="90">
        <f>IF($A140="","",VLOOKUP($A140,'Annex 2 EHV charges'!$A:$O,3,0))</f>
        <v>2100041195090</v>
      </c>
      <c r="D140" s="89" t="str">
        <f>IF($A140="","",VLOOKUP($A140,'Annex 2 EHV charges'!$A:$O,7,0))</f>
        <v>Treguff Farm PV</v>
      </c>
      <c r="E140" s="94">
        <f>IFERROR(IF(VLOOKUP($A140,'Annex 2 EHV charges'!$A:$O,8,FALSE)=0,"",VLOOKUP($A140,'Annex 2 EHV charges'!$A:$O,8,FALSE)),"")</f>
        <v>9.1999999999999998E-2</v>
      </c>
      <c r="F140" s="95">
        <f>IFERROR(IF(VLOOKUP($A140,'Annex 2 EHV charges'!$A:$O,9,FALSE)=0,"",VLOOKUP($A140,'Annex 2 EHV charges'!$A:$O,9,FALSE)),"")</f>
        <v>13.73</v>
      </c>
      <c r="G140" s="96">
        <f>IFERROR(IF(VLOOKUP($A140,'Annex 2 EHV charges'!$A:$O,10,FALSE)=0,"",VLOOKUP($A140,'Annex 2 EHV charges'!$A:$O,10,FALSE)),"")</f>
        <v>0.92</v>
      </c>
      <c r="H140" s="96">
        <f>IFERROR(IF(VLOOKUP($A140,'Annex 2 EHV charges'!$A:$O,11,FALSE)=0,"",VLOOKUP($A140,'Annex 2 EHV charges'!$A:$O,11,FALSE)),"")</f>
        <v>0.92</v>
      </c>
    </row>
    <row r="141" spans="1:8" x14ac:dyDescent="0.2">
      <c r="A141" s="89">
        <f t="array" ref="A141">IFERROR(INDEX('Annex 2 EHV charges'!$A$11:$A$260, MATCH(0, IF(ISBLANK('Annex 2 EHV charges'!$A$11:$A$260),1, COUNTIF(A$4:$A140, 'Annex 2 EHV charges'!$A$11:$A$260)), 0)),"")</f>
        <v>897</v>
      </c>
      <c r="B141" s="89">
        <f>IF($A141="","",VLOOKUP($A141,'Annex 2 EHV charges'!$A:$O,2,0))</f>
        <v>897</v>
      </c>
      <c r="C141" s="90">
        <f>IF($A141="","",VLOOKUP($A141,'Annex 2 EHV charges'!$A:$O,3,0))</f>
        <v>2100041197887</v>
      </c>
      <c r="D141" s="89" t="str">
        <f>IF($A141="","",VLOOKUP($A141,'Annex 2 EHV charges'!$A:$O,7,0))</f>
        <v>Loughor Solar Park</v>
      </c>
      <c r="E141" s="94">
        <f>IFERROR(IF(VLOOKUP($A141,'Annex 2 EHV charges'!$A:$O,8,FALSE)=0,"",VLOOKUP($A141,'Annex 2 EHV charges'!$A:$O,8,FALSE)),"")</f>
        <v>8.5999999999999993E-2</v>
      </c>
      <c r="F141" s="95">
        <f>IFERROR(IF(VLOOKUP($A141,'Annex 2 EHV charges'!$A:$O,9,FALSE)=0,"",VLOOKUP($A141,'Annex 2 EHV charges'!$A:$O,9,FALSE)),"")</f>
        <v>3.45</v>
      </c>
      <c r="G141" s="96">
        <f>IFERROR(IF(VLOOKUP($A141,'Annex 2 EHV charges'!$A:$O,10,FALSE)=0,"",VLOOKUP($A141,'Annex 2 EHV charges'!$A:$O,10,FALSE)),"")</f>
        <v>2.33</v>
      </c>
      <c r="H141" s="96">
        <f>IFERROR(IF(VLOOKUP($A141,'Annex 2 EHV charges'!$A:$O,11,FALSE)=0,"",VLOOKUP($A141,'Annex 2 EHV charges'!$A:$O,11,FALSE)),"")</f>
        <v>2.33</v>
      </c>
    </row>
    <row r="142" spans="1:8" x14ac:dyDescent="0.2">
      <c r="A142" s="89">
        <f t="array" ref="A142">IFERROR(INDEX('Annex 2 EHV charges'!$A$11:$A$260, MATCH(0, IF(ISBLANK('Annex 2 EHV charges'!$A$11:$A$260),1, COUNTIF(A$4:$A141, 'Annex 2 EHV charges'!$A$11:$A$260)), 0)),"")</f>
        <v>898</v>
      </c>
      <c r="B142" s="89">
        <f>IF($A142="","",VLOOKUP($A142,'Annex 2 EHV charges'!$A:$O,2,0))</f>
        <v>898</v>
      </c>
      <c r="C142" s="90">
        <f>IF($A142="","",VLOOKUP($A142,'Annex 2 EHV charges'!$A:$O,3,0))</f>
        <v>2100041197869</v>
      </c>
      <c r="D142" s="89" t="str">
        <f>IF($A142="","",VLOOKUP($A142,'Annex 2 EHV charges'!$A:$O,7,0))</f>
        <v>Sutton Farm PV</v>
      </c>
      <c r="E142" s="94">
        <f>IFERROR(IF(VLOOKUP($A142,'Annex 2 EHV charges'!$A:$O,8,FALSE)=0,"",VLOOKUP($A142,'Annex 2 EHV charges'!$A:$O,8,FALSE)),"")</f>
        <v>0.159</v>
      </c>
      <c r="F142" s="95">
        <f>IFERROR(IF(VLOOKUP($A142,'Annex 2 EHV charges'!$A:$O,9,FALSE)=0,"",VLOOKUP($A142,'Annex 2 EHV charges'!$A:$O,9,FALSE)),"")</f>
        <v>13.29</v>
      </c>
      <c r="G142" s="96">
        <f>IFERROR(IF(VLOOKUP($A142,'Annex 2 EHV charges'!$A:$O,10,FALSE)=0,"",VLOOKUP($A142,'Annex 2 EHV charges'!$A:$O,10,FALSE)),"")</f>
        <v>1.59</v>
      </c>
      <c r="H142" s="96">
        <f>IFERROR(IF(VLOOKUP($A142,'Annex 2 EHV charges'!$A:$O,11,FALSE)=0,"",VLOOKUP($A142,'Annex 2 EHV charges'!$A:$O,11,FALSE)),"")</f>
        <v>1.59</v>
      </c>
    </row>
    <row r="143" spans="1:8" x14ac:dyDescent="0.2">
      <c r="A143" s="89">
        <f t="array" ref="A143">IFERROR(INDEX('Annex 2 EHV charges'!$A$11:$A$260, MATCH(0, IF(ISBLANK('Annex 2 EHV charges'!$A$11:$A$260),1, COUNTIF(A$4:$A142, 'Annex 2 EHV charges'!$A$11:$A$260)), 0)),"")</f>
        <v>899</v>
      </c>
      <c r="B143" s="89">
        <f>IF($A143="","",VLOOKUP($A143,'Annex 2 EHV charges'!$A:$O,2,0))</f>
        <v>899</v>
      </c>
      <c r="C143" s="90">
        <f>IF($A143="","",VLOOKUP($A143,'Annex 2 EHV charges'!$A:$O,3,0))</f>
        <v>2100041201318</v>
      </c>
      <c r="D143" s="89" t="str">
        <f>IF($A143="","",VLOOKUP($A143,'Annex 2 EHV charges'!$A:$O,7,0))</f>
        <v>Cefn Betingau PV</v>
      </c>
      <c r="E143" s="94" t="str">
        <f>IFERROR(IF(VLOOKUP($A143,'Annex 2 EHV charges'!$A:$O,8,FALSE)=0,"",VLOOKUP($A143,'Annex 2 EHV charges'!$A:$O,8,FALSE)),"")</f>
        <v/>
      </c>
      <c r="F143" s="95">
        <f>IFERROR(IF(VLOOKUP($A143,'Annex 2 EHV charges'!$A:$O,9,FALSE)=0,"",VLOOKUP($A143,'Annex 2 EHV charges'!$A:$O,9,FALSE)),"")</f>
        <v>1.46</v>
      </c>
      <c r="G143" s="96">
        <f>IFERROR(IF(VLOOKUP($A143,'Annex 2 EHV charges'!$A:$O,10,FALSE)=0,"",VLOOKUP($A143,'Annex 2 EHV charges'!$A:$O,10,FALSE)),"")</f>
        <v>3.39</v>
      </c>
      <c r="H143" s="96">
        <f>IFERROR(IF(VLOOKUP($A143,'Annex 2 EHV charges'!$A:$O,11,FALSE)=0,"",VLOOKUP($A143,'Annex 2 EHV charges'!$A:$O,11,FALSE)),"")</f>
        <v>3.39</v>
      </c>
    </row>
    <row r="144" spans="1:8" x14ac:dyDescent="0.2">
      <c r="A144" s="89">
        <f t="array" ref="A144">IFERROR(INDEX('Annex 2 EHV charges'!$A$11:$A$260, MATCH(0, IF(ISBLANK('Annex 2 EHV charges'!$A$11:$A$260),1, COUNTIF(A$4:$A143, 'Annex 2 EHV charges'!$A$11:$A$260)), 0)),"")</f>
        <v>900</v>
      </c>
      <c r="B144" s="89">
        <f>IF($A144="","",VLOOKUP($A144,'Annex 2 EHV charges'!$A:$O,2,0))</f>
        <v>900</v>
      </c>
      <c r="C144" s="90">
        <f>IF($A144="","",VLOOKUP($A144,'Annex 2 EHV charges'!$A:$O,3,0))</f>
        <v>2100041201293</v>
      </c>
      <c r="D144" s="89" t="str">
        <f>IF($A144="","",VLOOKUP($A144,'Annex 2 EHV charges'!$A:$O,7,0))</f>
        <v>Clawdd Ddu PV</v>
      </c>
      <c r="E144" s="94">
        <f>IFERROR(IF(VLOOKUP($A144,'Annex 2 EHV charges'!$A:$O,8,FALSE)=0,"",VLOOKUP($A144,'Annex 2 EHV charges'!$A:$O,8,FALSE)),"")</f>
        <v>0.14099999999999999</v>
      </c>
      <c r="F144" s="95">
        <f>IFERROR(IF(VLOOKUP($A144,'Annex 2 EHV charges'!$A:$O,9,FALSE)=0,"",VLOOKUP($A144,'Annex 2 EHV charges'!$A:$O,9,FALSE)),"")</f>
        <v>2.0099999999999998</v>
      </c>
      <c r="G144" s="96">
        <f>IFERROR(IF(VLOOKUP($A144,'Annex 2 EHV charges'!$A:$O,10,FALSE)=0,"",VLOOKUP($A144,'Annex 2 EHV charges'!$A:$O,10,FALSE)),"")</f>
        <v>4.04</v>
      </c>
      <c r="H144" s="96">
        <f>IFERROR(IF(VLOOKUP($A144,'Annex 2 EHV charges'!$A:$O,11,FALSE)=0,"",VLOOKUP($A144,'Annex 2 EHV charges'!$A:$O,11,FALSE)),"")</f>
        <v>4.04</v>
      </c>
    </row>
    <row r="145" spans="1:8" x14ac:dyDescent="0.2">
      <c r="A145" s="89">
        <f t="array" ref="A145">IFERROR(INDEX('Annex 2 EHV charges'!$A$11:$A$260, MATCH(0, IF(ISBLANK('Annex 2 EHV charges'!$A$11:$A$260),1, COUNTIF(A$4:$A144, 'Annex 2 EHV charges'!$A$11:$A$260)), 0)),"")</f>
        <v>901</v>
      </c>
      <c r="B145" s="89">
        <f>IF($A145="","",VLOOKUP($A145,'Annex 2 EHV charges'!$A:$O,2,0))</f>
        <v>901</v>
      </c>
      <c r="C145" s="90">
        <f>IF($A145="","",VLOOKUP($A145,'Annex 2 EHV charges'!$A:$O,3,0))</f>
        <v>2100041212221</v>
      </c>
      <c r="D145" s="89" t="str">
        <f>IF($A145="","",VLOOKUP($A145,'Annex 2 EHV charges'!$A:$O,7,0))</f>
        <v>Pentre Solar Farm</v>
      </c>
      <c r="E145" s="94">
        <f>IFERROR(IF(VLOOKUP($A145,'Annex 2 EHV charges'!$A:$O,8,FALSE)=0,"",VLOOKUP($A145,'Annex 2 EHV charges'!$A:$O,8,FALSE)),"")</f>
        <v>2.0760000000000001</v>
      </c>
      <c r="F145" s="95">
        <f>IFERROR(IF(VLOOKUP($A145,'Annex 2 EHV charges'!$A:$O,9,FALSE)=0,"",VLOOKUP($A145,'Annex 2 EHV charges'!$A:$O,9,FALSE)),"")</f>
        <v>159.29</v>
      </c>
      <c r="G145" s="96">
        <f>IFERROR(IF(VLOOKUP($A145,'Annex 2 EHV charges'!$A:$O,10,FALSE)=0,"",VLOOKUP($A145,'Annex 2 EHV charges'!$A:$O,10,FALSE)),"")</f>
        <v>1.31</v>
      </c>
      <c r="H145" s="96">
        <f>IFERROR(IF(VLOOKUP($A145,'Annex 2 EHV charges'!$A:$O,11,FALSE)=0,"",VLOOKUP($A145,'Annex 2 EHV charges'!$A:$O,11,FALSE)),"")</f>
        <v>1.31</v>
      </c>
    </row>
    <row r="146" spans="1:8" x14ac:dyDescent="0.2">
      <c r="A146" s="89">
        <f t="array" ref="A146">IFERROR(INDEX('Annex 2 EHV charges'!$A$11:$A$260, MATCH(0, IF(ISBLANK('Annex 2 EHV charges'!$A$11:$A$260),1, COUNTIF(A$4:$A145, 'Annex 2 EHV charges'!$A$11:$A$260)), 0)),"")</f>
        <v>902</v>
      </c>
      <c r="B146" s="89">
        <f>IF($A146="","",VLOOKUP($A146,'Annex 2 EHV charges'!$A:$O,2,0))</f>
        <v>902</v>
      </c>
      <c r="C146" s="90">
        <f>IF($A146="","",VLOOKUP($A146,'Annex 2 EHV charges'!$A:$O,3,0))</f>
        <v>2100041221059</v>
      </c>
      <c r="D146" s="89" t="str">
        <f>IF($A146="","",VLOOKUP($A146,'Annex 2 EHV charges'!$A:$O,7,0))</f>
        <v>Barry STOR</v>
      </c>
      <c r="E146" s="94">
        <f>IFERROR(IF(VLOOKUP($A146,'Annex 2 EHV charges'!$A:$O,8,FALSE)=0,"",VLOOKUP($A146,'Annex 2 EHV charges'!$A:$O,8,FALSE)),"")</f>
        <v>0.55600000000000005</v>
      </c>
      <c r="F146" s="95">
        <f>IFERROR(IF(VLOOKUP($A146,'Annex 2 EHV charges'!$A:$O,9,FALSE)=0,"",VLOOKUP($A146,'Annex 2 EHV charges'!$A:$O,9,FALSE)),"")</f>
        <v>12.73</v>
      </c>
      <c r="G146" s="96">
        <f>IFERROR(IF(VLOOKUP($A146,'Annex 2 EHV charges'!$A:$O,10,FALSE)=0,"",VLOOKUP($A146,'Annex 2 EHV charges'!$A:$O,10,FALSE)),"")</f>
        <v>1</v>
      </c>
      <c r="H146" s="96">
        <f>IFERROR(IF(VLOOKUP($A146,'Annex 2 EHV charges'!$A:$O,11,FALSE)=0,"",VLOOKUP($A146,'Annex 2 EHV charges'!$A:$O,11,FALSE)),"")</f>
        <v>1</v>
      </c>
    </row>
    <row r="147" spans="1:8" x14ac:dyDescent="0.2">
      <c r="A147" s="89">
        <f t="array" ref="A147">IFERROR(INDEX('Annex 2 EHV charges'!$A$11:$A$260, MATCH(0, IF(ISBLANK('Annex 2 EHV charges'!$A$11:$A$260),1, COUNTIF(A$4:$A146, 'Annex 2 EHV charges'!$A$11:$A$260)), 0)),"")</f>
        <v>903</v>
      </c>
      <c r="B147" s="89">
        <f>IF($A147="","",VLOOKUP($A147,'Annex 2 EHV charges'!$A:$O,2,0))</f>
        <v>903</v>
      </c>
      <c r="C147" s="90">
        <f>IF($A147="","",VLOOKUP($A147,'Annex 2 EHV charges'!$A:$O,3,0))</f>
        <v>2100041230833</v>
      </c>
      <c r="D147" s="89" t="str">
        <f>IF($A147="","",VLOOKUP($A147,'Annex 2 EHV charges'!$A:$O,7,0))</f>
        <v>Fenton Farm PV</v>
      </c>
      <c r="E147" s="94">
        <f>IFERROR(IF(VLOOKUP($A147,'Annex 2 EHV charges'!$A:$O,8,FALSE)=0,"",VLOOKUP($A147,'Annex 2 EHV charges'!$A:$O,8,FALSE)),"")</f>
        <v>7.0679999999999996</v>
      </c>
      <c r="F147" s="95">
        <f>IFERROR(IF(VLOOKUP($A147,'Annex 2 EHV charges'!$A:$O,9,FALSE)=0,"",VLOOKUP($A147,'Annex 2 EHV charges'!$A:$O,9,FALSE)),"")</f>
        <v>3.22</v>
      </c>
      <c r="G147" s="96">
        <f>IFERROR(IF(VLOOKUP($A147,'Annex 2 EHV charges'!$A:$O,10,FALSE)=0,"",VLOOKUP($A147,'Annex 2 EHV charges'!$A:$O,10,FALSE)),"")</f>
        <v>4.4800000000000004</v>
      </c>
      <c r="H147" s="96">
        <f>IFERROR(IF(VLOOKUP($A147,'Annex 2 EHV charges'!$A:$O,11,FALSE)=0,"",VLOOKUP($A147,'Annex 2 EHV charges'!$A:$O,11,FALSE)),"")</f>
        <v>4.4800000000000004</v>
      </c>
    </row>
    <row r="148" spans="1:8" x14ac:dyDescent="0.2">
      <c r="A148" s="89">
        <f t="array" ref="A148">IFERROR(INDEX('Annex 2 EHV charges'!$A$11:$A$260, MATCH(0, IF(ISBLANK('Annex 2 EHV charges'!$A$11:$A$260),1, COUNTIF(A$4:$A147, 'Annex 2 EHV charges'!$A$11:$A$260)), 0)),"")</f>
        <v>904</v>
      </c>
      <c r="B148" s="89">
        <f>IF($A148="","",VLOOKUP($A148,'Annex 2 EHV charges'!$A:$O,2,0))</f>
        <v>904</v>
      </c>
      <c r="C148" s="90">
        <f>IF($A148="","",VLOOKUP($A148,'Annex 2 EHV charges'!$A:$O,3,0))</f>
        <v>2100041240344</v>
      </c>
      <c r="D148" s="89" t="str">
        <f>IF($A148="","",VLOOKUP($A148,'Annex 2 EHV charges'!$A:$O,7,0))</f>
        <v>Yerbeston Gate Farm PV</v>
      </c>
      <c r="E148" s="94">
        <f>IFERROR(IF(VLOOKUP($A148,'Annex 2 EHV charges'!$A:$O,8,FALSE)=0,"",VLOOKUP($A148,'Annex 2 EHV charges'!$A:$O,8,FALSE)),"")</f>
        <v>6.1660000000000004</v>
      </c>
      <c r="F148" s="95">
        <f>IFERROR(IF(VLOOKUP($A148,'Annex 2 EHV charges'!$A:$O,9,FALSE)=0,"",VLOOKUP($A148,'Annex 2 EHV charges'!$A:$O,9,FALSE)),"")</f>
        <v>12.22</v>
      </c>
      <c r="G148" s="96">
        <f>IFERROR(IF(VLOOKUP($A148,'Annex 2 EHV charges'!$A:$O,10,FALSE)=0,"",VLOOKUP($A148,'Annex 2 EHV charges'!$A:$O,10,FALSE)),"")</f>
        <v>2.48</v>
      </c>
      <c r="H148" s="96">
        <f>IFERROR(IF(VLOOKUP($A148,'Annex 2 EHV charges'!$A:$O,11,FALSE)=0,"",VLOOKUP($A148,'Annex 2 EHV charges'!$A:$O,11,FALSE)),"")</f>
        <v>2.48</v>
      </c>
    </row>
    <row r="149" spans="1:8" x14ac:dyDescent="0.2">
      <c r="A149" s="89">
        <f t="array" ref="A149">IFERROR(INDEX('Annex 2 EHV charges'!$A$11:$A$260, MATCH(0, IF(ISBLANK('Annex 2 EHV charges'!$A$11:$A$260),1, COUNTIF(A$4:$A148, 'Annex 2 EHV charges'!$A$11:$A$260)), 0)),"")</f>
        <v>905</v>
      </c>
      <c r="B149" s="89">
        <f>IF($A149="","",VLOOKUP($A149,'Annex 2 EHV charges'!$A:$O,2,0))</f>
        <v>905</v>
      </c>
      <c r="C149" s="90">
        <f>IF($A149="","",VLOOKUP($A149,'Annex 2 EHV charges'!$A:$O,3,0))</f>
        <v>2100041251258</v>
      </c>
      <c r="D149" s="89" t="str">
        <f>IF($A149="","",VLOOKUP($A149,'Annex 2 EHV charges'!$A:$O,7,0))</f>
        <v>Pen Y Cae PV</v>
      </c>
      <c r="E149" s="94">
        <f>IFERROR(IF(VLOOKUP($A149,'Annex 2 EHV charges'!$A:$O,8,FALSE)=0,"",VLOOKUP($A149,'Annex 2 EHV charges'!$A:$O,8,FALSE)),"")</f>
        <v>0.14099999999999999</v>
      </c>
      <c r="F149" s="95">
        <f>IFERROR(IF(VLOOKUP($A149,'Annex 2 EHV charges'!$A:$O,9,FALSE)=0,"",VLOOKUP($A149,'Annex 2 EHV charges'!$A:$O,9,FALSE)),"")</f>
        <v>5.24</v>
      </c>
      <c r="G149" s="96">
        <f>IFERROR(IF(VLOOKUP($A149,'Annex 2 EHV charges'!$A:$O,10,FALSE)=0,"",VLOOKUP($A149,'Annex 2 EHV charges'!$A:$O,10,FALSE)),"")</f>
        <v>2.0499999999999998</v>
      </c>
      <c r="H149" s="96">
        <f>IFERROR(IF(VLOOKUP($A149,'Annex 2 EHV charges'!$A:$O,11,FALSE)=0,"",VLOOKUP($A149,'Annex 2 EHV charges'!$A:$O,11,FALSE)),"")</f>
        <v>2.0499999999999998</v>
      </c>
    </row>
    <row r="150" spans="1:8" x14ac:dyDescent="0.2">
      <c r="A150" s="89">
        <f t="array" ref="A150">IFERROR(INDEX('Annex 2 EHV charges'!$A$11:$A$260, MATCH(0, IF(ISBLANK('Annex 2 EHV charges'!$A$11:$A$260),1, COUNTIF(A$4:$A149, 'Annex 2 EHV charges'!$A$11:$A$260)), 0)),"")</f>
        <v>906</v>
      </c>
      <c r="B150" s="89">
        <f>IF($A150="","",VLOOKUP($A150,'Annex 2 EHV charges'!$A:$O,2,0))</f>
        <v>906</v>
      </c>
      <c r="C150" s="90">
        <f>IF($A150="","",VLOOKUP($A150,'Annex 2 EHV charges'!$A:$O,3,0))</f>
        <v>2100041251276</v>
      </c>
      <c r="D150" s="89" t="str">
        <f>IF($A150="","",VLOOKUP($A150,'Annex 2 EHV charges'!$A:$O,7,0))</f>
        <v>Saron PV</v>
      </c>
      <c r="E150" s="94">
        <f>IFERROR(IF(VLOOKUP($A150,'Annex 2 EHV charges'!$A:$O,8,FALSE)=0,"",VLOOKUP($A150,'Annex 2 EHV charges'!$A:$O,8,FALSE)),"")</f>
        <v>0.14099999999999999</v>
      </c>
      <c r="F150" s="95">
        <f>IFERROR(IF(VLOOKUP($A150,'Annex 2 EHV charges'!$A:$O,9,FALSE)=0,"",VLOOKUP($A150,'Annex 2 EHV charges'!$A:$O,9,FALSE)),"")</f>
        <v>10.92</v>
      </c>
      <c r="G150" s="96">
        <f>IFERROR(IF(VLOOKUP($A150,'Annex 2 EHV charges'!$A:$O,10,FALSE)=0,"",VLOOKUP($A150,'Annex 2 EHV charges'!$A:$O,10,FALSE)),"")</f>
        <v>1.71</v>
      </c>
      <c r="H150" s="96">
        <f>IFERROR(IF(VLOOKUP($A150,'Annex 2 EHV charges'!$A:$O,11,FALSE)=0,"",VLOOKUP($A150,'Annex 2 EHV charges'!$A:$O,11,FALSE)),"")</f>
        <v>1.71</v>
      </c>
    </row>
    <row r="151" spans="1:8" x14ac:dyDescent="0.2">
      <c r="A151" s="89">
        <f t="array" ref="A151">IFERROR(INDEX('Annex 2 EHV charges'!$A$11:$A$260, MATCH(0, IF(ISBLANK('Annex 2 EHV charges'!$A$11:$A$260),1, COUNTIF(A$4:$A150, 'Annex 2 EHV charges'!$A$11:$A$260)), 0)),"")</f>
        <v>907</v>
      </c>
      <c r="B151" s="89">
        <f>IF($A151="","",VLOOKUP($A151,'Annex 2 EHV charges'!$A:$O,2,0))</f>
        <v>907</v>
      </c>
      <c r="C151" s="90">
        <f>IF($A151="","",VLOOKUP($A151,'Annex 2 EHV charges'!$A:$O,3,0))</f>
        <v>2100041254969</v>
      </c>
      <c r="D151" s="89" t="str">
        <f>IF($A151="","",VLOOKUP($A151,'Annex 2 EHV charges'!$A:$O,7,0))</f>
        <v>Hendre Fawr PV</v>
      </c>
      <c r="E151" s="94">
        <f>IFERROR(IF(VLOOKUP($A151,'Annex 2 EHV charges'!$A:$O,8,FALSE)=0,"",VLOOKUP($A151,'Annex 2 EHV charges'!$A:$O,8,FALSE)),"")</f>
        <v>5.8000000000000003E-2</v>
      </c>
      <c r="F151" s="95">
        <f>IFERROR(IF(VLOOKUP($A151,'Annex 2 EHV charges'!$A:$O,9,FALSE)=0,"",VLOOKUP($A151,'Annex 2 EHV charges'!$A:$O,9,FALSE)),"")</f>
        <v>1.71</v>
      </c>
      <c r="G151" s="96">
        <f>IFERROR(IF(VLOOKUP($A151,'Annex 2 EHV charges'!$A:$O,10,FALSE)=0,"",VLOOKUP($A151,'Annex 2 EHV charges'!$A:$O,10,FALSE)),"")</f>
        <v>3.29</v>
      </c>
      <c r="H151" s="96">
        <f>IFERROR(IF(VLOOKUP($A151,'Annex 2 EHV charges'!$A:$O,11,FALSE)=0,"",VLOOKUP($A151,'Annex 2 EHV charges'!$A:$O,11,FALSE)),"")</f>
        <v>3.29</v>
      </c>
    </row>
    <row r="152" spans="1:8" x14ac:dyDescent="0.2">
      <c r="A152" s="89">
        <f t="array" ref="A152">IFERROR(INDEX('Annex 2 EHV charges'!$A$11:$A$260, MATCH(0, IF(ISBLANK('Annex 2 EHV charges'!$A$11:$A$260),1, COUNTIF(A$4:$A151, 'Annex 2 EHV charges'!$A$11:$A$260)), 0)),"")</f>
        <v>908</v>
      </c>
      <c r="B152" s="89">
        <f>IF($A152="","",VLOOKUP($A152,'Annex 2 EHV charges'!$A:$O,2,0))</f>
        <v>908</v>
      </c>
      <c r="C152" s="90">
        <f>IF($A152="","",VLOOKUP($A152,'Annex 2 EHV charges'!$A:$O,3,0))</f>
        <v>2100041257250</v>
      </c>
      <c r="D152" s="89" t="str">
        <f>IF($A152="","",VLOOKUP($A152,'Annex 2 EHV charges'!$A:$O,7,0))</f>
        <v>Hendai Farm PV</v>
      </c>
      <c r="E152" s="94" t="str">
        <f>IFERROR(IF(VLOOKUP($A152,'Annex 2 EHV charges'!$A:$O,8,FALSE)=0,"",VLOOKUP($A152,'Annex 2 EHV charges'!$A:$O,8,FALSE)),"")</f>
        <v/>
      </c>
      <c r="F152" s="95">
        <f>IFERROR(IF(VLOOKUP($A152,'Annex 2 EHV charges'!$A:$O,9,FALSE)=0,"",VLOOKUP($A152,'Annex 2 EHV charges'!$A:$O,9,FALSE)),"")</f>
        <v>3.32</v>
      </c>
      <c r="G152" s="96">
        <f>IFERROR(IF(VLOOKUP($A152,'Annex 2 EHV charges'!$A:$O,10,FALSE)=0,"",VLOOKUP($A152,'Annex 2 EHV charges'!$A:$O,10,FALSE)),"")</f>
        <v>2.77</v>
      </c>
      <c r="H152" s="96">
        <f>IFERROR(IF(VLOOKUP($A152,'Annex 2 EHV charges'!$A:$O,11,FALSE)=0,"",VLOOKUP($A152,'Annex 2 EHV charges'!$A:$O,11,FALSE)),"")</f>
        <v>2.77</v>
      </c>
    </row>
    <row r="153" spans="1:8" x14ac:dyDescent="0.2">
      <c r="A153" s="89">
        <f t="array" ref="A153">IFERROR(INDEX('Annex 2 EHV charges'!$A$11:$A$260, MATCH(0, IF(ISBLANK('Annex 2 EHV charges'!$A$11:$A$260),1, COUNTIF(A$4:$A152, 'Annex 2 EHV charges'!$A$11:$A$260)), 0)),"")</f>
        <v>909</v>
      </c>
      <c r="B153" s="89">
        <f>IF($A153="","",VLOOKUP($A153,'Annex 2 EHV charges'!$A:$O,2,0))</f>
        <v>909</v>
      </c>
      <c r="C153" s="90">
        <f>IF($A153="","",VLOOKUP($A153,'Annex 2 EHV charges'!$A:$O,3,0))</f>
        <v>2100041258591</v>
      </c>
      <c r="D153" s="89" t="str">
        <f>IF($A153="","",VLOOKUP($A153,'Annex 2 EHV charges'!$A:$O,7,0))</f>
        <v>Cwm Cae Singrug PV</v>
      </c>
      <c r="E153" s="94">
        <f>IFERROR(IF(VLOOKUP($A153,'Annex 2 EHV charges'!$A:$O,8,FALSE)=0,"",VLOOKUP($A153,'Annex 2 EHV charges'!$A:$O,8,FALSE)),"")</f>
        <v>1.4999999999999999E-2</v>
      </c>
      <c r="F153" s="95">
        <f>IFERROR(IF(VLOOKUP($A153,'Annex 2 EHV charges'!$A:$O,9,FALSE)=0,"",VLOOKUP($A153,'Annex 2 EHV charges'!$A:$O,9,FALSE)),"")</f>
        <v>5.75</v>
      </c>
      <c r="G153" s="96">
        <f>IFERROR(IF(VLOOKUP($A153,'Annex 2 EHV charges'!$A:$O,10,FALSE)=0,"",VLOOKUP($A153,'Annex 2 EHV charges'!$A:$O,10,FALSE)),"")</f>
        <v>2.13</v>
      </c>
      <c r="H153" s="96">
        <f>IFERROR(IF(VLOOKUP($A153,'Annex 2 EHV charges'!$A:$O,11,FALSE)=0,"",VLOOKUP($A153,'Annex 2 EHV charges'!$A:$O,11,FALSE)),"")</f>
        <v>2.13</v>
      </c>
    </row>
    <row r="154" spans="1:8" x14ac:dyDescent="0.2">
      <c r="A154" s="89">
        <f t="array" ref="A154">IFERROR(INDEX('Annex 2 EHV charges'!$A$11:$A$260, MATCH(0, IF(ISBLANK('Annex 2 EHV charges'!$A$11:$A$260),1, COUNTIF(A$4:$A153, 'Annex 2 EHV charges'!$A$11:$A$260)), 0)),"")</f>
        <v>910</v>
      </c>
      <c r="B154" s="89">
        <f>IF($A154="","",VLOOKUP($A154,'Annex 2 EHV charges'!$A:$O,2,0))</f>
        <v>910</v>
      </c>
      <c r="C154" s="90">
        <f>IF($A154="","",VLOOKUP($A154,'Annex 2 EHV charges'!$A:$O,3,0))</f>
        <v>2100041252819</v>
      </c>
      <c r="D154" s="89" t="str">
        <f>IF($A154="","",VLOOKUP($A154,'Annex 2 EHV charges'!$A:$O,7,0))</f>
        <v>Brynteg Farm PV</v>
      </c>
      <c r="E154" s="94">
        <f>IFERROR(IF(VLOOKUP($A154,'Annex 2 EHV charges'!$A:$O,8,FALSE)=0,"",VLOOKUP($A154,'Annex 2 EHV charges'!$A:$O,8,FALSE)),"")</f>
        <v>2.0670000000000002</v>
      </c>
      <c r="F154" s="95">
        <f>IFERROR(IF(VLOOKUP($A154,'Annex 2 EHV charges'!$A:$O,9,FALSE)=0,"",VLOOKUP($A154,'Annex 2 EHV charges'!$A:$O,9,FALSE)),"")</f>
        <v>5.05</v>
      </c>
      <c r="G154" s="96">
        <f>IFERROR(IF(VLOOKUP($A154,'Annex 2 EHV charges'!$A:$O,10,FALSE)=0,"",VLOOKUP($A154,'Annex 2 EHV charges'!$A:$O,10,FALSE)),"")</f>
        <v>2.2400000000000002</v>
      </c>
      <c r="H154" s="96">
        <f>IFERROR(IF(VLOOKUP($A154,'Annex 2 EHV charges'!$A:$O,11,FALSE)=0,"",VLOOKUP($A154,'Annex 2 EHV charges'!$A:$O,11,FALSE)),"")</f>
        <v>2.2400000000000002</v>
      </c>
    </row>
    <row r="155" spans="1:8" x14ac:dyDescent="0.2">
      <c r="A155" s="89">
        <f t="array" ref="A155">IFERROR(INDEX('Annex 2 EHV charges'!$A$11:$A$260, MATCH(0, IF(ISBLANK('Annex 2 EHV charges'!$A$11:$A$260),1, COUNTIF(A$4:$A154, 'Annex 2 EHV charges'!$A$11:$A$260)), 0)),"")</f>
        <v>911</v>
      </c>
      <c r="B155" s="89">
        <f>IF($A155="","",VLOOKUP($A155,'Annex 2 EHV charges'!$A:$O,2,0))</f>
        <v>911</v>
      </c>
      <c r="C155" s="90">
        <f>IF($A155="","",VLOOKUP($A155,'Annex 2 EHV charges'!$A:$O,3,0))</f>
        <v>2100041260304</v>
      </c>
      <c r="D155" s="89" t="str">
        <f>IF($A155="","",VLOOKUP($A155,'Annex 2 EHV charges'!$A:$O,7,0))</f>
        <v>Court Coleman PV</v>
      </c>
      <c r="E155" s="94">
        <f>IFERROR(IF(VLOOKUP($A155,'Annex 2 EHV charges'!$A:$O,8,FALSE)=0,"",VLOOKUP($A155,'Annex 2 EHV charges'!$A:$O,8,FALSE)),"")</f>
        <v>2.4119999999999999</v>
      </c>
      <c r="F155" s="95">
        <f>IFERROR(IF(VLOOKUP($A155,'Annex 2 EHV charges'!$A:$O,9,FALSE)=0,"",VLOOKUP($A155,'Annex 2 EHV charges'!$A:$O,9,FALSE)),"")</f>
        <v>10.26</v>
      </c>
      <c r="G155" s="96">
        <f>IFERROR(IF(VLOOKUP($A155,'Annex 2 EHV charges'!$A:$O,10,FALSE)=0,"",VLOOKUP($A155,'Annex 2 EHV charges'!$A:$O,10,FALSE)),"")</f>
        <v>4.53</v>
      </c>
      <c r="H155" s="96">
        <f>IFERROR(IF(VLOOKUP($A155,'Annex 2 EHV charges'!$A:$O,11,FALSE)=0,"",VLOOKUP($A155,'Annex 2 EHV charges'!$A:$O,11,FALSE)),"")</f>
        <v>4.53</v>
      </c>
    </row>
    <row r="156" spans="1:8" x14ac:dyDescent="0.2">
      <c r="A156" s="89">
        <f t="array" ref="A156">IFERROR(INDEX('Annex 2 EHV charges'!$A$11:$A$260, MATCH(0, IF(ISBLANK('Annex 2 EHV charges'!$A$11:$A$260),1, COUNTIF(A$4:$A155, 'Annex 2 EHV charges'!$A$11:$A$260)), 0)),"")</f>
        <v>912</v>
      </c>
      <c r="B156" s="89">
        <f>IF($A156="","",VLOOKUP($A156,'Annex 2 EHV charges'!$A:$O,2,0))</f>
        <v>912</v>
      </c>
      <c r="C156" s="90">
        <f>IF($A156="","",VLOOKUP($A156,'Annex 2 EHV charges'!$A:$O,3,0))</f>
        <v>2100041260331</v>
      </c>
      <c r="D156" s="89" t="str">
        <f>IF($A156="","",VLOOKUP($A156,'Annex 2 EHV charges'!$A:$O,7,0))</f>
        <v>Llwyndu Farm PV</v>
      </c>
      <c r="E156" s="94">
        <f>IFERROR(IF(VLOOKUP($A156,'Annex 2 EHV charges'!$A:$O,8,FALSE)=0,"",VLOOKUP($A156,'Annex 2 EHV charges'!$A:$O,8,FALSE)),"")</f>
        <v>7.2430000000000003</v>
      </c>
      <c r="F156" s="95">
        <f>IFERROR(IF(VLOOKUP($A156,'Annex 2 EHV charges'!$A:$O,9,FALSE)=0,"",VLOOKUP($A156,'Annex 2 EHV charges'!$A:$O,9,FALSE)),"")</f>
        <v>2.4500000000000002</v>
      </c>
      <c r="G156" s="96">
        <f>IFERROR(IF(VLOOKUP($A156,'Annex 2 EHV charges'!$A:$O,10,FALSE)=0,"",VLOOKUP($A156,'Annex 2 EHV charges'!$A:$O,10,FALSE)),"")</f>
        <v>5.74</v>
      </c>
      <c r="H156" s="96">
        <f>IFERROR(IF(VLOOKUP($A156,'Annex 2 EHV charges'!$A:$O,11,FALSE)=0,"",VLOOKUP($A156,'Annex 2 EHV charges'!$A:$O,11,FALSE)),"")</f>
        <v>5.74</v>
      </c>
    </row>
    <row r="157" spans="1:8" x14ac:dyDescent="0.2">
      <c r="A157" s="89">
        <f t="array" ref="A157">IFERROR(INDEX('Annex 2 EHV charges'!$A$11:$A$260, MATCH(0, IF(ISBLANK('Annex 2 EHV charges'!$A$11:$A$260),1, COUNTIF(A$4:$A156, 'Annex 2 EHV charges'!$A$11:$A$260)), 0)),"")</f>
        <v>914</v>
      </c>
      <c r="B157" s="89">
        <f>IF($A157="","",VLOOKUP($A157,'Annex 2 EHV charges'!$A:$O,2,0))</f>
        <v>914</v>
      </c>
      <c r="C157" s="90">
        <f>IF($A157="","",VLOOKUP($A157,'Annex 2 EHV charges'!$A:$O,3,0))</f>
        <v>2100041260633</v>
      </c>
      <c r="D157" s="89" t="str">
        <f>IF($A157="","",VLOOKUP($A157,'Annex 2 EHV charges'!$A:$O,7,0))</f>
        <v>Abergelli Farm PV</v>
      </c>
      <c r="E157" s="94" t="str">
        <f>IFERROR(IF(VLOOKUP($A157,'Annex 2 EHV charges'!$A:$O,8,FALSE)=0,"",VLOOKUP($A157,'Annex 2 EHV charges'!$A:$O,8,FALSE)),"")</f>
        <v/>
      </c>
      <c r="F157" s="95">
        <f>IFERROR(IF(VLOOKUP($A157,'Annex 2 EHV charges'!$A:$O,9,FALSE)=0,"",VLOOKUP($A157,'Annex 2 EHV charges'!$A:$O,9,FALSE)),"")</f>
        <v>53.31</v>
      </c>
      <c r="G157" s="96">
        <f>IFERROR(IF(VLOOKUP($A157,'Annex 2 EHV charges'!$A:$O,10,FALSE)=0,"",VLOOKUP($A157,'Annex 2 EHV charges'!$A:$O,10,FALSE)),"")</f>
        <v>1.1299999999999999</v>
      </c>
      <c r="H157" s="96">
        <f>IFERROR(IF(VLOOKUP($A157,'Annex 2 EHV charges'!$A:$O,11,FALSE)=0,"",VLOOKUP($A157,'Annex 2 EHV charges'!$A:$O,11,FALSE)),"")</f>
        <v>1.1299999999999999</v>
      </c>
    </row>
    <row r="158" spans="1:8" x14ac:dyDescent="0.2">
      <c r="A158" s="89">
        <f t="array" ref="A158">IFERROR(INDEX('Annex 2 EHV charges'!$A$11:$A$260, MATCH(0, IF(ISBLANK('Annex 2 EHV charges'!$A$11:$A$260),1, COUNTIF(A$4:$A157, 'Annex 2 EHV charges'!$A$11:$A$260)), 0)),"")</f>
        <v>915</v>
      </c>
      <c r="B158" s="89">
        <f>IF($A158="","",VLOOKUP($A158,'Annex 2 EHV charges'!$A:$O,2,0))</f>
        <v>915</v>
      </c>
      <c r="C158" s="90">
        <f>IF($A158="","",VLOOKUP($A158,'Annex 2 EHV charges'!$A:$O,3,0))</f>
        <v>2100041264080</v>
      </c>
      <c r="D158" s="89" t="str">
        <f>IF($A158="","",VLOOKUP($A158,'Annex 2 EHV charges'!$A:$O,7,0))</f>
        <v>Crug Mawr Farm PV</v>
      </c>
      <c r="E158" s="94">
        <f>IFERROR(IF(VLOOKUP($A158,'Annex 2 EHV charges'!$A:$O,8,FALSE)=0,"",VLOOKUP($A158,'Annex 2 EHV charges'!$A:$O,8,FALSE)),"")</f>
        <v>7.25</v>
      </c>
      <c r="F158" s="95">
        <f>IFERROR(IF(VLOOKUP($A158,'Annex 2 EHV charges'!$A:$O,9,FALSE)=0,"",VLOOKUP($A158,'Annex 2 EHV charges'!$A:$O,9,FALSE)),"")</f>
        <v>4.4000000000000004</v>
      </c>
      <c r="G158" s="96">
        <f>IFERROR(IF(VLOOKUP($A158,'Annex 2 EHV charges'!$A:$O,10,FALSE)=0,"",VLOOKUP($A158,'Annex 2 EHV charges'!$A:$O,10,FALSE)),"")</f>
        <v>5.2</v>
      </c>
      <c r="H158" s="96">
        <f>IFERROR(IF(VLOOKUP($A158,'Annex 2 EHV charges'!$A:$O,11,FALSE)=0,"",VLOOKUP($A158,'Annex 2 EHV charges'!$A:$O,11,FALSE)),"")</f>
        <v>5.2</v>
      </c>
    </row>
    <row r="159" spans="1:8" x14ac:dyDescent="0.2">
      <c r="A159" s="89">
        <f t="array" ref="A159">IFERROR(INDEX('Annex 2 EHV charges'!$A$11:$A$260, MATCH(0, IF(ISBLANK('Annex 2 EHV charges'!$A$11:$A$260),1, COUNTIF(A$4:$A158, 'Annex 2 EHV charges'!$A$11:$A$260)), 0)),"")</f>
        <v>916</v>
      </c>
      <c r="B159" s="89">
        <f>IF($A159="","",VLOOKUP($A159,'Annex 2 EHV charges'!$A:$O,2,0))</f>
        <v>916</v>
      </c>
      <c r="C159" s="90">
        <f>IF($A159="","",VLOOKUP($A159,'Annex 2 EHV charges'!$A:$O,3,0))</f>
        <v>2100041265516</v>
      </c>
      <c r="D159" s="89" t="str">
        <f>IF($A159="","",VLOOKUP($A159,'Annex 2 EHV charges'!$A:$O,7,0))</f>
        <v>Yerbeston Chapel Hill PV</v>
      </c>
      <c r="E159" s="94">
        <f>IFERROR(IF(VLOOKUP($A159,'Annex 2 EHV charges'!$A:$O,8,FALSE)=0,"",VLOOKUP($A159,'Annex 2 EHV charges'!$A:$O,8,FALSE)),"")</f>
        <v>3.8969999999999998</v>
      </c>
      <c r="F159" s="95">
        <f>IFERROR(IF(VLOOKUP($A159,'Annex 2 EHV charges'!$A:$O,9,FALSE)=0,"",VLOOKUP($A159,'Annex 2 EHV charges'!$A:$O,9,FALSE)),"")</f>
        <v>37.19</v>
      </c>
      <c r="G159" s="96">
        <f>IFERROR(IF(VLOOKUP($A159,'Annex 2 EHV charges'!$A:$O,10,FALSE)=0,"",VLOOKUP($A159,'Annex 2 EHV charges'!$A:$O,10,FALSE)),"")</f>
        <v>1.34</v>
      </c>
      <c r="H159" s="96">
        <f>IFERROR(IF(VLOOKUP($A159,'Annex 2 EHV charges'!$A:$O,11,FALSE)=0,"",VLOOKUP($A159,'Annex 2 EHV charges'!$A:$O,11,FALSE)),"")</f>
        <v>1.34</v>
      </c>
    </row>
    <row r="160" spans="1:8" x14ac:dyDescent="0.2">
      <c r="A160" s="89">
        <f t="array" ref="A160">IFERROR(INDEX('Annex 2 EHV charges'!$A$11:$A$260, MATCH(0, IF(ISBLANK('Annex 2 EHV charges'!$A$11:$A$260),1, COUNTIF(A$4:$A159, 'Annex 2 EHV charges'!$A$11:$A$260)), 0)),"")</f>
        <v>917</v>
      </c>
      <c r="B160" s="89">
        <f>IF($A160="","",VLOOKUP($A160,'Annex 2 EHV charges'!$A:$O,2,0))</f>
        <v>917</v>
      </c>
      <c r="C160" s="90">
        <f>IF($A160="","",VLOOKUP($A160,'Annex 2 EHV charges'!$A:$O,3,0))</f>
        <v>2100041265809</v>
      </c>
      <c r="D160" s="89" t="str">
        <f>IF($A160="","",VLOOKUP($A160,'Annex 2 EHV charges'!$A:$O,7,0))</f>
        <v>Aberaman Park Phase 2</v>
      </c>
      <c r="E160" s="94">
        <f>IFERROR(IF(VLOOKUP($A160,'Annex 2 EHV charges'!$A:$O,8,FALSE)=0,"",VLOOKUP($A160,'Annex 2 EHV charges'!$A:$O,8,FALSE)),"")</f>
        <v>0.02</v>
      </c>
      <c r="F160" s="95">
        <f>IFERROR(IF(VLOOKUP($A160,'Annex 2 EHV charges'!$A:$O,9,FALSE)=0,"",VLOOKUP($A160,'Annex 2 EHV charges'!$A:$O,9,FALSE)),"")</f>
        <v>20.89</v>
      </c>
      <c r="G160" s="96">
        <f>IFERROR(IF(VLOOKUP($A160,'Annex 2 EHV charges'!$A:$O,10,FALSE)=0,"",VLOOKUP($A160,'Annex 2 EHV charges'!$A:$O,10,FALSE)),"")</f>
        <v>1.35</v>
      </c>
      <c r="H160" s="96">
        <f>IFERROR(IF(VLOOKUP($A160,'Annex 2 EHV charges'!$A:$O,11,FALSE)=0,"",VLOOKUP($A160,'Annex 2 EHV charges'!$A:$O,11,FALSE)),"")</f>
        <v>1.35</v>
      </c>
    </row>
    <row r="161" spans="1:8" x14ac:dyDescent="0.2">
      <c r="A161" s="89">
        <f t="array" ref="A161">IFERROR(INDEX('Annex 2 EHV charges'!$A$11:$A$260, MATCH(0, IF(ISBLANK('Annex 2 EHV charges'!$A$11:$A$260),1, COUNTIF(A$4:$A160, 'Annex 2 EHV charges'!$A$11:$A$260)), 0)),"")</f>
        <v>918</v>
      </c>
      <c r="B161" s="89">
        <f>IF($A161="","",VLOOKUP($A161,'Annex 2 EHV charges'!$A:$O,2,0))</f>
        <v>918</v>
      </c>
      <c r="C161" s="90">
        <f>IF($A161="","",VLOOKUP($A161,'Annex 2 EHV charges'!$A:$O,3,0))</f>
        <v>2100041267912</v>
      </c>
      <c r="D161" s="89" t="str">
        <f>IF($A161="","",VLOOKUP($A161,'Annex 2 EHV charges'!$A:$O,7,0))</f>
        <v>Rhyd-y-Pandy PV</v>
      </c>
      <c r="E161" s="94" t="str">
        <f>IFERROR(IF(VLOOKUP($A161,'Annex 2 EHV charges'!$A:$O,8,FALSE)=0,"",VLOOKUP($A161,'Annex 2 EHV charges'!$A:$O,8,FALSE)),"")</f>
        <v/>
      </c>
      <c r="F161" s="95">
        <f>IFERROR(IF(VLOOKUP($A161,'Annex 2 EHV charges'!$A:$O,9,FALSE)=0,"",VLOOKUP($A161,'Annex 2 EHV charges'!$A:$O,9,FALSE)),"")</f>
        <v>4.7300000000000004</v>
      </c>
      <c r="G161" s="96">
        <f>IFERROR(IF(VLOOKUP($A161,'Annex 2 EHV charges'!$A:$O,10,FALSE)=0,"",VLOOKUP($A161,'Annex 2 EHV charges'!$A:$O,10,FALSE)),"")</f>
        <v>2</v>
      </c>
      <c r="H161" s="96">
        <f>IFERROR(IF(VLOOKUP($A161,'Annex 2 EHV charges'!$A:$O,11,FALSE)=0,"",VLOOKUP($A161,'Annex 2 EHV charges'!$A:$O,11,FALSE)),"")</f>
        <v>2</v>
      </c>
    </row>
    <row r="162" spans="1:8" x14ac:dyDescent="0.2">
      <c r="A162" s="89">
        <f t="array" ref="A162">IFERROR(INDEX('Annex 2 EHV charges'!$A$11:$A$260, MATCH(0, IF(ISBLANK('Annex 2 EHV charges'!$A$11:$A$260),1, COUNTIF(A$4:$A161, 'Annex 2 EHV charges'!$A$11:$A$260)), 0)),"")</f>
        <v>919</v>
      </c>
      <c r="B162" s="89">
        <f>IF($A162="","",VLOOKUP($A162,'Annex 2 EHV charges'!$A:$O,2,0))</f>
        <v>919</v>
      </c>
      <c r="C162" s="90">
        <f>IF($A162="","",VLOOKUP($A162,'Annex 2 EHV charges'!$A:$O,3,0))</f>
        <v>2100041268837</v>
      </c>
      <c r="D162" s="89" t="str">
        <f>IF($A162="","",VLOOKUP($A162,'Annex 2 EHV charges'!$A:$O,7,0))</f>
        <v>Haverfordwest PV</v>
      </c>
      <c r="E162" s="94">
        <f>IFERROR(IF(VLOOKUP($A162,'Annex 2 EHV charges'!$A:$O,8,FALSE)=0,"",VLOOKUP($A162,'Annex 2 EHV charges'!$A:$O,8,FALSE)),"")</f>
        <v>7.0679999999999996</v>
      </c>
      <c r="F162" s="95">
        <f>IFERROR(IF(VLOOKUP($A162,'Annex 2 EHV charges'!$A:$O,9,FALSE)=0,"",VLOOKUP($A162,'Annex 2 EHV charges'!$A:$O,9,FALSE)),"")</f>
        <v>4.99</v>
      </c>
      <c r="G162" s="96">
        <f>IFERROR(IF(VLOOKUP($A162,'Annex 2 EHV charges'!$A:$O,10,FALSE)=0,"",VLOOKUP($A162,'Annex 2 EHV charges'!$A:$O,10,FALSE)),"")</f>
        <v>1.7</v>
      </c>
      <c r="H162" s="96">
        <f>IFERROR(IF(VLOOKUP($A162,'Annex 2 EHV charges'!$A:$O,11,FALSE)=0,"",VLOOKUP($A162,'Annex 2 EHV charges'!$A:$O,11,FALSE)),"")</f>
        <v>1.7</v>
      </c>
    </row>
    <row r="163" spans="1:8" x14ac:dyDescent="0.2">
      <c r="A163" s="89">
        <f t="array" ref="A163">IFERROR(INDEX('Annex 2 EHV charges'!$A$11:$A$260, MATCH(0, IF(ISBLANK('Annex 2 EHV charges'!$A$11:$A$260),1, COUNTIF(A$4:$A162, 'Annex 2 EHV charges'!$A$11:$A$260)), 0)),"")</f>
        <v>920</v>
      </c>
      <c r="B163" s="89">
        <f>IF($A163="","",VLOOKUP($A163,'Annex 2 EHV charges'!$A:$O,2,0))</f>
        <v>920</v>
      </c>
      <c r="C163" s="90">
        <f>IF($A163="","",VLOOKUP($A163,'Annex 2 EHV charges'!$A:$O,3,0))</f>
        <v>2100041269812</v>
      </c>
      <c r="D163" s="89" t="str">
        <f>IF($A163="","",VLOOKUP($A163,'Annex 2 EHV charges'!$A:$O,7,0))</f>
        <v>Blaenlliedi Farm WF</v>
      </c>
      <c r="E163" s="94">
        <f>IFERROR(IF(VLOOKUP($A163,'Annex 2 EHV charges'!$A:$O,8,FALSE)=0,"",VLOOKUP($A163,'Annex 2 EHV charges'!$A:$O,8,FALSE)),"")</f>
        <v>2.0760000000000001</v>
      </c>
      <c r="F163" s="95">
        <f>IFERROR(IF(VLOOKUP($A163,'Annex 2 EHV charges'!$A:$O,9,FALSE)=0,"",VLOOKUP($A163,'Annex 2 EHV charges'!$A:$O,9,FALSE)),"")</f>
        <v>14.13</v>
      </c>
      <c r="G163" s="96">
        <f>IFERROR(IF(VLOOKUP($A163,'Annex 2 EHV charges'!$A:$O,10,FALSE)=0,"",VLOOKUP($A163,'Annex 2 EHV charges'!$A:$O,10,FALSE)),"")</f>
        <v>1.27</v>
      </c>
      <c r="H163" s="96">
        <f>IFERROR(IF(VLOOKUP($A163,'Annex 2 EHV charges'!$A:$O,11,FALSE)=0,"",VLOOKUP($A163,'Annex 2 EHV charges'!$A:$O,11,FALSE)),"")</f>
        <v>1.27</v>
      </c>
    </row>
    <row r="164" spans="1:8" x14ac:dyDescent="0.2">
      <c r="A164" s="89">
        <f t="array" ref="A164">IFERROR(INDEX('Annex 2 EHV charges'!$A$11:$A$260, MATCH(0, IF(ISBLANK('Annex 2 EHV charges'!$A$11:$A$260),1, COUNTIF(A$4:$A163, 'Annex 2 EHV charges'!$A$11:$A$260)), 0)),"")</f>
        <v>2614</v>
      </c>
      <c r="B164" s="89">
        <f>IF($A164="","",VLOOKUP($A164,'Annex 2 EHV charges'!$A:$O,2,0))</f>
        <v>2614</v>
      </c>
      <c r="C164" s="90">
        <f>IF($A164="","",VLOOKUP($A164,'Annex 2 EHV charges'!$A:$O,3,0))</f>
        <v>2614</v>
      </c>
      <c r="D164" s="89" t="str">
        <f>IF($A164="","",VLOOKUP($A164,'Annex 2 EHV charges'!$A:$O,7,0))</f>
        <v>Aberystwyth - Manweb</v>
      </c>
      <c r="E164" s="94">
        <f>IFERROR(IF(VLOOKUP($A164,'Annex 2 EHV charges'!$A:$O,8,FALSE)=0,"",VLOOKUP($A164,'Annex 2 EHV charges'!$A:$O,8,FALSE)),"")</f>
        <v>0.121</v>
      </c>
      <c r="F164" s="95">
        <f>IFERROR(IF(VLOOKUP($A164,'Annex 2 EHV charges'!$A:$O,9,FALSE)=0,"",VLOOKUP($A164,'Annex 2 EHV charges'!$A:$O,9,FALSE)),"")</f>
        <v>114642.29</v>
      </c>
      <c r="G164" s="96">
        <f>IFERROR(IF(VLOOKUP($A164,'Annex 2 EHV charges'!$A:$O,10,FALSE)=0,"",VLOOKUP($A164,'Annex 2 EHV charges'!$A:$O,10,FALSE)),"")</f>
        <v>7.52</v>
      </c>
      <c r="H164" s="96">
        <f>IFERROR(IF(VLOOKUP($A164,'Annex 2 EHV charges'!$A:$O,11,FALSE)=0,"",VLOOKUP($A164,'Annex 2 EHV charges'!$A:$O,11,FALSE)),"")</f>
        <v>7.52</v>
      </c>
    </row>
    <row r="165" spans="1:8" x14ac:dyDescent="0.2">
      <c r="A165" s="89">
        <f t="array" ref="A165">IFERROR(INDEX('Annex 2 EHV charges'!$A$11:$A$260, MATCH(0, IF(ISBLANK('Annex 2 EHV charges'!$A$11:$A$260),1, COUNTIF(A$4:$A164, 'Annex 2 EHV charges'!$A$11:$A$260)), 0)),"")</f>
        <v>7159</v>
      </c>
      <c r="B165" s="89">
        <f>IF($A165="","",VLOOKUP($A165,'Annex 2 EHV charges'!$A:$O,2,0))</f>
        <v>7159</v>
      </c>
      <c r="C165" s="90">
        <f>IF($A165="","",VLOOKUP($A165,'Annex 2 EHV charges'!$A:$O,3,0))</f>
        <v>7159</v>
      </c>
      <c r="D165" s="89" t="str">
        <f>IF($A165="","",VLOOKUP($A165,'Annex 2 EHV charges'!$A:$O,7,0))</f>
        <v>Solutia District Energy Newport</v>
      </c>
      <c r="E165" s="94">
        <f>IFERROR(IF(VLOOKUP($A165,'Annex 2 EHV charges'!$A:$O,8,FALSE)=0,"",VLOOKUP($A165,'Annex 2 EHV charges'!$A:$O,8,FALSE)),"")</f>
        <v>2.9000000000000001E-2</v>
      </c>
      <c r="F165" s="95">
        <f>IFERROR(IF(VLOOKUP($A165,'Annex 2 EHV charges'!$A:$O,9,FALSE)=0,"",VLOOKUP($A165,'Annex 2 EHV charges'!$A:$O,9,FALSE)),"")</f>
        <v>6.7</v>
      </c>
      <c r="G165" s="96">
        <f>IFERROR(IF(VLOOKUP($A165,'Annex 2 EHV charges'!$A:$O,10,FALSE)=0,"",VLOOKUP($A165,'Annex 2 EHV charges'!$A:$O,10,FALSE)),"")</f>
        <v>1.1000000000000001</v>
      </c>
      <c r="H165" s="96">
        <f>IFERROR(IF(VLOOKUP($A165,'Annex 2 EHV charges'!$A:$O,11,FALSE)=0,"",VLOOKUP($A165,'Annex 2 EHV charges'!$A:$O,11,FALSE)),"")</f>
        <v>1.1000000000000001</v>
      </c>
    </row>
    <row r="166" spans="1:8" x14ac:dyDescent="0.2">
      <c r="A166" s="89">
        <f t="array" ref="A166">IFERROR(INDEX('Annex 2 EHV charges'!$A$11:$A$260, MATCH(0, IF(ISBLANK('Annex 2 EHV charges'!$A$11:$A$260),1, COUNTIF(A$4:$A165, 'Annex 2 EHV charges'!$A$11:$A$260)), 0)),"")</f>
        <v>7163</v>
      </c>
      <c r="B166" s="89">
        <f>IF($A166="","",VLOOKUP($A166,'Annex 2 EHV charges'!$A:$O,2,0))</f>
        <v>7163</v>
      </c>
      <c r="C166" s="90">
        <f>IF($A166="","",VLOOKUP($A166,'Annex 2 EHV charges'!$A:$O,3,0))</f>
        <v>7163</v>
      </c>
      <c r="D166" s="89" t="str">
        <f>IF($A166="","",VLOOKUP($A166,'Annex 2 EHV charges'!$A:$O,7,0))</f>
        <v>Aberaman Park</v>
      </c>
      <c r="E166" s="94">
        <f>IFERROR(IF(VLOOKUP($A166,'Annex 2 EHV charges'!$A:$O,8,FALSE)=0,"",VLOOKUP($A166,'Annex 2 EHV charges'!$A:$O,8,FALSE)),"")</f>
        <v>0.02</v>
      </c>
      <c r="F166" s="95">
        <f>IFERROR(IF(VLOOKUP($A166,'Annex 2 EHV charges'!$A:$O,9,FALSE)=0,"",VLOOKUP($A166,'Annex 2 EHV charges'!$A:$O,9,FALSE)),"")</f>
        <v>18.32</v>
      </c>
      <c r="G166" s="96">
        <f>IFERROR(IF(VLOOKUP($A166,'Annex 2 EHV charges'!$A:$O,10,FALSE)=0,"",VLOOKUP($A166,'Annex 2 EHV charges'!$A:$O,10,FALSE)),"")</f>
        <v>1.51</v>
      </c>
      <c r="H166" s="96">
        <f>IFERROR(IF(VLOOKUP($A166,'Annex 2 EHV charges'!$A:$O,11,FALSE)=0,"",VLOOKUP($A166,'Annex 2 EHV charges'!$A:$O,11,FALSE)),"")</f>
        <v>1.51</v>
      </c>
    </row>
    <row r="167" spans="1:8" x14ac:dyDescent="0.2">
      <c r="A167" s="89">
        <f t="array" ref="A167">IFERROR(INDEX('Annex 2 EHV charges'!$A$11:$A$260, MATCH(0, IF(ISBLANK('Annex 2 EHV charges'!$A$11:$A$260),1, COUNTIF(A$4:$A166, 'Annex 2 EHV charges'!$A$11:$A$260)), 0)),"")</f>
        <v>7328</v>
      </c>
      <c r="B167" s="89">
        <f>IF($A167="","",VLOOKUP($A167,'Annex 2 EHV charges'!$A:$O,2,0))</f>
        <v>7328</v>
      </c>
      <c r="C167" s="90">
        <f>IF($A167="","",VLOOKUP($A167,'Annex 2 EHV charges'!$A:$O,3,0))</f>
        <v>7328</v>
      </c>
      <c r="D167" s="89" t="str">
        <f>IF($A167="","",VLOOKUP($A167,'Annex 2 EHV charges'!$A:$O,7,0))</f>
        <v>Dowlais II STOR CVA</v>
      </c>
      <c r="E167" s="94" t="str">
        <f>IFERROR(IF(VLOOKUP($A167,'Annex 2 EHV charges'!$A:$O,8,FALSE)=0,"",VLOOKUP($A167,'Annex 2 EHV charges'!$A:$O,8,FALSE)),"")</f>
        <v/>
      </c>
      <c r="F167" s="95">
        <f>IFERROR(IF(VLOOKUP($A167,'Annex 2 EHV charges'!$A:$O,9,FALSE)=0,"",VLOOKUP($A167,'Annex 2 EHV charges'!$A:$O,9,FALSE)),"")</f>
        <v>24.28</v>
      </c>
      <c r="G167" s="96">
        <f>IFERROR(IF(VLOOKUP($A167,'Annex 2 EHV charges'!$A:$O,10,FALSE)=0,"",VLOOKUP($A167,'Annex 2 EHV charges'!$A:$O,10,FALSE)),"")</f>
        <v>1.01</v>
      </c>
      <c r="H167" s="96">
        <f>IFERROR(IF(VLOOKUP($A167,'Annex 2 EHV charges'!$A:$O,11,FALSE)=0,"",VLOOKUP($A167,'Annex 2 EHV charges'!$A:$O,11,FALSE)),"")</f>
        <v>1.01</v>
      </c>
    </row>
    <row r="168" spans="1:8" x14ac:dyDescent="0.2">
      <c r="A168" s="89">
        <f t="array" ref="A168">IFERROR(INDEX('Annex 2 EHV charges'!$A$11:$A$260, MATCH(0, IF(ISBLANK('Annex 2 EHV charges'!$A$11:$A$260),1, COUNTIF(A$4:$A167, 'Annex 2 EHV charges'!$A$11:$A$260)), 0)),"")</f>
        <v>7346</v>
      </c>
      <c r="B168" s="89">
        <f>IF($A168="","",VLOOKUP($A168,'Annex 2 EHV charges'!$A:$O,2,0))</f>
        <v>7346</v>
      </c>
      <c r="C168" s="90">
        <f>IF($A168="","",VLOOKUP($A168,'Annex 2 EHV charges'!$A:$O,3,0))</f>
        <v>7346</v>
      </c>
      <c r="D168" s="89" t="str">
        <f>IF($A168="","",VLOOKUP($A168,'Annex 2 EHV charges'!$A:$O,7,0))</f>
        <v>Alcoa B STOR</v>
      </c>
      <c r="E168" s="94" t="str">
        <f>IFERROR(IF(VLOOKUP($A168,'Annex 2 EHV charges'!$A:$O,8,FALSE)=0,"",VLOOKUP($A168,'Annex 2 EHV charges'!$A:$O,8,FALSE)),"")</f>
        <v/>
      </c>
      <c r="F168" s="95">
        <f>IFERROR(IF(VLOOKUP($A168,'Annex 2 EHV charges'!$A:$O,9,FALSE)=0,"",VLOOKUP($A168,'Annex 2 EHV charges'!$A:$O,9,FALSE)),"")</f>
        <v>24.45</v>
      </c>
      <c r="G168" s="96">
        <f>IFERROR(IF(VLOOKUP($A168,'Annex 2 EHV charges'!$A:$O,10,FALSE)=0,"",VLOOKUP($A168,'Annex 2 EHV charges'!$A:$O,10,FALSE)),"")</f>
        <v>1.02</v>
      </c>
      <c r="H168" s="96">
        <f>IFERROR(IF(VLOOKUP($A168,'Annex 2 EHV charges'!$A:$O,11,FALSE)=0,"",VLOOKUP($A168,'Annex 2 EHV charges'!$A:$O,11,FALSE)),"")</f>
        <v>1.02</v>
      </c>
    </row>
    <row r="169" spans="1:8" x14ac:dyDescent="0.2">
      <c r="A169" s="89" t="str">
        <f t="array" ref="A169">IFERROR(INDEX('Annex 2 EHV charges'!$A$11:$A$260, MATCH(0, IF(ISBLANK('Annex 2 EHV charges'!$A$11:$A$260),1, COUNTIF(A$4:$A168, 'Annex 2 EHV charges'!$A$11:$A$260)), 0)),"")</f>
        <v>New Import 1</v>
      </c>
      <c r="B169" s="89" t="str">
        <f>IF($A169="","",VLOOKUP($A169,'Annex 2 EHV charges'!$A:$O,2,0))</f>
        <v>New Import 1</v>
      </c>
      <c r="C169" s="90" t="str">
        <f>IF($A169="","",VLOOKUP($A169,'Annex 2 EHV charges'!$A:$O,3,0))</f>
        <v>New Import 1</v>
      </c>
      <c r="D169" s="89" t="str">
        <f>IF($A169="","",VLOOKUP($A169,'Annex 2 EHV charges'!$A:$O,7,0))</f>
        <v>Afon Llan 33kV PV</v>
      </c>
      <c r="E169" s="94" t="str">
        <f>IFERROR(IF(VLOOKUP($A169,'Annex 2 EHV charges'!$A:$O,8,FALSE)=0,"",VLOOKUP($A169,'Annex 2 EHV charges'!$A:$O,8,FALSE)),"")</f>
        <v/>
      </c>
      <c r="F169" s="95">
        <f>IFERROR(IF(VLOOKUP($A169,'Annex 2 EHV charges'!$A:$O,9,FALSE)=0,"",VLOOKUP($A169,'Annex 2 EHV charges'!$A:$O,9,FALSE)),"")</f>
        <v>19.54</v>
      </c>
      <c r="G169" s="96">
        <f>IFERROR(IF(VLOOKUP($A169,'Annex 2 EHV charges'!$A:$O,10,FALSE)=0,"",VLOOKUP($A169,'Annex 2 EHV charges'!$A:$O,10,FALSE)),"")</f>
        <v>2.29</v>
      </c>
      <c r="H169" s="96">
        <f>IFERROR(IF(VLOOKUP($A169,'Annex 2 EHV charges'!$A:$O,11,FALSE)=0,"",VLOOKUP($A169,'Annex 2 EHV charges'!$A:$O,11,FALSE)),"")</f>
        <v>2.29</v>
      </c>
    </row>
    <row r="170" spans="1:8" x14ac:dyDescent="0.2">
      <c r="A170" s="89" t="str">
        <f t="array" ref="A170">IFERROR(INDEX('Annex 2 EHV charges'!$A$11:$A$260, MATCH(0, IF(ISBLANK('Annex 2 EHV charges'!$A$11:$A$260),1, COUNTIF(A$4:$A169, 'Annex 2 EHV charges'!$A$11:$A$260)), 0)),"")</f>
        <v>New Import 2</v>
      </c>
      <c r="B170" s="89" t="str">
        <f>IF($A170="","",VLOOKUP($A170,'Annex 2 EHV charges'!$A:$O,2,0))</f>
        <v>New Import 2</v>
      </c>
      <c r="C170" s="90" t="str">
        <f>IF($A170="","",VLOOKUP($A170,'Annex 2 EHV charges'!$A:$O,3,0))</f>
        <v>New Import 2</v>
      </c>
      <c r="D170" s="89" t="str">
        <f>IF($A170="","",VLOOKUP($A170,'Annex 2 EHV charges'!$A:$O,7,0))</f>
        <v>Barry Solar Park</v>
      </c>
      <c r="E170" s="94" t="str">
        <f>IFERROR(IF(VLOOKUP($A170,'Annex 2 EHV charges'!$A:$O,8,FALSE)=0,"",VLOOKUP($A170,'Annex 2 EHV charges'!$A:$O,8,FALSE)),"")</f>
        <v/>
      </c>
      <c r="F170" s="95">
        <f>IFERROR(IF(VLOOKUP($A170,'Annex 2 EHV charges'!$A:$O,9,FALSE)=0,"",VLOOKUP($A170,'Annex 2 EHV charges'!$A:$O,9,FALSE)),"")</f>
        <v>15.62</v>
      </c>
      <c r="G170" s="96">
        <f>IFERROR(IF(VLOOKUP($A170,'Annex 2 EHV charges'!$A:$O,10,FALSE)=0,"",VLOOKUP($A170,'Annex 2 EHV charges'!$A:$O,10,FALSE)),"")</f>
        <v>2.35</v>
      </c>
      <c r="H170" s="96">
        <f>IFERROR(IF(VLOOKUP($A170,'Annex 2 EHV charges'!$A:$O,11,FALSE)=0,"",VLOOKUP($A170,'Annex 2 EHV charges'!$A:$O,11,FALSE)),"")</f>
        <v>2.35</v>
      </c>
    </row>
    <row r="171" spans="1:8" x14ac:dyDescent="0.2">
      <c r="A171" s="89" t="str">
        <f t="array" ref="A171">IFERROR(INDEX('Annex 2 EHV charges'!$A$11:$A$260, MATCH(0, IF(ISBLANK('Annex 2 EHV charges'!$A$11:$A$260),1, COUNTIF(A$4:$A170, 'Annex 2 EHV charges'!$A$11:$A$260)), 0)),"")</f>
        <v>New Import 3</v>
      </c>
      <c r="B171" s="89" t="str">
        <f>IF($A171="","",VLOOKUP($A171,'Annex 2 EHV charges'!$A:$O,2,0))</f>
        <v>New Import 3</v>
      </c>
      <c r="C171" s="90" t="str">
        <f>IF($A171="","",VLOOKUP($A171,'Annex 2 EHV charges'!$A:$O,3,0))</f>
        <v>New Import 3</v>
      </c>
      <c r="D171" s="89" t="str">
        <f>IF($A171="","",VLOOKUP($A171,'Annex 2 EHV charges'!$A:$O,7,0))</f>
        <v>Bryntail Solar Park</v>
      </c>
      <c r="E171" s="94" t="str">
        <f>IFERROR(IF(VLOOKUP($A171,'Annex 2 EHV charges'!$A:$O,8,FALSE)=0,"",VLOOKUP($A171,'Annex 2 EHV charges'!$A:$O,8,FALSE)),"")</f>
        <v/>
      </c>
      <c r="F171" s="95">
        <f>IFERROR(IF(VLOOKUP($A171,'Annex 2 EHV charges'!$A:$O,9,FALSE)=0,"",VLOOKUP($A171,'Annex 2 EHV charges'!$A:$O,9,FALSE)),"")</f>
        <v>32.450000000000003</v>
      </c>
      <c r="G171" s="96">
        <f>IFERROR(IF(VLOOKUP($A171,'Annex 2 EHV charges'!$A:$O,10,FALSE)=0,"",VLOOKUP($A171,'Annex 2 EHV charges'!$A:$O,10,FALSE)),"")</f>
        <v>2.74</v>
      </c>
      <c r="H171" s="96">
        <f>IFERROR(IF(VLOOKUP($A171,'Annex 2 EHV charges'!$A:$O,11,FALSE)=0,"",VLOOKUP($A171,'Annex 2 EHV charges'!$A:$O,11,FALSE)),"")</f>
        <v>2.74</v>
      </c>
    </row>
    <row r="172" spans="1:8" x14ac:dyDescent="0.2">
      <c r="A172" s="89" t="str">
        <f t="array" ref="A172">IFERROR(INDEX('Annex 2 EHV charges'!$A$11:$A$260, MATCH(0, IF(ISBLANK('Annex 2 EHV charges'!$A$11:$A$260),1, COUNTIF(A$4:$A171, 'Annex 2 EHV charges'!$A$11:$A$260)), 0)),"")</f>
        <v>New Import 4</v>
      </c>
      <c r="B172" s="89" t="str">
        <f>IF($A172="","",VLOOKUP($A172,'Annex 2 EHV charges'!$A:$O,2,0))</f>
        <v>New Import 4</v>
      </c>
      <c r="C172" s="90" t="str">
        <f>IF($A172="","",VLOOKUP($A172,'Annex 2 EHV charges'!$A:$O,3,0))</f>
        <v>New Import 4</v>
      </c>
      <c r="D172" s="89" t="str">
        <f>IF($A172="","",VLOOKUP($A172,'Annex 2 EHV charges'!$A:$O,7,0))</f>
        <v>Brynwell Farm</v>
      </c>
      <c r="E172" s="94">
        <f>IFERROR(IF(VLOOKUP($A172,'Annex 2 EHV charges'!$A:$O,8,FALSE)=0,"",VLOOKUP($A172,'Annex 2 EHV charges'!$A:$O,8,FALSE)),"")</f>
        <v>0.56399999999999995</v>
      </c>
      <c r="F172" s="95">
        <f>IFERROR(IF(VLOOKUP($A172,'Annex 2 EHV charges'!$A:$O,9,FALSE)=0,"",VLOOKUP($A172,'Annex 2 EHV charges'!$A:$O,9,FALSE)),"")</f>
        <v>24.3</v>
      </c>
      <c r="G172" s="96">
        <f>IFERROR(IF(VLOOKUP($A172,'Annex 2 EHV charges'!$A:$O,10,FALSE)=0,"",VLOOKUP($A172,'Annex 2 EHV charges'!$A:$O,10,FALSE)),"")</f>
        <v>2.71</v>
      </c>
      <c r="H172" s="96">
        <f>IFERROR(IF(VLOOKUP($A172,'Annex 2 EHV charges'!$A:$O,11,FALSE)=0,"",VLOOKUP($A172,'Annex 2 EHV charges'!$A:$O,11,FALSE)),"")</f>
        <v>2.71</v>
      </c>
    </row>
    <row r="173" spans="1:8" x14ac:dyDescent="0.2">
      <c r="A173" s="89" t="str">
        <f t="array" ref="A173">IFERROR(INDEX('Annex 2 EHV charges'!$A$11:$A$260, MATCH(0, IF(ISBLANK('Annex 2 EHV charges'!$A$11:$A$260),1, COUNTIF(A$4:$A172, 'Annex 2 EHV charges'!$A$11:$A$260)), 0)),"")</f>
        <v>New Import 5</v>
      </c>
      <c r="B173" s="89" t="str">
        <f>IF($A173="","",VLOOKUP($A173,'Annex 2 EHV charges'!$A:$O,2,0))</f>
        <v>New Import 5</v>
      </c>
      <c r="C173" s="90" t="str">
        <f>IF($A173="","",VLOOKUP($A173,'Annex 2 EHV charges'!$A:$O,3,0))</f>
        <v>New Import 5</v>
      </c>
      <c r="D173" s="89" t="str">
        <f>IF($A173="","",VLOOKUP($A173,'Annex 2 EHV charges'!$A:$O,7,0))</f>
        <v>Coedarrhydyglyn IDNO</v>
      </c>
      <c r="E173" s="94" t="str">
        <f>IFERROR(IF(VLOOKUP($A173,'Annex 2 EHV charges'!$A:$O,8,FALSE)=0,"",VLOOKUP($A173,'Annex 2 EHV charges'!$A:$O,8,FALSE)),"")</f>
        <v/>
      </c>
      <c r="F173" s="95">
        <f>IFERROR(IF(VLOOKUP($A173,'Annex 2 EHV charges'!$A:$O,9,FALSE)=0,"",VLOOKUP($A173,'Annex 2 EHV charges'!$A:$O,9,FALSE)),"")</f>
        <v>10.77</v>
      </c>
      <c r="G173" s="96">
        <f>IFERROR(IF(VLOOKUP($A173,'Annex 2 EHV charges'!$A:$O,10,FALSE)=0,"",VLOOKUP($A173,'Annex 2 EHV charges'!$A:$O,10,FALSE)),"")</f>
        <v>0.65</v>
      </c>
      <c r="H173" s="96">
        <f>IFERROR(IF(VLOOKUP($A173,'Annex 2 EHV charges'!$A:$O,11,FALSE)=0,"",VLOOKUP($A173,'Annex 2 EHV charges'!$A:$O,11,FALSE)),"")</f>
        <v>0.65</v>
      </c>
    </row>
    <row r="174" spans="1:8" x14ac:dyDescent="0.2">
      <c r="A174" s="89" t="str">
        <f t="array" ref="A174">IFERROR(INDEX('Annex 2 EHV charges'!$A$11:$A$260, MATCH(0, IF(ISBLANK('Annex 2 EHV charges'!$A$11:$A$260),1, COUNTIF(A$4:$A173, 'Annex 2 EHV charges'!$A$11:$A$260)), 0)),"")</f>
        <v>New Import 6</v>
      </c>
      <c r="B174" s="89" t="str">
        <f>IF($A174="","",VLOOKUP($A174,'Annex 2 EHV charges'!$A:$O,2,0))</f>
        <v>New Import 6</v>
      </c>
      <c r="C174" s="90" t="str">
        <f>IF($A174="","",VLOOKUP($A174,'Annex 2 EHV charges'!$A:$O,3,0))</f>
        <v>New Import 6</v>
      </c>
      <c r="D174" s="89" t="str">
        <f>IF($A174="","",VLOOKUP($A174,'Annex 2 EHV charges'!$A:$O,7,0))</f>
        <v>Craig Y Perchych Solar Park</v>
      </c>
      <c r="E174" s="94" t="str">
        <f>IFERROR(IF(VLOOKUP($A174,'Annex 2 EHV charges'!$A:$O,8,FALSE)=0,"",VLOOKUP($A174,'Annex 2 EHV charges'!$A:$O,8,FALSE)),"")</f>
        <v/>
      </c>
      <c r="F174" s="95">
        <f>IFERROR(IF(VLOOKUP($A174,'Annex 2 EHV charges'!$A:$O,9,FALSE)=0,"",VLOOKUP($A174,'Annex 2 EHV charges'!$A:$O,9,FALSE)),"")</f>
        <v>19.11</v>
      </c>
      <c r="G174" s="96">
        <f>IFERROR(IF(VLOOKUP($A174,'Annex 2 EHV charges'!$A:$O,10,FALSE)=0,"",VLOOKUP($A174,'Annex 2 EHV charges'!$A:$O,10,FALSE)),"")</f>
        <v>0.84</v>
      </c>
      <c r="H174" s="96">
        <f>IFERROR(IF(VLOOKUP($A174,'Annex 2 EHV charges'!$A:$O,11,FALSE)=0,"",VLOOKUP($A174,'Annex 2 EHV charges'!$A:$O,11,FALSE)),"")</f>
        <v>0.84</v>
      </c>
    </row>
    <row r="175" spans="1:8" x14ac:dyDescent="0.2">
      <c r="A175" s="89" t="str">
        <f t="array" ref="A175">IFERROR(INDEX('Annex 2 EHV charges'!$A$11:$A$260, MATCH(0, IF(ISBLANK('Annex 2 EHV charges'!$A$11:$A$260),1, COUNTIF(A$4:$A174, 'Annex 2 EHV charges'!$A$11:$A$260)), 0)),"")</f>
        <v>New Import 7</v>
      </c>
      <c r="B175" s="89" t="str">
        <f>IF($A175="","",VLOOKUP($A175,'Annex 2 EHV charges'!$A:$O,2,0))</f>
        <v>New Import 7</v>
      </c>
      <c r="C175" s="90" t="str">
        <f>IF($A175="","",VLOOKUP($A175,'Annex 2 EHV charges'!$A:$O,3,0))</f>
        <v>New Import 7</v>
      </c>
      <c r="D175" s="89" t="str">
        <f>IF($A175="","",VLOOKUP($A175,'Annex 2 EHV charges'!$A:$O,7,0))</f>
        <v>Croesheolydd Farm</v>
      </c>
      <c r="E175" s="94">
        <f>IFERROR(IF(VLOOKUP($A175,'Annex 2 EHV charges'!$A:$O,8,FALSE)=0,"",VLOOKUP($A175,'Annex 2 EHV charges'!$A:$O,8,FALSE)),"")</f>
        <v>1.2230000000000001</v>
      </c>
      <c r="F175" s="95">
        <f>IFERROR(IF(VLOOKUP($A175,'Annex 2 EHV charges'!$A:$O,9,FALSE)=0,"",VLOOKUP($A175,'Annex 2 EHV charges'!$A:$O,9,FALSE)),"")</f>
        <v>63.49</v>
      </c>
      <c r="G175" s="96">
        <f>IFERROR(IF(VLOOKUP($A175,'Annex 2 EHV charges'!$A:$O,10,FALSE)=0,"",VLOOKUP($A175,'Annex 2 EHV charges'!$A:$O,10,FALSE)),"")</f>
        <v>3.25</v>
      </c>
      <c r="H175" s="96">
        <f>IFERROR(IF(VLOOKUP($A175,'Annex 2 EHV charges'!$A:$O,11,FALSE)=0,"",VLOOKUP($A175,'Annex 2 EHV charges'!$A:$O,11,FALSE)),"")</f>
        <v>3.25</v>
      </c>
    </row>
    <row r="176" spans="1:8" x14ac:dyDescent="0.2">
      <c r="A176" s="89" t="str">
        <f t="array" ref="A176">IFERROR(INDEX('Annex 2 EHV charges'!$A$11:$A$260, MATCH(0, IF(ISBLANK('Annex 2 EHV charges'!$A$11:$A$260),1, COUNTIF(A$4:$A175, 'Annex 2 EHV charges'!$A$11:$A$260)), 0)),"")</f>
        <v>New Import 8</v>
      </c>
      <c r="B176" s="89" t="str">
        <f>IF($A176="","",VLOOKUP($A176,'Annex 2 EHV charges'!$A:$O,2,0))</f>
        <v>New Import 8</v>
      </c>
      <c r="C176" s="90" t="str">
        <f>IF($A176="","",VLOOKUP($A176,'Annex 2 EHV charges'!$A:$O,3,0))</f>
        <v>New Import 8</v>
      </c>
      <c r="D176" s="89" t="str">
        <f>IF($A176="","",VLOOKUP($A176,'Annex 2 EHV charges'!$A:$O,7,0))</f>
        <v>Cwm Ifor 33kV PV</v>
      </c>
      <c r="E176" s="94">
        <f>IFERROR(IF(VLOOKUP($A176,'Annex 2 EHV charges'!$A:$O,8,FALSE)=0,"",VLOOKUP($A176,'Annex 2 EHV charges'!$A:$O,8,FALSE)),"")</f>
        <v>3.0000000000000001E-3</v>
      </c>
      <c r="F176" s="95">
        <f>IFERROR(IF(VLOOKUP($A176,'Annex 2 EHV charges'!$A:$O,9,FALSE)=0,"",VLOOKUP($A176,'Annex 2 EHV charges'!$A:$O,9,FALSE)),"")</f>
        <v>2.1800000000000002</v>
      </c>
      <c r="G176" s="96">
        <f>IFERROR(IF(VLOOKUP($A176,'Annex 2 EHV charges'!$A:$O,10,FALSE)=0,"",VLOOKUP($A176,'Annex 2 EHV charges'!$A:$O,10,FALSE)),"")</f>
        <v>3.38</v>
      </c>
      <c r="H176" s="96">
        <f>IFERROR(IF(VLOOKUP($A176,'Annex 2 EHV charges'!$A:$O,11,FALSE)=0,"",VLOOKUP($A176,'Annex 2 EHV charges'!$A:$O,11,FALSE)),"")</f>
        <v>3.38</v>
      </c>
    </row>
    <row r="177" spans="1:8" x14ac:dyDescent="0.2">
      <c r="A177" s="89" t="str">
        <f t="array" ref="A177">IFERROR(INDEX('Annex 2 EHV charges'!$A$11:$A$260, MATCH(0, IF(ISBLANK('Annex 2 EHV charges'!$A$11:$A$260),1, COUNTIF(A$4:$A176, 'Annex 2 EHV charges'!$A$11:$A$260)), 0)),"")</f>
        <v>New Import 9</v>
      </c>
      <c r="B177" s="89" t="str">
        <f>IF($A177="","",VLOOKUP($A177,'Annex 2 EHV charges'!$A:$O,2,0))</f>
        <v>New Import 9</v>
      </c>
      <c r="C177" s="90" t="str">
        <f>IF($A177="","",VLOOKUP($A177,'Annex 2 EHV charges'!$A:$O,3,0))</f>
        <v>New Import 9</v>
      </c>
      <c r="D177" s="89" t="str">
        <f>IF($A177="","",VLOOKUP($A177,'Annex 2 EHV charges'!$A:$O,7,0))</f>
        <v>ENVIROPARKS 33kV GEN</v>
      </c>
      <c r="E177" s="94">
        <f>IFERROR(IF(VLOOKUP($A177,'Annex 2 EHV charges'!$A:$O,8,FALSE)=0,"",VLOOKUP($A177,'Annex 2 EHV charges'!$A:$O,8,FALSE)),"")</f>
        <v>0.01</v>
      </c>
      <c r="F177" s="95">
        <f>IFERROR(IF(VLOOKUP($A177,'Annex 2 EHV charges'!$A:$O,9,FALSE)=0,"",VLOOKUP($A177,'Annex 2 EHV charges'!$A:$O,9,FALSE)),"")</f>
        <v>176.29</v>
      </c>
      <c r="G177" s="96">
        <f>IFERROR(IF(VLOOKUP($A177,'Annex 2 EHV charges'!$A:$O,10,FALSE)=0,"",VLOOKUP($A177,'Annex 2 EHV charges'!$A:$O,10,FALSE)),"")</f>
        <v>2.27</v>
      </c>
      <c r="H177" s="96">
        <f>IFERROR(IF(VLOOKUP($A177,'Annex 2 EHV charges'!$A:$O,11,FALSE)=0,"",VLOOKUP($A177,'Annex 2 EHV charges'!$A:$O,11,FALSE)),"")</f>
        <v>2.27</v>
      </c>
    </row>
    <row r="178" spans="1:8" x14ac:dyDescent="0.2">
      <c r="A178" s="89" t="str">
        <f t="array" ref="A178">IFERROR(INDEX('Annex 2 EHV charges'!$A$11:$A$260, MATCH(0, IF(ISBLANK('Annex 2 EHV charges'!$A$11:$A$260),1, COUNTIF(A$4:$A177, 'Annex 2 EHV charges'!$A$11:$A$260)), 0)),"")</f>
        <v>New Import 10</v>
      </c>
      <c r="B178" s="89" t="str">
        <f>IF($A178="","",VLOOKUP($A178,'Annex 2 EHV charges'!$A:$O,2,0))</f>
        <v>New Import 10</v>
      </c>
      <c r="C178" s="90" t="str">
        <f>IF($A178="","",VLOOKUP($A178,'Annex 2 EHV charges'!$A:$O,3,0))</f>
        <v>New Import 10</v>
      </c>
      <c r="D178" s="89" t="str">
        <f>IF($A178="","",VLOOKUP($A178,'Annex 2 EHV charges'!$A:$O,7,0))</f>
        <v>FOEL TRWSNANT 66kV</v>
      </c>
      <c r="E178" s="94" t="str">
        <f>IFERROR(IF(VLOOKUP($A178,'Annex 2 EHV charges'!$A:$O,8,FALSE)=0,"",VLOOKUP($A178,'Annex 2 EHV charges'!$A:$O,8,FALSE)),"")</f>
        <v/>
      </c>
      <c r="F178" s="95">
        <f>IFERROR(IF(VLOOKUP($A178,'Annex 2 EHV charges'!$A:$O,9,FALSE)=0,"",VLOOKUP($A178,'Annex 2 EHV charges'!$A:$O,9,FALSE)),"")</f>
        <v>150.81</v>
      </c>
      <c r="G178" s="96">
        <f>IFERROR(IF(VLOOKUP($A178,'Annex 2 EHV charges'!$A:$O,10,FALSE)=0,"",VLOOKUP($A178,'Annex 2 EHV charges'!$A:$O,10,FALSE)),"")</f>
        <v>0.93</v>
      </c>
      <c r="H178" s="96">
        <f>IFERROR(IF(VLOOKUP($A178,'Annex 2 EHV charges'!$A:$O,11,FALSE)=0,"",VLOOKUP($A178,'Annex 2 EHV charges'!$A:$O,11,FALSE)),"")</f>
        <v>0.93</v>
      </c>
    </row>
    <row r="179" spans="1:8" x14ac:dyDescent="0.2">
      <c r="A179" s="89" t="str">
        <f t="array" ref="A179">IFERROR(INDEX('Annex 2 EHV charges'!$A$11:$A$260, MATCH(0, IF(ISBLANK('Annex 2 EHV charges'!$A$11:$A$260),1, COUNTIF(A$4:$A178, 'Annex 2 EHV charges'!$A$11:$A$260)), 0)),"")</f>
        <v>New Import 11</v>
      </c>
      <c r="B179" s="89" t="str">
        <f>IF($A179="","",VLOOKUP($A179,'Annex 2 EHV charges'!$A:$O,2,0))</f>
        <v>New Import 11</v>
      </c>
      <c r="C179" s="90" t="str">
        <f>IF($A179="","",VLOOKUP($A179,'Annex 2 EHV charges'!$A:$O,3,0))</f>
        <v>New Import 11</v>
      </c>
      <c r="D179" s="89" t="str">
        <f>IF($A179="","",VLOOKUP($A179,'Annex 2 EHV charges'!$A:$O,7,0))</f>
        <v>Fonmon Solar Farm</v>
      </c>
      <c r="E179" s="94">
        <f>IFERROR(IF(VLOOKUP($A179,'Annex 2 EHV charges'!$A:$O,8,FALSE)=0,"",VLOOKUP($A179,'Annex 2 EHV charges'!$A:$O,8,FALSE)),"")</f>
        <v>8.4000000000000005E-2</v>
      </c>
      <c r="F179" s="95">
        <f>IFERROR(IF(VLOOKUP($A179,'Annex 2 EHV charges'!$A:$O,9,FALSE)=0,"",VLOOKUP($A179,'Annex 2 EHV charges'!$A:$O,9,FALSE)),"")</f>
        <v>3.81</v>
      </c>
      <c r="G179" s="96">
        <f>IFERROR(IF(VLOOKUP($A179,'Annex 2 EHV charges'!$A:$O,10,FALSE)=0,"",VLOOKUP($A179,'Annex 2 EHV charges'!$A:$O,10,FALSE)),"")</f>
        <v>1.95</v>
      </c>
      <c r="H179" s="96">
        <f>IFERROR(IF(VLOOKUP($A179,'Annex 2 EHV charges'!$A:$O,11,FALSE)=0,"",VLOOKUP($A179,'Annex 2 EHV charges'!$A:$O,11,FALSE)),"")</f>
        <v>1.95</v>
      </c>
    </row>
    <row r="180" spans="1:8" x14ac:dyDescent="0.2">
      <c r="A180" s="89" t="str">
        <f t="array" ref="A180">IFERROR(INDEX('Annex 2 EHV charges'!$A$11:$A$260, MATCH(0, IF(ISBLANK('Annex 2 EHV charges'!$A$11:$A$260),1, COUNTIF(A$4:$A179, 'Annex 2 EHV charges'!$A$11:$A$260)), 0)),"")</f>
        <v>New Import 12</v>
      </c>
      <c r="B180" s="89" t="str">
        <f>IF($A180="","",VLOOKUP($A180,'Annex 2 EHV charges'!$A:$O,2,0))</f>
        <v>New Import 12</v>
      </c>
      <c r="C180" s="90" t="str">
        <f>IF($A180="","",VLOOKUP($A180,'Annex 2 EHV charges'!$A:$O,3,0))</f>
        <v>New Import 12</v>
      </c>
      <c r="D180" s="89" t="str">
        <f>IF($A180="","",VLOOKUP($A180,'Annex 2 EHV charges'!$A:$O,7,0))</f>
        <v>Great House Farm</v>
      </c>
      <c r="E180" s="94">
        <f>IFERROR(IF(VLOOKUP($A180,'Annex 2 EHV charges'!$A:$O,8,FALSE)=0,"",VLOOKUP($A180,'Annex 2 EHV charges'!$A:$O,8,FALSE)),"")</f>
        <v>3.6999999999999998E-2</v>
      </c>
      <c r="F180" s="95">
        <f>IFERROR(IF(VLOOKUP($A180,'Annex 2 EHV charges'!$A:$O,9,FALSE)=0,"",VLOOKUP($A180,'Annex 2 EHV charges'!$A:$O,9,FALSE)),"")</f>
        <v>10.66</v>
      </c>
      <c r="G180" s="96">
        <f>IFERROR(IF(VLOOKUP($A180,'Annex 2 EHV charges'!$A:$O,10,FALSE)=0,"",VLOOKUP($A180,'Annex 2 EHV charges'!$A:$O,10,FALSE)),"")</f>
        <v>2.69</v>
      </c>
      <c r="H180" s="96">
        <f>IFERROR(IF(VLOOKUP($A180,'Annex 2 EHV charges'!$A:$O,11,FALSE)=0,"",VLOOKUP($A180,'Annex 2 EHV charges'!$A:$O,11,FALSE)),"")</f>
        <v>2.69</v>
      </c>
    </row>
    <row r="181" spans="1:8" x14ac:dyDescent="0.2">
      <c r="A181" s="89" t="str">
        <f t="array" ref="A181">IFERROR(INDEX('Annex 2 EHV charges'!$A$11:$A$260, MATCH(0, IF(ISBLANK('Annex 2 EHV charges'!$A$11:$A$260),1, COUNTIF(A$4:$A180, 'Annex 2 EHV charges'!$A$11:$A$260)), 0)),"")</f>
        <v>New Import 13</v>
      </c>
      <c r="B181" s="89" t="str">
        <f>IF($A181="","",VLOOKUP($A181,'Annex 2 EHV charges'!$A:$O,2,0))</f>
        <v>New Import 13</v>
      </c>
      <c r="C181" s="90" t="str">
        <f>IF($A181="","",VLOOKUP($A181,'Annex 2 EHV charges'!$A:$O,3,0))</f>
        <v>New Import 13</v>
      </c>
      <c r="D181" s="89" t="str">
        <f>IF($A181="","",VLOOKUP($A181,'Annex 2 EHV charges'!$A:$O,7,0))</f>
        <v>Gwenlais Solar Farm</v>
      </c>
      <c r="E181" s="94" t="str">
        <f>IFERROR(IF(VLOOKUP($A181,'Annex 2 EHV charges'!$A:$O,8,FALSE)=0,"",VLOOKUP($A181,'Annex 2 EHV charges'!$A:$O,8,FALSE)),"")</f>
        <v/>
      </c>
      <c r="F181" s="95">
        <f>IFERROR(IF(VLOOKUP($A181,'Annex 2 EHV charges'!$A:$O,9,FALSE)=0,"",VLOOKUP($A181,'Annex 2 EHV charges'!$A:$O,9,FALSE)),"")</f>
        <v>3.19</v>
      </c>
      <c r="G181" s="96">
        <f>IFERROR(IF(VLOOKUP($A181,'Annex 2 EHV charges'!$A:$O,10,FALSE)=0,"",VLOOKUP($A181,'Annex 2 EHV charges'!$A:$O,10,FALSE)),"")</f>
        <v>1.39</v>
      </c>
      <c r="H181" s="96">
        <f>IFERROR(IF(VLOOKUP($A181,'Annex 2 EHV charges'!$A:$O,11,FALSE)=0,"",VLOOKUP($A181,'Annex 2 EHV charges'!$A:$O,11,FALSE)),"")</f>
        <v>1.39</v>
      </c>
    </row>
    <row r="182" spans="1:8" x14ac:dyDescent="0.2">
      <c r="A182" s="89" t="str">
        <f t="array" ref="A182">IFERROR(INDEX('Annex 2 EHV charges'!$A$11:$A$260, MATCH(0, IF(ISBLANK('Annex 2 EHV charges'!$A$11:$A$260),1, COUNTIF(A$4:$A181, 'Annex 2 EHV charges'!$A$11:$A$260)), 0)),"")</f>
        <v>New Import 14</v>
      </c>
      <c r="B182" s="89" t="str">
        <f>IF($A182="","",VLOOKUP($A182,'Annex 2 EHV charges'!$A:$O,2,0))</f>
        <v>New Import 14</v>
      </c>
      <c r="C182" s="90" t="str">
        <f>IF($A182="","",VLOOKUP($A182,'Annex 2 EHV charges'!$A:$O,3,0))</f>
        <v>New Import 14</v>
      </c>
      <c r="D182" s="89" t="str">
        <f>IF($A182="","",VLOOKUP($A182,'Annex 2 EHV charges'!$A:$O,7,0))</f>
        <v>Hawse Farm 132kV PV</v>
      </c>
      <c r="E182" s="94" t="str">
        <f>IFERROR(IF(VLOOKUP($A182,'Annex 2 EHV charges'!$A:$O,8,FALSE)=0,"",VLOOKUP($A182,'Annex 2 EHV charges'!$A:$O,8,FALSE)),"")</f>
        <v/>
      </c>
      <c r="F182" s="95">
        <f>IFERROR(IF(VLOOKUP($A182,'Annex 2 EHV charges'!$A:$O,9,FALSE)=0,"",VLOOKUP($A182,'Annex 2 EHV charges'!$A:$O,9,FALSE)),"")</f>
        <v>1.92</v>
      </c>
      <c r="G182" s="96">
        <f>IFERROR(IF(VLOOKUP($A182,'Annex 2 EHV charges'!$A:$O,10,FALSE)=0,"",VLOOKUP($A182,'Annex 2 EHV charges'!$A:$O,10,FALSE)),"")</f>
        <v>2.71</v>
      </c>
      <c r="H182" s="96">
        <f>IFERROR(IF(VLOOKUP($A182,'Annex 2 EHV charges'!$A:$O,11,FALSE)=0,"",VLOOKUP($A182,'Annex 2 EHV charges'!$A:$O,11,FALSE)),"")</f>
        <v>2.71</v>
      </c>
    </row>
    <row r="183" spans="1:8" x14ac:dyDescent="0.2">
      <c r="A183" s="89" t="str">
        <f t="array" ref="A183">IFERROR(INDEX('Annex 2 EHV charges'!$A$11:$A$260, MATCH(0, IF(ISBLANK('Annex 2 EHV charges'!$A$11:$A$260),1, COUNTIF(A$4:$A182, 'Annex 2 EHV charges'!$A$11:$A$260)), 0)),"")</f>
        <v>New Import 15</v>
      </c>
      <c r="B183" s="89" t="str">
        <f>IF($A183="","",VLOOKUP($A183,'Annex 2 EHV charges'!$A:$O,2,0))</f>
        <v>New Import 15</v>
      </c>
      <c r="C183" s="90" t="str">
        <f>IF($A183="","",VLOOKUP($A183,'Annex 2 EHV charges'!$A:$O,3,0))</f>
        <v>New Import 15</v>
      </c>
      <c r="D183" s="89" t="str">
        <f>IF($A183="","",VLOOKUP($A183,'Annex 2 EHV charges'!$A:$O,7,0))</f>
        <v>Hendy 66kV WF</v>
      </c>
      <c r="E183" s="94">
        <f>IFERROR(IF(VLOOKUP($A183,'Annex 2 EHV charges'!$A:$O,8,FALSE)=0,"",VLOOKUP($A183,'Annex 2 EHV charges'!$A:$O,8,FALSE)),"")</f>
        <v>2.2599999999999998</v>
      </c>
      <c r="F183" s="95">
        <f>IFERROR(IF(VLOOKUP($A183,'Annex 2 EHV charges'!$A:$O,9,FALSE)=0,"",VLOOKUP($A183,'Annex 2 EHV charges'!$A:$O,9,FALSE)),"")</f>
        <v>34.67</v>
      </c>
      <c r="G183" s="96">
        <f>IFERROR(IF(VLOOKUP($A183,'Annex 2 EHV charges'!$A:$O,10,FALSE)=0,"",VLOOKUP($A183,'Annex 2 EHV charges'!$A:$O,10,FALSE)),"")</f>
        <v>4.87</v>
      </c>
      <c r="H183" s="96">
        <f>IFERROR(IF(VLOOKUP($A183,'Annex 2 EHV charges'!$A:$O,11,FALSE)=0,"",VLOOKUP($A183,'Annex 2 EHV charges'!$A:$O,11,FALSE)),"")</f>
        <v>4.87</v>
      </c>
    </row>
    <row r="184" spans="1:8" x14ac:dyDescent="0.2">
      <c r="A184" s="89" t="str">
        <f t="array" ref="A184">IFERROR(INDEX('Annex 2 EHV charges'!$A$11:$A$260, MATCH(0, IF(ISBLANK('Annex 2 EHV charges'!$A$11:$A$260),1, COUNTIF(A$4:$A183, 'Annex 2 EHV charges'!$A$11:$A$260)), 0)),"")</f>
        <v>New Import 16</v>
      </c>
      <c r="B184" s="89" t="str">
        <f>IF($A184="","",VLOOKUP($A184,'Annex 2 EHV charges'!$A:$O,2,0))</f>
        <v>New Import 16</v>
      </c>
      <c r="C184" s="90" t="str">
        <f>IF($A184="","",VLOOKUP($A184,'Annex 2 EHV charges'!$A:$O,3,0))</f>
        <v>New Import 16</v>
      </c>
      <c r="D184" s="89" t="str">
        <f>IF($A184="","",VLOOKUP($A184,'Annex 2 EHV charges'!$A:$O,7,0))</f>
        <v>Hopkins Farm 33kV PV</v>
      </c>
      <c r="E184" s="94">
        <f>IFERROR(IF(VLOOKUP($A184,'Annex 2 EHV charges'!$A:$O,8,FALSE)=0,"",VLOOKUP($A184,'Annex 2 EHV charges'!$A:$O,8,FALSE)),"")</f>
        <v>0.14000000000000001</v>
      </c>
      <c r="F184" s="95">
        <f>IFERROR(IF(VLOOKUP($A184,'Annex 2 EHV charges'!$A:$O,9,FALSE)=0,"",VLOOKUP($A184,'Annex 2 EHV charges'!$A:$O,9,FALSE)),"")</f>
        <v>27</v>
      </c>
      <c r="G184" s="96">
        <f>IFERROR(IF(VLOOKUP($A184,'Annex 2 EHV charges'!$A:$O,10,FALSE)=0,"",VLOOKUP($A184,'Annex 2 EHV charges'!$A:$O,10,FALSE)),"")</f>
        <v>1.9</v>
      </c>
      <c r="H184" s="96">
        <f>IFERROR(IF(VLOOKUP($A184,'Annex 2 EHV charges'!$A:$O,11,FALSE)=0,"",VLOOKUP($A184,'Annex 2 EHV charges'!$A:$O,11,FALSE)),"")</f>
        <v>1.9</v>
      </c>
    </row>
    <row r="185" spans="1:8" x14ac:dyDescent="0.2">
      <c r="A185" s="89" t="str">
        <f t="array" ref="A185">IFERROR(INDEX('Annex 2 EHV charges'!$A$11:$A$260, MATCH(0, IF(ISBLANK('Annex 2 EHV charges'!$A$11:$A$260),1, COUNTIF(A$4:$A184, 'Annex 2 EHV charges'!$A$11:$A$260)), 0)),"")</f>
        <v>New Import 17</v>
      </c>
      <c r="B185" s="89" t="str">
        <f>IF($A185="","",VLOOKUP($A185,'Annex 2 EHV charges'!$A:$O,2,0))</f>
        <v>New Import 17</v>
      </c>
      <c r="C185" s="90" t="str">
        <f>IF($A185="","",VLOOKUP($A185,'Annex 2 EHV charges'!$A:$O,3,0))</f>
        <v>New Import 17</v>
      </c>
      <c r="D185" s="89" t="str">
        <f>IF($A185="","",VLOOKUP($A185,'Annex 2 EHV charges'!$A:$O,7,0))</f>
        <v>Longlands Solar Park 33kV PV</v>
      </c>
      <c r="E185" s="94" t="str">
        <f>IFERROR(IF(VLOOKUP($A185,'Annex 2 EHV charges'!$A:$O,8,FALSE)=0,"",VLOOKUP($A185,'Annex 2 EHV charges'!$A:$O,8,FALSE)),"")</f>
        <v/>
      </c>
      <c r="F185" s="95">
        <f>IFERROR(IF(VLOOKUP($A185,'Annex 2 EHV charges'!$A:$O,9,FALSE)=0,"",VLOOKUP($A185,'Annex 2 EHV charges'!$A:$O,9,FALSE)),"")</f>
        <v>10.76</v>
      </c>
      <c r="G185" s="96">
        <f>IFERROR(IF(VLOOKUP($A185,'Annex 2 EHV charges'!$A:$O,10,FALSE)=0,"",VLOOKUP($A185,'Annex 2 EHV charges'!$A:$O,10,FALSE)),"")</f>
        <v>0.7</v>
      </c>
      <c r="H185" s="96">
        <f>IFERROR(IF(VLOOKUP($A185,'Annex 2 EHV charges'!$A:$O,11,FALSE)=0,"",VLOOKUP($A185,'Annex 2 EHV charges'!$A:$O,11,FALSE)),"")</f>
        <v>0.7</v>
      </c>
    </row>
    <row r="186" spans="1:8" x14ac:dyDescent="0.2">
      <c r="A186" s="89" t="str">
        <f t="array" ref="A186">IFERROR(INDEX('Annex 2 EHV charges'!$A$11:$A$260, MATCH(0, IF(ISBLANK('Annex 2 EHV charges'!$A$11:$A$260),1, COUNTIF(A$4:$A185, 'Annex 2 EHV charges'!$A$11:$A$260)), 0)),"")</f>
        <v>New Import 18</v>
      </c>
      <c r="B186" s="89" t="str">
        <f>IF($A186="","",VLOOKUP($A186,'Annex 2 EHV charges'!$A:$O,2,0))</f>
        <v>New Import 18</v>
      </c>
      <c r="C186" s="90" t="str">
        <f>IF($A186="","",VLOOKUP($A186,'Annex 2 EHV charges'!$A:$O,3,0))</f>
        <v>New Import 18</v>
      </c>
      <c r="D186" s="89" t="str">
        <f>IF($A186="","",VLOOKUP($A186,'Annex 2 EHV charges'!$A:$O,7,0))</f>
        <v>Maesmawr Solar Park</v>
      </c>
      <c r="E186" s="94" t="str">
        <f>IFERROR(IF(VLOOKUP($A186,'Annex 2 EHV charges'!$A:$O,8,FALSE)=0,"",VLOOKUP($A186,'Annex 2 EHV charges'!$A:$O,8,FALSE)),"")</f>
        <v/>
      </c>
      <c r="F186" s="95">
        <f>IFERROR(IF(VLOOKUP($A186,'Annex 2 EHV charges'!$A:$O,9,FALSE)=0,"",VLOOKUP($A186,'Annex 2 EHV charges'!$A:$O,9,FALSE)),"")</f>
        <v>133.31</v>
      </c>
      <c r="G186" s="96">
        <f>IFERROR(IF(VLOOKUP($A186,'Annex 2 EHV charges'!$A:$O,10,FALSE)=0,"",VLOOKUP($A186,'Annex 2 EHV charges'!$A:$O,10,FALSE)),"")</f>
        <v>1.72</v>
      </c>
      <c r="H186" s="96">
        <f>IFERROR(IF(VLOOKUP($A186,'Annex 2 EHV charges'!$A:$O,11,FALSE)=0,"",VLOOKUP($A186,'Annex 2 EHV charges'!$A:$O,11,FALSE)),"")</f>
        <v>1.72</v>
      </c>
    </row>
    <row r="187" spans="1:8" x14ac:dyDescent="0.2">
      <c r="A187" s="89" t="str">
        <f t="array" ref="A187">IFERROR(INDEX('Annex 2 EHV charges'!$A$11:$A$260, MATCH(0, IF(ISBLANK('Annex 2 EHV charges'!$A$11:$A$260),1, COUNTIF(A$4:$A186, 'Annex 2 EHV charges'!$A$11:$A$260)), 0)),"")</f>
        <v>New Import 19</v>
      </c>
      <c r="B187" s="89" t="str">
        <f>IF($A187="","",VLOOKUP($A187,'Annex 2 EHV charges'!$A:$O,2,0))</f>
        <v>New Import 19</v>
      </c>
      <c r="C187" s="90" t="str">
        <f>IF($A187="","",VLOOKUP($A187,'Annex 2 EHV charges'!$A:$O,3,0))</f>
        <v>New Import 19</v>
      </c>
      <c r="D187" s="89" t="str">
        <f>IF($A187="","",VLOOKUP($A187,'Annex 2 EHV charges'!$A:$O,7,0))</f>
        <v>Manorafon 33kV</v>
      </c>
      <c r="E187" s="94">
        <f>IFERROR(IF(VLOOKUP($A187,'Annex 2 EHV charges'!$A:$O,8,FALSE)=0,"",VLOOKUP($A187,'Annex 2 EHV charges'!$A:$O,8,FALSE)),"")</f>
        <v>3.3460000000000001</v>
      </c>
      <c r="F187" s="95">
        <f>IFERROR(IF(VLOOKUP($A187,'Annex 2 EHV charges'!$A:$O,9,FALSE)=0,"",VLOOKUP($A187,'Annex 2 EHV charges'!$A:$O,9,FALSE)),"")</f>
        <v>3952.9</v>
      </c>
      <c r="G187" s="96">
        <f>IFERROR(IF(VLOOKUP($A187,'Annex 2 EHV charges'!$A:$O,10,FALSE)=0,"",VLOOKUP($A187,'Annex 2 EHV charges'!$A:$O,10,FALSE)),"")</f>
        <v>4.4000000000000004</v>
      </c>
      <c r="H187" s="96">
        <f>IFERROR(IF(VLOOKUP($A187,'Annex 2 EHV charges'!$A:$O,11,FALSE)=0,"",VLOOKUP($A187,'Annex 2 EHV charges'!$A:$O,11,FALSE)),"")</f>
        <v>4.4000000000000004</v>
      </c>
    </row>
    <row r="188" spans="1:8" x14ac:dyDescent="0.2">
      <c r="A188" s="89" t="str">
        <f t="array" ref="A188">IFERROR(INDEX('Annex 2 EHV charges'!$A$11:$A$260, MATCH(0, IF(ISBLANK('Annex 2 EHV charges'!$A$11:$A$260),1, COUNTIF(A$4:$A187, 'Annex 2 EHV charges'!$A$11:$A$260)), 0)),"")</f>
        <v>New Import 20</v>
      </c>
      <c r="B188" s="89" t="str">
        <f>IF($A188="","",VLOOKUP($A188,'Annex 2 EHV charges'!$A:$O,2,0))</f>
        <v>New Import 20</v>
      </c>
      <c r="C188" s="90" t="str">
        <f>IF($A188="","",VLOOKUP($A188,'Annex 2 EHV charges'!$A:$O,3,0))</f>
        <v>New Import 20</v>
      </c>
      <c r="D188" s="89" t="str">
        <f>IF($A188="","",VLOOKUP($A188,'Annex 2 EHV charges'!$A:$O,7,0))</f>
        <v>Mynydd Carn Y Cefn</v>
      </c>
      <c r="E188" s="94">
        <f>IFERROR(IF(VLOOKUP($A188,'Annex 2 EHV charges'!$A:$O,8,FALSE)=0,"",VLOOKUP($A188,'Annex 2 EHV charges'!$A:$O,8,FALSE)),"")</f>
        <v>1.4999999999999999E-2</v>
      </c>
      <c r="F188" s="95">
        <f>IFERROR(IF(VLOOKUP($A188,'Annex 2 EHV charges'!$A:$O,9,FALSE)=0,"",VLOOKUP($A188,'Annex 2 EHV charges'!$A:$O,9,FALSE)),"")</f>
        <v>55.02</v>
      </c>
      <c r="G188" s="96">
        <f>IFERROR(IF(VLOOKUP($A188,'Annex 2 EHV charges'!$A:$O,10,FALSE)=0,"",VLOOKUP($A188,'Annex 2 EHV charges'!$A:$O,10,FALSE)),"")</f>
        <v>0.78</v>
      </c>
      <c r="H188" s="96">
        <f>IFERROR(IF(VLOOKUP($A188,'Annex 2 EHV charges'!$A:$O,11,FALSE)=0,"",VLOOKUP($A188,'Annex 2 EHV charges'!$A:$O,11,FALSE)),"")</f>
        <v>0.78</v>
      </c>
    </row>
    <row r="189" spans="1:8" x14ac:dyDescent="0.2">
      <c r="A189" s="89" t="str">
        <f t="array" ref="A189">IFERROR(INDEX('Annex 2 EHV charges'!$A$11:$A$260, MATCH(0, IF(ISBLANK('Annex 2 EHV charges'!$A$11:$A$260),1, COUNTIF(A$4:$A188, 'Annex 2 EHV charges'!$A$11:$A$260)), 0)),"")</f>
        <v>New Import 21</v>
      </c>
      <c r="B189" s="89" t="str">
        <f>IF($A189="","",VLOOKUP($A189,'Annex 2 EHV charges'!$A:$O,2,0))</f>
        <v>New Import 21</v>
      </c>
      <c r="C189" s="90" t="str">
        <f>IF($A189="","",VLOOKUP($A189,'Annex 2 EHV charges'!$A:$O,3,0))</f>
        <v>New Import 21</v>
      </c>
      <c r="D189" s="89" t="str">
        <f>IF($A189="","",VLOOKUP($A189,'Annex 2 EHV charges'!$A:$O,7,0))</f>
        <v>Mynydd Llanhilleth Wind Farm</v>
      </c>
      <c r="E189" s="94">
        <f>IFERROR(IF(VLOOKUP($A189,'Annex 2 EHV charges'!$A:$O,8,FALSE)=0,"",VLOOKUP($A189,'Annex 2 EHV charges'!$A:$O,8,FALSE)),"")</f>
        <v>2.1549999999999998</v>
      </c>
      <c r="F189" s="95">
        <f>IFERROR(IF(VLOOKUP($A189,'Annex 2 EHV charges'!$A:$O,9,FALSE)=0,"",VLOOKUP($A189,'Annex 2 EHV charges'!$A:$O,9,FALSE)),"")</f>
        <v>12.05</v>
      </c>
      <c r="G189" s="96">
        <f>IFERROR(IF(VLOOKUP($A189,'Annex 2 EHV charges'!$A:$O,10,FALSE)=0,"",VLOOKUP($A189,'Annex 2 EHV charges'!$A:$O,10,FALSE)),"")</f>
        <v>1.42</v>
      </c>
      <c r="H189" s="96">
        <f>IFERROR(IF(VLOOKUP($A189,'Annex 2 EHV charges'!$A:$O,11,FALSE)=0,"",VLOOKUP($A189,'Annex 2 EHV charges'!$A:$O,11,FALSE)),"")</f>
        <v>1.42</v>
      </c>
    </row>
    <row r="190" spans="1:8" x14ac:dyDescent="0.2">
      <c r="A190" s="89" t="str">
        <f t="array" ref="A190">IFERROR(INDEX('Annex 2 EHV charges'!$A$11:$A$260, MATCH(0, IF(ISBLANK('Annex 2 EHV charges'!$A$11:$A$260),1, COUNTIF(A$4:$A189, 'Annex 2 EHV charges'!$A$11:$A$260)), 0)),"")</f>
        <v>New Import 22</v>
      </c>
      <c r="B190" s="89" t="str">
        <f>IF($A190="","",VLOOKUP($A190,'Annex 2 EHV charges'!$A:$O,2,0))</f>
        <v>New Import 22</v>
      </c>
      <c r="C190" s="90" t="str">
        <f>IF($A190="","",VLOOKUP($A190,'Annex 2 EHV charges'!$A:$O,3,0))</f>
        <v>New Import 22</v>
      </c>
      <c r="D190" s="89" t="str">
        <f>IF($A190="","",VLOOKUP($A190,'Annex 2 EHV charges'!$A:$O,7,0))</f>
        <v>Mynydd Maen WF</v>
      </c>
      <c r="E190" s="94">
        <f>IFERROR(IF(VLOOKUP($A190,'Annex 2 EHV charges'!$A:$O,8,FALSE)=0,"",VLOOKUP($A190,'Annex 2 EHV charges'!$A:$O,8,FALSE)),"")</f>
        <v>1E-3</v>
      </c>
      <c r="F190" s="95">
        <f>IFERROR(IF(VLOOKUP($A190,'Annex 2 EHV charges'!$A:$O,9,FALSE)=0,"",VLOOKUP($A190,'Annex 2 EHV charges'!$A:$O,9,FALSE)),"")</f>
        <v>9.6</v>
      </c>
      <c r="G190" s="96">
        <f>IFERROR(IF(VLOOKUP($A190,'Annex 2 EHV charges'!$A:$O,10,FALSE)=0,"",VLOOKUP($A190,'Annex 2 EHV charges'!$A:$O,10,FALSE)),"")</f>
        <v>1.19</v>
      </c>
      <c r="H190" s="96">
        <f>IFERROR(IF(VLOOKUP($A190,'Annex 2 EHV charges'!$A:$O,11,FALSE)=0,"",VLOOKUP($A190,'Annex 2 EHV charges'!$A:$O,11,FALSE)),"")</f>
        <v>1.19</v>
      </c>
    </row>
    <row r="191" spans="1:8" x14ac:dyDescent="0.2">
      <c r="A191" s="89" t="str">
        <f t="array" ref="A191">IFERROR(INDEX('Annex 2 EHV charges'!$A$11:$A$260, MATCH(0, IF(ISBLANK('Annex 2 EHV charges'!$A$11:$A$260),1, COUNTIF(A$4:$A190, 'Annex 2 EHV charges'!$A$11:$A$260)), 0)),"")</f>
        <v>New Import 23</v>
      </c>
      <c r="B191" s="89" t="str">
        <f>IF($A191="","",VLOOKUP($A191,'Annex 2 EHV charges'!$A:$O,2,0))</f>
        <v>New Import 23</v>
      </c>
      <c r="C191" s="90" t="str">
        <f>IF($A191="","",VLOOKUP($A191,'Annex 2 EHV charges'!$A:$O,3,0))</f>
        <v>New Import 23</v>
      </c>
      <c r="D191" s="89" t="str">
        <f>IF($A191="","",VLOOKUP($A191,'Annex 2 EHV charges'!$A:$O,7,0))</f>
        <v>Oaklands Farm</v>
      </c>
      <c r="E191" s="94" t="str">
        <f>IFERROR(IF(VLOOKUP($A191,'Annex 2 EHV charges'!$A:$O,8,FALSE)=0,"",VLOOKUP($A191,'Annex 2 EHV charges'!$A:$O,8,FALSE)),"")</f>
        <v/>
      </c>
      <c r="F191" s="95">
        <f>IFERROR(IF(VLOOKUP($A191,'Annex 2 EHV charges'!$A:$O,9,FALSE)=0,"",VLOOKUP($A191,'Annex 2 EHV charges'!$A:$O,9,FALSE)),"")</f>
        <v>2.1</v>
      </c>
      <c r="G191" s="96">
        <f>IFERROR(IF(VLOOKUP($A191,'Annex 2 EHV charges'!$A:$O,10,FALSE)=0,"",VLOOKUP($A191,'Annex 2 EHV charges'!$A:$O,10,FALSE)),"")</f>
        <v>3.42</v>
      </c>
      <c r="H191" s="96">
        <f>IFERROR(IF(VLOOKUP($A191,'Annex 2 EHV charges'!$A:$O,11,FALSE)=0,"",VLOOKUP($A191,'Annex 2 EHV charges'!$A:$O,11,FALSE)),"")</f>
        <v>3.42</v>
      </c>
    </row>
    <row r="192" spans="1:8" x14ac:dyDescent="0.2">
      <c r="A192" s="89" t="str">
        <f t="array" ref="A192">IFERROR(INDEX('Annex 2 EHV charges'!$A$11:$A$260, MATCH(0, IF(ISBLANK('Annex 2 EHV charges'!$A$11:$A$260),1, COUNTIF(A$4:$A191, 'Annex 2 EHV charges'!$A$11:$A$260)), 0)),"")</f>
        <v>New Import 24</v>
      </c>
      <c r="B192" s="89" t="str">
        <f>IF($A192="","",VLOOKUP($A192,'Annex 2 EHV charges'!$A:$O,2,0))</f>
        <v>New Import 24</v>
      </c>
      <c r="C192" s="90" t="str">
        <f>IF($A192="","",VLOOKUP($A192,'Annex 2 EHV charges'!$A:$O,3,0))</f>
        <v>New Import 24</v>
      </c>
      <c r="D192" s="89" t="str">
        <f>IF($A192="","",VLOOKUP($A192,'Annex 2 EHV charges'!$A:$O,7,0))</f>
        <v>Pen Onn Solar Park</v>
      </c>
      <c r="E192" s="94" t="str">
        <f>IFERROR(IF(VLOOKUP($A192,'Annex 2 EHV charges'!$A:$O,8,FALSE)=0,"",VLOOKUP($A192,'Annex 2 EHV charges'!$A:$O,8,FALSE)),"")</f>
        <v/>
      </c>
      <c r="F192" s="95">
        <f>IFERROR(IF(VLOOKUP($A192,'Annex 2 EHV charges'!$A:$O,9,FALSE)=0,"",VLOOKUP($A192,'Annex 2 EHV charges'!$A:$O,9,FALSE)),"")</f>
        <v>28.23</v>
      </c>
      <c r="G192" s="96">
        <f>IFERROR(IF(VLOOKUP($A192,'Annex 2 EHV charges'!$A:$O,10,FALSE)=0,"",VLOOKUP($A192,'Annex 2 EHV charges'!$A:$O,10,FALSE)),"")</f>
        <v>3.06</v>
      </c>
      <c r="H192" s="96">
        <f>IFERROR(IF(VLOOKUP($A192,'Annex 2 EHV charges'!$A:$O,11,FALSE)=0,"",VLOOKUP($A192,'Annex 2 EHV charges'!$A:$O,11,FALSE)),"")</f>
        <v>3.06</v>
      </c>
    </row>
    <row r="193" spans="1:12" x14ac:dyDescent="0.2">
      <c r="A193" s="89" t="str">
        <f t="array" ref="A193">IFERROR(INDEX('Annex 2 EHV charges'!$A$11:$A$260, MATCH(0, IF(ISBLANK('Annex 2 EHV charges'!$A$11:$A$260),1, COUNTIF(A$4:$A192, 'Annex 2 EHV charges'!$A$11:$A$260)), 0)),"")</f>
        <v>New Import 25</v>
      </c>
      <c r="B193" s="89" t="str">
        <f>IF($A193="","",VLOOKUP($A193,'Annex 2 EHV charges'!$A:$O,2,0))</f>
        <v>New Import 25</v>
      </c>
      <c r="C193" s="90" t="str">
        <f>IF($A193="","",VLOOKUP($A193,'Annex 2 EHV charges'!$A:$O,3,0))</f>
        <v>New Import 25</v>
      </c>
      <c r="D193" s="89" t="str">
        <f>IF($A193="","",VLOOKUP($A193,'Annex 2 EHV charges'!$A:$O,7,0))</f>
        <v>PENCOED STOR 132kV</v>
      </c>
      <c r="E193" s="94">
        <f>IFERROR(IF(VLOOKUP($A193,'Annex 2 EHV charges'!$A:$O,8,FALSE)=0,"",VLOOKUP($A193,'Annex 2 EHV charges'!$A:$O,8,FALSE)),"")</f>
        <v>2E-3</v>
      </c>
      <c r="F193" s="95">
        <f>IFERROR(IF(VLOOKUP($A193,'Annex 2 EHV charges'!$A:$O,9,FALSE)=0,"",VLOOKUP($A193,'Annex 2 EHV charges'!$A:$O,9,FALSE)),"")</f>
        <v>3.55</v>
      </c>
      <c r="G193" s="96">
        <f>IFERROR(IF(VLOOKUP($A193,'Annex 2 EHV charges'!$A:$O,10,FALSE)=0,"",VLOOKUP($A193,'Annex 2 EHV charges'!$A:$O,10,FALSE)),"")</f>
        <v>1.6</v>
      </c>
      <c r="H193" s="96">
        <f>IFERROR(IF(VLOOKUP($A193,'Annex 2 EHV charges'!$A:$O,11,FALSE)=0,"",VLOOKUP($A193,'Annex 2 EHV charges'!$A:$O,11,FALSE)),"")</f>
        <v>1.6</v>
      </c>
    </row>
    <row r="194" spans="1:12" x14ac:dyDescent="0.2">
      <c r="A194" s="89" t="str">
        <f t="array" ref="A194">IFERROR(INDEX('Annex 2 EHV charges'!$A$11:$A$260, MATCH(0, IF(ISBLANK('Annex 2 EHV charges'!$A$11:$A$260),1, COUNTIF(A$4:$A193, 'Annex 2 EHV charges'!$A$11:$A$260)), 0)),"")</f>
        <v>New Import 26</v>
      </c>
      <c r="B194" s="89" t="str">
        <f>IF($A194="","",VLOOKUP($A194,'Annex 2 EHV charges'!$A:$O,2,0))</f>
        <v>New Import 26</v>
      </c>
      <c r="C194" s="90" t="str">
        <f>IF($A194="","",VLOOKUP($A194,'Annex 2 EHV charges'!$A:$O,3,0))</f>
        <v>New Import 26</v>
      </c>
      <c r="D194" s="89" t="str">
        <f>IF($A194="","",VLOOKUP($A194,'Annex 2 EHV charges'!$A:$O,7,0))</f>
        <v>PENDERI 132kV GEN</v>
      </c>
      <c r="E194" s="94">
        <f>IFERROR(IF(VLOOKUP($A194,'Annex 2 EHV charges'!$A:$O,8,FALSE)=0,"",VLOOKUP($A194,'Annex 2 EHV charges'!$A:$O,8,FALSE)),"")</f>
        <v>7.1999999999999995E-2</v>
      </c>
      <c r="F194" s="95">
        <f>IFERROR(IF(VLOOKUP($A194,'Annex 2 EHV charges'!$A:$O,9,FALSE)=0,"",VLOOKUP($A194,'Annex 2 EHV charges'!$A:$O,9,FALSE)),"")</f>
        <v>15.67</v>
      </c>
      <c r="G194" s="96">
        <f>IFERROR(IF(VLOOKUP($A194,'Annex 2 EHV charges'!$A:$O,10,FALSE)=0,"",VLOOKUP($A194,'Annex 2 EHV charges'!$A:$O,10,FALSE)),"")</f>
        <v>2.84</v>
      </c>
      <c r="H194" s="96">
        <f>IFERROR(IF(VLOOKUP($A194,'Annex 2 EHV charges'!$A:$O,11,FALSE)=0,"",VLOOKUP($A194,'Annex 2 EHV charges'!$A:$O,11,FALSE)),"")</f>
        <v>2.84</v>
      </c>
    </row>
    <row r="195" spans="1:12" x14ac:dyDescent="0.2">
      <c r="A195" s="89" t="str">
        <f t="array" ref="A195">IFERROR(INDEX('Annex 2 EHV charges'!$A$11:$A$260, MATCH(0, IF(ISBLANK('Annex 2 EHV charges'!$A$11:$A$260),1, COUNTIF(A$4:$A194, 'Annex 2 EHV charges'!$A$11:$A$260)), 0)),"")</f>
        <v>New Import 27</v>
      </c>
      <c r="B195" s="89" t="str">
        <f>IF($A195="","",VLOOKUP($A195,'Annex 2 EHV charges'!$A:$O,2,0))</f>
        <v>New Import 27</v>
      </c>
      <c r="C195" s="90" t="str">
        <f>IF($A195="","",VLOOKUP($A195,'Annex 2 EHV charges'!$A:$O,3,0))</f>
        <v>New Import 27</v>
      </c>
      <c r="D195" s="89" t="str">
        <f>IF($A195="","",VLOOKUP($A195,'Annex 2 EHV charges'!$A:$O,7,0))</f>
        <v>Pentrebach 66kV PV</v>
      </c>
      <c r="E195" s="94">
        <f>IFERROR(IF(VLOOKUP($A195,'Annex 2 EHV charges'!$A:$O,8,FALSE)=0,"",VLOOKUP($A195,'Annex 2 EHV charges'!$A:$O,8,FALSE)),"")</f>
        <v>1.2170000000000001</v>
      </c>
      <c r="F195" s="95">
        <f>IFERROR(IF(VLOOKUP($A195,'Annex 2 EHV charges'!$A:$O,9,FALSE)=0,"",VLOOKUP($A195,'Annex 2 EHV charges'!$A:$O,9,FALSE)),"")</f>
        <v>6.61</v>
      </c>
      <c r="G195" s="96">
        <f>IFERROR(IF(VLOOKUP($A195,'Annex 2 EHV charges'!$A:$O,10,FALSE)=0,"",VLOOKUP($A195,'Annex 2 EHV charges'!$A:$O,10,FALSE)),"")</f>
        <v>1.9</v>
      </c>
      <c r="H195" s="96">
        <f>IFERROR(IF(VLOOKUP($A195,'Annex 2 EHV charges'!$A:$O,11,FALSE)=0,"",VLOOKUP($A195,'Annex 2 EHV charges'!$A:$O,11,FALSE)),"")</f>
        <v>1.9</v>
      </c>
    </row>
    <row r="196" spans="1:12" x14ac:dyDescent="0.2">
      <c r="A196" s="89" t="str">
        <f t="array" ref="A196">IFERROR(INDEX('Annex 2 EHV charges'!$A$11:$A$260, MATCH(0, IF(ISBLANK('Annex 2 EHV charges'!$A$11:$A$260),1, COUNTIF(A$4:$A195, 'Annex 2 EHV charges'!$A$11:$A$260)), 0)),"")</f>
        <v>New Import 28</v>
      </c>
      <c r="B196" s="89" t="str">
        <f>IF($A196="","",VLOOKUP($A196,'Annex 2 EHV charges'!$A:$O,2,0))</f>
        <v>New Import 28</v>
      </c>
      <c r="C196" s="90" t="str">
        <f>IF($A196="","",VLOOKUP($A196,'Annex 2 EHV charges'!$A:$O,3,0))</f>
        <v>New Import 28</v>
      </c>
      <c r="D196" s="89" t="str">
        <f>IF($A196="","",VLOOKUP($A196,'Annex 2 EHV charges'!$A:$O,7,0))</f>
        <v>Rassau Grid Stability</v>
      </c>
      <c r="E196" s="94" t="str">
        <f>IFERROR(IF(VLOOKUP($A196,'Annex 2 EHV charges'!$A:$O,8,FALSE)=0,"",VLOOKUP($A196,'Annex 2 EHV charges'!$A:$O,8,FALSE)),"")</f>
        <v/>
      </c>
      <c r="F196" s="95">
        <f>IFERROR(IF(VLOOKUP($A196,'Annex 2 EHV charges'!$A:$O,9,FALSE)=0,"",VLOOKUP($A196,'Annex 2 EHV charges'!$A:$O,9,FALSE)),"")</f>
        <v>123749.02</v>
      </c>
      <c r="G196" s="96">
        <f>IFERROR(IF(VLOOKUP($A196,'Annex 2 EHV charges'!$A:$O,10,FALSE)=0,"",VLOOKUP($A196,'Annex 2 EHV charges'!$A:$O,10,FALSE)),"")</f>
        <v>1.59</v>
      </c>
      <c r="H196" s="96">
        <f>IFERROR(IF(VLOOKUP($A196,'Annex 2 EHV charges'!$A:$O,11,FALSE)=0,"",VLOOKUP($A196,'Annex 2 EHV charges'!$A:$O,11,FALSE)),"")</f>
        <v>1.59</v>
      </c>
    </row>
    <row r="197" spans="1:12" x14ac:dyDescent="0.2">
      <c r="A197" s="89" t="str">
        <f t="array" ref="A197">IFERROR(INDEX('Annex 2 EHV charges'!$A$11:$A$260, MATCH(0, IF(ISBLANK('Annex 2 EHV charges'!$A$11:$A$260),1, COUNTIF(A$4:$A196, 'Annex 2 EHV charges'!$A$11:$A$260)), 0)),"")</f>
        <v>New Import 29</v>
      </c>
      <c r="B197" s="89" t="str">
        <f>IF($A197="","",VLOOKUP($A197,'Annex 2 EHV charges'!$A:$O,2,0))</f>
        <v>New Import 29</v>
      </c>
      <c r="C197" s="90" t="str">
        <f>IF($A197="","",VLOOKUP($A197,'Annex 2 EHV charges'!$A:$O,3,0))</f>
        <v>New Import 29</v>
      </c>
      <c r="D197" s="89" t="str">
        <f>IF($A197="","",VLOOKUP($A197,'Annex 2 EHV charges'!$A:$O,7,0))</f>
        <v>Rhoscrowther Wind Farm</v>
      </c>
      <c r="E197" s="94" t="str">
        <f>IFERROR(IF(VLOOKUP($A197,'Annex 2 EHV charges'!$A:$O,8,FALSE)=0,"",VLOOKUP($A197,'Annex 2 EHV charges'!$A:$O,8,FALSE)),"")</f>
        <v/>
      </c>
      <c r="F197" s="95">
        <f>IFERROR(IF(VLOOKUP($A197,'Annex 2 EHV charges'!$A:$O,9,FALSE)=0,"",VLOOKUP($A197,'Annex 2 EHV charges'!$A:$O,9,FALSE)),"")</f>
        <v>198.26</v>
      </c>
      <c r="G197" s="96">
        <f>IFERROR(IF(VLOOKUP($A197,'Annex 2 EHV charges'!$A:$O,10,FALSE)=0,"",VLOOKUP($A197,'Annex 2 EHV charges'!$A:$O,10,FALSE)),"")</f>
        <v>0.85</v>
      </c>
      <c r="H197" s="96">
        <f>IFERROR(IF(VLOOKUP($A197,'Annex 2 EHV charges'!$A:$O,11,FALSE)=0,"",VLOOKUP($A197,'Annex 2 EHV charges'!$A:$O,11,FALSE)),"")</f>
        <v>0.85</v>
      </c>
    </row>
    <row r="198" spans="1:12" x14ac:dyDescent="0.2">
      <c r="A198" s="89" t="str">
        <f t="array" ref="A198">IFERROR(INDEX('Annex 2 EHV charges'!$A$11:$A$260, MATCH(0, IF(ISBLANK('Annex 2 EHV charges'!$A$11:$A$260),1, COUNTIF(A$4:$A197, 'Annex 2 EHV charges'!$A$11:$A$260)), 0)),"")</f>
        <v>New Import 30</v>
      </c>
      <c r="B198" s="89" t="str">
        <f>IF($A198="","",VLOOKUP($A198,'Annex 2 EHV charges'!$A:$O,2,0))</f>
        <v>New Import 30</v>
      </c>
      <c r="C198" s="90" t="str">
        <f>IF($A198="","",VLOOKUP($A198,'Annex 2 EHV charges'!$A:$O,3,0))</f>
        <v>New Import 30</v>
      </c>
      <c r="D198" s="89" t="str">
        <f>IF($A198="","",VLOOKUP($A198,'Annex 2 EHV charges'!$A:$O,7,0))</f>
        <v>SOUTHBROOK STOR 33kV GEN</v>
      </c>
      <c r="E198" s="94">
        <f>IFERROR(IF(VLOOKUP($A198,'Annex 2 EHV charges'!$A:$O,8,FALSE)=0,"",VLOOKUP($A198,'Annex 2 EHV charges'!$A:$O,8,FALSE)),"")</f>
        <v>1.161</v>
      </c>
      <c r="F198" s="95">
        <f>IFERROR(IF(VLOOKUP($A198,'Annex 2 EHV charges'!$A:$O,9,FALSE)=0,"",VLOOKUP($A198,'Annex 2 EHV charges'!$A:$O,9,FALSE)),"")</f>
        <v>5.79</v>
      </c>
      <c r="G198" s="96">
        <f>IFERROR(IF(VLOOKUP($A198,'Annex 2 EHV charges'!$A:$O,10,FALSE)=0,"",VLOOKUP($A198,'Annex 2 EHV charges'!$A:$O,10,FALSE)),"")</f>
        <v>1.82</v>
      </c>
      <c r="H198" s="96">
        <f>IFERROR(IF(VLOOKUP($A198,'Annex 2 EHV charges'!$A:$O,11,FALSE)=0,"",VLOOKUP($A198,'Annex 2 EHV charges'!$A:$O,11,FALSE)),"")</f>
        <v>1.82</v>
      </c>
    </row>
    <row r="199" spans="1:12" x14ac:dyDescent="0.2">
      <c r="A199" s="89" t="str">
        <f t="array" ref="A199">IFERROR(INDEX('Annex 2 EHV charges'!$A$11:$A$260, MATCH(0, IF(ISBLANK('Annex 2 EHV charges'!$A$11:$A$260),1, COUNTIF(A$4:$A198, 'Annex 2 EHV charges'!$A$11:$A$260)), 0)),"")</f>
        <v>New Import 31</v>
      </c>
      <c r="B199" s="89" t="str">
        <f>IF($A199="","",VLOOKUP($A199,'Annex 2 EHV charges'!$A:$O,2,0))</f>
        <v>New Import 31</v>
      </c>
      <c r="C199" s="90" t="str">
        <f>IF($A199="","",VLOOKUP($A199,'Annex 2 EHV charges'!$A:$O,3,0))</f>
        <v>New Import 31</v>
      </c>
      <c r="D199" s="89" t="str">
        <f>IF($A199="","",VLOOKUP($A199,'Annex 2 EHV charges'!$A:$O,7,0))</f>
        <v>Tythegston Solar 33kV</v>
      </c>
      <c r="E199" s="94" t="str">
        <f>IFERROR(IF(VLOOKUP($A199,'Annex 2 EHV charges'!$A:$O,8,FALSE)=0,"",VLOOKUP($A199,'Annex 2 EHV charges'!$A:$O,8,FALSE)),"")</f>
        <v/>
      </c>
      <c r="F199" s="95">
        <f>IFERROR(IF(VLOOKUP($A199,'Annex 2 EHV charges'!$A:$O,9,FALSE)=0,"",VLOOKUP($A199,'Annex 2 EHV charges'!$A:$O,9,FALSE)),"")</f>
        <v>74.44</v>
      </c>
      <c r="G199" s="96">
        <f>IFERROR(IF(VLOOKUP($A199,'Annex 2 EHV charges'!$A:$O,10,FALSE)=0,"",VLOOKUP($A199,'Annex 2 EHV charges'!$A:$O,10,FALSE)),"")</f>
        <v>0.69</v>
      </c>
      <c r="H199" s="96">
        <f>IFERROR(IF(VLOOKUP($A199,'Annex 2 EHV charges'!$A:$O,11,FALSE)=0,"",VLOOKUP($A199,'Annex 2 EHV charges'!$A:$O,11,FALSE)),"")</f>
        <v>0.69</v>
      </c>
    </row>
    <row r="200" spans="1:12" x14ac:dyDescent="0.2">
      <c r="A200" s="89" t="str">
        <f t="array" ref="A200">IFERROR(INDEX('Annex 2 EHV charges'!$A$11:$A$260, MATCH(0, IF(ISBLANK('Annex 2 EHV charges'!$A$11:$A$260),1, COUNTIF(A$4:$A199, 'Annex 2 EHV charges'!$A$11:$A$260)), 0)),"")</f>
        <v>New Import 32</v>
      </c>
      <c r="B200" s="89" t="str">
        <f>IF($A200="","",VLOOKUP($A200,'Annex 2 EHV charges'!$A:$O,2,0))</f>
        <v>New Import 32</v>
      </c>
      <c r="C200" s="90" t="str">
        <f>IF($A200="","",VLOOKUP($A200,'Annex 2 EHV charges'!$A:$O,3,0))</f>
        <v>New Import 32</v>
      </c>
      <c r="D200" s="89" t="str">
        <f>IF($A200="","",VLOOKUP($A200,'Annex 2 EHV charges'!$A:$O,7,0))</f>
        <v>Vogen 33kV Biomass</v>
      </c>
      <c r="E200" s="94">
        <f>IFERROR(IF(VLOOKUP($A200,'Annex 2 EHV charges'!$A:$O,8,FALSE)=0,"",VLOOKUP($A200,'Annex 2 EHV charges'!$A:$O,8,FALSE)),"")</f>
        <v>2.8000000000000001E-2</v>
      </c>
      <c r="F200" s="95">
        <f>IFERROR(IF(VLOOKUP($A200,'Annex 2 EHV charges'!$A:$O,9,FALSE)=0,"",VLOOKUP($A200,'Annex 2 EHV charges'!$A:$O,9,FALSE)),"")</f>
        <v>447.89</v>
      </c>
      <c r="G200" s="96">
        <f>IFERROR(IF(VLOOKUP($A200,'Annex 2 EHV charges'!$A:$O,10,FALSE)=0,"",VLOOKUP($A200,'Annex 2 EHV charges'!$A:$O,10,FALSE)),"")</f>
        <v>0.99</v>
      </c>
      <c r="H200" s="96">
        <f>IFERROR(IF(VLOOKUP($A200,'Annex 2 EHV charges'!$A:$O,11,FALSE)=0,"",VLOOKUP($A200,'Annex 2 EHV charges'!$A:$O,11,FALSE)),"")</f>
        <v>0.99</v>
      </c>
    </row>
    <row r="201" spans="1:12" x14ac:dyDescent="0.2">
      <c r="A201" s="89" t="str">
        <f t="array" ref="A201">IFERROR(INDEX('Annex 2 EHV charges'!$A$11:$A$260, MATCH(0, IF(ISBLANK('Annex 2 EHV charges'!$A$11:$A$260),1, COUNTIF(A$4:$A200, 'Annex 2 EHV charges'!$A$11:$A$260)), 0)),"")</f>
        <v>New Import 33</v>
      </c>
      <c r="B201" s="89" t="str">
        <f>IF($A201="","",VLOOKUP($A201,'Annex 2 EHV charges'!$A:$O,2,0))</f>
        <v>New Import 33</v>
      </c>
      <c r="C201" s="90" t="str">
        <f>IF($A201="","",VLOOKUP($A201,'Annex 2 EHV charges'!$A:$O,3,0))</f>
        <v>New Import 33</v>
      </c>
      <c r="D201" s="89" t="str">
        <f>IF($A201="","",VLOOKUP($A201,'Annex 2 EHV charges'!$A:$O,7,0))</f>
        <v>Wauntysswg Park 33kV PV</v>
      </c>
      <c r="E201" s="94" t="str">
        <f>IFERROR(IF(VLOOKUP($A201,'Annex 2 EHV charges'!$A:$O,8,FALSE)=0,"",VLOOKUP($A201,'Annex 2 EHV charges'!$A:$O,8,FALSE)),"")</f>
        <v/>
      </c>
      <c r="F201" s="95">
        <f>IFERROR(IF(VLOOKUP($A201,'Annex 2 EHV charges'!$A:$O,9,FALSE)=0,"",VLOOKUP($A201,'Annex 2 EHV charges'!$A:$O,9,FALSE)),"")</f>
        <v>1.75</v>
      </c>
      <c r="G201" s="96">
        <f>IFERROR(IF(VLOOKUP($A201,'Annex 2 EHV charges'!$A:$O,10,FALSE)=0,"",VLOOKUP($A201,'Annex 2 EHV charges'!$A:$O,10,FALSE)),"")</f>
        <v>1.9</v>
      </c>
      <c r="H201" s="96">
        <f>IFERROR(IF(VLOOKUP($A201,'Annex 2 EHV charges'!$A:$O,11,FALSE)=0,"",VLOOKUP($A201,'Annex 2 EHV charges'!$A:$O,11,FALSE)),"")</f>
        <v>1.9</v>
      </c>
    </row>
    <row r="202" spans="1:12" x14ac:dyDescent="0.2">
      <c r="A202" s="89" t="str">
        <f t="array" ref="A202">IFERROR(INDEX('Annex 2 EHV charges'!$A$11:$A$260, MATCH(0, IF(ISBLANK('Annex 2 EHV charges'!$A$11:$A$260),1, COUNTIF(A$4:$A201, 'Annex 2 EHV charges'!$A$11:$A$260)), 0)),"")</f>
        <v>New Import 34</v>
      </c>
      <c r="B202" s="89" t="str">
        <f>IF($A202="","",VLOOKUP($A202,'Annex 2 EHV charges'!$A:$O,2,0))</f>
        <v>New Import 34</v>
      </c>
      <c r="C202" s="90" t="str">
        <f>IF($A202="","",VLOOKUP($A202,'Annex 2 EHV charges'!$A:$O,3,0))</f>
        <v>New Import 34</v>
      </c>
      <c r="D202" s="89" t="str">
        <f>IF($A202="","",VLOOKUP($A202,'Annex 2 EHV charges'!$A:$O,7,0))</f>
        <v>Wentlog 33kV Biomass</v>
      </c>
      <c r="E202" s="94">
        <f>IFERROR(IF(VLOOKUP($A202,'Annex 2 EHV charges'!$A:$O,8,FALSE)=0,"",VLOOKUP($A202,'Annex 2 EHV charges'!$A:$O,8,FALSE)),"")</f>
        <v>0.14799999999999999</v>
      </c>
      <c r="F202" s="95">
        <f>IFERROR(IF(VLOOKUP($A202,'Annex 2 EHV charges'!$A:$O,9,FALSE)=0,"",VLOOKUP($A202,'Annex 2 EHV charges'!$A:$O,9,FALSE)),"")</f>
        <v>555.91999999999996</v>
      </c>
      <c r="G202" s="96">
        <f>IFERROR(IF(VLOOKUP($A202,'Annex 2 EHV charges'!$A:$O,10,FALSE)=0,"",VLOOKUP($A202,'Annex 2 EHV charges'!$A:$O,10,FALSE)),"")</f>
        <v>1.1599999999999999</v>
      </c>
      <c r="H202" s="96">
        <f>IFERROR(IF(VLOOKUP($A202,'Annex 2 EHV charges'!$A:$O,11,FALSE)=0,"",VLOOKUP($A202,'Annex 2 EHV charges'!$A:$O,11,FALSE)),"")</f>
        <v>1.1599999999999999</v>
      </c>
    </row>
    <row r="203" spans="1:12" x14ac:dyDescent="0.2">
      <c r="A203" s="89" t="str">
        <f t="array" ref="A203">IFERROR(INDEX('Annex 2 EHV charges'!$A$11:$A$260, MATCH(0, IF(ISBLANK('Annex 2 EHV charges'!$A$11:$A$260),1, COUNTIF(A$4:$A202, 'Annex 2 EHV charges'!$A$11:$A$260)), 0)),"")</f>
        <v>New Import 35</v>
      </c>
      <c r="B203" s="89" t="str">
        <f>IF($A203="","",VLOOKUP($A203,'Annex 2 EHV charges'!$A:$O,2,0))</f>
        <v>New Import 35</v>
      </c>
      <c r="C203" s="90" t="str">
        <f>IF($A203="","",VLOOKUP($A203,'Annex 2 EHV charges'!$A:$O,3,0))</f>
        <v>New Import 35</v>
      </c>
      <c r="D203" s="89" t="str">
        <f>IF($A203="","",VLOOKUP($A203,'Annex 2 EHV charges'!$A:$O,7,0))</f>
        <v>Wentlooge 132kV PV</v>
      </c>
      <c r="E203" s="94" t="str">
        <f>IFERROR(IF(VLOOKUP($A203,'Annex 2 EHV charges'!$A:$O,8,FALSE)=0,"",VLOOKUP($A203,'Annex 2 EHV charges'!$A:$O,8,FALSE)),"")</f>
        <v/>
      </c>
      <c r="F203" s="95">
        <f>IFERROR(IF(VLOOKUP($A203,'Annex 2 EHV charges'!$A:$O,9,FALSE)=0,"",VLOOKUP($A203,'Annex 2 EHV charges'!$A:$O,9,FALSE)),"")</f>
        <v>9.9499999999999993</v>
      </c>
      <c r="G203" s="96">
        <f>IFERROR(IF(VLOOKUP($A203,'Annex 2 EHV charges'!$A:$O,10,FALSE)=0,"",VLOOKUP($A203,'Annex 2 EHV charges'!$A:$O,10,FALSE)),"")</f>
        <v>2</v>
      </c>
      <c r="H203" s="96">
        <f>IFERROR(IF(VLOOKUP($A203,'Annex 2 EHV charges'!$A:$O,11,FALSE)=0,"",VLOOKUP($A203,'Annex 2 EHV charges'!$A:$O,11,FALSE)),"")</f>
        <v>2</v>
      </c>
    </row>
    <row r="204" spans="1:12" x14ac:dyDescent="0.2">
      <c r="A204" s="89" t="str">
        <f t="array" ref="A204">IFERROR(INDEX('Annex 2 EHV charges'!$A$11:$A$260, MATCH(0, IF(ISBLANK('Annex 2 EHV charges'!$A$11:$A$260),1, COUNTIF(A$4:$A203, 'Annex 2 EHV charges'!$A$11:$A$260)), 0)),"")</f>
        <v/>
      </c>
      <c r="B204" s="89" t="str">
        <f>IF($A204="","",VLOOKUP($A204,'Annex 2 EHV charges'!$A:$O,2,0))</f>
        <v/>
      </c>
      <c r="C204" s="90" t="str">
        <f>IF($A204="","",VLOOKUP($A204,'Annex 2 EHV charges'!$A:$O,3,0))</f>
        <v/>
      </c>
      <c r="D204" s="89" t="str">
        <f>IF($A204="","",VLOOKUP($A204,'Annex 2 EHV charges'!$A:$O,7,0))</f>
        <v/>
      </c>
      <c r="E204" s="94" t="str">
        <f>IFERROR(IF(VLOOKUP($A204,'Annex 2 EHV charges'!$A:$O,8,FALSE)=0,"",VLOOKUP($A204,'Annex 2 EHV charges'!$A:$O,8,FALSE)),"")</f>
        <v/>
      </c>
      <c r="F204" s="95" t="str">
        <f>IFERROR(IF(VLOOKUP($A204,'Annex 2 EHV charges'!$A:$O,9,FALSE)=0,"",VLOOKUP($A204,'Annex 2 EHV charges'!$A:$O,9,FALSE)),"")</f>
        <v/>
      </c>
      <c r="G204" s="96" t="str">
        <f>IFERROR(IF(VLOOKUP($A204,'Annex 2 EHV charges'!$A:$O,10,FALSE)=0,"",VLOOKUP($A204,'Annex 2 EHV charges'!$A:$O,10,FALSE)),"")</f>
        <v/>
      </c>
      <c r="H204" s="96" t="str">
        <f>IFERROR(IF(VLOOKUP($A204,'Annex 2 EHV charges'!$A:$O,11,FALSE)=0,"",VLOOKUP($A204,'Annex 2 EHV charges'!$A:$O,11,FALSE)),"")</f>
        <v/>
      </c>
      <c r="J204" s="244"/>
      <c r="L204" s="244"/>
    </row>
    <row r="205" spans="1:12" x14ac:dyDescent="0.2">
      <c r="A205" s="89" t="str">
        <f t="array" ref="A205">IFERROR(INDEX('Annex 2 EHV charges'!$A$11:$A$260, MATCH(0, IF(ISBLANK('Annex 2 EHV charges'!$A$11:$A$260),1, COUNTIF(A$4:$A204, 'Annex 2 EHV charges'!$A$11:$A$260)), 0)),"")</f>
        <v/>
      </c>
      <c r="B205" s="89" t="str">
        <f>IF($A205="","",VLOOKUP($A205,'Annex 2 EHV charges'!$A:$O,2,0))</f>
        <v/>
      </c>
      <c r="C205" s="90" t="str">
        <f>IF($A205="","",VLOOKUP($A205,'Annex 2 EHV charges'!$A:$O,3,0))</f>
        <v/>
      </c>
      <c r="D205" s="89" t="str">
        <f>IF($A205="","",VLOOKUP($A205,'Annex 2 EHV charges'!$A:$O,7,0))</f>
        <v/>
      </c>
      <c r="E205" s="94" t="str">
        <f>IFERROR(IF(VLOOKUP($A205,'Annex 2 EHV charges'!$A:$O,8,FALSE)=0,"",VLOOKUP($A205,'Annex 2 EHV charges'!$A:$O,8,FALSE)),"")</f>
        <v/>
      </c>
      <c r="F205" s="95" t="str">
        <f>IFERROR(IF(VLOOKUP($A205,'Annex 2 EHV charges'!$A:$O,9,FALSE)=0,"",VLOOKUP($A205,'Annex 2 EHV charges'!$A:$O,9,FALSE)),"")</f>
        <v/>
      </c>
      <c r="G205" s="96" t="str">
        <f>IFERROR(IF(VLOOKUP($A205,'Annex 2 EHV charges'!$A:$O,10,FALSE)=0,"",VLOOKUP($A205,'Annex 2 EHV charges'!$A:$O,10,FALSE)),"")</f>
        <v/>
      </c>
      <c r="H205" s="96" t="str">
        <f>IFERROR(IF(VLOOKUP($A205,'Annex 2 EHV charges'!$A:$O,11,FALSE)=0,"",VLOOKUP($A205,'Annex 2 EHV charges'!$A:$O,11,FALSE)),"")</f>
        <v/>
      </c>
    </row>
    <row r="206" spans="1:12" x14ac:dyDescent="0.2">
      <c r="A206" s="89" t="str">
        <f t="array" ref="A206">IFERROR(INDEX('Annex 2 EHV charges'!$A$11:$A$260, MATCH(0, IF(ISBLANK('Annex 2 EHV charges'!$A$11:$A$260),1, COUNTIF(A$4:$A205, 'Annex 2 EHV charges'!$A$11:$A$260)), 0)),"")</f>
        <v/>
      </c>
      <c r="B206" s="89" t="str">
        <f>IF($A206="","",VLOOKUP($A206,'Annex 2 EHV charges'!$A:$O,2,0))</f>
        <v/>
      </c>
      <c r="C206" s="90" t="str">
        <f>IF($A206="","",VLOOKUP($A206,'Annex 2 EHV charges'!$A:$O,3,0))</f>
        <v/>
      </c>
      <c r="D206" s="89" t="str">
        <f>IF($A206="","",VLOOKUP($A206,'Annex 2 EHV charges'!$A:$O,7,0))</f>
        <v/>
      </c>
      <c r="E206" s="94" t="str">
        <f>IFERROR(IF(VLOOKUP($A206,'Annex 2 EHV charges'!$A:$O,8,FALSE)=0,"",VLOOKUP($A206,'Annex 2 EHV charges'!$A:$O,8,FALSE)),"")</f>
        <v/>
      </c>
      <c r="F206" s="95" t="str">
        <f>IFERROR(IF(VLOOKUP($A206,'Annex 2 EHV charges'!$A:$O,9,FALSE)=0,"",VLOOKUP($A206,'Annex 2 EHV charges'!$A:$O,9,FALSE)),"")</f>
        <v/>
      </c>
      <c r="G206" s="96" t="str">
        <f>IFERROR(IF(VLOOKUP($A206,'Annex 2 EHV charges'!$A:$O,10,FALSE)=0,"",VLOOKUP($A206,'Annex 2 EHV charges'!$A:$O,10,FALSE)),"")</f>
        <v/>
      </c>
      <c r="H206" s="96" t="str">
        <f>IFERROR(IF(VLOOKUP($A206,'Annex 2 EHV charges'!$A:$O,11,FALSE)=0,"",VLOOKUP($A206,'Annex 2 EHV charges'!$A:$O,11,FALSE)),"")</f>
        <v/>
      </c>
    </row>
    <row r="207" spans="1:12" x14ac:dyDescent="0.2">
      <c r="A207" s="89" t="str">
        <f t="array" ref="A207">IFERROR(INDEX('Annex 2 EHV charges'!$A$11:$A$260, MATCH(0, IF(ISBLANK('Annex 2 EHV charges'!$A$11:$A$260),1, COUNTIF(A$4:$A206, 'Annex 2 EHV charges'!$A$11:$A$260)), 0)),"")</f>
        <v/>
      </c>
      <c r="B207" s="89" t="str">
        <f>IF($A207="","",VLOOKUP($A207,'Annex 2 EHV charges'!$A:$O,2,0))</f>
        <v/>
      </c>
      <c r="C207" s="90" t="str">
        <f>IF($A207="","",VLOOKUP($A207,'Annex 2 EHV charges'!$A:$O,3,0))</f>
        <v/>
      </c>
      <c r="D207" s="89" t="str">
        <f>IF($A207="","",VLOOKUP($A207,'Annex 2 EHV charges'!$A:$O,7,0))</f>
        <v/>
      </c>
      <c r="E207" s="94" t="str">
        <f>IFERROR(IF(VLOOKUP($A207,'Annex 2 EHV charges'!$A:$O,8,FALSE)=0,"",VLOOKUP($A207,'Annex 2 EHV charges'!$A:$O,8,FALSE)),"")</f>
        <v/>
      </c>
      <c r="F207" s="95" t="str">
        <f>IFERROR(IF(VLOOKUP($A207,'Annex 2 EHV charges'!$A:$O,9,FALSE)=0,"",VLOOKUP($A207,'Annex 2 EHV charges'!$A:$O,9,FALSE)),"")</f>
        <v/>
      </c>
      <c r="G207" s="96" t="str">
        <f>IFERROR(IF(VLOOKUP($A207,'Annex 2 EHV charges'!$A:$O,10,FALSE)=0,"",VLOOKUP($A207,'Annex 2 EHV charges'!$A:$O,10,FALSE)),"")</f>
        <v/>
      </c>
      <c r="H207" s="96" t="str">
        <f>IFERROR(IF(VLOOKUP($A207,'Annex 2 EHV charges'!$A:$O,11,FALSE)=0,"",VLOOKUP($A207,'Annex 2 EHV charges'!$A:$O,11,FALSE)),"")</f>
        <v/>
      </c>
    </row>
    <row r="208" spans="1:12" x14ac:dyDescent="0.2">
      <c r="A208" s="89" t="str">
        <f t="array" ref="A208">IFERROR(INDEX('Annex 2 EHV charges'!$A$11:$A$260, MATCH(0, IF(ISBLANK('Annex 2 EHV charges'!$A$11:$A$260),1, COUNTIF(A$4:$A207, 'Annex 2 EHV charges'!$A$11:$A$260)), 0)),"")</f>
        <v/>
      </c>
      <c r="B208" s="89" t="str">
        <f>IF($A208="","",VLOOKUP($A208,'Annex 2 EHV charges'!$A:$O,2,0))</f>
        <v/>
      </c>
      <c r="C208" s="90" t="str">
        <f>IF($A208="","",VLOOKUP($A208,'Annex 2 EHV charges'!$A:$O,3,0))</f>
        <v/>
      </c>
      <c r="D208" s="89" t="str">
        <f>IF($A208="","",VLOOKUP($A208,'Annex 2 EHV charges'!$A:$O,7,0))</f>
        <v/>
      </c>
      <c r="E208" s="94" t="str">
        <f>IFERROR(IF(VLOOKUP($A208,'Annex 2 EHV charges'!$A:$O,8,FALSE)=0,"",VLOOKUP($A208,'Annex 2 EHV charges'!$A:$O,8,FALSE)),"")</f>
        <v/>
      </c>
      <c r="F208" s="95" t="str">
        <f>IFERROR(IF(VLOOKUP($A208,'Annex 2 EHV charges'!$A:$O,9,FALSE)=0,"",VLOOKUP($A208,'Annex 2 EHV charges'!$A:$O,9,FALSE)),"")</f>
        <v/>
      </c>
      <c r="G208" s="96" t="str">
        <f>IFERROR(IF(VLOOKUP($A208,'Annex 2 EHV charges'!$A:$O,10,FALSE)=0,"",VLOOKUP($A208,'Annex 2 EHV charges'!$A:$O,10,FALSE)),"")</f>
        <v/>
      </c>
      <c r="H208" s="96" t="str">
        <f>IFERROR(IF(VLOOKUP($A208,'Annex 2 EHV charges'!$A:$O,11,FALSE)=0,"",VLOOKUP($A208,'Annex 2 EHV charges'!$A:$O,11,FALSE)),"")</f>
        <v/>
      </c>
    </row>
    <row r="209" spans="1:8" x14ac:dyDescent="0.2">
      <c r="A209" s="89" t="str">
        <f t="array" ref="A209">IFERROR(INDEX('Annex 2 EHV charges'!$A$11:$A$260, MATCH(0, IF(ISBLANK('Annex 2 EHV charges'!$A$11:$A$260),1, COUNTIF(A$4:$A208, 'Annex 2 EHV charges'!$A$11:$A$260)), 0)),"")</f>
        <v/>
      </c>
      <c r="B209" s="89" t="str">
        <f>IF($A209="","",VLOOKUP($A209,'Annex 2 EHV charges'!$A:$O,2,0))</f>
        <v/>
      </c>
      <c r="C209" s="90" t="str">
        <f>IF($A209="","",VLOOKUP($A209,'Annex 2 EHV charges'!$A:$O,3,0))</f>
        <v/>
      </c>
      <c r="D209" s="89" t="str">
        <f>IF($A209="","",VLOOKUP($A209,'Annex 2 EHV charges'!$A:$O,7,0))</f>
        <v/>
      </c>
      <c r="E209" s="94" t="str">
        <f>IFERROR(IF(VLOOKUP($A209,'Annex 2 EHV charges'!$A:$O,8,FALSE)=0,"",VLOOKUP($A209,'Annex 2 EHV charges'!$A:$O,8,FALSE)),"")</f>
        <v/>
      </c>
      <c r="F209" s="95" t="str">
        <f>IFERROR(IF(VLOOKUP($A209,'Annex 2 EHV charges'!$A:$O,9,FALSE)=0,"",VLOOKUP($A209,'Annex 2 EHV charges'!$A:$O,9,FALSE)),"")</f>
        <v/>
      </c>
      <c r="G209" s="96" t="str">
        <f>IFERROR(IF(VLOOKUP($A209,'Annex 2 EHV charges'!$A:$O,10,FALSE)=0,"",VLOOKUP($A209,'Annex 2 EHV charges'!$A:$O,10,FALSE)),"")</f>
        <v/>
      </c>
      <c r="H209" s="96" t="str">
        <f>IFERROR(IF(VLOOKUP($A209,'Annex 2 EHV charges'!$A:$O,11,FALSE)=0,"",VLOOKUP($A209,'Annex 2 EHV charges'!$A:$O,11,FALSE)),"")</f>
        <v/>
      </c>
    </row>
    <row r="210" spans="1:8" x14ac:dyDescent="0.2">
      <c r="A210" s="89" t="str">
        <f t="array" ref="A210">IFERROR(INDEX('Annex 2 EHV charges'!$A$11:$A$260, MATCH(0, IF(ISBLANK('Annex 2 EHV charges'!$A$11:$A$260),1, COUNTIF(A$4:$A209, 'Annex 2 EHV charges'!$A$11:$A$260)), 0)),"")</f>
        <v/>
      </c>
      <c r="B210" s="89" t="str">
        <f>IF($A210="","",VLOOKUP($A210,'Annex 2 EHV charges'!$A:$O,2,0))</f>
        <v/>
      </c>
      <c r="C210" s="90" t="str">
        <f>IF($A210="","",VLOOKUP($A210,'Annex 2 EHV charges'!$A:$O,3,0))</f>
        <v/>
      </c>
      <c r="D210" s="89" t="str">
        <f>IF($A210="","",VLOOKUP($A210,'Annex 2 EHV charges'!$A:$O,7,0))</f>
        <v/>
      </c>
      <c r="E210" s="94" t="str">
        <f>IFERROR(IF(VLOOKUP($A210,'Annex 2 EHV charges'!$A:$O,8,FALSE)=0,"",VLOOKUP($A210,'Annex 2 EHV charges'!$A:$O,8,FALSE)),"")</f>
        <v/>
      </c>
      <c r="F210" s="95" t="str">
        <f>IFERROR(IF(VLOOKUP($A210,'Annex 2 EHV charges'!$A:$O,9,FALSE)=0,"",VLOOKUP($A210,'Annex 2 EHV charges'!$A:$O,9,FALSE)),"")</f>
        <v/>
      </c>
      <c r="G210" s="96" t="str">
        <f>IFERROR(IF(VLOOKUP($A210,'Annex 2 EHV charges'!$A:$O,10,FALSE)=0,"",VLOOKUP($A210,'Annex 2 EHV charges'!$A:$O,10,FALSE)),"")</f>
        <v/>
      </c>
      <c r="H210" s="96" t="str">
        <f>IFERROR(IF(VLOOKUP($A210,'Annex 2 EHV charges'!$A:$O,11,FALSE)=0,"",VLOOKUP($A210,'Annex 2 EHV charges'!$A:$O,11,FALSE)),"")</f>
        <v/>
      </c>
    </row>
    <row r="211" spans="1:8" x14ac:dyDescent="0.2">
      <c r="A211" s="89" t="str">
        <f t="array" ref="A211">IFERROR(INDEX('Annex 2 EHV charges'!$A$11:$A$260, MATCH(0, IF(ISBLANK('Annex 2 EHV charges'!$A$11:$A$260),1, COUNTIF(A$4:$A210, 'Annex 2 EHV charges'!$A$11:$A$260)), 0)),"")</f>
        <v/>
      </c>
      <c r="B211" s="89" t="str">
        <f>IF($A211="","",VLOOKUP($A211,'Annex 2 EHV charges'!$A:$O,2,0))</f>
        <v/>
      </c>
      <c r="C211" s="90" t="str">
        <f>IF($A211="","",VLOOKUP($A211,'Annex 2 EHV charges'!$A:$O,3,0))</f>
        <v/>
      </c>
      <c r="D211" s="89" t="str">
        <f>IF($A211="","",VLOOKUP($A211,'Annex 2 EHV charges'!$A:$O,7,0))</f>
        <v/>
      </c>
      <c r="E211" s="94" t="str">
        <f>IFERROR(IF(VLOOKUP($A211,'Annex 2 EHV charges'!$A:$O,8,FALSE)=0,"",VLOOKUP($A211,'Annex 2 EHV charges'!$A:$O,8,FALSE)),"")</f>
        <v/>
      </c>
      <c r="F211" s="95" t="str">
        <f>IFERROR(IF(VLOOKUP($A211,'Annex 2 EHV charges'!$A:$O,9,FALSE)=0,"",VLOOKUP($A211,'Annex 2 EHV charges'!$A:$O,9,FALSE)),"")</f>
        <v/>
      </c>
      <c r="G211" s="96" t="str">
        <f>IFERROR(IF(VLOOKUP($A211,'Annex 2 EHV charges'!$A:$O,10,FALSE)=0,"",VLOOKUP($A211,'Annex 2 EHV charges'!$A:$O,10,FALSE)),"")</f>
        <v/>
      </c>
      <c r="H211" s="96" t="str">
        <f>IFERROR(IF(VLOOKUP($A211,'Annex 2 EHV charges'!$A:$O,11,FALSE)=0,"",VLOOKUP($A211,'Annex 2 EHV charges'!$A:$O,11,FALSE)),"")</f>
        <v/>
      </c>
    </row>
    <row r="212" spans="1:8" x14ac:dyDescent="0.2">
      <c r="A212" s="89" t="str">
        <f t="array" ref="A212">IFERROR(INDEX('Annex 2 EHV charges'!$A$11:$A$260, MATCH(0, IF(ISBLANK('Annex 2 EHV charges'!$A$11:$A$260),1, COUNTIF(A$4:$A211, 'Annex 2 EHV charges'!$A$11:$A$260)), 0)),"")</f>
        <v/>
      </c>
      <c r="B212" s="89" t="str">
        <f>IF($A212="","",VLOOKUP($A212,'Annex 2 EHV charges'!$A:$O,2,0))</f>
        <v/>
      </c>
      <c r="C212" s="90" t="str">
        <f>IF($A212="","",VLOOKUP($A212,'Annex 2 EHV charges'!$A:$O,3,0))</f>
        <v/>
      </c>
      <c r="D212" s="89" t="str">
        <f>IF($A212="","",VLOOKUP($A212,'Annex 2 EHV charges'!$A:$O,7,0))</f>
        <v/>
      </c>
      <c r="E212" s="94" t="str">
        <f>IFERROR(IF(VLOOKUP($A212,'Annex 2 EHV charges'!$A:$O,8,FALSE)=0,"",VLOOKUP($A212,'Annex 2 EHV charges'!$A:$O,8,FALSE)),"")</f>
        <v/>
      </c>
      <c r="F212" s="95" t="str">
        <f>IFERROR(IF(VLOOKUP($A212,'Annex 2 EHV charges'!$A:$O,9,FALSE)=0,"",VLOOKUP($A212,'Annex 2 EHV charges'!$A:$O,9,FALSE)),"")</f>
        <v/>
      </c>
      <c r="G212" s="96" t="str">
        <f>IFERROR(IF(VLOOKUP($A212,'Annex 2 EHV charges'!$A:$O,10,FALSE)=0,"",VLOOKUP($A212,'Annex 2 EHV charges'!$A:$O,10,FALSE)),"")</f>
        <v/>
      </c>
      <c r="H212" s="96" t="str">
        <f>IFERROR(IF(VLOOKUP($A212,'Annex 2 EHV charges'!$A:$O,11,FALSE)=0,"",VLOOKUP($A212,'Annex 2 EHV charges'!$A:$O,11,FALSE)),"")</f>
        <v/>
      </c>
    </row>
    <row r="213" spans="1:8" x14ac:dyDescent="0.2">
      <c r="A213" s="89" t="str">
        <f t="array" ref="A213">IFERROR(INDEX('Annex 2 EHV charges'!$A$11:$A$260, MATCH(0, IF(ISBLANK('Annex 2 EHV charges'!$A$11:$A$260),1, COUNTIF(A$4:$A212, 'Annex 2 EHV charges'!$A$11:$A$260)), 0)),"")</f>
        <v/>
      </c>
      <c r="B213" s="89" t="str">
        <f>IF($A213="","",VLOOKUP($A213,'Annex 2 EHV charges'!$A:$O,2,0))</f>
        <v/>
      </c>
      <c r="C213" s="90" t="str">
        <f>IF($A213="","",VLOOKUP($A213,'Annex 2 EHV charges'!$A:$O,3,0))</f>
        <v/>
      </c>
      <c r="D213" s="89" t="str">
        <f>IF($A213="","",VLOOKUP($A213,'Annex 2 EHV charges'!$A:$O,7,0))</f>
        <v/>
      </c>
      <c r="E213" s="94" t="str">
        <f>IFERROR(IF(VLOOKUP($A213,'Annex 2 EHV charges'!$A:$O,8,FALSE)=0,"",VLOOKUP($A213,'Annex 2 EHV charges'!$A:$O,8,FALSE)),"")</f>
        <v/>
      </c>
      <c r="F213" s="95" t="str">
        <f>IFERROR(IF(VLOOKUP($A213,'Annex 2 EHV charges'!$A:$O,9,FALSE)=0,"",VLOOKUP($A213,'Annex 2 EHV charges'!$A:$O,9,FALSE)),"")</f>
        <v/>
      </c>
      <c r="G213" s="96" t="str">
        <f>IFERROR(IF(VLOOKUP($A213,'Annex 2 EHV charges'!$A:$O,10,FALSE)=0,"",VLOOKUP($A213,'Annex 2 EHV charges'!$A:$O,10,FALSE)),"")</f>
        <v/>
      </c>
      <c r="H213" s="96" t="str">
        <f>IFERROR(IF(VLOOKUP($A213,'Annex 2 EHV charges'!$A:$O,11,FALSE)=0,"",VLOOKUP($A213,'Annex 2 EHV charges'!$A:$O,11,FALSE)),"")</f>
        <v/>
      </c>
    </row>
    <row r="214" spans="1:8" x14ac:dyDescent="0.2">
      <c r="A214" s="89" t="str">
        <f t="array" ref="A214">IFERROR(INDEX('Annex 2 EHV charges'!$A$11:$A$260, MATCH(0, IF(ISBLANK('Annex 2 EHV charges'!$A$11:$A$260),1, COUNTIF(A$4:$A213, 'Annex 2 EHV charges'!$A$11:$A$260)), 0)),"")</f>
        <v/>
      </c>
      <c r="B214" s="89" t="str">
        <f>IF($A214="","",VLOOKUP($A214,'Annex 2 EHV charges'!$A:$O,2,0))</f>
        <v/>
      </c>
      <c r="C214" s="90" t="str">
        <f>IF($A214="","",VLOOKUP($A214,'Annex 2 EHV charges'!$A:$O,3,0))</f>
        <v/>
      </c>
      <c r="D214" s="89" t="str">
        <f>IF($A214="","",VLOOKUP($A214,'Annex 2 EHV charges'!$A:$O,7,0))</f>
        <v/>
      </c>
      <c r="E214" s="94" t="str">
        <f>IFERROR(IF(VLOOKUP($A214,'Annex 2 EHV charges'!$A:$O,8,FALSE)=0,"",VLOOKUP($A214,'Annex 2 EHV charges'!$A:$O,8,FALSE)),"")</f>
        <v/>
      </c>
      <c r="F214" s="95" t="str">
        <f>IFERROR(IF(VLOOKUP($A214,'Annex 2 EHV charges'!$A:$O,9,FALSE)=0,"",VLOOKUP($A214,'Annex 2 EHV charges'!$A:$O,9,FALSE)),"")</f>
        <v/>
      </c>
      <c r="G214" s="96" t="str">
        <f>IFERROR(IF(VLOOKUP($A214,'Annex 2 EHV charges'!$A:$O,10,FALSE)=0,"",VLOOKUP($A214,'Annex 2 EHV charges'!$A:$O,10,FALSE)),"")</f>
        <v/>
      </c>
      <c r="H214" s="96" t="str">
        <f>IFERROR(IF(VLOOKUP($A214,'Annex 2 EHV charges'!$A:$O,11,FALSE)=0,"",VLOOKUP($A214,'Annex 2 EHV charges'!$A:$O,11,FALSE)),"")</f>
        <v/>
      </c>
    </row>
    <row r="215" spans="1:8" x14ac:dyDescent="0.2">
      <c r="A215" s="89" t="str">
        <f t="array" ref="A215">IFERROR(INDEX('Annex 2 EHV charges'!$A$11:$A$260, MATCH(0, IF(ISBLANK('Annex 2 EHV charges'!$A$11:$A$260),1, COUNTIF(A$4:$A214, 'Annex 2 EHV charges'!$A$11:$A$260)), 0)),"")</f>
        <v/>
      </c>
      <c r="B215" s="89" t="str">
        <f>IF($A215="","",VLOOKUP($A215,'Annex 2 EHV charges'!$A:$O,2,0))</f>
        <v/>
      </c>
      <c r="C215" s="90" t="str">
        <f>IF($A215="","",VLOOKUP($A215,'Annex 2 EHV charges'!$A:$O,3,0))</f>
        <v/>
      </c>
      <c r="D215" s="89" t="str">
        <f>IF($A215="","",VLOOKUP($A215,'Annex 2 EHV charges'!$A:$O,7,0))</f>
        <v/>
      </c>
      <c r="E215" s="94" t="str">
        <f>IFERROR(IF(VLOOKUP($A215,'Annex 2 EHV charges'!$A:$O,8,FALSE)=0,"",VLOOKUP($A215,'Annex 2 EHV charges'!$A:$O,8,FALSE)),"")</f>
        <v/>
      </c>
      <c r="F215" s="95" t="str">
        <f>IFERROR(IF(VLOOKUP($A215,'Annex 2 EHV charges'!$A:$O,9,FALSE)=0,"",VLOOKUP($A215,'Annex 2 EHV charges'!$A:$O,9,FALSE)),"")</f>
        <v/>
      </c>
      <c r="G215" s="96" t="str">
        <f>IFERROR(IF(VLOOKUP($A215,'Annex 2 EHV charges'!$A:$O,10,FALSE)=0,"",VLOOKUP($A215,'Annex 2 EHV charges'!$A:$O,10,FALSE)),"")</f>
        <v/>
      </c>
      <c r="H215" s="96" t="str">
        <f>IFERROR(IF(VLOOKUP($A215,'Annex 2 EHV charges'!$A:$O,11,FALSE)=0,"",VLOOKUP($A215,'Annex 2 EHV charges'!$A:$O,11,FALSE)),"")</f>
        <v/>
      </c>
    </row>
    <row r="216" spans="1:8" x14ac:dyDescent="0.2">
      <c r="A216" s="89" t="str">
        <f t="array" ref="A216">IFERROR(INDEX('Annex 2 EHV charges'!$A$11:$A$260, MATCH(0, IF(ISBLANK('Annex 2 EHV charges'!$A$11:$A$260),1, COUNTIF(A$4:$A215, 'Annex 2 EHV charges'!$A$11:$A$260)), 0)),"")</f>
        <v/>
      </c>
      <c r="B216" s="89" t="str">
        <f>IF($A216="","",VLOOKUP($A216,'Annex 2 EHV charges'!$A:$O,2,0))</f>
        <v/>
      </c>
      <c r="C216" s="90" t="str">
        <f>IF($A216="","",VLOOKUP($A216,'Annex 2 EHV charges'!$A:$O,3,0))</f>
        <v/>
      </c>
      <c r="D216" s="89" t="str">
        <f>IF($A216="","",VLOOKUP($A216,'Annex 2 EHV charges'!$A:$O,7,0))</f>
        <v/>
      </c>
      <c r="E216" s="94" t="str">
        <f>IFERROR(IF(VLOOKUP($A216,'Annex 2 EHV charges'!$A:$O,8,FALSE)=0,"",VLOOKUP($A216,'Annex 2 EHV charges'!$A:$O,8,FALSE)),"")</f>
        <v/>
      </c>
      <c r="F216" s="95" t="str">
        <f>IFERROR(IF(VLOOKUP($A216,'Annex 2 EHV charges'!$A:$O,9,FALSE)=0,"",VLOOKUP($A216,'Annex 2 EHV charges'!$A:$O,9,FALSE)),"")</f>
        <v/>
      </c>
      <c r="G216" s="96" t="str">
        <f>IFERROR(IF(VLOOKUP($A216,'Annex 2 EHV charges'!$A:$O,10,FALSE)=0,"",VLOOKUP($A216,'Annex 2 EHV charges'!$A:$O,10,FALSE)),"")</f>
        <v/>
      </c>
      <c r="H216" s="96" t="str">
        <f>IFERROR(IF(VLOOKUP($A216,'Annex 2 EHV charges'!$A:$O,11,FALSE)=0,"",VLOOKUP($A216,'Annex 2 EHV charges'!$A:$O,11,FALSE)),"")</f>
        <v/>
      </c>
    </row>
    <row r="217" spans="1:8" x14ac:dyDescent="0.2">
      <c r="A217" s="89" t="str">
        <f t="array" ref="A217">IFERROR(INDEX('Annex 2 EHV charges'!$A$11:$A$260, MATCH(0, IF(ISBLANK('Annex 2 EHV charges'!$A$11:$A$260),1, COUNTIF(A$4:$A216, 'Annex 2 EHV charges'!$A$11:$A$260)), 0)),"")</f>
        <v/>
      </c>
      <c r="B217" s="89" t="str">
        <f>IF($A217="","",VLOOKUP($A217,'Annex 2 EHV charges'!$A:$O,2,0))</f>
        <v/>
      </c>
      <c r="C217" s="90" t="str">
        <f>IF($A217="","",VLOOKUP($A217,'Annex 2 EHV charges'!$A:$O,3,0))</f>
        <v/>
      </c>
      <c r="D217" s="89" t="str">
        <f>IF($A217="","",VLOOKUP($A217,'Annex 2 EHV charges'!$A:$O,7,0))</f>
        <v/>
      </c>
      <c r="E217" s="94" t="str">
        <f>IFERROR(IF(VLOOKUP($A217,'Annex 2 EHV charges'!$A:$O,8,FALSE)=0,"",VLOOKUP($A217,'Annex 2 EHV charges'!$A:$O,8,FALSE)),"")</f>
        <v/>
      </c>
      <c r="F217" s="95" t="str">
        <f>IFERROR(IF(VLOOKUP($A217,'Annex 2 EHV charges'!$A:$O,9,FALSE)=0,"",VLOOKUP($A217,'Annex 2 EHV charges'!$A:$O,9,FALSE)),"")</f>
        <v/>
      </c>
      <c r="G217" s="96" t="str">
        <f>IFERROR(IF(VLOOKUP($A217,'Annex 2 EHV charges'!$A:$O,10,FALSE)=0,"",VLOOKUP($A217,'Annex 2 EHV charges'!$A:$O,10,FALSE)),"")</f>
        <v/>
      </c>
      <c r="H217" s="96" t="str">
        <f>IFERROR(IF(VLOOKUP($A217,'Annex 2 EHV charges'!$A:$O,11,FALSE)=0,"",VLOOKUP($A217,'Annex 2 EHV charges'!$A:$O,11,FALSE)),"")</f>
        <v/>
      </c>
    </row>
    <row r="218" spans="1:8" x14ac:dyDescent="0.2">
      <c r="A218" s="89" t="str">
        <f t="array" ref="A218">IFERROR(INDEX('Annex 2 EHV charges'!$A$11:$A$260, MATCH(0, IF(ISBLANK('Annex 2 EHV charges'!$A$11:$A$260),1, COUNTIF(A$4:$A217, 'Annex 2 EHV charges'!$A$11:$A$260)), 0)),"")</f>
        <v/>
      </c>
      <c r="B218" s="89" t="str">
        <f>IF($A218="","",VLOOKUP($A218,'Annex 2 EHV charges'!$A:$O,2,0))</f>
        <v/>
      </c>
      <c r="C218" s="90" t="str">
        <f>IF($A218="","",VLOOKUP($A218,'Annex 2 EHV charges'!$A:$O,3,0))</f>
        <v/>
      </c>
      <c r="D218" s="89" t="str">
        <f>IF($A218="","",VLOOKUP($A218,'Annex 2 EHV charges'!$A:$O,7,0))</f>
        <v/>
      </c>
      <c r="E218" s="94" t="str">
        <f>IFERROR(IF(VLOOKUP($A218,'Annex 2 EHV charges'!$A:$O,8,FALSE)=0,"",VLOOKUP($A218,'Annex 2 EHV charges'!$A:$O,8,FALSE)),"")</f>
        <v/>
      </c>
      <c r="F218" s="95" t="str">
        <f>IFERROR(IF(VLOOKUP($A218,'Annex 2 EHV charges'!$A:$O,9,FALSE)=0,"",VLOOKUP($A218,'Annex 2 EHV charges'!$A:$O,9,FALSE)),"")</f>
        <v/>
      </c>
      <c r="G218" s="96" t="str">
        <f>IFERROR(IF(VLOOKUP($A218,'Annex 2 EHV charges'!$A:$O,10,FALSE)=0,"",VLOOKUP($A218,'Annex 2 EHV charges'!$A:$O,10,FALSE)),"")</f>
        <v/>
      </c>
      <c r="H218" s="96" t="str">
        <f>IFERROR(IF(VLOOKUP($A218,'Annex 2 EHV charges'!$A:$O,11,FALSE)=0,"",VLOOKUP($A218,'Annex 2 EHV charges'!$A:$O,11,FALSE)),"")</f>
        <v/>
      </c>
    </row>
    <row r="219" spans="1:8" x14ac:dyDescent="0.2">
      <c r="A219" s="89" t="str">
        <f t="array" ref="A219">IFERROR(INDEX('Annex 2 EHV charges'!$A$11:$A$260, MATCH(0, IF(ISBLANK('Annex 2 EHV charges'!$A$11:$A$260),1, COUNTIF(A$4:$A218, 'Annex 2 EHV charges'!$A$11:$A$260)), 0)),"")</f>
        <v/>
      </c>
      <c r="B219" s="89" t="str">
        <f>IF($A219="","",VLOOKUP($A219,'Annex 2 EHV charges'!$A:$O,2,0))</f>
        <v/>
      </c>
      <c r="C219" s="90" t="str">
        <f>IF($A219="","",VLOOKUP($A219,'Annex 2 EHV charges'!$A:$O,3,0))</f>
        <v/>
      </c>
      <c r="D219" s="89" t="str">
        <f>IF($A219="","",VLOOKUP($A219,'Annex 2 EHV charges'!$A:$O,7,0))</f>
        <v/>
      </c>
      <c r="E219" s="94" t="str">
        <f>IFERROR(IF(VLOOKUP($A219,'Annex 2 EHV charges'!$A:$O,8,FALSE)=0,"",VLOOKUP($A219,'Annex 2 EHV charges'!$A:$O,8,FALSE)),"")</f>
        <v/>
      </c>
      <c r="F219" s="95" t="str">
        <f>IFERROR(IF(VLOOKUP($A219,'Annex 2 EHV charges'!$A:$O,9,FALSE)=0,"",VLOOKUP($A219,'Annex 2 EHV charges'!$A:$O,9,FALSE)),"")</f>
        <v/>
      </c>
      <c r="G219" s="96" t="str">
        <f>IFERROR(IF(VLOOKUP($A219,'Annex 2 EHV charges'!$A:$O,10,FALSE)=0,"",VLOOKUP($A219,'Annex 2 EHV charges'!$A:$O,10,FALSE)),"")</f>
        <v/>
      </c>
      <c r="H219" s="96" t="str">
        <f>IFERROR(IF(VLOOKUP($A219,'Annex 2 EHV charges'!$A:$O,11,FALSE)=0,"",VLOOKUP($A219,'Annex 2 EHV charges'!$A:$O,11,FALSE)),"")</f>
        <v/>
      </c>
    </row>
    <row r="220" spans="1:8" x14ac:dyDescent="0.2">
      <c r="A220" s="89" t="str">
        <f t="array" ref="A220">IFERROR(INDEX('Annex 2 EHV charges'!$A$11:$A$260, MATCH(0, IF(ISBLANK('Annex 2 EHV charges'!$A$11:$A$260),1, COUNTIF(A$4:$A219, 'Annex 2 EHV charges'!$A$11:$A$260)), 0)),"")</f>
        <v/>
      </c>
      <c r="B220" s="89" t="str">
        <f>IF($A220="","",VLOOKUP($A220,'Annex 2 EHV charges'!$A:$O,2,0))</f>
        <v/>
      </c>
      <c r="C220" s="90" t="str">
        <f>IF($A220="","",VLOOKUP($A220,'Annex 2 EHV charges'!$A:$O,3,0))</f>
        <v/>
      </c>
      <c r="D220" s="89" t="str">
        <f>IF($A220="","",VLOOKUP($A220,'Annex 2 EHV charges'!$A:$O,7,0))</f>
        <v/>
      </c>
      <c r="E220" s="94" t="str">
        <f>IFERROR(IF(VLOOKUP($A220,'Annex 2 EHV charges'!$A:$O,8,FALSE)=0,"",VLOOKUP($A220,'Annex 2 EHV charges'!$A:$O,8,FALSE)),"")</f>
        <v/>
      </c>
      <c r="F220" s="95" t="str">
        <f>IFERROR(IF(VLOOKUP($A220,'Annex 2 EHV charges'!$A:$O,9,FALSE)=0,"",VLOOKUP($A220,'Annex 2 EHV charges'!$A:$O,9,FALSE)),"")</f>
        <v/>
      </c>
      <c r="G220" s="96" t="str">
        <f>IFERROR(IF(VLOOKUP($A220,'Annex 2 EHV charges'!$A:$O,10,FALSE)=0,"",VLOOKUP($A220,'Annex 2 EHV charges'!$A:$O,10,FALSE)),"")</f>
        <v/>
      </c>
      <c r="H220" s="96" t="str">
        <f>IFERROR(IF(VLOOKUP($A220,'Annex 2 EHV charges'!$A:$O,11,FALSE)=0,"",VLOOKUP($A220,'Annex 2 EHV charges'!$A:$O,11,FALSE)),"")</f>
        <v/>
      </c>
    </row>
    <row r="221" spans="1:8" x14ac:dyDescent="0.2">
      <c r="A221" s="89" t="str">
        <f t="array" ref="A221">IFERROR(INDEX('Annex 2 EHV charges'!$A$11:$A$260, MATCH(0, IF(ISBLANK('Annex 2 EHV charges'!$A$11:$A$260),1, COUNTIF(A$4:$A220, 'Annex 2 EHV charges'!$A$11:$A$260)), 0)),"")</f>
        <v/>
      </c>
      <c r="B221" s="89" t="str">
        <f>IF($A221="","",VLOOKUP($A221,'Annex 2 EHV charges'!$A:$O,2,0))</f>
        <v/>
      </c>
      <c r="C221" s="90" t="str">
        <f>IF($A221="","",VLOOKUP($A221,'Annex 2 EHV charges'!$A:$O,3,0))</f>
        <v/>
      </c>
      <c r="D221" s="89" t="str">
        <f>IF($A221="","",VLOOKUP($A221,'Annex 2 EHV charges'!$A:$O,7,0))</f>
        <v/>
      </c>
      <c r="E221" s="94" t="str">
        <f>IFERROR(IF(VLOOKUP($A221,'Annex 2 EHV charges'!$A:$O,8,FALSE)=0,"",VLOOKUP($A221,'Annex 2 EHV charges'!$A:$O,8,FALSE)),"")</f>
        <v/>
      </c>
      <c r="F221" s="95" t="str">
        <f>IFERROR(IF(VLOOKUP($A221,'Annex 2 EHV charges'!$A:$O,9,FALSE)=0,"",VLOOKUP($A221,'Annex 2 EHV charges'!$A:$O,9,FALSE)),"")</f>
        <v/>
      </c>
      <c r="G221" s="96" t="str">
        <f>IFERROR(IF(VLOOKUP($A221,'Annex 2 EHV charges'!$A:$O,10,FALSE)=0,"",VLOOKUP($A221,'Annex 2 EHV charges'!$A:$O,10,FALSE)),"")</f>
        <v/>
      </c>
      <c r="H221" s="96" t="str">
        <f>IFERROR(IF(VLOOKUP($A221,'Annex 2 EHV charges'!$A:$O,11,FALSE)=0,"",VLOOKUP($A221,'Annex 2 EHV charges'!$A:$O,11,FALSE)),"")</f>
        <v/>
      </c>
    </row>
    <row r="222" spans="1:8" x14ac:dyDescent="0.2">
      <c r="A222" s="89" t="str">
        <f t="array" ref="A222">IFERROR(INDEX('Annex 2 EHV charges'!$A$11:$A$260, MATCH(0, IF(ISBLANK('Annex 2 EHV charges'!$A$11:$A$260),1, COUNTIF(A$4:$A221, 'Annex 2 EHV charges'!$A$11:$A$260)), 0)),"")</f>
        <v/>
      </c>
      <c r="B222" s="89" t="str">
        <f>IF($A222="","",VLOOKUP($A222,'Annex 2 EHV charges'!$A:$O,2,0))</f>
        <v/>
      </c>
      <c r="C222" s="90" t="str">
        <f>IF($A222="","",VLOOKUP($A222,'Annex 2 EHV charges'!$A:$O,3,0))</f>
        <v/>
      </c>
      <c r="D222" s="89" t="str">
        <f>IF($A222="","",VLOOKUP($A222,'Annex 2 EHV charges'!$A:$O,7,0))</f>
        <v/>
      </c>
      <c r="E222" s="94" t="str">
        <f>IFERROR(IF(VLOOKUP($A222,'Annex 2 EHV charges'!$A:$O,8,FALSE)=0,"",VLOOKUP($A222,'Annex 2 EHV charges'!$A:$O,8,FALSE)),"")</f>
        <v/>
      </c>
      <c r="F222" s="95" t="str">
        <f>IFERROR(IF(VLOOKUP($A222,'Annex 2 EHV charges'!$A:$O,9,FALSE)=0,"",VLOOKUP($A222,'Annex 2 EHV charges'!$A:$O,9,FALSE)),"")</f>
        <v/>
      </c>
      <c r="G222" s="96" t="str">
        <f>IFERROR(IF(VLOOKUP($A222,'Annex 2 EHV charges'!$A:$O,10,FALSE)=0,"",VLOOKUP($A222,'Annex 2 EHV charges'!$A:$O,10,FALSE)),"")</f>
        <v/>
      </c>
      <c r="H222" s="96" t="str">
        <f>IFERROR(IF(VLOOKUP($A222,'Annex 2 EHV charges'!$A:$O,11,FALSE)=0,"",VLOOKUP($A222,'Annex 2 EHV charges'!$A:$O,11,FALSE)),"")</f>
        <v/>
      </c>
    </row>
    <row r="223" spans="1:8" x14ac:dyDescent="0.2">
      <c r="A223" s="89" t="str">
        <f t="array" ref="A223">IFERROR(INDEX('Annex 2 EHV charges'!$A$11:$A$260, MATCH(0, IF(ISBLANK('Annex 2 EHV charges'!$A$11:$A$260),1, COUNTIF(A$4:$A222, 'Annex 2 EHV charges'!$A$11:$A$260)), 0)),"")</f>
        <v/>
      </c>
      <c r="B223" s="89" t="str">
        <f>IF($A223="","",VLOOKUP($A223,'Annex 2 EHV charges'!$A:$O,2,0))</f>
        <v/>
      </c>
      <c r="C223" s="90" t="str">
        <f>IF($A223="","",VLOOKUP($A223,'Annex 2 EHV charges'!$A:$O,3,0))</f>
        <v/>
      </c>
      <c r="D223" s="89" t="str">
        <f>IF($A223="","",VLOOKUP($A223,'Annex 2 EHV charges'!$A:$O,7,0))</f>
        <v/>
      </c>
      <c r="E223" s="94" t="str">
        <f>IFERROR(IF(VLOOKUP($A223,'Annex 2 EHV charges'!$A:$O,8,FALSE)=0,"",VLOOKUP($A223,'Annex 2 EHV charges'!$A:$O,8,FALSE)),"")</f>
        <v/>
      </c>
      <c r="F223" s="95" t="str">
        <f>IFERROR(IF(VLOOKUP($A223,'Annex 2 EHV charges'!$A:$O,9,FALSE)=0,"",VLOOKUP($A223,'Annex 2 EHV charges'!$A:$O,9,FALSE)),"")</f>
        <v/>
      </c>
      <c r="G223" s="96" t="str">
        <f>IFERROR(IF(VLOOKUP($A223,'Annex 2 EHV charges'!$A:$O,10,FALSE)=0,"",VLOOKUP($A223,'Annex 2 EHV charges'!$A:$O,10,FALSE)),"")</f>
        <v/>
      </c>
      <c r="H223" s="96" t="str">
        <f>IFERROR(IF(VLOOKUP($A223,'Annex 2 EHV charges'!$A:$O,11,FALSE)=0,"",VLOOKUP($A223,'Annex 2 EHV charges'!$A:$O,11,FALSE)),"")</f>
        <v/>
      </c>
    </row>
    <row r="224" spans="1:8" x14ac:dyDescent="0.2">
      <c r="A224" s="89" t="str">
        <f t="array" ref="A224">IFERROR(INDEX('Annex 2 EHV charges'!$A$11:$A$260, MATCH(0, IF(ISBLANK('Annex 2 EHV charges'!$A$11:$A$260),1, COUNTIF(A$4:$A223, 'Annex 2 EHV charges'!$A$11:$A$260)), 0)),"")</f>
        <v/>
      </c>
      <c r="B224" s="89" t="str">
        <f>IF($A224="","",VLOOKUP($A224,'Annex 2 EHV charges'!$A:$O,2,0))</f>
        <v/>
      </c>
      <c r="C224" s="90" t="str">
        <f>IF($A224="","",VLOOKUP($A224,'Annex 2 EHV charges'!$A:$O,3,0))</f>
        <v/>
      </c>
      <c r="D224" s="89" t="str">
        <f>IF($A224="","",VLOOKUP($A224,'Annex 2 EHV charges'!$A:$O,7,0))</f>
        <v/>
      </c>
      <c r="E224" s="94" t="str">
        <f>IFERROR(IF(VLOOKUP($A224,'Annex 2 EHV charges'!$A:$O,8,FALSE)=0,"",VLOOKUP($A224,'Annex 2 EHV charges'!$A:$O,8,FALSE)),"")</f>
        <v/>
      </c>
      <c r="F224" s="95" t="str">
        <f>IFERROR(IF(VLOOKUP($A224,'Annex 2 EHV charges'!$A:$O,9,FALSE)=0,"",VLOOKUP($A224,'Annex 2 EHV charges'!$A:$O,9,FALSE)),"")</f>
        <v/>
      </c>
      <c r="G224" s="96" t="str">
        <f>IFERROR(IF(VLOOKUP($A224,'Annex 2 EHV charges'!$A:$O,10,FALSE)=0,"",VLOOKUP($A224,'Annex 2 EHV charges'!$A:$O,10,FALSE)),"")</f>
        <v/>
      </c>
      <c r="H224" s="96" t="str">
        <f>IFERROR(IF(VLOOKUP($A224,'Annex 2 EHV charges'!$A:$O,11,FALSE)=0,"",VLOOKUP($A224,'Annex 2 EHV charges'!$A:$O,11,FALSE)),"")</f>
        <v/>
      </c>
    </row>
    <row r="225" spans="1:8" x14ac:dyDescent="0.2">
      <c r="A225" s="89" t="str">
        <f t="array" ref="A225">IFERROR(INDEX('Annex 2 EHV charges'!$A$11:$A$260, MATCH(0, IF(ISBLANK('Annex 2 EHV charges'!$A$11:$A$260),1, COUNTIF(A$4:$A224, 'Annex 2 EHV charges'!$A$11:$A$260)), 0)),"")</f>
        <v/>
      </c>
      <c r="B225" s="89" t="str">
        <f>IF($A225="","",VLOOKUP($A225,'Annex 2 EHV charges'!$A:$O,2,0))</f>
        <v/>
      </c>
      <c r="C225" s="90" t="str">
        <f>IF($A225="","",VLOOKUP($A225,'Annex 2 EHV charges'!$A:$O,3,0))</f>
        <v/>
      </c>
      <c r="D225" s="89" t="str">
        <f>IF($A225="","",VLOOKUP($A225,'Annex 2 EHV charges'!$A:$O,7,0))</f>
        <v/>
      </c>
      <c r="E225" s="94" t="str">
        <f>IFERROR(IF(VLOOKUP($A225,'Annex 2 EHV charges'!$A:$O,8,FALSE)=0,"",VLOOKUP($A225,'Annex 2 EHV charges'!$A:$O,8,FALSE)),"")</f>
        <v/>
      </c>
      <c r="F225" s="95" t="str">
        <f>IFERROR(IF(VLOOKUP($A225,'Annex 2 EHV charges'!$A:$O,9,FALSE)=0,"",VLOOKUP($A225,'Annex 2 EHV charges'!$A:$O,9,FALSE)),"")</f>
        <v/>
      </c>
      <c r="G225" s="96" t="str">
        <f>IFERROR(IF(VLOOKUP($A225,'Annex 2 EHV charges'!$A:$O,10,FALSE)=0,"",VLOOKUP($A225,'Annex 2 EHV charges'!$A:$O,10,FALSE)),"")</f>
        <v/>
      </c>
      <c r="H225" s="96" t="str">
        <f>IFERROR(IF(VLOOKUP($A225,'Annex 2 EHV charges'!$A:$O,11,FALSE)=0,"",VLOOKUP($A225,'Annex 2 EHV charges'!$A:$O,11,FALSE)),"")</f>
        <v/>
      </c>
    </row>
    <row r="226" spans="1:8" x14ac:dyDescent="0.2">
      <c r="A226" s="89" t="str">
        <f t="array" ref="A226">IFERROR(INDEX('Annex 2 EHV charges'!$A$11:$A$260, MATCH(0, IF(ISBLANK('Annex 2 EHV charges'!$A$11:$A$260),1, COUNTIF(A$4:$A225, 'Annex 2 EHV charges'!$A$11:$A$260)), 0)),"")</f>
        <v/>
      </c>
      <c r="B226" s="89" t="str">
        <f>IF($A226="","",VLOOKUP($A226,'Annex 2 EHV charges'!$A:$O,2,0))</f>
        <v/>
      </c>
      <c r="C226" s="90" t="str">
        <f>IF($A226="","",VLOOKUP($A226,'Annex 2 EHV charges'!$A:$O,3,0))</f>
        <v/>
      </c>
      <c r="D226" s="89" t="str">
        <f>IF($A226="","",VLOOKUP($A226,'Annex 2 EHV charges'!$A:$O,7,0))</f>
        <v/>
      </c>
      <c r="E226" s="94" t="str">
        <f>IFERROR(IF(VLOOKUP($A226,'Annex 2 EHV charges'!$A:$O,8,FALSE)=0,"",VLOOKUP($A226,'Annex 2 EHV charges'!$A:$O,8,FALSE)),"")</f>
        <v/>
      </c>
      <c r="F226" s="95" t="str">
        <f>IFERROR(IF(VLOOKUP($A226,'Annex 2 EHV charges'!$A:$O,9,FALSE)=0,"",VLOOKUP($A226,'Annex 2 EHV charges'!$A:$O,9,FALSE)),"")</f>
        <v/>
      </c>
      <c r="G226" s="96" t="str">
        <f>IFERROR(IF(VLOOKUP($A226,'Annex 2 EHV charges'!$A:$O,10,FALSE)=0,"",VLOOKUP($A226,'Annex 2 EHV charges'!$A:$O,10,FALSE)),"")</f>
        <v/>
      </c>
      <c r="H226" s="96" t="str">
        <f>IFERROR(IF(VLOOKUP($A226,'Annex 2 EHV charges'!$A:$O,11,FALSE)=0,"",VLOOKUP($A226,'Annex 2 EHV charges'!$A:$O,11,FALSE)),"")</f>
        <v/>
      </c>
    </row>
    <row r="227" spans="1:8" x14ac:dyDescent="0.2">
      <c r="A227" s="89" t="str">
        <f t="array" ref="A227">IFERROR(INDEX('Annex 2 EHV charges'!$A$11:$A$260, MATCH(0, IF(ISBLANK('Annex 2 EHV charges'!$A$11:$A$260),1, COUNTIF(A$4:$A226, 'Annex 2 EHV charges'!$A$11:$A$260)), 0)),"")</f>
        <v/>
      </c>
      <c r="B227" s="89" t="str">
        <f>IF($A227="","",VLOOKUP($A227,'Annex 2 EHV charges'!$A:$O,2,0))</f>
        <v/>
      </c>
      <c r="C227" s="90" t="str">
        <f>IF($A227="","",VLOOKUP($A227,'Annex 2 EHV charges'!$A:$O,3,0))</f>
        <v/>
      </c>
      <c r="D227" s="89" t="str">
        <f>IF($A227="","",VLOOKUP($A227,'Annex 2 EHV charges'!$A:$O,7,0))</f>
        <v/>
      </c>
      <c r="E227" s="94" t="str">
        <f>IFERROR(IF(VLOOKUP($A227,'Annex 2 EHV charges'!$A:$O,8,FALSE)=0,"",VLOOKUP($A227,'Annex 2 EHV charges'!$A:$O,8,FALSE)),"")</f>
        <v/>
      </c>
      <c r="F227" s="95" t="str">
        <f>IFERROR(IF(VLOOKUP($A227,'Annex 2 EHV charges'!$A:$O,9,FALSE)=0,"",VLOOKUP($A227,'Annex 2 EHV charges'!$A:$O,9,FALSE)),"")</f>
        <v/>
      </c>
      <c r="G227" s="96" t="str">
        <f>IFERROR(IF(VLOOKUP($A227,'Annex 2 EHV charges'!$A:$O,10,FALSE)=0,"",VLOOKUP($A227,'Annex 2 EHV charges'!$A:$O,10,FALSE)),"")</f>
        <v/>
      </c>
      <c r="H227" s="96" t="str">
        <f>IFERROR(IF(VLOOKUP($A227,'Annex 2 EHV charges'!$A:$O,11,FALSE)=0,"",VLOOKUP($A227,'Annex 2 EHV charges'!$A:$O,11,FALSE)),"")</f>
        <v/>
      </c>
    </row>
    <row r="228" spans="1:8" x14ac:dyDescent="0.2">
      <c r="A228" s="89" t="str">
        <f t="array" ref="A228">IFERROR(INDEX('Annex 2 EHV charges'!$A$11:$A$260, MATCH(0, IF(ISBLANK('Annex 2 EHV charges'!$A$11:$A$260),1, COUNTIF(A$4:$A227, 'Annex 2 EHV charges'!$A$11:$A$260)), 0)),"")</f>
        <v/>
      </c>
      <c r="B228" s="89" t="str">
        <f>IF($A228="","",VLOOKUP($A228,'Annex 2 EHV charges'!$A:$O,2,0))</f>
        <v/>
      </c>
      <c r="C228" s="90" t="str">
        <f>IF($A228="","",VLOOKUP($A228,'Annex 2 EHV charges'!$A:$O,3,0))</f>
        <v/>
      </c>
      <c r="D228" s="89" t="str">
        <f>IF($A228="","",VLOOKUP($A228,'Annex 2 EHV charges'!$A:$O,7,0))</f>
        <v/>
      </c>
      <c r="E228" s="94" t="str">
        <f>IFERROR(IF(VLOOKUP($A228,'Annex 2 EHV charges'!$A:$O,8,FALSE)=0,"",VLOOKUP($A228,'Annex 2 EHV charges'!$A:$O,8,FALSE)),"")</f>
        <v/>
      </c>
      <c r="F228" s="95" t="str">
        <f>IFERROR(IF(VLOOKUP($A228,'Annex 2 EHV charges'!$A:$O,9,FALSE)=0,"",VLOOKUP($A228,'Annex 2 EHV charges'!$A:$O,9,FALSE)),"")</f>
        <v/>
      </c>
      <c r="G228" s="96" t="str">
        <f>IFERROR(IF(VLOOKUP($A228,'Annex 2 EHV charges'!$A:$O,10,FALSE)=0,"",VLOOKUP($A228,'Annex 2 EHV charges'!$A:$O,10,FALSE)),"")</f>
        <v/>
      </c>
      <c r="H228" s="96" t="str">
        <f>IFERROR(IF(VLOOKUP($A228,'Annex 2 EHV charges'!$A:$O,11,FALSE)=0,"",VLOOKUP($A228,'Annex 2 EHV charges'!$A:$O,11,FALSE)),"")</f>
        <v/>
      </c>
    </row>
    <row r="229" spans="1:8" x14ac:dyDescent="0.2">
      <c r="A229" s="89" t="str">
        <f t="array" ref="A229">IFERROR(INDEX('Annex 2 EHV charges'!$A$11:$A$260, MATCH(0, IF(ISBLANK('Annex 2 EHV charges'!$A$11:$A$260),1, COUNTIF(A$4:$A228, 'Annex 2 EHV charges'!$A$11:$A$260)), 0)),"")</f>
        <v/>
      </c>
      <c r="B229" s="89" t="str">
        <f>IF($A229="","",VLOOKUP($A229,'Annex 2 EHV charges'!$A:$O,2,0))</f>
        <v/>
      </c>
      <c r="C229" s="90" t="str">
        <f>IF($A229="","",VLOOKUP($A229,'Annex 2 EHV charges'!$A:$O,3,0))</f>
        <v/>
      </c>
      <c r="D229" s="89" t="str">
        <f>IF($A229="","",VLOOKUP($A229,'Annex 2 EHV charges'!$A:$O,7,0))</f>
        <v/>
      </c>
      <c r="E229" s="94" t="str">
        <f>IFERROR(IF(VLOOKUP($A229,'Annex 2 EHV charges'!$A:$O,8,FALSE)=0,"",VLOOKUP($A229,'Annex 2 EHV charges'!$A:$O,8,FALSE)),"")</f>
        <v/>
      </c>
      <c r="F229" s="95" t="str">
        <f>IFERROR(IF(VLOOKUP($A229,'Annex 2 EHV charges'!$A:$O,9,FALSE)=0,"",VLOOKUP($A229,'Annex 2 EHV charges'!$A:$O,9,FALSE)),"")</f>
        <v/>
      </c>
      <c r="G229" s="96" t="str">
        <f>IFERROR(IF(VLOOKUP($A229,'Annex 2 EHV charges'!$A:$O,10,FALSE)=0,"",VLOOKUP($A229,'Annex 2 EHV charges'!$A:$O,10,FALSE)),"")</f>
        <v/>
      </c>
      <c r="H229" s="96" t="str">
        <f>IFERROR(IF(VLOOKUP($A229,'Annex 2 EHV charges'!$A:$O,11,FALSE)=0,"",VLOOKUP($A229,'Annex 2 EHV charges'!$A:$O,11,FALSE)),"")</f>
        <v/>
      </c>
    </row>
    <row r="230" spans="1:8" x14ac:dyDescent="0.2">
      <c r="A230" s="89" t="str">
        <f t="array" ref="A230">IFERROR(INDEX('Annex 2 EHV charges'!$A$11:$A$260, MATCH(0, IF(ISBLANK('Annex 2 EHV charges'!$A$11:$A$260),1, COUNTIF(A$4:$A229, 'Annex 2 EHV charges'!$A$11:$A$260)), 0)),"")</f>
        <v/>
      </c>
      <c r="B230" s="89" t="str">
        <f>IF($A230="","",VLOOKUP($A230,'Annex 2 EHV charges'!$A:$O,2,0))</f>
        <v/>
      </c>
      <c r="C230" s="90" t="str">
        <f>IF($A230="","",VLOOKUP($A230,'Annex 2 EHV charges'!$A:$O,3,0))</f>
        <v/>
      </c>
      <c r="D230" s="89" t="str">
        <f>IF($A230="","",VLOOKUP($A230,'Annex 2 EHV charges'!$A:$O,7,0))</f>
        <v/>
      </c>
      <c r="E230" s="94" t="str">
        <f>IFERROR(IF(VLOOKUP($A230,'Annex 2 EHV charges'!$A:$O,8,FALSE)=0,"",VLOOKUP($A230,'Annex 2 EHV charges'!$A:$O,8,FALSE)),"")</f>
        <v/>
      </c>
      <c r="F230" s="95" t="str">
        <f>IFERROR(IF(VLOOKUP($A230,'Annex 2 EHV charges'!$A:$O,9,FALSE)=0,"",VLOOKUP($A230,'Annex 2 EHV charges'!$A:$O,9,FALSE)),"")</f>
        <v/>
      </c>
      <c r="G230" s="96" t="str">
        <f>IFERROR(IF(VLOOKUP($A230,'Annex 2 EHV charges'!$A:$O,10,FALSE)=0,"",VLOOKUP($A230,'Annex 2 EHV charges'!$A:$O,10,FALSE)),"")</f>
        <v/>
      </c>
      <c r="H230" s="96" t="str">
        <f>IFERROR(IF(VLOOKUP($A230,'Annex 2 EHV charges'!$A:$O,11,FALSE)=0,"",VLOOKUP($A230,'Annex 2 EHV charges'!$A:$O,11,FALSE)),"")</f>
        <v/>
      </c>
    </row>
    <row r="231" spans="1:8" x14ac:dyDescent="0.2">
      <c r="A231" s="89" t="str">
        <f t="array" ref="A231">IFERROR(INDEX('Annex 2 EHV charges'!$A$11:$A$260, MATCH(0, IF(ISBLANK('Annex 2 EHV charges'!$A$11:$A$260),1, COUNTIF(A$4:$A230, 'Annex 2 EHV charges'!$A$11:$A$260)), 0)),"")</f>
        <v/>
      </c>
      <c r="B231" s="89" t="str">
        <f>IF($A231="","",VLOOKUP($A231,'Annex 2 EHV charges'!$A:$O,2,0))</f>
        <v/>
      </c>
      <c r="C231" s="90" t="str">
        <f>IF($A231="","",VLOOKUP($A231,'Annex 2 EHV charges'!$A:$O,3,0))</f>
        <v/>
      </c>
      <c r="D231" s="89" t="str">
        <f>IF($A231="","",VLOOKUP($A231,'Annex 2 EHV charges'!$A:$O,7,0))</f>
        <v/>
      </c>
      <c r="E231" s="94" t="str">
        <f>IFERROR(IF(VLOOKUP($A231,'Annex 2 EHV charges'!$A:$O,8,FALSE)=0,"",VLOOKUP($A231,'Annex 2 EHV charges'!$A:$O,8,FALSE)),"")</f>
        <v/>
      </c>
      <c r="F231" s="95" t="str">
        <f>IFERROR(IF(VLOOKUP($A231,'Annex 2 EHV charges'!$A:$O,9,FALSE)=0,"",VLOOKUP($A231,'Annex 2 EHV charges'!$A:$O,9,FALSE)),"")</f>
        <v/>
      </c>
      <c r="G231" s="96" t="str">
        <f>IFERROR(IF(VLOOKUP($A231,'Annex 2 EHV charges'!$A:$O,10,FALSE)=0,"",VLOOKUP($A231,'Annex 2 EHV charges'!$A:$O,10,FALSE)),"")</f>
        <v/>
      </c>
      <c r="H231" s="96" t="str">
        <f>IFERROR(IF(VLOOKUP($A231,'Annex 2 EHV charges'!$A:$O,11,FALSE)=0,"",VLOOKUP($A231,'Annex 2 EHV charges'!$A:$O,11,FALSE)),"")</f>
        <v/>
      </c>
    </row>
    <row r="232" spans="1:8" x14ac:dyDescent="0.2">
      <c r="A232" s="89" t="str">
        <f t="array" ref="A232">IFERROR(INDEX('Annex 2 EHV charges'!$A$11:$A$260, MATCH(0, IF(ISBLANK('Annex 2 EHV charges'!$A$11:$A$260),1, COUNTIF(A$4:$A231, 'Annex 2 EHV charges'!$A$11:$A$260)), 0)),"")</f>
        <v/>
      </c>
      <c r="B232" s="89" t="str">
        <f>IF($A232="","",VLOOKUP($A232,'Annex 2 EHV charges'!$A:$O,2,0))</f>
        <v/>
      </c>
      <c r="C232" s="90" t="str">
        <f>IF($A232="","",VLOOKUP($A232,'Annex 2 EHV charges'!$A:$O,3,0))</f>
        <v/>
      </c>
      <c r="D232" s="89" t="str">
        <f>IF($A232="","",VLOOKUP($A232,'Annex 2 EHV charges'!$A:$O,7,0))</f>
        <v/>
      </c>
      <c r="E232" s="94" t="str">
        <f>IFERROR(IF(VLOOKUP($A232,'Annex 2 EHV charges'!$A:$O,8,FALSE)=0,"",VLOOKUP($A232,'Annex 2 EHV charges'!$A:$O,8,FALSE)),"")</f>
        <v/>
      </c>
      <c r="F232" s="95" t="str">
        <f>IFERROR(IF(VLOOKUP($A232,'Annex 2 EHV charges'!$A:$O,9,FALSE)=0,"",VLOOKUP($A232,'Annex 2 EHV charges'!$A:$O,9,FALSE)),"")</f>
        <v/>
      </c>
      <c r="G232" s="96" t="str">
        <f>IFERROR(IF(VLOOKUP($A232,'Annex 2 EHV charges'!$A:$O,10,FALSE)=0,"",VLOOKUP($A232,'Annex 2 EHV charges'!$A:$O,10,FALSE)),"")</f>
        <v/>
      </c>
      <c r="H232" s="96" t="str">
        <f>IFERROR(IF(VLOOKUP($A232,'Annex 2 EHV charges'!$A:$O,11,FALSE)=0,"",VLOOKUP($A232,'Annex 2 EHV charges'!$A:$O,11,FALSE)),"")</f>
        <v/>
      </c>
    </row>
    <row r="233" spans="1:8" x14ac:dyDescent="0.2">
      <c r="A233" s="89" t="str">
        <f t="array" ref="A233">IFERROR(INDEX('Annex 2 EHV charges'!$A$11:$A$260, MATCH(0, IF(ISBLANK('Annex 2 EHV charges'!$A$11:$A$260),1, COUNTIF(A$4:$A232, 'Annex 2 EHV charges'!$A$11:$A$260)), 0)),"")</f>
        <v/>
      </c>
      <c r="B233" s="89" t="str">
        <f>IF($A233="","",VLOOKUP($A233,'Annex 2 EHV charges'!$A:$O,2,0))</f>
        <v/>
      </c>
      <c r="C233" s="90" t="str">
        <f>IF($A233="","",VLOOKUP($A233,'Annex 2 EHV charges'!$A:$O,3,0))</f>
        <v/>
      </c>
      <c r="D233" s="89" t="str">
        <f>IF($A233="","",VLOOKUP($A233,'Annex 2 EHV charges'!$A:$O,7,0))</f>
        <v/>
      </c>
      <c r="E233" s="94" t="str">
        <f>IFERROR(IF(VLOOKUP($A233,'Annex 2 EHV charges'!$A:$O,8,FALSE)=0,"",VLOOKUP($A233,'Annex 2 EHV charges'!$A:$O,8,FALSE)),"")</f>
        <v/>
      </c>
      <c r="F233" s="95" t="str">
        <f>IFERROR(IF(VLOOKUP($A233,'Annex 2 EHV charges'!$A:$O,9,FALSE)=0,"",VLOOKUP($A233,'Annex 2 EHV charges'!$A:$O,9,FALSE)),"")</f>
        <v/>
      </c>
      <c r="G233" s="96" t="str">
        <f>IFERROR(IF(VLOOKUP($A233,'Annex 2 EHV charges'!$A:$O,10,FALSE)=0,"",VLOOKUP($A233,'Annex 2 EHV charges'!$A:$O,10,FALSE)),"")</f>
        <v/>
      </c>
      <c r="H233" s="96" t="str">
        <f>IFERROR(IF(VLOOKUP($A233,'Annex 2 EHV charges'!$A:$O,11,FALSE)=0,"",VLOOKUP($A233,'Annex 2 EHV charges'!$A:$O,11,FALSE)),"")</f>
        <v/>
      </c>
    </row>
    <row r="234" spans="1:8" x14ac:dyDescent="0.2">
      <c r="A234" s="89" t="str">
        <f t="array" ref="A234">IFERROR(INDEX('Annex 2 EHV charges'!$A$11:$A$260, MATCH(0, IF(ISBLANK('Annex 2 EHV charges'!$A$11:$A$260),1, COUNTIF(A$4:$A233, 'Annex 2 EHV charges'!$A$11:$A$260)), 0)),"")</f>
        <v/>
      </c>
      <c r="B234" s="89" t="str">
        <f>IF($A234="","",VLOOKUP($A234,'Annex 2 EHV charges'!$A:$O,2,0))</f>
        <v/>
      </c>
      <c r="C234" s="90" t="str">
        <f>IF($A234="","",VLOOKUP($A234,'Annex 2 EHV charges'!$A:$O,3,0))</f>
        <v/>
      </c>
      <c r="D234" s="89" t="str">
        <f>IF($A234="","",VLOOKUP($A234,'Annex 2 EHV charges'!$A:$O,7,0))</f>
        <v/>
      </c>
      <c r="E234" s="94" t="str">
        <f>IFERROR(IF(VLOOKUP($A234,'Annex 2 EHV charges'!$A:$O,8,FALSE)=0,"",VLOOKUP($A234,'Annex 2 EHV charges'!$A:$O,8,FALSE)),"")</f>
        <v/>
      </c>
      <c r="F234" s="95" t="str">
        <f>IFERROR(IF(VLOOKUP($A234,'Annex 2 EHV charges'!$A:$O,9,FALSE)=0,"",VLOOKUP($A234,'Annex 2 EHV charges'!$A:$O,9,FALSE)),"")</f>
        <v/>
      </c>
      <c r="G234" s="96" t="str">
        <f>IFERROR(IF(VLOOKUP($A234,'Annex 2 EHV charges'!$A:$O,10,FALSE)=0,"",VLOOKUP($A234,'Annex 2 EHV charges'!$A:$O,10,FALSE)),"")</f>
        <v/>
      </c>
      <c r="H234" s="96" t="str">
        <f>IFERROR(IF(VLOOKUP($A234,'Annex 2 EHV charges'!$A:$O,11,FALSE)=0,"",VLOOKUP($A234,'Annex 2 EHV charges'!$A:$O,11,FALSE)),"")</f>
        <v/>
      </c>
    </row>
    <row r="235" spans="1:8" x14ac:dyDescent="0.2">
      <c r="A235" s="89" t="str">
        <f t="array" ref="A235">IFERROR(INDEX('Annex 2 EHV charges'!$A$11:$A$260, MATCH(0, IF(ISBLANK('Annex 2 EHV charges'!$A$11:$A$260),1, COUNTIF(A$4:$A234, 'Annex 2 EHV charges'!$A$11:$A$260)), 0)),"")</f>
        <v/>
      </c>
      <c r="B235" s="89" t="str">
        <f>IF($A235="","",VLOOKUP($A235,'Annex 2 EHV charges'!$A:$O,2,0))</f>
        <v/>
      </c>
      <c r="C235" s="90" t="str">
        <f>IF($A235="","",VLOOKUP($A235,'Annex 2 EHV charges'!$A:$O,3,0))</f>
        <v/>
      </c>
      <c r="D235" s="89" t="str">
        <f>IF($A235="","",VLOOKUP($A235,'Annex 2 EHV charges'!$A:$O,7,0))</f>
        <v/>
      </c>
      <c r="E235" s="94" t="str">
        <f>IFERROR(IF(VLOOKUP($A235,'Annex 2 EHV charges'!$A:$O,8,FALSE)=0,"",VLOOKUP($A235,'Annex 2 EHV charges'!$A:$O,8,FALSE)),"")</f>
        <v/>
      </c>
      <c r="F235" s="95" t="str">
        <f>IFERROR(IF(VLOOKUP($A235,'Annex 2 EHV charges'!$A:$O,9,FALSE)=0,"",VLOOKUP($A235,'Annex 2 EHV charges'!$A:$O,9,FALSE)),"")</f>
        <v/>
      </c>
      <c r="G235" s="96" t="str">
        <f>IFERROR(IF(VLOOKUP($A235,'Annex 2 EHV charges'!$A:$O,10,FALSE)=0,"",VLOOKUP($A235,'Annex 2 EHV charges'!$A:$O,10,FALSE)),"")</f>
        <v/>
      </c>
      <c r="H235" s="96" t="str">
        <f>IFERROR(IF(VLOOKUP($A235,'Annex 2 EHV charges'!$A:$O,11,FALSE)=0,"",VLOOKUP($A235,'Annex 2 EHV charges'!$A:$O,11,FALSE)),"")</f>
        <v/>
      </c>
    </row>
    <row r="236" spans="1:8" x14ac:dyDescent="0.2">
      <c r="A236" s="89" t="str">
        <f t="array" ref="A236">IFERROR(INDEX('Annex 2 EHV charges'!$A$11:$A$260, MATCH(0, IF(ISBLANK('Annex 2 EHV charges'!$A$11:$A$260),1, COUNTIF(A$4:$A235, 'Annex 2 EHV charges'!$A$11:$A$260)), 0)),"")</f>
        <v/>
      </c>
      <c r="B236" s="89" t="str">
        <f>IF($A236="","",VLOOKUP($A236,'Annex 2 EHV charges'!$A:$O,2,0))</f>
        <v/>
      </c>
      <c r="C236" s="90" t="str">
        <f>IF($A236="","",VLOOKUP($A236,'Annex 2 EHV charges'!$A:$O,3,0))</f>
        <v/>
      </c>
      <c r="D236" s="89" t="str">
        <f>IF($A236="","",VLOOKUP($A236,'Annex 2 EHV charges'!$A:$O,7,0))</f>
        <v/>
      </c>
      <c r="E236" s="94" t="str">
        <f>IFERROR(IF(VLOOKUP($A236,'Annex 2 EHV charges'!$A:$O,8,FALSE)=0,"",VLOOKUP($A236,'Annex 2 EHV charges'!$A:$O,8,FALSE)),"")</f>
        <v/>
      </c>
      <c r="F236" s="95" t="str">
        <f>IFERROR(IF(VLOOKUP($A236,'Annex 2 EHV charges'!$A:$O,9,FALSE)=0,"",VLOOKUP($A236,'Annex 2 EHV charges'!$A:$O,9,FALSE)),"")</f>
        <v/>
      </c>
      <c r="G236" s="96" t="str">
        <f>IFERROR(IF(VLOOKUP($A236,'Annex 2 EHV charges'!$A:$O,10,FALSE)=0,"",VLOOKUP($A236,'Annex 2 EHV charges'!$A:$O,10,FALSE)),"")</f>
        <v/>
      </c>
      <c r="H236" s="96" t="str">
        <f>IFERROR(IF(VLOOKUP($A236,'Annex 2 EHV charges'!$A:$O,11,FALSE)=0,"",VLOOKUP($A236,'Annex 2 EHV charges'!$A:$O,11,FALSE)),"")</f>
        <v/>
      </c>
    </row>
    <row r="237" spans="1:8" x14ac:dyDescent="0.2">
      <c r="A237" s="89" t="str">
        <f t="array" ref="A237">IFERROR(INDEX('Annex 2 EHV charges'!$A$11:$A$260, MATCH(0, IF(ISBLANK('Annex 2 EHV charges'!$A$11:$A$260),1, COUNTIF(A$4:$A236, 'Annex 2 EHV charges'!$A$11:$A$260)), 0)),"")</f>
        <v/>
      </c>
      <c r="B237" s="89" t="str">
        <f>IF($A237="","",VLOOKUP($A237,'Annex 2 EHV charges'!$A:$O,2,0))</f>
        <v/>
      </c>
      <c r="C237" s="90" t="str">
        <f>IF($A237="","",VLOOKUP($A237,'Annex 2 EHV charges'!$A:$O,3,0))</f>
        <v/>
      </c>
      <c r="D237" s="89" t="str">
        <f>IF($A237="","",VLOOKUP($A237,'Annex 2 EHV charges'!$A:$O,7,0))</f>
        <v/>
      </c>
      <c r="E237" s="94" t="str">
        <f>IFERROR(IF(VLOOKUP($A237,'Annex 2 EHV charges'!$A:$O,8,FALSE)=0,"",VLOOKUP($A237,'Annex 2 EHV charges'!$A:$O,8,FALSE)),"")</f>
        <v/>
      </c>
      <c r="F237" s="95" t="str">
        <f>IFERROR(IF(VLOOKUP($A237,'Annex 2 EHV charges'!$A:$O,9,FALSE)=0,"",VLOOKUP($A237,'Annex 2 EHV charges'!$A:$O,9,FALSE)),"")</f>
        <v/>
      </c>
      <c r="G237" s="96" t="str">
        <f>IFERROR(IF(VLOOKUP($A237,'Annex 2 EHV charges'!$A:$O,10,FALSE)=0,"",VLOOKUP($A237,'Annex 2 EHV charges'!$A:$O,10,FALSE)),"")</f>
        <v/>
      </c>
      <c r="H237" s="96" t="str">
        <f>IFERROR(IF(VLOOKUP($A237,'Annex 2 EHV charges'!$A:$O,11,FALSE)=0,"",VLOOKUP($A237,'Annex 2 EHV charges'!$A:$O,11,FALSE)),"")</f>
        <v/>
      </c>
    </row>
    <row r="238" spans="1:8" x14ac:dyDescent="0.2">
      <c r="A238" s="89" t="str">
        <f t="array" ref="A238">IFERROR(INDEX('Annex 2 EHV charges'!$A$11:$A$260, MATCH(0, IF(ISBLANK('Annex 2 EHV charges'!$A$11:$A$260),1, COUNTIF(A$4:$A237, 'Annex 2 EHV charges'!$A$11:$A$260)), 0)),"")</f>
        <v/>
      </c>
      <c r="B238" s="89" t="str">
        <f>IF($A238="","",VLOOKUP($A238,'Annex 2 EHV charges'!$A:$O,2,0))</f>
        <v/>
      </c>
      <c r="C238" s="90" t="str">
        <f>IF($A238="","",VLOOKUP($A238,'Annex 2 EHV charges'!$A:$O,3,0))</f>
        <v/>
      </c>
      <c r="D238" s="89" t="str">
        <f>IF($A238="","",VLOOKUP($A238,'Annex 2 EHV charges'!$A:$O,7,0))</f>
        <v/>
      </c>
      <c r="E238" s="94" t="str">
        <f>IFERROR(IF(VLOOKUP($A238,'Annex 2 EHV charges'!$A:$O,8,FALSE)=0,"",VLOOKUP($A238,'Annex 2 EHV charges'!$A:$O,8,FALSE)),"")</f>
        <v/>
      </c>
      <c r="F238" s="95" t="str">
        <f>IFERROR(IF(VLOOKUP($A238,'Annex 2 EHV charges'!$A:$O,9,FALSE)=0,"",VLOOKUP($A238,'Annex 2 EHV charges'!$A:$O,9,FALSE)),"")</f>
        <v/>
      </c>
      <c r="G238" s="96" t="str">
        <f>IFERROR(IF(VLOOKUP($A238,'Annex 2 EHV charges'!$A:$O,10,FALSE)=0,"",VLOOKUP($A238,'Annex 2 EHV charges'!$A:$O,10,FALSE)),"")</f>
        <v/>
      </c>
      <c r="H238" s="96" t="str">
        <f>IFERROR(IF(VLOOKUP($A238,'Annex 2 EHV charges'!$A:$O,11,FALSE)=0,"",VLOOKUP($A238,'Annex 2 EHV charges'!$A:$O,11,FALSE)),"")</f>
        <v/>
      </c>
    </row>
    <row r="239" spans="1:8" x14ac:dyDescent="0.2">
      <c r="A239" s="89" t="str">
        <f t="array" ref="A239">IFERROR(INDEX('Annex 2 EHV charges'!$A$11:$A$260, MATCH(0, IF(ISBLANK('Annex 2 EHV charges'!$A$11:$A$260),1, COUNTIF(A$4:$A238, 'Annex 2 EHV charges'!$A$11:$A$260)), 0)),"")</f>
        <v/>
      </c>
      <c r="B239" s="89" t="str">
        <f>IF($A239="","",VLOOKUP($A239,'Annex 2 EHV charges'!$A:$O,2,0))</f>
        <v/>
      </c>
      <c r="C239" s="90" t="str">
        <f>IF($A239="","",VLOOKUP($A239,'Annex 2 EHV charges'!$A:$O,3,0))</f>
        <v/>
      </c>
      <c r="D239" s="89" t="str">
        <f>IF($A239="","",VLOOKUP($A239,'Annex 2 EHV charges'!$A:$O,7,0))</f>
        <v/>
      </c>
      <c r="E239" s="94" t="str">
        <f>IFERROR(IF(VLOOKUP($A239,'Annex 2 EHV charges'!$A:$O,8,FALSE)=0,"",VLOOKUP($A239,'Annex 2 EHV charges'!$A:$O,8,FALSE)),"")</f>
        <v/>
      </c>
      <c r="F239" s="95" t="str">
        <f>IFERROR(IF(VLOOKUP($A239,'Annex 2 EHV charges'!$A:$O,9,FALSE)=0,"",VLOOKUP($A239,'Annex 2 EHV charges'!$A:$O,9,FALSE)),"")</f>
        <v/>
      </c>
      <c r="G239" s="96" t="str">
        <f>IFERROR(IF(VLOOKUP($A239,'Annex 2 EHV charges'!$A:$O,10,FALSE)=0,"",VLOOKUP($A239,'Annex 2 EHV charges'!$A:$O,10,FALSE)),"")</f>
        <v/>
      </c>
      <c r="H239" s="96" t="str">
        <f>IFERROR(IF(VLOOKUP($A239,'Annex 2 EHV charges'!$A:$O,11,FALSE)=0,"",VLOOKUP($A239,'Annex 2 EHV charges'!$A:$O,11,FALSE)),"")</f>
        <v/>
      </c>
    </row>
    <row r="240" spans="1:8" x14ac:dyDescent="0.2">
      <c r="A240" s="89" t="str">
        <f t="array" ref="A240">IFERROR(INDEX('Annex 2 EHV charges'!$A$11:$A$260, MATCH(0, IF(ISBLANK('Annex 2 EHV charges'!$A$11:$A$260),1, COUNTIF(A$4:$A239, 'Annex 2 EHV charges'!$A$11:$A$260)), 0)),"")</f>
        <v/>
      </c>
      <c r="B240" s="89" t="str">
        <f>IF($A240="","",VLOOKUP($A240,'Annex 2 EHV charges'!$A:$O,2,0))</f>
        <v/>
      </c>
      <c r="C240" s="90" t="str">
        <f>IF($A240="","",VLOOKUP($A240,'Annex 2 EHV charges'!$A:$O,3,0))</f>
        <v/>
      </c>
      <c r="D240" s="89" t="str">
        <f>IF($A240="","",VLOOKUP($A240,'Annex 2 EHV charges'!$A:$O,7,0))</f>
        <v/>
      </c>
      <c r="E240" s="94" t="str">
        <f>IFERROR(IF(VLOOKUP($A240,'Annex 2 EHV charges'!$A:$O,8,FALSE)=0,"",VLOOKUP($A240,'Annex 2 EHV charges'!$A:$O,8,FALSE)),"")</f>
        <v/>
      </c>
      <c r="F240" s="95" t="str">
        <f>IFERROR(IF(VLOOKUP($A240,'Annex 2 EHV charges'!$A:$O,9,FALSE)=0,"",VLOOKUP($A240,'Annex 2 EHV charges'!$A:$O,9,FALSE)),"")</f>
        <v/>
      </c>
      <c r="G240" s="96" t="str">
        <f>IFERROR(IF(VLOOKUP($A240,'Annex 2 EHV charges'!$A:$O,10,FALSE)=0,"",VLOOKUP($A240,'Annex 2 EHV charges'!$A:$O,10,FALSE)),"")</f>
        <v/>
      </c>
      <c r="H240" s="96" t="str">
        <f>IFERROR(IF(VLOOKUP($A240,'Annex 2 EHV charges'!$A:$O,11,FALSE)=0,"",VLOOKUP($A240,'Annex 2 EHV charges'!$A:$O,11,FALSE)),"")</f>
        <v/>
      </c>
    </row>
    <row r="241" spans="1:8" x14ac:dyDescent="0.2">
      <c r="A241" s="89" t="str">
        <f t="array" ref="A241">IFERROR(INDEX('Annex 2 EHV charges'!$A$11:$A$260, MATCH(0, IF(ISBLANK('Annex 2 EHV charges'!$A$11:$A$260),1, COUNTIF(A$4:$A240, 'Annex 2 EHV charges'!$A$11:$A$260)), 0)),"")</f>
        <v/>
      </c>
      <c r="B241" s="89" t="str">
        <f>IF($A241="","",VLOOKUP($A241,'Annex 2 EHV charges'!$A:$O,2,0))</f>
        <v/>
      </c>
      <c r="C241" s="90" t="str">
        <f>IF($A241="","",VLOOKUP($A241,'Annex 2 EHV charges'!$A:$O,3,0))</f>
        <v/>
      </c>
      <c r="D241" s="89" t="str">
        <f>IF($A241="","",VLOOKUP($A241,'Annex 2 EHV charges'!$A:$O,7,0))</f>
        <v/>
      </c>
      <c r="E241" s="94" t="str">
        <f>IFERROR(IF(VLOOKUP($A241,'Annex 2 EHV charges'!$A:$O,8,FALSE)=0,"",VLOOKUP($A241,'Annex 2 EHV charges'!$A:$O,8,FALSE)),"")</f>
        <v/>
      </c>
      <c r="F241" s="95" t="str">
        <f>IFERROR(IF(VLOOKUP($A241,'Annex 2 EHV charges'!$A:$O,9,FALSE)=0,"",VLOOKUP($A241,'Annex 2 EHV charges'!$A:$O,9,FALSE)),"")</f>
        <v/>
      </c>
      <c r="G241" s="96" t="str">
        <f>IFERROR(IF(VLOOKUP($A241,'Annex 2 EHV charges'!$A:$O,10,FALSE)=0,"",VLOOKUP($A241,'Annex 2 EHV charges'!$A:$O,10,FALSE)),"")</f>
        <v/>
      </c>
      <c r="H241" s="96" t="str">
        <f>IFERROR(IF(VLOOKUP($A241,'Annex 2 EHV charges'!$A:$O,11,FALSE)=0,"",VLOOKUP($A241,'Annex 2 EHV charges'!$A:$O,11,FALSE)),"")</f>
        <v/>
      </c>
    </row>
    <row r="242" spans="1:8" x14ac:dyDescent="0.2">
      <c r="A242" s="89" t="str">
        <f t="array" ref="A242">IFERROR(INDEX('Annex 2 EHV charges'!$A$11:$A$260, MATCH(0, IF(ISBLANK('Annex 2 EHV charges'!$A$11:$A$260),1, COUNTIF(A$4:$A241, 'Annex 2 EHV charges'!$A$11:$A$260)), 0)),"")</f>
        <v/>
      </c>
      <c r="B242" s="89" t="str">
        <f>IF($A242="","",VLOOKUP($A242,'Annex 2 EHV charges'!$A:$O,2,0))</f>
        <v/>
      </c>
      <c r="C242" s="90" t="str">
        <f>IF($A242="","",VLOOKUP($A242,'Annex 2 EHV charges'!$A:$O,3,0))</f>
        <v/>
      </c>
      <c r="D242" s="89" t="str">
        <f>IF($A242="","",VLOOKUP($A242,'Annex 2 EHV charges'!$A:$O,7,0))</f>
        <v/>
      </c>
      <c r="E242" s="94" t="str">
        <f>IFERROR(IF(VLOOKUP($A242,'Annex 2 EHV charges'!$A:$O,8,FALSE)=0,"",VLOOKUP($A242,'Annex 2 EHV charges'!$A:$O,8,FALSE)),"")</f>
        <v/>
      </c>
      <c r="F242" s="95" t="str">
        <f>IFERROR(IF(VLOOKUP($A242,'Annex 2 EHV charges'!$A:$O,9,FALSE)=0,"",VLOOKUP($A242,'Annex 2 EHV charges'!$A:$O,9,FALSE)),"")</f>
        <v/>
      </c>
      <c r="G242" s="96" t="str">
        <f>IFERROR(IF(VLOOKUP($A242,'Annex 2 EHV charges'!$A:$O,10,FALSE)=0,"",VLOOKUP($A242,'Annex 2 EHV charges'!$A:$O,10,FALSE)),"")</f>
        <v/>
      </c>
      <c r="H242" s="96" t="str">
        <f>IFERROR(IF(VLOOKUP($A242,'Annex 2 EHV charges'!$A:$O,11,FALSE)=0,"",VLOOKUP($A242,'Annex 2 EHV charges'!$A:$O,11,FALSE)),"")</f>
        <v/>
      </c>
    </row>
    <row r="243" spans="1:8" x14ac:dyDescent="0.2">
      <c r="A243" s="89" t="str">
        <f t="array" ref="A243">IFERROR(INDEX('Annex 2 EHV charges'!$A$11:$A$260, MATCH(0, IF(ISBLANK('Annex 2 EHV charges'!$A$11:$A$260),1, COUNTIF(A$4:$A242, 'Annex 2 EHV charges'!$A$11:$A$260)), 0)),"")</f>
        <v/>
      </c>
      <c r="B243" s="89" t="str">
        <f>IF($A243="","",VLOOKUP($A243,'Annex 2 EHV charges'!$A:$O,2,0))</f>
        <v/>
      </c>
      <c r="C243" s="90" t="str">
        <f>IF($A243="","",VLOOKUP($A243,'Annex 2 EHV charges'!$A:$O,3,0))</f>
        <v/>
      </c>
      <c r="D243" s="89" t="str">
        <f>IF($A243="","",VLOOKUP($A243,'Annex 2 EHV charges'!$A:$O,7,0))</f>
        <v/>
      </c>
      <c r="E243" s="94" t="str">
        <f>IFERROR(IF(VLOOKUP($A243,'Annex 2 EHV charges'!$A:$O,8,FALSE)=0,"",VLOOKUP($A243,'Annex 2 EHV charges'!$A:$O,8,FALSE)),"")</f>
        <v/>
      </c>
      <c r="F243" s="95" t="str">
        <f>IFERROR(IF(VLOOKUP($A243,'Annex 2 EHV charges'!$A:$O,9,FALSE)=0,"",VLOOKUP($A243,'Annex 2 EHV charges'!$A:$O,9,FALSE)),"")</f>
        <v/>
      </c>
      <c r="G243" s="96" t="str">
        <f>IFERROR(IF(VLOOKUP($A243,'Annex 2 EHV charges'!$A:$O,10,FALSE)=0,"",VLOOKUP($A243,'Annex 2 EHV charges'!$A:$O,10,FALSE)),"")</f>
        <v/>
      </c>
      <c r="H243" s="96" t="str">
        <f>IFERROR(IF(VLOOKUP($A243,'Annex 2 EHV charges'!$A:$O,11,FALSE)=0,"",VLOOKUP($A243,'Annex 2 EHV charges'!$A:$O,11,FALSE)),"")</f>
        <v/>
      </c>
    </row>
    <row r="244" spans="1:8" x14ac:dyDescent="0.2">
      <c r="A244" s="89" t="str">
        <f t="array" ref="A244">IFERROR(INDEX('Annex 2 EHV charges'!$A$11:$A$260, MATCH(0, IF(ISBLANK('Annex 2 EHV charges'!$A$11:$A$260),1, COUNTIF(A$4:$A243, 'Annex 2 EHV charges'!$A$11:$A$260)), 0)),"")</f>
        <v/>
      </c>
      <c r="B244" s="89" t="str">
        <f>IF($A244="","",VLOOKUP($A244,'Annex 2 EHV charges'!$A:$O,2,0))</f>
        <v/>
      </c>
      <c r="C244" s="90" t="str">
        <f>IF($A244="","",VLOOKUP($A244,'Annex 2 EHV charges'!$A:$O,3,0))</f>
        <v/>
      </c>
      <c r="D244" s="89" t="str">
        <f>IF($A244="","",VLOOKUP($A244,'Annex 2 EHV charges'!$A:$O,7,0))</f>
        <v/>
      </c>
      <c r="E244" s="94" t="str">
        <f>IFERROR(IF(VLOOKUP($A244,'Annex 2 EHV charges'!$A:$O,8,FALSE)=0,"",VLOOKUP($A244,'Annex 2 EHV charges'!$A:$O,8,FALSE)),"")</f>
        <v/>
      </c>
      <c r="F244" s="95" t="str">
        <f>IFERROR(IF(VLOOKUP($A244,'Annex 2 EHV charges'!$A:$O,9,FALSE)=0,"",VLOOKUP($A244,'Annex 2 EHV charges'!$A:$O,9,FALSE)),"")</f>
        <v/>
      </c>
      <c r="G244" s="96" t="str">
        <f>IFERROR(IF(VLOOKUP($A244,'Annex 2 EHV charges'!$A:$O,10,FALSE)=0,"",VLOOKUP($A244,'Annex 2 EHV charges'!$A:$O,10,FALSE)),"")</f>
        <v/>
      </c>
      <c r="H244" s="96" t="str">
        <f>IFERROR(IF(VLOOKUP($A244,'Annex 2 EHV charges'!$A:$O,11,FALSE)=0,"",VLOOKUP($A244,'Annex 2 EHV charges'!$A:$O,11,FALSE)),"")</f>
        <v/>
      </c>
    </row>
    <row r="245" spans="1:8" x14ac:dyDescent="0.2">
      <c r="A245" s="89" t="str">
        <f t="array" ref="A245">IFERROR(INDEX('Annex 2 EHV charges'!$A$11:$A$260, MATCH(0, IF(ISBLANK('Annex 2 EHV charges'!$A$11:$A$260),1, COUNTIF(A$4:$A244, 'Annex 2 EHV charges'!$A$11:$A$260)), 0)),"")</f>
        <v/>
      </c>
      <c r="B245" s="89" t="str">
        <f>IF($A245="","",VLOOKUP($A245,'Annex 2 EHV charges'!$A:$O,2,0))</f>
        <v/>
      </c>
      <c r="C245" s="90" t="str">
        <f>IF($A245="","",VLOOKUP($A245,'Annex 2 EHV charges'!$A:$O,3,0))</f>
        <v/>
      </c>
      <c r="D245" s="89" t="str">
        <f>IF($A245="","",VLOOKUP($A245,'Annex 2 EHV charges'!$A:$O,7,0))</f>
        <v/>
      </c>
      <c r="E245" s="94" t="str">
        <f>IFERROR(IF(VLOOKUP($A245,'Annex 2 EHV charges'!$A:$O,8,FALSE)=0,"",VLOOKUP($A245,'Annex 2 EHV charges'!$A:$O,8,FALSE)),"")</f>
        <v/>
      </c>
      <c r="F245" s="95" t="str">
        <f>IFERROR(IF(VLOOKUP($A245,'Annex 2 EHV charges'!$A:$O,9,FALSE)=0,"",VLOOKUP($A245,'Annex 2 EHV charges'!$A:$O,9,FALSE)),"")</f>
        <v/>
      </c>
      <c r="G245" s="96" t="str">
        <f>IFERROR(IF(VLOOKUP($A245,'Annex 2 EHV charges'!$A:$O,10,FALSE)=0,"",VLOOKUP($A245,'Annex 2 EHV charges'!$A:$O,10,FALSE)),"")</f>
        <v/>
      </c>
      <c r="H245" s="96" t="str">
        <f>IFERROR(IF(VLOOKUP($A245,'Annex 2 EHV charges'!$A:$O,11,FALSE)=0,"",VLOOKUP($A245,'Annex 2 EHV charges'!$A:$O,11,FALSE)),"")</f>
        <v/>
      </c>
    </row>
    <row r="246" spans="1:8" x14ac:dyDescent="0.2">
      <c r="A246" s="89" t="str">
        <f t="array" ref="A246">IFERROR(INDEX('Annex 2 EHV charges'!$A$11:$A$260, MATCH(0, IF(ISBLANK('Annex 2 EHV charges'!$A$11:$A$260),1, COUNTIF(A$4:$A245, 'Annex 2 EHV charges'!$A$11:$A$260)), 0)),"")</f>
        <v/>
      </c>
      <c r="B246" s="89" t="str">
        <f>IF($A246="","",VLOOKUP($A246,'Annex 2 EHV charges'!$A:$O,2,0))</f>
        <v/>
      </c>
      <c r="C246" s="90" t="str">
        <f>IF($A246="","",VLOOKUP($A246,'Annex 2 EHV charges'!$A:$O,3,0))</f>
        <v/>
      </c>
      <c r="D246" s="89" t="str">
        <f>IF($A246="","",VLOOKUP($A246,'Annex 2 EHV charges'!$A:$O,7,0))</f>
        <v/>
      </c>
      <c r="E246" s="94" t="str">
        <f>IFERROR(IF(VLOOKUP($A246,'Annex 2 EHV charges'!$A:$O,8,FALSE)=0,"",VLOOKUP($A246,'Annex 2 EHV charges'!$A:$O,8,FALSE)),"")</f>
        <v/>
      </c>
      <c r="F246" s="95" t="str">
        <f>IFERROR(IF(VLOOKUP($A246,'Annex 2 EHV charges'!$A:$O,9,FALSE)=0,"",VLOOKUP($A246,'Annex 2 EHV charges'!$A:$O,9,FALSE)),"")</f>
        <v/>
      </c>
      <c r="G246" s="96" t="str">
        <f>IFERROR(IF(VLOOKUP($A246,'Annex 2 EHV charges'!$A:$O,10,FALSE)=0,"",VLOOKUP($A246,'Annex 2 EHV charges'!$A:$O,10,FALSE)),"")</f>
        <v/>
      </c>
      <c r="H246" s="96" t="str">
        <f>IFERROR(IF(VLOOKUP($A246,'Annex 2 EHV charges'!$A:$O,11,FALSE)=0,"",VLOOKUP($A246,'Annex 2 EHV charges'!$A:$O,11,FALSE)),"")</f>
        <v/>
      </c>
    </row>
    <row r="247" spans="1:8" x14ac:dyDescent="0.2">
      <c r="A247" s="89" t="str">
        <f t="array" ref="A247">IFERROR(INDEX('Annex 2 EHV charges'!$A$11:$A$260, MATCH(0, IF(ISBLANK('Annex 2 EHV charges'!$A$11:$A$260),1, COUNTIF(A$4:$A246, 'Annex 2 EHV charges'!$A$11:$A$260)), 0)),"")</f>
        <v/>
      </c>
      <c r="B247" s="89" t="str">
        <f>IF($A247="","",VLOOKUP($A247,'Annex 2 EHV charges'!$A:$O,2,0))</f>
        <v/>
      </c>
      <c r="C247" s="90" t="str">
        <f>IF($A247="","",VLOOKUP($A247,'Annex 2 EHV charges'!$A:$O,3,0))</f>
        <v/>
      </c>
      <c r="D247" s="89" t="str">
        <f>IF($A247="","",VLOOKUP($A247,'Annex 2 EHV charges'!$A:$O,7,0))</f>
        <v/>
      </c>
      <c r="E247" s="94" t="str">
        <f>IFERROR(IF(VLOOKUP($A247,'Annex 2 EHV charges'!$A:$O,8,FALSE)=0,"",VLOOKUP($A247,'Annex 2 EHV charges'!$A:$O,8,FALSE)),"")</f>
        <v/>
      </c>
      <c r="F247" s="95" t="str">
        <f>IFERROR(IF(VLOOKUP($A247,'Annex 2 EHV charges'!$A:$O,9,FALSE)=0,"",VLOOKUP($A247,'Annex 2 EHV charges'!$A:$O,9,FALSE)),"")</f>
        <v/>
      </c>
      <c r="G247" s="96" t="str">
        <f>IFERROR(IF(VLOOKUP($A247,'Annex 2 EHV charges'!$A:$O,10,FALSE)=0,"",VLOOKUP($A247,'Annex 2 EHV charges'!$A:$O,10,FALSE)),"")</f>
        <v/>
      </c>
      <c r="H247" s="96" t="str">
        <f>IFERROR(IF(VLOOKUP($A247,'Annex 2 EHV charges'!$A:$O,11,FALSE)=0,"",VLOOKUP($A247,'Annex 2 EHV charges'!$A:$O,11,FALSE)),"")</f>
        <v/>
      </c>
    </row>
    <row r="248" spans="1:8" x14ac:dyDescent="0.2">
      <c r="A248" s="89" t="str">
        <f t="array" ref="A248">IFERROR(INDEX('Annex 2 EHV charges'!$A$11:$A$260, MATCH(0, IF(ISBLANK('Annex 2 EHV charges'!$A$11:$A$260),1, COUNTIF(A$4:$A247, 'Annex 2 EHV charges'!$A$11:$A$260)), 0)),"")</f>
        <v/>
      </c>
      <c r="B248" s="89" t="str">
        <f>IF($A248="","",VLOOKUP($A248,'Annex 2 EHV charges'!$A:$O,2,0))</f>
        <v/>
      </c>
      <c r="C248" s="90" t="str">
        <f>IF($A248="","",VLOOKUP($A248,'Annex 2 EHV charges'!$A:$O,3,0))</f>
        <v/>
      </c>
      <c r="D248" s="89" t="str">
        <f>IF($A248="","",VLOOKUP($A248,'Annex 2 EHV charges'!$A:$O,7,0))</f>
        <v/>
      </c>
      <c r="E248" s="94" t="str">
        <f>IFERROR(IF(VLOOKUP($A248,'Annex 2 EHV charges'!$A:$O,8,FALSE)=0,"",VLOOKUP($A248,'Annex 2 EHV charges'!$A:$O,8,FALSE)),"")</f>
        <v/>
      </c>
      <c r="F248" s="95" t="str">
        <f>IFERROR(IF(VLOOKUP($A248,'Annex 2 EHV charges'!$A:$O,9,FALSE)=0,"",VLOOKUP($A248,'Annex 2 EHV charges'!$A:$O,9,FALSE)),"")</f>
        <v/>
      </c>
      <c r="G248" s="96" t="str">
        <f>IFERROR(IF(VLOOKUP($A248,'Annex 2 EHV charges'!$A:$O,10,FALSE)=0,"",VLOOKUP($A248,'Annex 2 EHV charges'!$A:$O,10,FALSE)),"")</f>
        <v/>
      </c>
      <c r="H248" s="96" t="str">
        <f>IFERROR(IF(VLOOKUP($A248,'Annex 2 EHV charges'!$A:$O,11,FALSE)=0,"",VLOOKUP($A248,'Annex 2 EHV charges'!$A:$O,11,FALSE)),"")</f>
        <v/>
      </c>
    </row>
    <row r="249" spans="1:8" x14ac:dyDescent="0.2">
      <c r="A249" s="89" t="str">
        <f t="array" ref="A249">IFERROR(INDEX('Annex 2 EHV charges'!$A$11:$A$260, MATCH(0, IF(ISBLANK('Annex 2 EHV charges'!$A$11:$A$260),1, COUNTIF(A$4:$A248, 'Annex 2 EHV charges'!$A$11:$A$260)), 0)),"")</f>
        <v/>
      </c>
      <c r="B249" s="89" t="str">
        <f>IF($A249="","",VLOOKUP($A249,'Annex 2 EHV charges'!$A:$O,2,0))</f>
        <v/>
      </c>
      <c r="C249" s="90" t="str">
        <f>IF($A249="","",VLOOKUP($A249,'Annex 2 EHV charges'!$A:$O,3,0))</f>
        <v/>
      </c>
      <c r="D249" s="89" t="str">
        <f>IF($A249="","",VLOOKUP($A249,'Annex 2 EHV charges'!$A:$O,7,0))</f>
        <v/>
      </c>
      <c r="E249" s="94" t="str">
        <f>IFERROR(IF(VLOOKUP($A249,'Annex 2 EHV charges'!$A:$O,8,FALSE)=0,"",VLOOKUP($A249,'Annex 2 EHV charges'!$A:$O,8,FALSE)),"")</f>
        <v/>
      </c>
      <c r="F249" s="95" t="str">
        <f>IFERROR(IF(VLOOKUP($A249,'Annex 2 EHV charges'!$A:$O,9,FALSE)=0,"",VLOOKUP($A249,'Annex 2 EHV charges'!$A:$O,9,FALSE)),"")</f>
        <v/>
      </c>
      <c r="G249" s="96" t="str">
        <f>IFERROR(IF(VLOOKUP($A249,'Annex 2 EHV charges'!$A:$O,10,FALSE)=0,"",VLOOKUP($A249,'Annex 2 EHV charges'!$A:$O,10,FALSE)),"")</f>
        <v/>
      </c>
      <c r="H249" s="96" t="str">
        <f>IFERROR(IF(VLOOKUP($A249,'Annex 2 EHV charges'!$A:$O,11,FALSE)=0,"",VLOOKUP($A249,'Annex 2 EHV charges'!$A:$O,11,FALSE)),"")</f>
        <v/>
      </c>
    </row>
    <row r="250" spans="1:8" x14ac:dyDescent="0.2">
      <c r="A250" s="89" t="str">
        <f t="array" ref="A250">IFERROR(INDEX('Annex 2 EHV charges'!$A$11:$A$260, MATCH(0, IF(ISBLANK('Annex 2 EHV charges'!$A$11:$A$260),1, COUNTIF(A$4:$A249, 'Annex 2 EHV charges'!$A$11:$A$260)), 0)),"")</f>
        <v/>
      </c>
      <c r="B250" s="89" t="str">
        <f>IF($A250="","",VLOOKUP($A250,'Annex 2 EHV charges'!$A:$O,2,0))</f>
        <v/>
      </c>
      <c r="C250" s="90" t="str">
        <f>IF($A250="","",VLOOKUP($A250,'Annex 2 EHV charges'!$A:$O,3,0))</f>
        <v/>
      </c>
      <c r="D250" s="89" t="str">
        <f>IF($A250="","",VLOOKUP($A250,'Annex 2 EHV charges'!$A:$O,7,0))</f>
        <v/>
      </c>
      <c r="E250" s="94" t="str">
        <f>IFERROR(IF(VLOOKUP($A250,'Annex 2 EHV charges'!$A:$O,8,FALSE)=0,"",VLOOKUP($A250,'Annex 2 EHV charges'!$A:$O,8,FALSE)),"")</f>
        <v/>
      </c>
      <c r="F250" s="95" t="str">
        <f>IFERROR(IF(VLOOKUP($A250,'Annex 2 EHV charges'!$A:$O,9,FALSE)=0,"",VLOOKUP($A250,'Annex 2 EHV charges'!$A:$O,9,FALSE)),"")</f>
        <v/>
      </c>
      <c r="G250" s="96" t="str">
        <f>IFERROR(IF(VLOOKUP($A250,'Annex 2 EHV charges'!$A:$O,10,FALSE)=0,"",VLOOKUP($A250,'Annex 2 EHV charges'!$A:$O,10,FALSE)),"")</f>
        <v/>
      </c>
      <c r="H250" s="96" t="str">
        <f>IFERROR(IF(VLOOKUP($A250,'Annex 2 EHV charges'!$A:$O,11,FALSE)=0,"",VLOOKUP($A250,'Annex 2 EHV charges'!$A:$O,11,FALSE)),"")</f>
        <v/>
      </c>
    </row>
    <row r="251" spans="1:8" x14ac:dyDescent="0.2">
      <c r="A251" s="89" t="str">
        <f t="array" ref="A251">IFERROR(INDEX('Annex 2 EHV charges'!$A$11:$A$260, MATCH(0, IF(ISBLANK('Annex 2 EHV charges'!$A$11:$A$260),1, COUNTIF(A$4:$A250, 'Annex 2 EHV charges'!$A$11:$A$260)), 0)),"")</f>
        <v/>
      </c>
      <c r="B251" s="89" t="str">
        <f>IF($A251="","",VLOOKUP($A251,'Annex 2 EHV charges'!$A:$O,2,0))</f>
        <v/>
      </c>
      <c r="C251" s="90" t="str">
        <f>IF($A251="","",VLOOKUP($A251,'Annex 2 EHV charges'!$A:$O,3,0))</f>
        <v/>
      </c>
      <c r="D251" s="89" t="str">
        <f>IF($A251="","",VLOOKUP($A251,'Annex 2 EHV charges'!$A:$O,7,0))</f>
        <v/>
      </c>
      <c r="E251" s="94" t="str">
        <f>IFERROR(IF(VLOOKUP($A251,'Annex 2 EHV charges'!$A:$O,8,FALSE)=0,"",VLOOKUP($A251,'Annex 2 EHV charges'!$A:$O,8,FALSE)),"")</f>
        <v/>
      </c>
      <c r="F251" s="95" t="str">
        <f>IFERROR(IF(VLOOKUP($A251,'Annex 2 EHV charges'!$A:$O,9,FALSE)=0,"",VLOOKUP($A251,'Annex 2 EHV charges'!$A:$O,9,FALSE)),"")</f>
        <v/>
      </c>
      <c r="G251" s="96" t="str">
        <f>IFERROR(IF(VLOOKUP($A251,'Annex 2 EHV charges'!$A:$O,10,FALSE)=0,"",VLOOKUP($A251,'Annex 2 EHV charges'!$A:$O,10,FALSE)),"")</f>
        <v/>
      </c>
      <c r="H251" s="96" t="str">
        <f>IFERROR(IF(VLOOKUP($A251,'Annex 2 EHV charges'!$A:$O,11,FALSE)=0,"",VLOOKUP($A251,'Annex 2 EHV charges'!$A:$O,11,FALSE)),"")</f>
        <v/>
      </c>
    </row>
    <row r="252" spans="1:8" x14ac:dyDescent="0.2">
      <c r="A252" s="89" t="str">
        <f t="array" ref="A252">IFERROR(INDEX('Annex 2 EHV charges'!$A$11:$A$260, MATCH(0, IF(ISBLANK('Annex 2 EHV charges'!$A$11:$A$260),1, COUNTIF(A$4:$A251, 'Annex 2 EHV charges'!$A$11:$A$260)), 0)),"")</f>
        <v/>
      </c>
      <c r="B252" s="89" t="str">
        <f>IF($A252="","",VLOOKUP($A252,'Annex 2 EHV charges'!$A:$O,2,0))</f>
        <v/>
      </c>
      <c r="C252" s="90" t="str">
        <f>IF($A252="","",VLOOKUP($A252,'Annex 2 EHV charges'!$A:$O,3,0))</f>
        <v/>
      </c>
      <c r="D252" s="89" t="str">
        <f>IF($A252="","",VLOOKUP($A252,'Annex 2 EHV charges'!$A:$O,7,0))</f>
        <v/>
      </c>
      <c r="E252" s="94" t="str">
        <f>IFERROR(IF(VLOOKUP($A252,'Annex 2 EHV charges'!$A:$O,8,FALSE)=0,"",VLOOKUP($A252,'Annex 2 EHV charges'!$A:$O,8,FALSE)),"")</f>
        <v/>
      </c>
      <c r="F252" s="95" t="str">
        <f>IFERROR(IF(VLOOKUP($A252,'Annex 2 EHV charges'!$A:$O,9,FALSE)=0,"",VLOOKUP($A252,'Annex 2 EHV charges'!$A:$O,9,FALSE)),"")</f>
        <v/>
      </c>
      <c r="G252" s="96" t="str">
        <f>IFERROR(IF(VLOOKUP($A252,'Annex 2 EHV charges'!$A:$O,10,FALSE)=0,"",VLOOKUP($A252,'Annex 2 EHV charges'!$A:$O,10,FALSE)),"")</f>
        <v/>
      </c>
      <c r="H252" s="96" t="str">
        <f>IFERROR(IF(VLOOKUP($A252,'Annex 2 EHV charges'!$A:$O,11,FALSE)=0,"",VLOOKUP($A252,'Annex 2 EHV charges'!$A:$O,11,FALSE)),"")</f>
        <v/>
      </c>
    </row>
    <row r="253" spans="1:8" x14ac:dyDescent="0.2">
      <c r="A253" s="89" t="str">
        <f t="array" ref="A253">IFERROR(INDEX('Annex 2 EHV charges'!$A$11:$A$260, MATCH(0, IF(ISBLANK('Annex 2 EHV charges'!$A$11:$A$260),1, COUNTIF(A$4:$A252, 'Annex 2 EHV charges'!$A$11:$A$260)), 0)),"")</f>
        <v/>
      </c>
      <c r="B253" s="89" t="str">
        <f>IF($A253="","",VLOOKUP($A253,'Annex 2 EHV charges'!$A:$O,2,0))</f>
        <v/>
      </c>
      <c r="C253" s="90" t="str">
        <f>IF($A253="","",VLOOKUP($A253,'Annex 2 EHV charges'!$A:$O,3,0))</f>
        <v/>
      </c>
      <c r="D253" s="89" t="str">
        <f>IF($A253="","",VLOOKUP($A253,'Annex 2 EHV charges'!$A:$O,7,0))</f>
        <v/>
      </c>
      <c r="E253" s="94" t="str">
        <f>IFERROR(IF(VLOOKUP($A253,'Annex 2 EHV charges'!$A:$O,8,FALSE)=0,"",VLOOKUP($A253,'Annex 2 EHV charges'!$A:$O,8,FALSE)),"")</f>
        <v/>
      </c>
      <c r="F253" s="95" t="str">
        <f>IFERROR(IF(VLOOKUP($A253,'Annex 2 EHV charges'!$A:$O,9,FALSE)=0,"",VLOOKUP($A253,'Annex 2 EHV charges'!$A:$O,9,FALSE)),"")</f>
        <v/>
      </c>
      <c r="G253" s="96" t="str">
        <f>IFERROR(IF(VLOOKUP($A253,'Annex 2 EHV charges'!$A:$O,10,FALSE)=0,"",VLOOKUP($A253,'Annex 2 EHV charges'!$A:$O,10,FALSE)),"")</f>
        <v/>
      </c>
      <c r="H253" s="96" t="str">
        <f>IFERROR(IF(VLOOKUP($A253,'Annex 2 EHV charges'!$A:$O,11,FALSE)=0,"",VLOOKUP($A253,'Annex 2 EHV charges'!$A:$O,11,FALSE)),"")</f>
        <v/>
      </c>
    </row>
    <row r="254" spans="1:8" x14ac:dyDescent="0.2">
      <c r="A254" s="89" t="str">
        <f t="array" ref="A254">IFERROR(INDEX('Annex 2 EHV charges'!$A$11:$A$260, MATCH(0, IF(ISBLANK('Annex 2 EHV charges'!$A$11:$A$260),1, COUNTIF(A$4:$A253, 'Annex 2 EHV charges'!$A$11:$A$260)), 0)),"")</f>
        <v/>
      </c>
      <c r="B254" s="89" t="str">
        <f>IF($A254="","",VLOOKUP($A254,'Annex 2 EHV charges'!$A:$O,2,0))</f>
        <v/>
      </c>
      <c r="C254" s="90" t="str">
        <f>IF($A254="","",VLOOKUP($A254,'Annex 2 EHV charges'!$A:$O,3,0))</f>
        <v/>
      </c>
      <c r="D254" s="89" t="str">
        <f>IF($A254="","",VLOOKUP($A254,'Annex 2 EHV charges'!$A:$O,7,0))</f>
        <v/>
      </c>
      <c r="E254" s="94" t="str">
        <f>IFERROR(IF(VLOOKUP($A254,'Annex 2 EHV charges'!$A:$O,8,FALSE)=0,"",VLOOKUP($A254,'Annex 2 EHV charges'!$A:$O,8,FALSE)),"")</f>
        <v/>
      </c>
      <c r="F254" s="95" t="str">
        <f>IFERROR(IF(VLOOKUP($A254,'Annex 2 EHV charges'!$A:$O,9,FALSE)=0,"",VLOOKUP($A254,'Annex 2 EHV charges'!$A:$O,9,FALSE)),"")</f>
        <v/>
      </c>
      <c r="G254" s="96" t="str">
        <f>IFERROR(IF(VLOOKUP($A254,'Annex 2 EHV charges'!$A:$O,10,FALSE)=0,"",VLOOKUP($A254,'Annex 2 EHV charges'!$A:$O,10,FALSE)),"")</f>
        <v/>
      </c>
      <c r="H254" s="96" t="str">
        <f>IFERROR(IF(VLOOKUP($A254,'Annex 2 EHV charges'!$A:$O,11,FALSE)=0,"",VLOOKUP($A254,'Annex 2 EHV charges'!$A:$O,11,FALSE)),"")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activeCell="B186" sqref="B186"/>
    </sheetView>
  </sheetViews>
  <sheetFormatPr defaultRowHeight="12.75" x14ac:dyDescent="0.2"/>
  <cols>
    <col min="1" max="1" width="15.85546875" style="52" bestFit="1" customWidth="1"/>
    <col min="2" max="2" width="15" style="52" bestFit="1" customWidth="1"/>
    <col min="3" max="3" width="15.7109375" style="60" bestFit="1" customWidth="1"/>
    <col min="4" max="4" width="50.7109375" style="60" customWidth="1"/>
    <col min="5" max="5" width="14.7109375" style="61" customWidth="1"/>
    <col min="6" max="7" width="14.7109375" style="62" customWidth="1"/>
    <col min="8" max="8" width="14.7109375" style="52" customWidth="1"/>
    <col min="9" max="9" width="15.5703125" style="52" customWidth="1"/>
    <col min="10" max="10" width="12" style="52" bestFit="1" customWidth="1"/>
    <col min="11" max="16384" width="9.140625" style="52"/>
  </cols>
  <sheetData>
    <row r="1" spans="1:15" ht="66.75" customHeight="1" x14ac:dyDescent="0.2">
      <c r="A1" s="286" t="s">
        <v>111</v>
      </c>
      <c r="B1" s="286"/>
      <c r="C1" s="286"/>
      <c r="D1" s="286"/>
      <c r="E1" s="286"/>
      <c r="F1" s="286"/>
      <c r="G1" s="286"/>
      <c r="H1" s="286"/>
    </row>
    <row r="2" spans="1:15" s="53" customFormat="1" ht="25.5" customHeight="1" x14ac:dyDescent="0.2">
      <c r="A2" s="288" t="str">
        <f>Overview!B4&amp; " - Effective from "&amp;TEXT(Overview!D4,"D MMMM YYYY")&amp;" - "&amp;Overview!E4&amp;" EDCM export charges"</f>
        <v>Western Power Distribution (South Wales) plc - Effective from 1 April 2022 - Final EDCM export charges</v>
      </c>
      <c r="B2" s="289"/>
      <c r="C2" s="289"/>
      <c r="D2" s="289"/>
      <c r="E2" s="289"/>
      <c r="F2" s="289"/>
      <c r="G2" s="289"/>
      <c r="H2" s="290"/>
    </row>
    <row r="3" spans="1:15" s="81" customFormat="1" ht="18" x14ac:dyDescent="0.2">
      <c r="A3" s="82"/>
      <c r="B3" s="82"/>
      <c r="C3" s="82"/>
      <c r="D3" s="83"/>
      <c r="E3" s="84"/>
      <c r="F3" s="84"/>
      <c r="G3" s="85"/>
      <c r="H3" s="85"/>
      <c r="I3" s="78"/>
      <c r="J3" s="78"/>
      <c r="K3" s="78"/>
      <c r="L3" s="78"/>
      <c r="M3" s="78"/>
      <c r="N3" s="78"/>
      <c r="O3" s="78"/>
    </row>
    <row r="4" spans="1:15" ht="60.75" customHeight="1" x14ac:dyDescent="0.2">
      <c r="A4" s="54" t="s">
        <v>99</v>
      </c>
      <c r="B4" s="55" t="s">
        <v>64</v>
      </c>
      <c r="C4" s="54" t="s">
        <v>66</v>
      </c>
      <c r="D4" s="56" t="s">
        <v>58</v>
      </c>
      <c r="E4" s="56" t="str">
        <f>'Annex 2 EHV charges'!L10</f>
        <v>Export
Super Red
unit charge
(p/kWh)</v>
      </c>
      <c r="F4" s="56" t="str">
        <f>'Annex 2 EHV charges'!M10</f>
        <v>Export
fixed charge
(p/day)</v>
      </c>
      <c r="G4" s="56" t="str">
        <f>'Annex 2 EHV charges'!N10</f>
        <v>Export
capacity charge
(p/kVA/day)</v>
      </c>
      <c r="H4" s="56" t="str">
        <f>'Annex 2 EHV charges'!O10</f>
        <v>Export
exceeded capacity charge
(p/kVA/day)</v>
      </c>
    </row>
    <row r="5" spans="1:15" x14ac:dyDescent="0.2">
      <c r="A5" s="90">
        <f t="array" ref="A5">IFERROR(INDEX('Annex 2 EHV charges'!$D$11:$D$260, MATCH(0, IF(ISBLANK('Annex 2 EHV charges'!$D$11:$D$260),1, COUNTIF(A$4:$A4, 'Annex 2 EHV charges'!$D$11:$D$260)), 0)),"")</f>
        <v>425</v>
      </c>
      <c r="B5" s="89">
        <f>IF($A5="","",VLOOKUP($A5,'Annex 2 EHV charges'!$D:$O,2,0))</f>
        <v>425</v>
      </c>
      <c r="C5" s="90">
        <f>IF($A5="","",VLOOKUP($A5,'Annex 2 EHV charges'!$D:$O,3,0))</f>
        <v>2100041256901</v>
      </c>
      <c r="D5" s="89" t="str">
        <f>IF($A5="","",VLOOKUP($A5,'Annex 2 EHV charges'!$D:$O,4,0))</f>
        <v>Mynydd Y Bwllfa WF</v>
      </c>
      <c r="E5" s="91" t="str">
        <f>IFERROR(IF(VLOOKUP($A5,'Annex 2 EHV charges'!$D:$O,9,FALSE)=0,"",VLOOKUP($A5,'Annex 2 EHV charges'!$D:$O,9,FALSE)),"")</f>
        <v/>
      </c>
      <c r="F5" s="92">
        <f>IFERROR(IF(VLOOKUP($A5,'Annex 2 EHV charges'!$D:$O,10,FALSE)=0,"",VLOOKUP($A5,'Annex 2 EHV charges'!$D:$O,10,FALSE)),"")</f>
        <v>1692.75</v>
      </c>
      <c r="G5" s="93">
        <f>IFERROR(IF(VLOOKUP($A5,'Annex 2 EHV charges'!$D:$O,11,FALSE)=0,"",VLOOKUP($A5,'Annex 2 EHV charges'!$D:$O,11,FALSE)),"")</f>
        <v>0.05</v>
      </c>
      <c r="H5" s="93">
        <f>IFERROR(IF(VLOOKUP($A5,'Annex 2 EHV charges'!$D:$O,12,FALSE)=0,"",VLOOKUP($A5,'Annex 2 EHV charges'!$D:$O,12,FALSE)),"")</f>
        <v>0.05</v>
      </c>
    </row>
    <row r="6" spans="1:15" x14ac:dyDescent="0.2">
      <c r="A6" s="90">
        <f t="array" ref="A6">IFERROR(INDEX('Annex 2 EHV charges'!$D$11:$D$260, MATCH(0, IF(ISBLANK('Annex 2 EHV charges'!$D$11:$D$260),1, COUNTIF(A$4:$A5, 'Annex 2 EHV charges'!$D$11:$D$260)), 0)),"")</f>
        <v>426</v>
      </c>
      <c r="B6" s="89">
        <f>IF($A6="","",VLOOKUP($A6,'Annex 2 EHV charges'!$D:$O,2,0))</f>
        <v>426</v>
      </c>
      <c r="C6" s="90">
        <f>IF($A6="","",VLOOKUP($A6,'Annex 2 EHV charges'!$D:$O,3,0))</f>
        <v>2100041327882</v>
      </c>
      <c r="D6" s="89" t="str">
        <f>IF($A6="","",VLOOKUP($A6,'Annex 2 EHV charges'!$D:$O,4,0))</f>
        <v>Western Wood 2 Biomass</v>
      </c>
      <c r="E6" s="91">
        <f>IFERROR(IF(VLOOKUP($A6,'Annex 2 EHV charges'!$D:$O,9,FALSE)=0,"",VLOOKUP($A6,'Annex 2 EHV charges'!$D:$O,9,FALSE)),"")</f>
        <v>-0.59</v>
      </c>
      <c r="F6" s="92">
        <f>IFERROR(IF(VLOOKUP($A6,'Annex 2 EHV charges'!$D:$O,10,FALSE)=0,"",VLOOKUP($A6,'Annex 2 EHV charges'!$D:$O,10,FALSE)),"")</f>
        <v>1689.85</v>
      </c>
      <c r="G6" s="93">
        <f>IFERROR(IF(VLOOKUP($A6,'Annex 2 EHV charges'!$D:$O,11,FALSE)=0,"",VLOOKUP($A6,'Annex 2 EHV charges'!$D:$O,11,FALSE)),"")</f>
        <v>0.05</v>
      </c>
      <c r="H6" s="93">
        <f>IFERROR(IF(VLOOKUP($A6,'Annex 2 EHV charges'!$D:$O,12,FALSE)=0,"",VLOOKUP($A6,'Annex 2 EHV charges'!$D:$O,12,FALSE)),"")</f>
        <v>0.05</v>
      </c>
    </row>
    <row r="7" spans="1:15" x14ac:dyDescent="0.2">
      <c r="A7" s="90">
        <f t="array" ref="A7">IFERROR(INDEX('Annex 2 EHV charges'!$D$11:$D$260, MATCH(0, IF(ISBLANK('Annex 2 EHV charges'!$D$11:$D$260),1, COUNTIF(A$4:$A6, 'Annex 2 EHV charges'!$D$11:$D$260)), 0)),"")</f>
        <v>427</v>
      </c>
      <c r="B7" s="89">
        <f>IF($A7="","",VLOOKUP($A7,'Annex 2 EHV charges'!$D:$O,2,0))</f>
        <v>427</v>
      </c>
      <c r="C7" s="90">
        <f>IF($A7="","",VLOOKUP($A7,'Annex 2 EHV charges'!$D:$O,3,0))</f>
        <v>2100041453141</v>
      </c>
      <c r="D7" s="89" t="str">
        <f>IF($A7="","",VLOOKUP($A7,'Annex 2 EHV charges'!$D:$O,4,0))</f>
        <v>Mynydd Y Gwair WF</v>
      </c>
      <c r="E7" s="91" t="str">
        <f>IFERROR(IF(VLOOKUP($A7,'Annex 2 EHV charges'!$D:$O,9,FALSE)=0,"",VLOOKUP($A7,'Annex 2 EHV charges'!$D:$O,9,FALSE)),"")</f>
        <v/>
      </c>
      <c r="F7" s="92">
        <f>IFERROR(IF(VLOOKUP($A7,'Annex 2 EHV charges'!$D:$O,10,FALSE)=0,"",VLOOKUP($A7,'Annex 2 EHV charges'!$D:$O,10,FALSE)),"")</f>
        <v>1734.34</v>
      </c>
      <c r="G7" s="93">
        <f>IFERROR(IF(VLOOKUP($A7,'Annex 2 EHV charges'!$D:$O,11,FALSE)=0,"",VLOOKUP($A7,'Annex 2 EHV charges'!$D:$O,11,FALSE)),"")</f>
        <v>0.05</v>
      </c>
      <c r="H7" s="93">
        <f>IFERROR(IF(VLOOKUP($A7,'Annex 2 EHV charges'!$D:$O,12,FALSE)=0,"",VLOOKUP($A7,'Annex 2 EHV charges'!$D:$O,12,FALSE)),"")</f>
        <v>0.05</v>
      </c>
    </row>
    <row r="8" spans="1:15" x14ac:dyDescent="0.2">
      <c r="A8" s="90">
        <f t="array" ref="A8">IFERROR(INDEX('Annex 2 EHV charges'!$D$11:$D$260, MATCH(0, IF(ISBLANK('Annex 2 EHV charges'!$D$11:$D$260),1, COUNTIF(A$4:$A7, 'Annex 2 EHV charges'!$D$11:$D$260)), 0)),"")</f>
        <v>975</v>
      </c>
      <c r="B8" s="89">
        <f>IF($A8="","",VLOOKUP($A8,'Annex 2 EHV charges'!$D:$O,2,0))</f>
        <v>975</v>
      </c>
      <c r="C8" s="90">
        <f>IF($A8="","",VLOOKUP($A8,'Annex 2 EHV charges'!$D:$O,3,0))</f>
        <v>2100041270320</v>
      </c>
      <c r="D8" s="89" t="str">
        <f>IF($A8="","",VLOOKUP($A8,'Annex 2 EHV charges'!$D:$O,4,0))</f>
        <v>Penrhiwarwydd Farm PV</v>
      </c>
      <c r="E8" s="91" t="str">
        <f>IFERROR(IF(VLOOKUP($A8,'Annex 2 EHV charges'!$D:$O,9,FALSE)=0,"",VLOOKUP($A8,'Annex 2 EHV charges'!$D:$O,9,FALSE)),"")</f>
        <v/>
      </c>
      <c r="F8" s="92">
        <f>IFERROR(IF(VLOOKUP($A8,'Annex 2 EHV charges'!$D:$O,10,FALSE)=0,"",VLOOKUP($A8,'Annex 2 EHV charges'!$D:$O,10,FALSE)),"")</f>
        <v>786.2</v>
      </c>
      <c r="G8" s="93">
        <f>IFERROR(IF(VLOOKUP($A8,'Annex 2 EHV charges'!$D:$O,11,FALSE)=0,"",VLOOKUP($A8,'Annex 2 EHV charges'!$D:$O,11,FALSE)),"")</f>
        <v>0.05</v>
      </c>
      <c r="H8" s="93">
        <f>IFERROR(IF(VLOOKUP($A8,'Annex 2 EHV charges'!$D:$O,12,FALSE)=0,"",VLOOKUP($A8,'Annex 2 EHV charges'!$D:$O,12,FALSE)),"")</f>
        <v>0.05</v>
      </c>
    </row>
    <row r="9" spans="1:15" x14ac:dyDescent="0.2">
      <c r="A9" s="90">
        <f t="array" ref="A9">IFERROR(INDEX('Annex 2 EHV charges'!$D$11:$D$260, MATCH(0, IF(ISBLANK('Annex 2 EHV charges'!$D$11:$D$260),1, COUNTIF(A$4:$A8, 'Annex 2 EHV charges'!$D$11:$D$260)), 0)),"")</f>
        <v>976</v>
      </c>
      <c r="B9" s="89">
        <f>IF($A9="","",VLOOKUP($A9,'Annex 2 EHV charges'!$D:$O,2,0))</f>
        <v>976</v>
      </c>
      <c r="C9" s="90">
        <f>IF($A9="","",VLOOKUP($A9,'Annex 2 EHV charges'!$D:$O,3,0))</f>
        <v>2100041272870</v>
      </c>
      <c r="D9" s="89" t="str">
        <f>IF($A9="","",VLOOKUP($A9,'Annex 2 EHV charges'!$D:$O,4,0))</f>
        <v>Little Neath PV</v>
      </c>
      <c r="E9" s="91" t="str">
        <f>IFERROR(IF(VLOOKUP($A9,'Annex 2 EHV charges'!$D:$O,9,FALSE)=0,"",VLOOKUP($A9,'Annex 2 EHV charges'!$D:$O,9,FALSE)),"")</f>
        <v/>
      </c>
      <c r="F9" s="92">
        <f>IFERROR(IF(VLOOKUP($A9,'Annex 2 EHV charges'!$D:$O,10,FALSE)=0,"",VLOOKUP($A9,'Annex 2 EHV charges'!$D:$O,10,FALSE)),"")</f>
        <v>917.66</v>
      </c>
      <c r="G9" s="93">
        <f>IFERROR(IF(VLOOKUP($A9,'Annex 2 EHV charges'!$D:$O,11,FALSE)=0,"",VLOOKUP($A9,'Annex 2 EHV charges'!$D:$O,11,FALSE)),"")</f>
        <v>0.05</v>
      </c>
      <c r="H9" s="93">
        <f>IFERROR(IF(VLOOKUP($A9,'Annex 2 EHV charges'!$D:$O,12,FALSE)=0,"",VLOOKUP($A9,'Annex 2 EHV charges'!$D:$O,12,FALSE)),"")</f>
        <v>0.05</v>
      </c>
    </row>
    <row r="10" spans="1:15" x14ac:dyDescent="0.2">
      <c r="A10" s="90">
        <f t="array" ref="A10">IFERROR(INDEX('Annex 2 EHV charges'!$D$11:$D$260, MATCH(0, IF(ISBLANK('Annex 2 EHV charges'!$D$11:$D$260),1, COUNTIF(A$4:$A9, 'Annex 2 EHV charges'!$D$11:$D$260)), 0)),"")</f>
        <v>943</v>
      </c>
      <c r="B10" s="89">
        <f>IF($A10="","",VLOOKUP($A10,'Annex 2 EHV charges'!$D:$O,2,0))</f>
        <v>943</v>
      </c>
      <c r="C10" s="90">
        <f>IF($A10="","",VLOOKUP($A10,'Annex 2 EHV charges'!$D:$O,3,0))</f>
        <v>2100041136546</v>
      </c>
      <c r="D10" s="89" t="str">
        <f>IF($A10="","",VLOOKUP($A10,'Annex 2 EHV charges'!$D:$O,4,0))</f>
        <v>Hoplass Farm PV</v>
      </c>
      <c r="E10" s="91" t="str">
        <f>IFERROR(IF(VLOOKUP($A10,'Annex 2 EHV charges'!$D:$O,9,FALSE)=0,"",VLOOKUP($A10,'Annex 2 EHV charges'!$D:$O,9,FALSE)),"")</f>
        <v/>
      </c>
      <c r="F10" s="92">
        <f>IFERROR(IF(VLOOKUP($A10,'Annex 2 EHV charges'!$D:$O,10,FALSE)=0,"",VLOOKUP($A10,'Annex 2 EHV charges'!$D:$O,10,FALSE)),"")</f>
        <v>824.79</v>
      </c>
      <c r="G10" s="93">
        <f>IFERROR(IF(VLOOKUP($A10,'Annex 2 EHV charges'!$D:$O,11,FALSE)=0,"",VLOOKUP($A10,'Annex 2 EHV charges'!$D:$O,11,FALSE)),"")</f>
        <v>0.05</v>
      </c>
      <c r="H10" s="93">
        <f>IFERROR(IF(VLOOKUP($A10,'Annex 2 EHV charges'!$D:$O,12,FALSE)=0,"",VLOOKUP($A10,'Annex 2 EHV charges'!$D:$O,12,FALSE)),"")</f>
        <v>0.05</v>
      </c>
    </row>
    <row r="11" spans="1:15" x14ac:dyDescent="0.2">
      <c r="A11" s="90">
        <f t="array" ref="A11">IFERROR(INDEX('Annex 2 EHV charges'!$D$11:$D$260, MATCH(0, IF(ISBLANK('Annex 2 EHV charges'!$D$11:$D$260),1, COUNTIF(A$4:$A10, 'Annex 2 EHV charges'!$D$11:$D$260)), 0)),"")</f>
        <v>977</v>
      </c>
      <c r="B11" s="89">
        <f>IF($A11="","",VLOOKUP($A11,'Annex 2 EHV charges'!$D:$O,2,0))</f>
        <v>977</v>
      </c>
      <c r="C11" s="90">
        <f>IF($A11="","",VLOOKUP($A11,'Annex 2 EHV charges'!$D:$O,3,0))</f>
        <v>2100041278161</v>
      </c>
      <c r="D11" s="89" t="str">
        <f>IF($A11="","",VLOOKUP($A11,'Annex 2 EHV charges'!$D:$O,4,0))</f>
        <v>Gelliwern Isaf PV</v>
      </c>
      <c r="E11" s="91" t="str">
        <f>IFERROR(IF(VLOOKUP($A11,'Annex 2 EHV charges'!$D:$O,9,FALSE)=0,"",VLOOKUP($A11,'Annex 2 EHV charges'!$D:$O,9,FALSE)),"")</f>
        <v/>
      </c>
      <c r="F11" s="92">
        <f>IFERROR(IF(VLOOKUP($A11,'Annex 2 EHV charges'!$D:$O,10,FALSE)=0,"",VLOOKUP($A11,'Annex 2 EHV charges'!$D:$O,10,FALSE)),"")</f>
        <v>539.34</v>
      </c>
      <c r="G11" s="93">
        <f>IFERROR(IF(VLOOKUP($A11,'Annex 2 EHV charges'!$D:$O,11,FALSE)=0,"",VLOOKUP($A11,'Annex 2 EHV charges'!$D:$O,11,FALSE)),"")</f>
        <v>0.05</v>
      </c>
      <c r="H11" s="93">
        <f>IFERROR(IF(VLOOKUP($A11,'Annex 2 EHV charges'!$D:$O,12,FALSE)=0,"",VLOOKUP($A11,'Annex 2 EHV charges'!$D:$O,12,FALSE)),"")</f>
        <v>0.05</v>
      </c>
    </row>
    <row r="12" spans="1:15" x14ac:dyDescent="0.2">
      <c r="A12" s="90">
        <f t="array" ref="A12">IFERROR(INDEX('Annex 2 EHV charges'!$D$11:$D$260, MATCH(0, IF(ISBLANK('Annex 2 EHV charges'!$D$11:$D$260),1, COUNTIF(A$4:$A11, 'Annex 2 EHV charges'!$D$11:$D$260)), 0)),"")</f>
        <v>978</v>
      </c>
      <c r="B12" s="89">
        <f>IF($A12="","",VLOOKUP($A12,'Annex 2 EHV charges'!$D:$O,2,0))</f>
        <v>978</v>
      </c>
      <c r="C12" s="90">
        <f>IF($A12="","",VLOOKUP($A12,'Annex 2 EHV charges'!$D:$O,3,0))</f>
        <v>2100041290967</v>
      </c>
      <c r="D12" s="89" t="str">
        <f>IF($A12="","",VLOOKUP($A12,'Annex 2 EHV charges'!$D:$O,4,0))</f>
        <v>Oak Cottage PV</v>
      </c>
      <c r="E12" s="91" t="str">
        <f>IFERROR(IF(VLOOKUP($A12,'Annex 2 EHV charges'!$D:$O,9,FALSE)=0,"",VLOOKUP($A12,'Annex 2 EHV charges'!$D:$O,9,FALSE)),"")</f>
        <v/>
      </c>
      <c r="F12" s="92">
        <f>IFERROR(IF(VLOOKUP($A12,'Annex 2 EHV charges'!$D:$O,10,FALSE)=0,"",VLOOKUP($A12,'Annex 2 EHV charges'!$D:$O,10,FALSE)),"")</f>
        <v>4577.1000000000004</v>
      </c>
      <c r="G12" s="93">
        <f>IFERROR(IF(VLOOKUP($A12,'Annex 2 EHV charges'!$D:$O,11,FALSE)=0,"",VLOOKUP($A12,'Annex 2 EHV charges'!$D:$O,11,FALSE)),"")</f>
        <v>0.05</v>
      </c>
      <c r="H12" s="93">
        <f>IFERROR(IF(VLOOKUP($A12,'Annex 2 EHV charges'!$D:$O,12,FALSE)=0,"",VLOOKUP($A12,'Annex 2 EHV charges'!$D:$O,12,FALSE)),"")</f>
        <v>0.05</v>
      </c>
    </row>
    <row r="13" spans="1:15" x14ac:dyDescent="0.2">
      <c r="A13" s="90">
        <f t="array" ref="A13">IFERROR(INDEX('Annex 2 EHV charges'!$D$11:$D$260, MATCH(0, IF(ISBLANK('Annex 2 EHV charges'!$D$11:$D$260),1, COUNTIF(A$4:$A12, 'Annex 2 EHV charges'!$D$11:$D$260)), 0)),"")</f>
        <v>979</v>
      </c>
      <c r="B13" s="89">
        <f>IF($A13="","",VLOOKUP($A13,'Annex 2 EHV charges'!$D:$O,2,0))</f>
        <v>979</v>
      </c>
      <c r="C13" s="90">
        <f>IF($A13="","",VLOOKUP($A13,'Annex 2 EHV charges'!$D:$O,3,0))</f>
        <v>2100041309935</v>
      </c>
      <c r="D13" s="89" t="str">
        <f>IF($A13="","",VLOOKUP($A13,'Annex 2 EHV charges'!$D:$O,4,0))</f>
        <v>Red Court Farm PV</v>
      </c>
      <c r="E13" s="91" t="str">
        <f>IFERROR(IF(VLOOKUP($A13,'Annex 2 EHV charges'!$D:$O,9,FALSE)=0,"",VLOOKUP($A13,'Annex 2 EHV charges'!$D:$O,9,FALSE)),"")</f>
        <v/>
      </c>
      <c r="F13" s="92">
        <f>IFERROR(IF(VLOOKUP($A13,'Annex 2 EHV charges'!$D:$O,10,FALSE)=0,"",VLOOKUP($A13,'Annex 2 EHV charges'!$D:$O,10,FALSE)),"")</f>
        <v>580.32000000000005</v>
      </c>
      <c r="G13" s="93">
        <f>IFERROR(IF(VLOOKUP($A13,'Annex 2 EHV charges'!$D:$O,11,FALSE)=0,"",VLOOKUP($A13,'Annex 2 EHV charges'!$D:$O,11,FALSE)),"")</f>
        <v>0.05</v>
      </c>
      <c r="H13" s="93">
        <f>IFERROR(IF(VLOOKUP($A13,'Annex 2 EHV charges'!$D:$O,12,FALSE)=0,"",VLOOKUP($A13,'Annex 2 EHV charges'!$D:$O,12,FALSE)),"")</f>
        <v>0.05</v>
      </c>
    </row>
    <row r="14" spans="1:15" x14ac:dyDescent="0.2">
      <c r="A14" s="90">
        <f t="array" ref="A14">IFERROR(INDEX('Annex 2 EHV charges'!$D$11:$D$260, MATCH(0, IF(ISBLANK('Annex 2 EHV charges'!$D$11:$D$260),1, COUNTIF(A$4:$A13, 'Annex 2 EHV charges'!$D$11:$D$260)), 0)),"")</f>
        <v>980</v>
      </c>
      <c r="B14" s="89">
        <f>IF($A14="","",VLOOKUP($A14,'Annex 2 EHV charges'!$D:$O,2,0))</f>
        <v>980</v>
      </c>
      <c r="C14" s="90">
        <f>IF($A14="","",VLOOKUP($A14,'Annex 2 EHV charges'!$D:$O,3,0))</f>
        <v>2100041319367</v>
      </c>
      <c r="D14" s="89" t="str">
        <f>IF($A14="","",VLOOKUP($A14,'Annex 2 EHV charges'!$D:$O,4,0))</f>
        <v>Carn Nicholas PV</v>
      </c>
      <c r="E14" s="91" t="str">
        <f>IFERROR(IF(VLOOKUP($A14,'Annex 2 EHV charges'!$D:$O,9,FALSE)=0,"",VLOOKUP($A14,'Annex 2 EHV charges'!$D:$O,9,FALSE)),"")</f>
        <v/>
      </c>
      <c r="F14" s="92">
        <f>IFERROR(IF(VLOOKUP($A14,'Annex 2 EHV charges'!$D:$O,10,FALSE)=0,"",VLOOKUP($A14,'Annex 2 EHV charges'!$D:$O,10,FALSE)),"")</f>
        <v>857.39</v>
      </c>
      <c r="G14" s="93">
        <f>IFERROR(IF(VLOOKUP($A14,'Annex 2 EHV charges'!$D:$O,11,FALSE)=0,"",VLOOKUP($A14,'Annex 2 EHV charges'!$D:$O,11,FALSE)),"")</f>
        <v>0.05</v>
      </c>
      <c r="H14" s="93">
        <f>IFERROR(IF(VLOOKUP($A14,'Annex 2 EHV charges'!$D:$O,12,FALSE)=0,"",VLOOKUP($A14,'Annex 2 EHV charges'!$D:$O,12,FALSE)),"")</f>
        <v>0.05</v>
      </c>
    </row>
    <row r="15" spans="1:15" x14ac:dyDescent="0.2">
      <c r="A15" s="90">
        <f t="array" ref="A15">IFERROR(INDEX('Annex 2 EHV charges'!$D$11:$D$260, MATCH(0, IF(ISBLANK('Annex 2 EHV charges'!$D$11:$D$260),1, COUNTIF(A$4:$A14, 'Annex 2 EHV charges'!$D$11:$D$260)), 0)),"")</f>
        <v>981</v>
      </c>
      <c r="B15" s="89">
        <f>IF($A15="","",VLOOKUP($A15,'Annex 2 EHV charges'!$D:$O,2,0))</f>
        <v>981</v>
      </c>
      <c r="C15" s="90">
        <f>IF($A15="","",VLOOKUP($A15,'Annex 2 EHV charges'!$D:$O,3,0))</f>
        <v>2100041320655</v>
      </c>
      <c r="D15" s="89" t="str">
        <f>IF($A15="","",VLOOKUP($A15,'Annex 2 EHV charges'!$D:$O,4,0))</f>
        <v>Brynwhilach Farm PV</v>
      </c>
      <c r="E15" s="91" t="str">
        <f>IFERROR(IF(VLOOKUP($A15,'Annex 2 EHV charges'!$D:$O,9,FALSE)=0,"",VLOOKUP($A15,'Annex 2 EHV charges'!$D:$O,9,FALSE)),"")</f>
        <v/>
      </c>
      <c r="F15" s="92">
        <f>IFERROR(IF(VLOOKUP($A15,'Annex 2 EHV charges'!$D:$O,10,FALSE)=0,"",VLOOKUP($A15,'Annex 2 EHV charges'!$D:$O,10,FALSE)),"")</f>
        <v>897.27</v>
      </c>
      <c r="G15" s="93">
        <f>IFERROR(IF(VLOOKUP($A15,'Annex 2 EHV charges'!$D:$O,11,FALSE)=0,"",VLOOKUP($A15,'Annex 2 EHV charges'!$D:$O,11,FALSE)),"")</f>
        <v>0.05</v>
      </c>
      <c r="H15" s="93">
        <f>IFERROR(IF(VLOOKUP($A15,'Annex 2 EHV charges'!$D:$O,12,FALSE)=0,"",VLOOKUP($A15,'Annex 2 EHV charges'!$D:$O,12,FALSE)),"")</f>
        <v>0.05</v>
      </c>
    </row>
    <row r="16" spans="1:15" x14ac:dyDescent="0.2">
      <c r="A16" s="90">
        <f t="array" ref="A16">IFERROR(INDEX('Annex 2 EHV charges'!$D$11:$D$260, MATCH(0, IF(ISBLANK('Annex 2 EHV charges'!$D$11:$D$260),1, COUNTIF(A$4:$A15, 'Annex 2 EHV charges'!$D$11:$D$260)), 0)),"")</f>
        <v>982</v>
      </c>
      <c r="B16" s="89">
        <f>IF($A16="","",VLOOKUP($A16,'Annex 2 EHV charges'!$D:$O,2,0))</f>
        <v>982</v>
      </c>
      <c r="C16" s="90">
        <f>IF($A16="","",VLOOKUP($A16,'Annex 2 EHV charges'!$D:$O,3,0))</f>
        <v>2100041320691</v>
      </c>
      <c r="D16" s="89" t="str">
        <f>IF($A16="","",VLOOKUP($A16,'Annex 2 EHV charges'!$D:$O,4,0))</f>
        <v>Pant Y Moch PV1</v>
      </c>
      <c r="E16" s="91" t="str">
        <f>IFERROR(IF(VLOOKUP($A16,'Annex 2 EHV charges'!$D:$O,9,FALSE)=0,"",VLOOKUP($A16,'Annex 2 EHV charges'!$D:$O,9,FALSE)),"")</f>
        <v/>
      </c>
      <c r="F16" s="92">
        <f>IFERROR(IF(VLOOKUP($A16,'Annex 2 EHV charges'!$D:$O,10,FALSE)=0,"",VLOOKUP($A16,'Annex 2 EHV charges'!$D:$O,10,FALSE)),"")</f>
        <v>587.62</v>
      </c>
      <c r="G16" s="93">
        <f>IFERROR(IF(VLOOKUP($A16,'Annex 2 EHV charges'!$D:$O,11,FALSE)=0,"",VLOOKUP($A16,'Annex 2 EHV charges'!$D:$O,11,FALSE)),"")</f>
        <v>0.05</v>
      </c>
      <c r="H16" s="93">
        <f>IFERROR(IF(VLOOKUP($A16,'Annex 2 EHV charges'!$D:$O,12,FALSE)=0,"",VLOOKUP($A16,'Annex 2 EHV charges'!$D:$O,12,FALSE)),"")</f>
        <v>0.05</v>
      </c>
    </row>
    <row r="17" spans="1:8" x14ac:dyDescent="0.2">
      <c r="A17" s="90">
        <f t="array" ref="A17">IFERROR(INDEX('Annex 2 EHV charges'!$D$11:$D$260, MATCH(0, IF(ISBLANK('Annex 2 EHV charges'!$D$11:$D$260),1, COUNTIF(A$4:$A16, 'Annex 2 EHV charges'!$D$11:$D$260)), 0)),"")</f>
        <v>983</v>
      </c>
      <c r="B17" s="89">
        <f>IF($A17="","",VLOOKUP($A17,'Annex 2 EHV charges'!$D:$O,2,0))</f>
        <v>983</v>
      </c>
      <c r="C17" s="90">
        <f>IF($A17="","",VLOOKUP($A17,'Annex 2 EHV charges'!$D:$O,3,0))</f>
        <v>2100041321817</v>
      </c>
      <c r="D17" s="89" t="str">
        <f>IF($A17="","",VLOOKUP($A17,'Annex 2 EHV charges'!$D:$O,4,0))</f>
        <v>Jesus College PV</v>
      </c>
      <c r="E17" s="91" t="str">
        <f>IFERROR(IF(VLOOKUP($A17,'Annex 2 EHV charges'!$D:$O,9,FALSE)=0,"",VLOOKUP($A17,'Annex 2 EHV charges'!$D:$O,9,FALSE)),"")</f>
        <v/>
      </c>
      <c r="F17" s="92">
        <f>IFERROR(IF(VLOOKUP($A17,'Annex 2 EHV charges'!$D:$O,10,FALSE)=0,"",VLOOKUP($A17,'Annex 2 EHV charges'!$D:$O,10,FALSE)),"")</f>
        <v>576.62</v>
      </c>
      <c r="G17" s="93">
        <f>IFERROR(IF(VLOOKUP($A17,'Annex 2 EHV charges'!$D:$O,11,FALSE)=0,"",VLOOKUP($A17,'Annex 2 EHV charges'!$D:$O,11,FALSE)),"")</f>
        <v>0.05</v>
      </c>
      <c r="H17" s="93">
        <f>IFERROR(IF(VLOOKUP($A17,'Annex 2 EHV charges'!$D:$O,12,FALSE)=0,"",VLOOKUP($A17,'Annex 2 EHV charges'!$D:$O,12,FALSE)),"")</f>
        <v>0.05</v>
      </c>
    </row>
    <row r="18" spans="1:8" x14ac:dyDescent="0.2">
      <c r="A18" s="90">
        <f t="array" ref="A18">IFERROR(INDEX('Annex 2 EHV charges'!$D$11:$D$260, MATCH(0, IF(ISBLANK('Annex 2 EHV charges'!$D$11:$D$260),1, COUNTIF(A$4:$A17, 'Annex 2 EHV charges'!$D$11:$D$260)), 0)),"")</f>
        <v>984</v>
      </c>
      <c r="B18" s="89">
        <f>IF($A18="","",VLOOKUP($A18,'Annex 2 EHV charges'!$D:$O,2,0))</f>
        <v>984</v>
      </c>
      <c r="C18" s="90">
        <f>IF($A18="","",VLOOKUP($A18,'Annex 2 EHV charges'!$D:$O,3,0))</f>
        <v>2100041322192</v>
      </c>
      <c r="D18" s="89" t="str">
        <f>IF($A18="","",VLOOKUP($A18,'Annex 2 EHV charges'!$D:$O,4,0))</f>
        <v>Sully Moors STOR</v>
      </c>
      <c r="E18" s="91">
        <f>IFERROR(IF(VLOOKUP($A18,'Annex 2 EHV charges'!$D:$O,9,FALSE)=0,"",VLOOKUP($A18,'Annex 2 EHV charges'!$D:$O,9,FALSE)),"")</f>
        <v>-0.19</v>
      </c>
      <c r="F18" s="92">
        <f>IFERROR(IF(VLOOKUP($A18,'Annex 2 EHV charges'!$D:$O,10,FALSE)=0,"",VLOOKUP($A18,'Annex 2 EHV charges'!$D:$O,10,FALSE)),"")</f>
        <v>516.27</v>
      </c>
      <c r="G18" s="93">
        <f>IFERROR(IF(VLOOKUP($A18,'Annex 2 EHV charges'!$D:$O,11,FALSE)=0,"",VLOOKUP($A18,'Annex 2 EHV charges'!$D:$O,11,FALSE)),"")</f>
        <v>0.05</v>
      </c>
      <c r="H18" s="93">
        <f>IFERROR(IF(VLOOKUP($A18,'Annex 2 EHV charges'!$D:$O,12,FALSE)=0,"",VLOOKUP($A18,'Annex 2 EHV charges'!$D:$O,12,FALSE)),"")</f>
        <v>0.05</v>
      </c>
    </row>
    <row r="19" spans="1:8" x14ac:dyDescent="0.2">
      <c r="A19" s="90">
        <f t="array" ref="A19">IFERROR(INDEX('Annex 2 EHV charges'!$D$11:$D$260, MATCH(0, IF(ISBLANK('Annex 2 EHV charges'!$D$11:$D$260),1, COUNTIF(A$4:$A18, 'Annex 2 EHV charges'!$D$11:$D$260)), 0)),"")</f>
        <v>985</v>
      </c>
      <c r="B19" s="89">
        <f>IF($A19="","",VLOOKUP($A19,'Annex 2 EHV charges'!$D:$O,2,0))</f>
        <v>985</v>
      </c>
      <c r="C19" s="90">
        <f>IF($A19="","",VLOOKUP($A19,'Annex 2 EHV charges'!$D:$O,3,0))</f>
        <v>2100041330928</v>
      </c>
      <c r="D19" s="89" t="str">
        <f>IF($A19="","",VLOOKUP($A19,'Annex 2 EHV charges'!$D:$O,4,0))</f>
        <v>Hafod y Dafal PV</v>
      </c>
      <c r="E19" s="91" t="str">
        <f>IFERROR(IF(VLOOKUP($A19,'Annex 2 EHV charges'!$D:$O,9,FALSE)=0,"",VLOOKUP($A19,'Annex 2 EHV charges'!$D:$O,9,FALSE)),"")</f>
        <v/>
      </c>
      <c r="F19" s="92">
        <f>IFERROR(IF(VLOOKUP($A19,'Annex 2 EHV charges'!$D:$O,10,FALSE)=0,"",VLOOKUP($A19,'Annex 2 EHV charges'!$D:$O,10,FALSE)),"")</f>
        <v>2039.69</v>
      </c>
      <c r="G19" s="93">
        <f>IFERROR(IF(VLOOKUP($A19,'Annex 2 EHV charges'!$D:$O,11,FALSE)=0,"",VLOOKUP($A19,'Annex 2 EHV charges'!$D:$O,11,FALSE)),"")</f>
        <v>0.05</v>
      </c>
      <c r="H19" s="93">
        <f>IFERROR(IF(VLOOKUP($A19,'Annex 2 EHV charges'!$D:$O,12,FALSE)=0,"",VLOOKUP($A19,'Annex 2 EHV charges'!$D:$O,12,FALSE)),"")</f>
        <v>0.05</v>
      </c>
    </row>
    <row r="20" spans="1:8" x14ac:dyDescent="0.2">
      <c r="A20" s="90">
        <f t="array" ref="A20">IFERROR(INDEX('Annex 2 EHV charges'!$D$11:$D$260, MATCH(0, IF(ISBLANK('Annex 2 EHV charges'!$D$11:$D$260),1, COUNTIF(A$4:$A19, 'Annex 2 EHV charges'!$D$11:$D$260)), 0)),"")</f>
        <v>988</v>
      </c>
      <c r="B20" s="89">
        <f>IF($A20="","",VLOOKUP($A20,'Annex 2 EHV charges'!$D:$O,2,0))</f>
        <v>988</v>
      </c>
      <c r="C20" s="90">
        <f>IF($A20="","",VLOOKUP($A20,'Annex 2 EHV charges'!$D:$O,3,0))</f>
        <v>2100041336497</v>
      </c>
      <c r="D20" s="89" t="str">
        <f>IF($A20="","",VLOOKUP($A20,'Annex 2 EHV charges'!$D:$O,4,0))</f>
        <v>Cenin Energy Park T1 WT</v>
      </c>
      <c r="E20" s="91">
        <f>IFERROR(IF(VLOOKUP($A20,'Annex 2 EHV charges'!$D:$O,9,FALSE)=0,"",VLOOKUP($A20,'Annex 2 EHV charges'!$D:$O,9,FALSE)),"")</f>
        <v>-9.6000000000000002E-2</v>
      </c>
      <c r="F20" s="92">
        <f>IFERROR(IF(VLOOKUP($A20,'Annex 2 EHV charges'!$D:$O,10,FALSE)=0,"",VLOOKUP($A20,'Annex 2 EHV charges'!$D:$O,10,FALSE)),"")</f>
        <v>91.86</v>
      </c>
      <c r="G20" s="93">
        <f>IFERROR(IF(VLOOKUP($A20,'Annex 2 EHV charges'!$D:$O,11,FALSE)=0,"",VLOOKUP($A20,'Annex 2 EHV charges'!$D:$O,11,FALSE)),"")</f>
        <v>0.05</v>
      </c>
      <c r="H20" s="93">
        <f>IFERROR(IF(VLOOKUP($A20,'Annex 2 EHV charges'!$D:$O,12,FALSE)=0,"",VLOOKUP($A20,'Annex 2 EHV charges'!$D:$O,12,FALSE)),"")</f>
        <v>0.05</v>
      </c>
    </row>
    <row r="21" spans="1:8" x14ac:dyDescent="0.2">
      <c r="A21" s="90">
        <f t="array" ref="A21">IFERROR(INDEX('Annex 2 EHV charges'!$D$11:$D$260, MATCH(0, IF(ISBLANK('Annex 2 EHV charges'!$D$11:$D$260),1, COUNTIF(A$4:$A20, 'Annex 2 EHV charges'!$D$11:$D$260)), 0)),"")</f>
        <v>989</v>
      </c>
      <c r="B21" s="89">
        <f>IF($A21="","",VLOOKUP($A21,'Annex 2 EHV charges'!$D:$O,2,0))</f>
        <v>989</v>
      </c>
      <c r="C21" s="90">
        <f>IF($A21="","",VLOOKUP($A21,'Annex 2 EHV charges'!$D:$O,3,0))</f>
        <v>2100041336725</v>
      </c>
      <c r="D21" s="89" t="str">
        <f>IF($A21="","",VLOOKUP($A21,'Annex 2 EHV charges'!$D:$O,4,0))</f>
        <v>Stormy Down PV</v>
      </c>
      <c r="E21" s="91" t="str">
        <f>IFERROR(IF(VLOOKUP($A21,'Annex 2 EHV charges'!$D:$O,9,FALSE)=0,"",VLOOKUP($A21,'Annex 2 EHV charges'!$D:$O,9,FALSE)),"")</f>
        <v/>
      </c>
      <c r="F21" s="92">
        <f>IFERROR(IF(VLOOKUP($A21,'Annex 2 EHV charges'!$D:$O,10,FALSE)=0,"",VLOOKUP($A21,'Annex 2 EHV charges'!$D:$O,10,FALSE)),"")</f>
        <v>1110.67</v>
      </c>
      <c r="G21" s="93">
        <f>IFERROR(IF(VLOOKUP($A21,'Annex 2 EHV charges'!$D:$O,11,FALSE)=0,"",VLOOKUP($A21,'Annex 2 EHV charges'!$D:$O,11,FALSE)),"")</f>
        <v>0.05</v>
      </c>
      <c r="H21" s="93">
        <f>IFERROR(IF(VLOOKUP($A21,'Annex 2 EHV charges'!$D:$O,12,FALSE)=0,"",VLOOKUP($A21,'Annex 2 EHV charges'!$D:$O,12,FALSE)),"")</f>
        <v>0.05</v>
      </c>
    </row>
    <row r="22" spans="1:8" x14ac:dyDescent="0.2">
      <c r="A22" s="90">
        <f t="array" ref="A22">IFERROR(INDEX('Annex 2 EHV charges'!$D$11:$D$260, MATCH(0, IF(ISBLANK('Annex 2 EHV charges'!$D$11:$D$260),1, COUNTIF(A$4:$A21, 'Annex 2 EHV charges'!$D$11:$D$260)), 0)),"")</f>
        <v>721</v>
      </c>
      <c r="B22" s="89">
        <f>IF($A22="","",VLOOKUP($A22,'Annex 2 EHV charges'!$D:$O,2,0))</f>
        <v>721</v>
      </c>
      <c r="C22" s="90">
        <f>IF($A22="","",VLOOKUP($A22,'Annex 2 EHV charges'!$D:$O,3,0))</f>
        <v>2100041336743</v>
      </c>
      <c r="D22" s="89" t="str">
        <f>IF($A22="","",VLOOKUP($A22,'Annex 2 EHV charges'!$D:$O,4,0))</f>
        <v>Oak Grove Farm PV</v>
      </c>
      <c r="E22" s="91" t="str">
        <f>IFERROR(IF(VLOOKUP($A22,'Annex 2 EHV charges'!$D:$O,9,FALSE)=0,"",VLOOKUP($A22,'Annex 2 EHV charges'!$D:$O,9,FALSE)),"")</f>
        <v/>
      </c>
      <c r="F22" s="92">
        <f>IFERROR(IF(VLOOKUP($A22,'Annex 2 EHV charges'!$D:$O,10,FALSE)=0,"",VLOOKUP($A22,'Annex 2 EHV charges'!$D:$O,10,FALSE)),"")</f>
        <v>579.94000000000005</v>
      </c>
      <c r="G22" s="93">
        <f>IFERROR(IF(VLOOKUP($A22,'Annex 2 EHV charges'!$D:$O,11,FALSE)=0,"",VLOOKUP($A22,'Annex 2 EHV charges'!$D:$O,11,FALSE)),"")</f>
        <v>0.05</v>
      </c>
      <c r="H22" s="93">
        <f>IFERROR(IF(VLOOKUP($A22,'Annex 2 EHV charges'!$D:$O,12,FALSE)=0,"",VLOOKUP($A22,'Annex 2 EHV charges'!$D:$O,12,FALSE)),"")</f>
        <v>0.05</v>
      </c>
    </row>
    <row r="23" spans="1:8" x14ac:dyDescent="0.2">
      <c r="A23" s="90">
        <f t="array" ref="A23">IFERROR(INDEX('Annex 2 EHV charges'!$D$11:$D$260, MATCH(0, IF(ISBLANK('Annex 2 EHV charges'!$D$11:$D$260),1, COUNTIF(A$4:$A22, 'Annex 2 EHV charges'!$D$11:$D$260)), 0)),"")</f>
        <v>722</v>
      </c>
      <c r="B23" s="89">
        <f>IF($A23="","",VLOOKUP($A23,'Annex 2 EHV charges'!$D:$O,2,0))</f>
        <v>722</v>
      </c>
      <c r="C23" s="90">
        <f>IF($A23="","",VLOOKUP($A23,'Annex 2 EHV charges'!$D:$O,3,0))</f>
        <v>2100041329072</v>
      </c>
      <c r="D23" s="89" t="str">
        <f>IF($A23="","",VLOOKUP($A23,'Annex 2 EHV charges'!$D:$O,4,0))</f>
        <v>Llancadle Farm PV</v>
      </c>
      <c r="E23" s="91" t="str">
        <f>IFERROR(IF(VLOOKUP($A23,'Annex 2 EHV charges'!$D:$O,9,FALSE)=0,"",VLOOKUP($A23,'Annex 2 EHV charges'!$D:$O,9,FALSE)),"")</f>
        <v/>
      </c>
      <c r="F23" s="92">
        <f>IFERROR(IF(VLOOKUP($A23,'Annex 2 EHV charges'!$D:$O,10,FALSE)=0,"",VLOOKUP($A23,'Annex 2 EHV charges'!$D:$O,10,FALSE)),"")</f>
        <v>545.89</v>
      </c>
      <c r="G23" s="93">
        <f>IFERROR(IF(VLOOKUP($A23,'Annex 2 EHV charges'!$D:$O,11,FALSE)=0,"",VLOOKUP($A23,'Annex 2 EHV charges'!$D:$O,11,FALSE)),"")</f>
        <v>0.05</v>
      </c>
      <c r="H23" s="93">
        <f>IFERROR(IF(VLOOKUP($A23,'Annex 2 EHV charges'!$D:$O,12,FALSE)=0,"",VLOOKUP($A23,'Annex 2 EHV charges'!$D:$O,12,FALSE)),"")</f>
        <v>0.05</v>
      </c>
    </row>
    <row r="24" spans="1:8" x14ac:dyDescent="0.2">
      <c r="A24" s="90">
        <f t="array" ref="A24">IFERROR(INDEX('Annex 2 EHV charges'!$D$11:$D$260, MATCH(0, IF(ISBLANK('Annex 2 EHV charges'!$D$11:$D$260),1, COUNTIF(A$4:$A23, 'Annex 2 EHV charges'!$D$11:$D$260)), 0)),"")</f>
        <v>723</v>
      </c>
      <c r="B24" s="89">
        <f>IF($A24="","",VLOOKUP($A24,'Annex 2 EHV charges'!$D:$O,2,0))</f>
        <v>723</v>
      </c>
      <c r="C24" s="90">
        <f>IF($A24="","",VLOOKUP($A24,'Annex 2 EHV charges'!$D:$O,3,0))</f>
        <v>2100041339187</v>
      </c>
      <c r="D24" s="89" t="str">
        <f>IF($A24="","",VLOOKUP($A24,'Annex 2 EHV charges'!$D:$O,4,0))</f>
        <v>Lower House Farm PV</v>
      </c>
      <c r="E24" s="91" t="str">
        <f>IFERROR(IF(VLOOKUP($A24,'Annex 2 EHV charges'!$D:$O,9,FALSE)=0,"",VLOOKUP($A24,'Annex 2 EHV charges'!$D:$O,9,FALSE)),"")</f>
        <v/>
      </c>
      <c r="F24" s="92">
        <f>IFERROR(IF(VLOOKUP($A24,'Annex 2 EHV charges'!$D:$O,10,FALSE)=0,"",VLOOKUP($A24,'Annex 2 EHV charges'!$D:$O,10,FALSE)),"")</f>
        <v>6711.12</v>
      </c>
      <c r="G24" s="93">
        <f>IFERROR(IF(VLOOKUP($A24,'Annex 2 EHV charges'!$D:$O,11,FALSE)=0,"",VLOOKUP($A24,'Annex 2 EHV charges'!$D:$O,11,FALSE)),"")</f>
        <v>0.05</v>
      </c>
      <c r="H24" s="93">
        <f>IFERROR(IF(VLOOKUP($A24,'Annex 2 EHV charges'!$D:$O,12,FALSE)=0,"",VLOOKUP($A24,'Annex 2 EHV charges'!$D:$O,12,FALSE)),"")</f>
        <v>0.05</v>
      </c>
    </row>
    <row r="25" spans="1:8" x14ac:dyDescent="0.2">
      <c r="A25" s="90">
        <f t="array" ref="A25">IFERROR(INDEX('Annex 2 EHV charges'!$D$11:$D$260, MATCH(0, IF(ISBLANK('Annex 2 EHV charges'!$D$11:$D$260),1, COUNTIF(A$4:$A24, 'Annex 2 EHV charges'!$D$11:$D$260)), 0)),"")</f>
        <v>724</v>
      </c>
      <c r="B25" s="89">
        <f>IF($A25="","",VLOOKUP($A25,'Annex 2 EHV charges'!$D:$O,2,0))</f>
        <v>724</v>
      </c>
      <c r="C25" s="90">
        <f>IF($A25="","",VLOOKUP($A25,'Annex 2 EHV charges'!$D:$O,3,0))</f>
        <v>2100041343607</v>
      </c>
      <c r="D25" s="89" t="str">
        <f>IF($A25="","",VLOOKUP($A25,'Annex 2 EHV charges'!$D:$O,4,0))</f>
        <v>Derwyn PV</v>
      </c>
      <c r="E25" s="91" t="str">
        <f>IFERROR(IF(VLOOKUP($A25,'Annex 2 EHV charges'!$D:$O,9,FALSE)=0,"",VLOOKUP($A25,'Annex 2 EHV charges'!$D:$O,9,FALSE)),"")</f>
        <v/>
      </c>
      <c r="F25" s="92">
        <f>IFERROR(IF(VLOOKUP($A25,'Annex 2 EHV charges'!$D:$O,10,FALSE)=0,"",VLOOKUP($A25,'Annex 2 EHV charges'!$D:$O,10,FALSE)),"")</f>
        <v>553.59</v>
      </c>
      <c r="G25" s="93">
        <f>IFERROR(IF(VLOOKUP($A25,'Annex 2 EHV charges'!$D:$O,11,FALSE)=0,"",VLOOKUP($A25,'Annex 2 EHV charges'!$D:$O,11,FALSE)),"")</f>
        <v>0.05</v>
      </c>
      <c r="H25" s="93">
        <f>IFERROR(IF(VLOOKUP($A25,'Annex 2 EHV charges'!$D:$O,12,FALSE)=0,"",VLOOKUP($A25,'Annex 2 EHV charges'!$D:$O,12,FALSE)),"")</f>
        <v>0.05</v>
      </c>
    </row>
    <row r="26" spans="1:8" x14ac:dyDescent="0.2">
      <c r="A26" s="90">
        <f t="array" ref="A26">IFERROR(INDEX('Annex 2 EHV charges'!$D$11:$D$260, MATCH(0, IF(ISBLANK('Annex 2 EHV charges'!$D$11:$D$260),1, COUNTIF(A$4:$A25, 'Annex 2 EHV charges'!$D$11:$D$260)), 0)),"")</f>
        <v>725</v>
      </c>
      <c r="B26" s="89">
        <f>IF($A26="","",VLOOKUP($A26,'Annex 2 EHV charges'!$D:$O,2,0))</f>
        <v>725</v>
      </c>
      <c r="C26" s="90">
        <f>IF($A26="","",VLOOKUP($A26,'Annex 2 EHV charges'!$D:$O,3,0))</f>
        <v>2100041343945</v>
      </c>
      <c r="D26" s="89" t="str">
        <f>IF($A26="","",VLOOKUP($A26,'Annex 2 EHV charges'!$D:$O,4,0))</f>
        <v>Rosedew PV</v>
      </c>
      <c r="E26" s="91" t="str">
        <f>IFERROR(IF(VLOOKUP($A26,'Annex 2 EHV charges'!$D:$O,9,FALSE)=0,"",VLOOKUP($A26,'Annex 2 EHV charges'!$D:$O,9,FALSE)),"")</f>
        <v/>
      </c>
      <c r="F26" s="92">
        <f>IFERROR(IF(VLOOKUP($A26,'Annex 2 EHV charges'!$D:$O,10,FALSE)=0,"",VLOOKUP($A26,'Annex 2 EHV charges'!$D:$O,10,FALSE)),"")</f>
        <v>844.02</v>
      </c>
      <c r="G26" s="93">
        <f>IFERROR(IF(VLOOKUP($A26,'Annex 2 EHV charges'!$D:$O,11,FALSE)=0,"",VLOOKUP($A26,'Annex 2 EHV charges'!$D:$O,11,FALSE)),"")</f>
        <v>0.05</v>
      </c>
      <c r="H26" s="93">
        <f>IFERROR(IF(VLOOKUP($A26,'Annex 2 EHV charges'!$D:$O,12,FALSE)=0,"",VLOOKUP($A26,'Annex 2 EHV charges'!$D:$O,12,FALSE)),"")</f>
        <v>0.05</v>
      </c>
    </row>
    <row r="27" spans="1:8" x14ac:dyDescent="0.2">
      <c r="A27" s="90">
        <f t="array" ref="A27">IFERROR(INDEX('Annex 2 EHV charges'!$D$11:$D$260, MATCH(0, IF(ISBLANK('Annex 2 EHV charges'!$D$11:$D$260),1, COUNTIF(A$4:$A26, 'Annex 2 EHV charges'!$D$11:$D$260)), 0)),"")</f>
        <v>726</v>
      </c>
      <c r="B27" s="89">
        <f>IF($A27="","",VLOOKUP($A27,'Annex 2 EHV charges'!$D:$O,2,0))</f>
        <v>726</v>
      </c>
      <c r="C27" s="90">
        <f>IF($A27="","",VLOOKUP($A27,'Annex 2 EHV charges'!$D:$O,3,0))</f>
        <v>2100041344656</v>
      </c>
      <c r="D27" s="89" t="str">
        <f>IF($A27="","",VLOOKUP($A27,'Annex 2 EHV charges'!$D:$O,4,0))</f>
        <v>Pen Rhiw Caradog PV</v>
      </c>
      <c r="E27" s="91" t="str">
        <f>IFERROR(IF(VLOOKUP($A27,'Annex 2 EHV charges'!$D:$O,9,FALSE)=0,"",VLOOKUP($A27,'Annex 2 EHV charges'!$D:$O,9,FALSE)),"")</f>
        <v/>
      </c>
      <c r="F27" s="92">
        <f>IFERROR(IF(VLOOKUP($A27,'Annex 2 EHV charges'!$D:$O,10,FALSE)=0,"",VLOOKUP($A27,'Annex 2 EHV charges'!$D:$O,10,FALSE)),"")</f>
        <v>571.19000000000005</v>
      </c>
      <c r="G27" s="93">
        <f>IFERROR(IF(VLOOKUP($A27,'Annex 2 EHV charges'!$D:$O,11,FALSE)=0,"",VLOOKUP($A27,'Annex 2 EHV charges'!$D:$O,11,FALSE)),"")</f>
        <v>0.05</v>
      </c>
      <c r="H27" s="93">
        <f>IFERROR(IF(VLOOKUP($A27,'Annex 2 EHV charges'!$D:$O,12,FALSE)=0,"",VLOOKUP($A27,'Annex 2 EHV charges'!$D:$O,12,FALSE)),"")</f>
        <v>0.05</v>
      </c>
    </row>
    <row r="28" spans="1:8" x14ac:dyDescent="0.2">
      <c r="A28" s="90">
        <f t="array" ref="A28">IFERROR(INDEX('Annex 2 EHV charges'!$D$11:$D$260, MATCH(0, IF(ISBLANK('Annex 2 EHV charges'!$D$11:$D$260),1, COUNTIF(A$4:$A27, 'Annex 2 EHV charges'!$D$11:$D$260)), 0)),"")</f>
        <v>727</v>
      </c>
      <c r="B28" s="89">
        <f>IF($A28="","",VLOOKUP($A28,'Annex 2 EHV charges'!$D:$O,2,0))</f>
        <v>727</v>
      </c>
      <c r="C28" s="90">
        <f>IF($A28="","",VLOOKUP($A28,'Annex 2 EHV charges'!$D:$O,3,0))</f>
        <v>2100041345419</v>
      </c>
      <c r="D28" s="89" t="str">
        <f>IF($A28="","",VLOOKUP($A28,'Annex 2 EHV charges'!$D:$O,4,0))</f>
        <v>Mynydd Y Gwrhyd WF</v>
      </c>
      <c r="E28" s="91" t="str">
        <f>IFERROR(IF(VLOOKUP($A28,'Annex 2 EHV charges'!$D:$O,9,FALSE)=0,"",VLOOKUP($A28,'Annex 2 EHV charges'!$D:$O,9,FALSE)),"")</f>
        <v/>
      </c>
      <c r="F28" s="92">
        <f>IFERROR(IF(VLOOKUP($A28,'Annex 2 EHV charges'!$D:$O,10,FALSE)=0,"",VLOOKUP($A28,'Annex 2 EHV charges'!$D:$O,10,FALSE)),"")</f>
        <v>882.52</v>
      </c>
      <c r="G28" s="93">
        <f>IFERROR(IF(VLOOKUP($A28,'Annex 2 EHV charges'!$D:$O,11,FALSE)=0,"",VLOOKUP($A28,'Annex 2 EHV charges'!$D:$O,11,FALSE)),"")</f>
        <v>0.05</v>
      </c>
      <c r="H28" s="93">
        <f>IFERROR(IF(VLOOKUP($A28,'Annex 2 EHV charges'!$D:$O,12,FALSE)=0,"",VLOOKUP($A28,'Annex 2 EHV charges'!$D:$O,12,FALSE)),"")</f>
        <v>0.05</v>
      </c>
    </row>
    <row r="29" spans="1:8" x14ac:dyDescent="0.2">
      <c r="A29" s="90">
        <f t="array" ref="A29">IFERROR(INDEX('Annex 2 EHV charges'!$D$11:$D$260, MATCH(0, IF(ISBLANK('Annex 2 EHV charges'!$D$11:$D$260),1, COUNTIF(A$4:$A28, 'Annex 2 EHV charges'!$D$11:$D$260)), 0)),"")</f>
        <v>728</v>
      </c>
      <c r="B29" s="89">
        <f>IF($A29="","",VLOOKUP($A29,'Annex 2 EHV charges'!$D:$O,2,0))</f>
        <v>728</v>
      </c>
      <c r="C29" s="90">
        <f>IF($A29="","",VLOOKUP($A29,'Annex 2 EHV charges'!$D:$O,3,0))</f>
        <v>2100041346900</v>
      </c>
      <c r="D29" s="89" t="str">
        <f>IF($A29="","",VLOOKUP($A29,'Annex 2 EHV charges'!$D:$O,4,0))</f>
        <v>Tonypandy STOR</v>
      </c>
      <c r="E29" s="91">
        <f>IFERROR(IF(VLOOKUP($A29,'Annex 2 EHV charges'!$D:$O,9,FALSE)=0,"",VLOOKUP($A29,'Annex 2 EHV charges'!$D:$O,9,FALSE)),"")</f>
        <v>-3.2469999999999999</v>
      </c>
      <c r="F29" s="92">
        <f>IFERROR(IF(VLOOKUP($A29,'Annex 2 EHV charges'!$D:$O,10,FALSE)=0,"",VLOOKUP($A29,'Annex 2 EHV charges'!$D:$O,10,FALSE)),"")</f>
        <v>846.19</v>
      </c>
      <c r="G29" s="93">
        <f>IFERROR(IF(VLOOKUP($A29,'Annex 2 EHV charges'!$D:$O,11,FALSE)=0,"",VLOOKUP($A29,'Annex 2 EHV charges'!$D:$O,11,FALSE)),"")</f>
        <v>0.05</v>
      </c>
      <c r="H29" s="93">
        <f>IFERROR(IF(VLOOKUP($A29,'Annex 2 EHV charges'!$D:$O,12,FALSE)=0,"",VLOOKUP($A29,'Annex 2 EHV charges'!$D:$O,12,FALSE)),"")</f>
        <v>0.05</v>
      </c>
    </row>
    <row r="30" spans="1:8" x14ac:dyDescent="0.2">
      <c r="A30" s="90">
        <f t="array" ref="A30">IFERROR(INDEX('Annex 2 EHV charges'!$D$11:$D$260, MATCH(0, IF(ISBLANK('Annex 2 EHV charges'!$D$11:$D$260),1, COUNTIF(A$4:$A29, 'Annex 2 EHV charges'!$D$11:$D$260)), 0)),"")</f>
        <v>729</v>
      </c>
      <c r="B30" s="89">
        <f>IF($A30="","",VLOOKUP($A30,'Annex 2 EHV charges'!$D:$O,2,0))</f>
        <v>729</v>
      </c>
      <c r="C30" s="90">
        <f>IF($A30="","",VLOOKUP($A30,'Annex 2 EHV charges'!$D:$O,3,0))</f>
        <v>2100041346885</v>
      </c>
      <c r="D30" s="89" t="str">
        <f>IF($A30="","",VLOOKUP($A30,'Annex 2 EHV charges'!$D:$O,4,0))</f>
        <v>Traston Road STOR</v>
      </c>
      <c r="E30" s="91">
        <f>IFERROR(IF(VLOOKUP($A30,'Annex 2 EHV charges'!$D:$O,9,FALSE)=0,"",VLOOKUP($A30,'Annex 2 EHV charges'!$D:$O,9,FALSE)),"")</f>
        <v>-2.9000000000000001E-2</v>
      </c>
      <c r="F30" s="92">
        <f>IFERROR(IF(VLOOKUP($A30,'Annex 2 EHV charges'!$D:$O,10,FALSE)=0,"",VLOOKUP($A30,'Annex 2 EHV charges'!$D:$O,10,FALSE)),"")</f>
        <v>624.38</v>
      </c>
      <c r="G30" s="93">
        <f>IFERROR(IF(VLOOKUP($A30,'Annex 2 EHV charges'!$D:$O,11,FALSE)=0,"",VLOOKUP($A30,'Annex 2 EHV charges'!$D:$O,11,FALSE)),"")</f>
        <v>0.05</v>
      </c>
      <c r="H30" s="93">
        <f>IFERROR(IF(VLOOKUP($A30,'Annex 2 EHV charges'!$D:$O,12,FALSE)=0,"",VLOOKUP($A30,'Annex 2 EHV charges'!$D:$O,12,FALSE)),"")</f>
        <v>0.05</v>
      </c>
    </row>
    <row r="31" spans="1:8" x14ac:dyDescent="0.2">
      <c r="A31" s="90">
        <f t="array" ref="A31">IFERROR(INDEX('Annex 2 EHV charges'!$D$11:$D$260, MATCH(0, IF(ISBLANK('Annex 2 EHV charges'!$D$11:$D$260),1, COUNTIF(A$4:$A30, 'Annex 2 EHV charges'!$D$11:$D$260)), 0)),"")</f>
        <v>730</v>
      </c>
      <c r="B31" s="89">
        <f>IF($A31="","",VLOOKUP($A31,'Annex 2 EHV charges'!$D:$O,2,0))</f>
        <v>730</v>
      </c>
      <c r="C31" s="90">
        <f>IF($A31="","",VLOOKUP($A31,'Annex 2 EHV charges'!$D:$O,3,0))</f>
        <v>2100041347211</v>
      </c>
      <c r="D31" s="89" t="str">
        <f>IF($A31="","",VLOOKUP($A31,'Annex 2 EHV charges'!$D:$O,4,0))</f>
        <v>Maesgwyn Extension WF</v>
      </c>
      <c r="E31" s="91" t="str">
        <f>IFERROR(IF(VLOOKUP($A31,'Annex 2 EHV charges'!$D:$O,9,FALSE)=0,"",VLOOKUP($A31,'Annex 2 EHV charges'!$D:$O,9,FALSE)),"")</f>
        <v/>
      </c>
      <c r="F31" s="92">
        <f>IFERROR(IF(VLOOKUP($A31,'Annex 2 EHV charges'!$D:$O,10,FALSE)=0,"",VLOOKUP($A31,'Annex 2 EHV charges'!$D:$O,10,FALSE)),"")</f>
        <v>251.88</v>
      </c>
      <c r="G31" s="93">
        <f>IFERROR(IF(VLOOKUP($A31,'Annex 2 EHV charges'!$D:$O,11,FALSE)=0,"",VLOOKUP($A31,'Annex 2 EHV charges'!$D:$O,11,FALSE)),"")</f>
        <v>0.05</v>
      </c>
      <c r="H31" s="93">
        <f>IFERROR(IF(VLOOKUP($A31,'Annex 2 EHV charges'!$D:$O,12,FALSE)=0,"",VLOOKUP($A31,'Annex 2 EHV charges'!$D:$O,12,FALSE)),"")</f>
        <v>0.05</v>
      </c>
    </row>
    <row r="32" spans="1:8" x14ac:dyDescent="0.2">
      <c r="A32" s="90">
        <f t="array" ref="A32">IFERROR(INDEX('Annex 2 EHV charges'!$D$11:$D$260, MATCH(0, IF(ISBLANK('Annex 2 EHV charges'!$D$11:$D$260),1, COUNTIF(A$4:$A31, 'Annex 2 EHV charges'!$D$11:$D$260)), 0)),"")</f>
        <v>731</v>
      </c>
      <c r="B32" s="89">
        <f>IF($A32="","",VLOOKUP($A32,'Annex 2 EHV charges'!$D:$O,2,0))</f>
        <v>731</v>
      </c>
      <c r="C32" s="90">
        <f>IF($A32="","",VLOOKUP($A32,'Annex 2 EHV charges'!$D:$O,3,0))</f>
        <v>2100041363427</v>
      </c>
      <c r="D32" s="89" t="str">
        <f>IF($A32="","",VLOOKUP($A32,'Annex 2 EHV charges'!$D:$O,4,0))</f>
        <v>Manor Farm PV</v>
      </c>
      <c r="E32" s="91" t="str">
        <f>IFERROR(IF(VLOOKUP($A32,'Annex 2 EHV charges'!$D:$O,9,FALSE)=0,"",VLOOKUP($A32,'Annex 2 EHV charges'!$D:$O,9,FALSE)),"")</f>
        <v/>
      </c>
      <c r="F32" s="92">
        <f>IFERROR(IF(VLOOKUP($A32,'Annex 2 EHV charges'!$D:$O,10,FALSE)=0,"",VLOOKUP($A32,'Annex 2 EHV charges'!$D:$O,10,FALSE)),"")</f>
        <v>872.02</v>
      </c>
      <c r="G32" s="93">
        <f>IFERROR(IF(VLOOKUP($A32,'Annex 2 EHV charges'!$D:$O,11,FALSE)=0,"",VLOOKUP($A32,'Annex 2 EHV charges'!$D:$O,11,FALSE)),"")</f>
        <v>0.05</v>
      </c>
      <c r="H32" s="93">
        <f>IFERROR(IF(VLOOKUP($A32,'Annex 2 EHV charges'!$D:$O,12,FALSE)=0,"",VLOOKUP($A32,'Annex 2 EHV charges'!$D:$O,12,FALSE)),"")</f>
        <v>0.05</v>
      </c>
    </row>
    <row r="33" spans="1:8" x14ac:dyDescent="0.2">
      <c r="A33" s="90">
        <f t="array" ref="A33">IFERROR(INDEX('Annex 2 EHV charges'!$D$11:$D$260, MATCH(0, IF(ISBLANK('Annex 2 EHV charges'!$D$11:$D$260),1, COUNTIF(A$4:$A32, 'Annex 2 EHV charges'!$D$11:$D$260)), 0)),"")</f>
        <v>732</v>
      </c>
      <c r="B33" s="89">
        <f>IF($A33="","",VLOOKUP($A33,'Annex 2 EHV charges'!$D:$O,2,0))</f>
        <v>732</v>
      </c>
      <c r="C33" s="90">
        <f>IF($A33="","",VLOOKUP($A33,'Annex 2 EHV charges'!$D:$O,3,0))</f>
        <v>2100041376435</v>
      </c>
      <c r="D33" s="89" t="str">
        <f>IF($A33="","",VLOOKUP($A33,'Annex 2 EHV charges'!$D:$O,4,0))</f>
        <v>Pant Y Moch PV2</v>
      </c>
      <c r="E33" s="91" t="str">
        <f>IFERROR(IF(VLOOKUP($A33,'Annex 2 EHV charges'!$D:$O,9,FALSE)=0,"",VLOOKUP($A33,'Annex 2 EHV charges'!$D:$O,9,FALSE)),"")</f>
        <v/>
      </c>
      <c r="F33" s="92">
        <f>IFERROR(IF(VLOOKUP($A33,'Annex 2 EHV charges'!$D:$O,10,FALSE)=0,"",VLOOKUP($A33,'Annex 2 EHV charges'!$D:$O,10,FALSE)),"")</f>
        <v>587.62</v>
      </c>
      <c r="G33" s="93">
        <f>IFERROR(IF(VLOOKUP($A33,'Annex 2 EHV charges'!$D:$O,11,FALSE)=0,"",VLOOKUP($A33,'Annex 2 EHV charges'!$D:$O,11,FALSE)),"")</f>
        <v>0.05</v>
      </c>
      <c r="H33" s="93">
        <f>IFERROR(IF(VLOOKUP($A33,'Annex 2 EHV charges'!$D:$O,12,FALSE)=0,"",VLOOKUP($A33,'Annex 2 EHV charges'!$D:$O,12,FALSE)),"")</f>
        <v>0.05</v>
      </c>
    </row>
    <row r="34" spans="1:8" x14ac:dyDescent="0.2">
      <c r="A34" s="90">
        <f t="array" ref="A34">IFERROR(INDEX('Annex 2 EHV charges'!$D$11:$D$260, MATCH(0, IF(ISBLANK('Annex 2 EHV charges'!$D$11:$D$260),1, COUNTIF(A$4:$A33, 'Annex 2 EHV charges'!$D$11:$D$260)), 0)),"")</f>
        <v>733</v>
      </c>
      <c r="B34" s="89">
        <f>IF($A34="","",VLOOKUP($A34,'Annex 2 EHV charges'!$D:$O,2,0))</f>
        <v>733</v>
      </c>
      <c r="C34" s="90">
        <f>IF($A34="","",VLOOKUP($A34,'Annex 2 EHV charges'!$D:$O,3,0))</f>
        <v>2100041355198</v>
      </c>
      <c r="D34" s="89" t="str">
        <f>IF($A34="","",VLOOKUP($A34,'Annex 2 EHV charges'!$D:$O,4,0))</f>
        <v>Rhewl Farm PV</v>
      </c>
      <c r="E34" s="91" t="str">
        <f>IFERROR(IF(VLOOKUP($A34,'Annex 2 EHV charges'!$D:$O,9,FALSE)=0,"",VLOOKUP($A34,'Annex 2 EHV charges'!$D:$O,9,FALSE)),"")</f>
        <v/>
      </c>
      <c r="F34" s="92">
        <f>IFERROR(IF(VLOOKUP($A34,'Annex 2 EHV charges'!$D:$O,10,FALSE)=0,"",VLOOKUP($A34,'Annex 2 EHV charges'!$D:$O,10,FALSE)),"")</f>
        <v>605.14</v>
      </c>
      <c r="G34" s="93">
        <f>IFERROR(IF(VLOOKUP($A34,'Annex 2 EHV charges'!$D:$O,11,FALSE)=0,"",VLOOKUP($A34,'Annex 2 EHV charges'!$D:$O,11,FALSE)),"")</f>
        <v>0.05</v>
      </c>
      <c r="H34" s="93">
        <f>IFERROR(IF(VLOOKUP($A34,'Annex 2 EHV charges'!$D:$O,12,FALSE)=0,"",VLOOKUP($A34,'Annex 2 EHV charges'!$D:$O,12,FALSE)),"")</f>
        <v>0.05</v>
      </c>
    </row>
    <row r="35" spans="1:8" x14ac:dyDescent="0.2">
      <c r="A35" s="90">
        <f t="array" ref="A35">IFERROR(INDEX('Annex 2 EHV charges'!$D$11:$D$260, MATCH(0, IF(ISBLANK('Annex 2 EHV charges'!$D$11:$D$260),1, COUNTIF(A$4:$A34, 'Annex 2 EHV charges'!$D$11:$D$260)), 0)),"")</f>
        <v>735</v>
      </c>
      <c r="B35" s="89">
        <f>IF($A35="","",VLOOKUP($A35,'Annex 2 EHV charges'!$D:$O,2,0))</f>
        <v>735</v>
      </c>
      <c r="C35" s="90">
        <f>IF($A35="","",VLOOKUP($A35,'Annex 2 EHV charges'!$D:$O,3,0))</f>
        <v>2100041383520</v>
      </c>
      <c r="D35" s="89" t="str">
        <f>IF($A35="","",VLOOKUP($A35,'Annex 2 EHV charges'!$D:$O,4,0))</f>
        <v>Bargoed PV</v>
      </c>
      <c r="E35" s="91" t="str">
        <f>IFERROR(IF(VLOOKUP($A35,'Annex 2 EHV charges'!$D:$O,9,FALSE)=0,"",VLOOKUP($A35,'Annex 2 EHV charges'!$D:$O,9,FALSE)),"")</f>
        <v/>
      </c>
      <c r="F35" s="92">
        <f>IFERROR(IF(VLOOKUP($A35,'Annex 2 EHV charges'!$D:$O,10,FALSE)=0,"",VLOOKUP($A35,'Annex 2 EHV charges'!$D:$O,10,FALSE)),"")</f>
        <v>515.61</v>
      </c>
      <c r="G35" s="93">
        <f>IFERROR(IF(VLOOKUP($A35,'Annex 2 EHV charges'!$D:$O,11,FALSE)=0,"",VLOOKUP($A35,'Annex 2 EHV charges'!$D:$O,11,FALSE)),"")</f>
        <v>0.05</v>
      </c>
      <c r="H35" s="93">
        <f>IFERROR(IF(VLOOKUP($A35,'Annex 2 EHV charges'!$D:$O,12,FALSE)=0,"",VLOOKUP($A35,'Annex 2 EHV charges'!$D:$O,12,FALSE)),"")</f>
        <v>0.05</v>
      </c>
    </row>
    <row r="36" spans="1:8" x14ac:dyDescent="0.2">
      <c r="A36" s="90">
        <f t="array" ref="A36">IFERROR(INDEX('Annex 2 EHV charges'!$D$11:$D$260, MATCH(0, IF(ISBLANK('Annex 2 EHV charges'!$D$11:$D$260),1, COUNTIF(A$4:$A35, 'Annex 2 EHV charges'!$D$11:$D$260)), 0)),"")</f>
        <v>736</v>
      </c>
      <c r="B36" s="89">
        <f>IF($A36="","",VLOOKUP($A36,'Annex 2 EHV charges'!$D:$O,2,0))</f>
        <v>736</v>
      </c>
      <c r="C36" s="90">
        <f>IF($A36="","",VLOOKUP($A36,'Annex 2 EHV charges'!$D:$O,3,0))</f>
        <v>2100041383831</v>
      </c>
      <c r="D36" s="89" t="str">
        <f>IF($A36="","",VLOOKUP($A36,'Annex 2 EHV charges'!$D:$O,4,0))</f>
        <v>Mynydd Brombil WF</v>
      </c>
      <c r="E36" s="91" t="str">
        <f>IFERROR(IF(VLOOKUP($A36,'Annex 2 EHV charges'!$D:$O,9,FALSE)=0,"",VLOOKUP($A36,'Annex 2 EHV charges'!$D:$O,9,FALSE)),"")</f>
        <v/>
      </c>
      <c r="F36" s="92">
        <f>IFERROR(IF(VLOOKUP($A36,'Annex 2 EHV charges'!$D:$O,10,FALSE)=0,"",VLOOKUP($A36,'Annex 2 EHV charges'!$D:$O,10,FALSE)),"")</f>
        <v>2248.17</v>
      </c>
      <c r="G36" s="93">
        <f>IFERROR(IF(VLOOKUP($A36,'Annex 2 EHV charges'!$D:$O,11,FALSE)=0,"",VLOOKUP($A36,'Annex 2 EHV charges'!$D:$O,11,FALSE)),"")</f>
        <v>0.05</v>
      </c>
      <c r="H36" s="93">
        <f>IFERROR(IF(VLOOKUP($A36,'Annex 2 EHV charges'!$D:$O,12,FALSE)=0,"",VLOOKUP($A36,'Annex 2 EHV charges'!$D:$O,12,FALSE)),"")</f>
        <v>0.05</v>
      </c>
    </row>
    <row r="37" spans="1:8" x14ac:dyDescent="0.2">
      <c r="A37" s="90">
        <f t="array" ref="A37">IFERROR(INDEX('Annex 2 EHV charges'!$D$11:$D$260, MATCH(0, IF(ISBLANK('Annex 2 EHV charges'!$D$11:$D$260),1, COUNTIF(A$4:$A36, 'Annex 2 EHV charges'!$D$11:$D$260)), 0)),"")</f>
        <v>737</v>
      </c>
      <c r="B37" s="89">
        <f>IF($A37="","",VLOOKUP($A37,'Annex 2 EHV charges'!$D:$O,2,0))</f>
        <v>737</v>
      </c>
      <c r="C37" s="90">
        <f>IF($A37="","",VLOOKUP($A37,'Annex 2 EHV charges'!$D:$O,3,0))</f>
        <v>2100041383850</v>
      </c>
      <c r="D37" s="89" t="str">
        <f>IF($A37="","",VLOOKUP($A37,'Annex 2 EHV charges'!$D:$O,4,0))</f>
        <v>Rassau Ind Est STOR</v>
      </c>
      <c r="E37" s="91" t="str">
        <f>IFERROR(IF(VLOOKUP($A37,'Annex 2 EHV charges'!$D:$O,9,FALSE)=0,"",VLOOKUP($A37,'Annex 2 EHV charges'!$D:$O,9,FALSE)),"")</f>
        <v/>
      </c>
      <c r="F37" s="92">
        <f>IFERROR(IF(VLOOKUP($A37,'Annex 2 EHV charges'!$D:$O,10,FALSE)=0,"",VLOOKUP($A37,'Annex 2 EHV charges'!$D:$O,10,FALSE)),"")</f>
        <v>1640.05</v>
      </c>
      <c r="G37" s="93">
        <f>IFERROR(IF(VLOOKUP($A37,'Annex 2 EHV charges'!$D:$O,11,FALSE)=0,"",VLOOKUP($A37,'Annex 2 EHV charges'!$D:$O,11,FALSE)),"")</f>
        <v>0.05</v>
      </c>
      <c r="H37" s="93">
        <f>IFERROR(IF(VLOOKUP($A37,'Annex 2 EHV charges'!$D:$O,12,FALSE)=0,"",VLOOKUP($A37,'Annex 2 EHV charges'!$D:$O,12,FALSE)),"")</f>
        <v>0.05</v>
      </c>
    </row>
    <row r="38" spans="1:8" x14ac:dyDescent="0.2">
      <c r="A38" s="90">
        <f t="array" ref="A38">IFERROR(INDEX('Annex 2 EHV charges'!$D$11:$D$260, MATCH(0, IF(ISBLANK('Annex 2 EHV charges'!$D$11:$D$260),1, COUNTIF(A$4:$A37, 'Annex 2 EHV charges'!$D$11:$D$260)), 0)),"")</f>
        <v>738</v>
      </c>
      <c r="B38" s="89">
        <f>IF($A38="","",VLOOKUP($A38,'Annex 2 EHV charges'!$D:$O,2,0))</f>
        <v>738</v>
      </c>
      <c r="C38" s="90">
        <f>IF($A38="","",VLOOKUP($A38,'Annex 2 EHV charges'!$D:$O,3,0))</f>
        <v>2100041394114</v>
      </c>
      <c r="D38" s="89" t="str">
        <f>IF($A38="","",VLOOKUP($A38,'Annex 2 EHV charges'!$D:$O,4,0))</f>
        <v>Llynfi Afan WF</v>
      </c>
      <c r="E38" s="91" t="str">
        <f>IFERROR(IF(VLOOKUP($A38,'Annex 2 EHV charges'!$D:$O,9,FALSE)=0,"",VLOOKUP($A38,'Annex 2 EHV charges'!$D:$O,9,FALSE)),"")</f>
        <v/>
      </c>
      <c r="F38" s="92">
        <f>IFERROR(IF(VLOOKUP($A38,'Annex 2 EHV charges'!$D:$O,10,FALSE)=0,"",VLOOKUP($A38,'Annex 2 EHV charges'!$D:$O,10,FALSE)),"")</f>
        <v>3997.8</v>
      </c>
      <c r="G38" s="93">
        <f>IFERROR(IF(VLOOKUP($A38,'Annex 2 EHV charges'!$D:$O,11,FALSE)=0,"",VLOOKUP($A38,'Annex 2 EHV charges'!$D:$O,11,FALSE)),"")</f>
        <v>0.05</v>
      </c>
      <c r="H38" s="93">
        <f>IFERROR(IF(VLOOKUP($A38,'Annex 2 EHV charges'!$D:$O,12,FALSE)=0,"",VLOOKUP($A38,'Annex 2 EHV charges'!$D:$O,12,FALSE)),"")</f>
        <v>0.05</v>
      </c>
    </row>
    <row r="39" spans="1:8" x14ac:dyDescent="0.2">
      <c r="A39" s="90">
        <f t="array" ref="A39">IFERROR(INDEX('Annex 2 EHV charges'!$D$11:$D$260, MATCH(0, IF(ISBLANK('Annex 2 EHV charges'!$D$11:$D$260),1, COUNTIF(A$4:$A38, 'Annex 2 EHV charges'!$D$11:$D$260)), 0)),"")</f>
        <v>739</v>
      </c>
      <c r="B39" s="89">
        <f>IF($A39="","",VLOOKUP($A39,'Annex 2 EHV charges'!$D:$O,2,0))</f>
        <v>739</v>
      </c>
      <c r="C39" s="90">
        <f>IF($A39="","",VLOOKUP($A39,'Annex 2 EHV charges'!$D:$O,3,0))</f>
        <v>2100041394132</v>
      </c>
      <c r="D39" s="89" t="str">
        <f>IF($A39="","",VLOOKUP($A39,'Annex 2 EHV charges'!$D:$O,4,0))</f>
        <v>Mynydd Yr Aber 66kV WF</v>
      </c>
      <c r="E39" s="91" t="str">
        <f>IFERROR(IF(VLOOKUP($A39,'Annex 2 EHV charges'!$D:$O,9,FALSE)=0,"",VLOOKUP($A39,'Annex 2 EHV charges'!$D:$O,9,FALSE)),"")</f>
        <v/>
      </c>
      <c r="F39" s="92">
        <f>IFERROR(IF(VLOOKUP($A39,'Annex 2 EHV charges'!$D:$O,10,FALSE)=0,"",VLOOKUP($A39,'Annex 2 EHV charges'!$D:$O,10,FALSE)),"")</f>
        <v>6045.82</v>
      </c>
      <c r="G39" s="93">
        <f>IFERROR(IF(VLOOKUP($A39,'Annex 2 EHV charges'!$D:$O,11,FALSE)=0,"",VLOOKUP($A39,'Annex 2 EHV charges'!$D:$O,11,FALSE)),"")</f>
        <v>0.05</v>
      </c>
      <c r="H39" s="93">
        <f>IFERROR(IF(VLOOKUP($A39,'Annex 2 EHV charges'!$D:$O,12,FALSE)=0,"",VLOOKUP($A39,'Annex 2 EHV charges'!$D:$O,12,FALSE)),"")</f>
        <v>0.05</v>
      </c>
    </row>
    <row r="40" spans="1:8" x14ac:dyDescent="0.2">
      <c r="A40" s="90">
        <f t="array" ref="A40">IFERROR(INDEX('Annex 2 EHV charges'!$D$11:$D$260, MATCH(0, IF(ISBLANK('Annex 2 EHV charges'!$D$11:$D$260),1, COUNTIF(A$4:$A39, 'Annex 2 EHV charges'!$D$11:$D$260)), 0)),"")</f>
        <v>740</v>
      </c>
      <c r="B40" s="89">
        <f>IF($A40="","",VLOOKUP($A40,'Annex 2 EHV charges'!$D:$O,2,0))</f>
        <v>740</v>
      </c>
      <c r="C40" s="90">
        <f>IF($A40="","",VLOOKUP($A40,'Annex 2 EHV charges'!$D:$O,3,0))</f>
        <v>2100041401792</v>
      </c>
      <c r="D40" s="89" t="str">
        <f>IF($A40="","",VLOOKUP($A40,'Annex 2 EHV charges'!$D:$O,4,0))</f>
        <v>Waun Y Pound 1 STOR</v>
      </c>
      <c r="E40" s="91" t="str">
        <f>IFERROR(IF(VLOOKUP($A40,'Annex 2 EHV charges'!$D:$O,9,FALSE)=0,"",VLOOKUP($A40,'Annex 2 EHV charges'!$D:$O,9,FALSE)),"")</f>
        <v/>
      </c>
      <c r="F40" s="92">
        <f>IFERROR(IF(VLOOKUP($A40,'Annex 2 EHV charges'!$D:$O,10,FALSE)=0,"",VLOOKUP($A40,'Annex 2 EHV charges'!$D:$O,10,FALSE)),"")</f>
        <v>507.02</v>
      </c>
      <c r="G40" s="93">
        <f>IFERROR(IF(VLOOKUP($A40,'Annex 2 EHV charges'!$D:$O,11,FALSE)=0,"",VLOOKUP($A40,'Annex 2 EHV charges'!$D:$O,11,FALSE)),"")</f>
        <v>0.05</v>
      </c>
      <c r="H40" s="93">
        <f>IFERROR(IF(VLOOKUP($A40,'Annex 2 EHV charges'!$D:$O,12,FALSE)=0,"",VLOOKUP($A40,'Annex 2 EHV charges'!$D:$O,12,FALSE)),"")</f>
        <v>0.05</v>
      </c>
    </row>
    <row r="41" spans="1:8" x14ac:dyDescent="0.2">
      <c r="A41" s="90">
        <f t="array" ref="A41">IFERROR(INDEX('Annex 2 EHV charges'!$D$11:$D$260, MATCH(0, IF(ISBLANK('Annex 2 EHV charges'!$D$11:$D$260),1, COUNTIF(A$4:$A40, 'Annex 2 EHV charges'!$D$11:$D$260)), 0)),"")</f>
        <v>741</v>
      </c>
      <c r="B41" s="89">
        <f>IF($A41="","",VLOOKUP($A41,'Annex 2 EHV charges'!$D:$O,2,0))</f>
        <v>741</v>
      </c>
      <c r="C41" s="90">
        <f>IF($A41="","",VLOOKUP($A41,'Annex 2 EHV charges'!$D:$O,3,0))</f>
        <v>2100041403647</v>
      </c>
      <c r="D41" s="89" t="str">
        <f>IF($A41="","",VLOOKUP($A41,'Annex 2 EHV charges'!$D:$O,4,0))</f>
        <v>Cockett Valley PV</v>
      </c>
      <c r="E41" s="91" t="str">
        <f>IFERROR(IF(VLOOKUP($A41,'Annex 2 EHV charges'!$D:$O,9,FALSE)=0,"",VLOOKUP($A41,'Annex 2 EHV charges'!$D:$O,9,FALSE)),"")</f>
        <v/>
      </c>
      <c r="F41" s="92">
        <f>IFERROR(IF(VLOOKUP($A41,'Annex 2 EHV charges'!$D:$O,10,FALSE)=0,"",VLOOKUP($A41,'Annex 2 EHV charges'!$D:$O,10,FALSE)),"")</f>
        <v>1001.99</v>
      </c>
      <c r="G41" s="93">
        <f>IFERROR(IF(VLOOKUP($A41,'Annex 2 EHV charges'!$D:$O,11,FALSE)=0,"",VLOOKUP($A41,'Annex 2 EHV charges'!$D:$O,11,FALSE)),"")</f>
        <v>0.05</v>
      </c>
      <c r="H41" s="93">
        <f>IFERROR(IF(VLOOKUP($A41,'Annex 2 EHV charges'!$D:$O,12,FALSE)=0,"",VLOOKUP($A41,'Annex 2 EHV charges'!$D:$O,12,FALSE)),"")</f>
        <v>0.05</v>
      </c>
    </row>
    <row r="42" spans="1:8" x14ac:dyDescent="0.2">
      <c r="A42" s="90">
        <f t="array" ref="A42">IFERROR(INDEX('Annex 2 EHV charges'!$D$11:$D$260, MATCH(0, IF(ISBLANK('Annex 2 EHV charges'!$D$11:$D$260),1, COUNTIF(A$4:$A41, 'Annex 2 EHV charges'!$D$11:$D$260)), 0)),"")</f>
        <v>742</v>
      </c>
      <c r="B42" s="89">
        <f>IF($A42="","",VLOOKUP($A42,'Annex 2 EHV charges'!$D:$O,2,0))</f>
        <v>742</v>
      </c>
      <c r="C42" s="90">
        <f>IF($A42="","",VLOOKUP($A42,'Annex 2 EHV charges'!$D:$O,3,0))</f>
        <v>2100041403665</v>
      </c>
      <c r="D42" s="89" t="str">
        <f>IF($A42="","",VLOOKUP($A42,'Annex 2 EHV charges'!$D:$O,4,0))</f>
        <v>Nathenfoel PV</v>
      </c>
      <c r="E42" s="91" t="str">
        <f>IFERROR(IF(VLOOKUP($A42,'Annex 2 EHV charges'!$D:$O,9,FALSE)=0,"",VLOOKUP($A42,'Annex 2 EHV charges'!$D:$O,9,FALSE)),"")</f>
        <v/>
      </c>
      <c r="F42" s="92">
        <f>IFERROR(IF(VLOOKUP($A42,'Annex 2 EHV charges'!$D:$O,10,FALSE)=0,"",VLOOKUP($A42,'Annex 2 EHV charges'!$D:$O,10,FALSE)),"")</f>
        <v>671.18</v>
      </c>
      <c r="G42" s="93">
        <f>IFERROR(IF(VLOOKUP($A42,'Annex 2 EHV charges'!$D:$O,11,FALSE)=0,"",VLOOKUP($A42,'Annex 2 EHV charges'!$D:$O,11,FALSE)),"")</f>
        <v>0.05</v>
      </c>
      <c r="H42" s="93">
        <f>IFERROR(IF(VLOOKUP($A42,'Annex 2 EHV charges'!$D:$O,12,FALSE)=0,"",VLOOKUP($A42,'Annex 2 EHV charges'!$D:$O,12,FALSE)),"")</f>
        <v>0.05</v>
      </c>
    </row>
    <row r="43" spans="1:8" x14ac:dyDescent="0.2">
      <c r="A43" s="90">
        <f t="array" ref="A43">IFERROR(INDEX('Annex 2 EHV charges'!$D$11:$D$260, MATCH(0, IF(ISBLANK('Annex 2 EHV charges'!$D$11:$D$260),1, COUNTIF(A$4:$A42, 'Annex 2 EHV charges'!$D$11:$D$260)), 0)),"")</f>
        <v>743</v>
      </c>
      <c r="B43" s="89">
        <f>IF($A43="","",VLOOKUP($A43,'Annex 2 EHV charges'!$D:$O,2,0))</f>
        <v>743</v>
      </c>
      <c r="C43" s="90">
        <f>IF($A43="","",VLOOKUP($A43,'Annex 2 EHV charges'!$D:$O,3,0))</f>
        <v>2100041403683</v>
      </c>
      <c r="D43" s="89" t="str">
        <f>IF($A43="","",VLOOKUP($A43,'Annex 2 EHV charges'!$D:$O,4,0))</f>
        <v>Waun Y Pound 2 STOR</v>
      </c>
      <c r="E43" s="91" t="str">
        <f>IFERROR(IF(VLOOKUP($A43,'Annex 2 EHV charges'!$D:$O,9,FALSE)=0,"",VLOOKUP($A43,'Annex 2 EHV charges'!$D:$O,9,FALSE)),"")</f>
        <v/>
      </c>
      <c r="F43" s="92">
        <f>IFERROR(IF(VLOOKUP($A43,'Annex 2 EHV charges'!$D:$O,10,FALSE)=0,"",VLOOKUP($A43,'Annex 2 EHV charges'!$D:$O,10,FALSE)),"")</f>
        <v>507.02</v>
      </c>
      <c r="G43" s="93">
        <f>IFERROR(IF(VLOOKUP($A43,'Annex 2 EHV charges'!$D:$O,11,FALSE)=0,"",VLOOKUP($A43,'Annex 2 EHV charges'!$D:$O,11,FALSE)),"")</f>
        <v>0.05</v>
      </c>
      <c r="H43" s="93">
        <f>IFERROR(IF(VLOOKUP($A43,'Annex 2 EHV charges'!$D:$O,12,FALSE)=0,"",VLOOKUP($A43,'Annex 2 EHV charges'!$D:$O,12,FALSE)),"")</f>
        <v>0.05</v>
      </c>
    </row>
    <row r="44" spans="1:8" x14ac:dyDescent="0.2">
      <c r="A44" s="90">
        <f t="array" ref="A44">IFERROR(INDEX('Annex 2 EHV charges'!$D$11:$D$260, MATCH(0, IF(ISBLANK('Annex 2 EHV charges'!$D$11:$D$260),1, COUNTIF(A$4:$A43, 'Annex 2 EHV charges'!$D$11:$D$260)), 0)),"")</f>
        <v>744</v>
      </c>
      <c r="B44" s="89">
        <f>IF($A44="","",VLOOKUP($A44,'Annex 2 EHV charges'!$D:$O,2,0))</f>
        <v>744</v>
      </c>
      <c r="C44" s="90">
        <f>IF($A44="","",VLOOKUP($A44,'Annex 2 EHV charges'!$D:$O,3,0))</f>
        <v>2100041407776</v>
      </c>
      <c r="D44" s="89" t="str">
        <f>IF($A44="","",VLOOKUP($A44,'Annex 2 EHV charges'!$D:$O,4,0))</f>
        <v>St Peters Church WF</v>
      </c>
      <c r="E44" s="91" t="str">
        <f>IFERROR(IF(VLOOKUP($A44,'Annex 2 EHV charges'!$D:$O,9,FALSE)=0,"",VLOOKUP($A44,'Annex 2 EHV charges'!$D:$O,9,FALSE)),"")</f>
        <v/>
      </c>
      <c r="F44" s="92">
        <f>IFERROR(IF(VLOOKUP($A44,'Annex 2 EHV charges'!$D:$O,10,FALSE)=0,"",VLOOKUP($A44,'Annex 2 EHV charges'!$D:$O,10,FALSE)),"")</f>
        <v>9578.18</v>
      </c>
      <c r="G44" s="93">
        <f>IFERROR(IF(VLOOKUP($A44,'Annex 2 EHV charges'!$D:$O,11,FALSE)=0,"",VLOOKUP($A44,'Annex 2 EHV charges'!$D:$O,11,FALSE)),"")</f>
        <v>0.05</v>
      </c>
      <c r="H44" s="93">
        <f>IFERROR(IF(VLOOKUP($A44,'Annex 2 EHV charges'!$D:$O,12,FALSE)=0,"",VLOOKUP($A44,'Annex 2 EHV charges'!$D:$O,12,FALSE)),"")</f>
        <v>0.05</v>
      </c>
    </row>
    <row r="45" spans="1:8" x14ac:dyDescent="0.2">
      <c r="A45" s="90">
        <f t="array" ref="A45">IFERROR(INDEX('Annex 2 EHV charges'!$D$11:$D$260, MATCH(0, IF(ISBLANK('Annex 2 EHV charges'!$D$11:$D$260),1, COUNTIF(A$4:$A44, 'Annex 2 EHV charges'!$D$11:$D$260)), 0)),"")</f>
        <v>664</v>
      </c>
      <c r="B45" s="89">
        <f>IF($A45="","",VLOOKUP($A45,'Annex 2 EHV charges'!$D:$O,2,0))</f>
        <v>664</v>
      </c>
      <c r="C45" s="90">
        <f>IF($A45="","",VLOOKUP($A45,'Annex 2 EHV charges'!$D:$O,3,0))</f>
        <v>2100040067477</v>
      </c>
      <c r="D45" s="89" t="str">
        <f>IF($A45="","",VLOOKUP($A45,'Annex 2 EHV charges'!$D:$O,4,0))</f>
        <v>ABB Cornelly</v>
      </c>
      <c r="E45" s="91" t="str">
        <f>IFERROR(IF(VLOOKUP($A45,'Annex 2 EHV charges'!$D:$O,9,FALSE)=0,"",VLOOKUP($A45,'Annex 2 EHV charges'!$D:$O,9,FALSE)),"")</f>
        <v/>
      </c>
      <c r="F45" s="92">
        <f>IFERROR(IF(VLOOKUP($A45,'Annex 2 EHV charges'!$D:$O,10,FALSE)=0,"",VLOOKUP($A45,'Annex 2 EHV charges'!$D:$O,10,FALSE)),"")</f>
        <v>852.85</v>
      </c>
      <c r="G45" s="93">
        <f>IFERROR(IF(VLOOKUP($A45,'Annex 2 EHV charges'!$D:$O,11,FALSE)=0,"",VLOOKUP($A45,'Annex 2 EHV charges'!$D:$O,11,FALSE)),"")</f>
        <v>0.05</v>
      </c>
      <c r="H45" s="93">
        <f>IFERROR(IF(VLOOKUP($A45,'Annex 2 EHV charges'!$D:$O,12,FALSE)=0,"",VLOOKUP($A45,'Annex 2 EHV charges'!$D:$O,12,FALSE)),"")</f>
        <v>0.05</v>
      </c>
    </row>
    <row r="46" spans="1:8" x14ac:dyDescent="0.2">
      <c r="A46" s="90">
        <f t="array" ref="A46">IFERROR(INDEX('Annex 2 EHV charges'!$D$11:$D$260, MATCH(0, IF(ISBLANK('Annex 2 EHV charges'!$D$11:$D$260),1, COUNTIF(A$4:$A45, 'Annex 2 EHV charges'!$D$11:$D$260)), 0)),"")</f>
        <v>674</v>
      </c>
      <c r="B46" s="89">
        <f>IF($A46="","",VLOOKUP($A46,'Annex 2 EHV charges'!$D:$O,2,0))</f>
        <v>674</v>
      </c>
      <c r="C46" s="90">
        <f>IF($A46="","",VLOOKUP($A46,'Annex 2 EHV charges'!$D:$O,3,0))</f>
        <v>2100041079047</v>
      </c>
      <c r="D46" s="89" t="str">
        <f>IF($A46="","",VLOOKUP($A46,'Annex 2 EHV charges'!$D:$O,4,0))</f>
        <v>Bettws</v>
      </c>
      <c r="E46" s="91" t="str">
        <f>IFERROR(IF(VLOOKUP($A46,'Annex 2 EHV charges'!$D:$O,9,FALSE)=0,"",VLOOKUP($A46,'Annex 2 EHV charges'!$D:$O,9,FALSE)),"")</f>
        <v/>
      </c>
      <c r="F46" s="92">
        <f>IFERROR(IF(VLOOKUP($A46,'Annex 2 EHV charges'!$D:$O,10,FALSE)=0,"",VLOOKUP($A46,'Annex 2 EHV charges'!$D:$O,10,FALSE)),"")</f>
        <v>1089.2</v>
      </c>
      <c r="G46" s="93">
        <f>IFERROR(IF(VLOOKUP($A46,'Annex 2 EHV charges'!$D:$O,11,FALSE)=0,"",VLOOKUP($A46,'Annex 2 EHV charges'!$D:$O,11,FALSE)),"")</f>
        <v>0.05</v>
      </c>
      <c r="H46" s="93">
        <f>IFERROR(IF(VLOOKUP($A46,'Annex 2 EHV charges'!$D:$O,12,FALSE)=0,"",VLOOKUP($A46,'Annex 2 EHV charges'!$D:$O,12,FALSE)),"")</f>
        <v>0.05</v>
      </c>
    </row>
    <row r="47" spans="1:8" x14ac:dyDescent="0.2">
      <c r="A47" s="90">
        <f t="array" ref="A47">IFERROR(INDEX('Annex 2 EHV charges'!$D$11:$D$260, MATCH(0, IF(ISBLANK('Annex 2 EHV charges'!$D$11:$D$260),1, COUNTIF(A$4:$A46, 'Annex 2 EHV charges'!$D$11:$D$260)), 0)),"")</f>
        <v>660</v>
      </c>
      <c r="B47" s="89">
        <f>IF($A47="","",VLOOKUP($A47,'Annex 2 EHV charges'!$D:$O,2,0))</f>
        <v>660</v>
      </c>
      <c r="C47" s="90">
        <f>IF($A47="","",VLOOKUP($A47,'Annex 2 EHV charges'!$D:$O,3,0))</f>
        <v>2100040126333</v>
      </c>
      <c r="D47" s="89" t="str">
        <f>IF($A47="","",VLOOKUP($A47,'Annex 2 EHV charges'!$D:$O,4,0))</f>
        <v>Blaen Bowi</v>
      </c>
      <c r="E47" s="91" t="str">
        <f>IFERROR(IF(VLOOKUP($A47,'Annex 2 EHV charges'!$D:$O,9,FALSE)=0,"",VLOOKUP($A47,'Annex 2 EHV charges'!$D:$O,9,FALSE)),"")</f>
        <v/>
      </c>
      <c r="F47" s="92" t="str">
        <f>IFERROR(IF(VLOOKUP($A47,'Annex 2 EHV charges'!$D:$O,10,FALSE)=0,"",VLOOKUP($A47,'Annex 2 EHV charges'!$D:$O,10,FALSE)),"")</f>
        <v/>
      </c>
      <c r="G47" s="93" t="str">
        <f>IFERROR(IF(VLOOKUP($A47,'Annex 2 EHV charges'!$D:$O,11,FALSE)=0,"",VLOOKUP($A47,'Annex 2 EHV charges'!$D:$O,11,FALSE)),"")</f>
        <v/>
      </c>
      <c r="H47" s="93" t="str">
        <f>IFERROR(IF(VLOOKUP($A47,'Annex 2 EHV charges'!$D:$O,12,FALSE)=0,"",VLOOKUP($A47,'Annex 2 EHV charges'!$D:$O,12,FALSE)),"")</f>
        <v/>
      </c>
    </row>
    <row r="48" spans="1:8" x14ac:dyDescent="0.2">
      <c r="A48" s="90">
        <f t="array" ref="A48">IFERROR(INDEX('Annex 2 EHV charges'!$D$11:$D$260, MATCH(0, IF(ISBLANK('Annex 2 EHV charges'!$D$11:$D$260),1, COUNTIF(A$4:$A47, 'Annex 2 EHV charges'!$D$11:$D$260)), 0)),"")</f>
        <v>778</v>
      </c>
      <c r="B48" s="89">
        <f>IF($A48="","",VLOOKUP($A48,'Annex 2 EHV charges'!$D:$O,2,0))</f>
        <v>778</v>
      </c>
      <c r="C48" s="90">
        <f>IF($A48="","",VLOOKUP($A48,'Annex 2 EHV charges'!$D:$O,3,0))</f>
        <v>2100041256140</v>
      </c>
      <c r="D48" s="89" t="str">
        <f>IF($A48="","",VLOOKUP($A48,'Annex 2 EHV charges'!$D:$O,4,0))</f>
        <v>Ford Bridgend</v>
      </c>
      <c r="E48" s="91" t="str">
        <f>IFERROR(IF(VLOOKUP($A48,'Annex 2 EHV charges'!$D:$O,9,FALSE)=0,"",VLOOKUP($A48,'Annex 2 EHV charges'!$D:$O,9,FALSE)),"")</f>
        <v/>
      </c>
      <c r="F48" s="92">
        <f>IFERROR(IF(VLOOKUP($A48,'Annex 2 EHV charges'!$D:$O,10,FALSE)=0,"",VLOOKUP($A48,'Annex 2 EHV charges'!$D:$O,10,FALSE)),"")</f>
        <v>111.4</v>
      </c>
      <c r="G48" s="93">
        <f>IFERROR(IF(VLOOKUP($A48,'Annex 2 EHV charges'!$D:$O,11,FALSE)=0,"",VLOOKUP($A48,'Annex 2 EHV charges'!$D:$O,11,FALSE)),"")</f>
        <v>0.05</v>
      </c>
      <c r="H48" s="93">
        <f>IFERROR(IF(VLOOKUP($A48,'Annex 2 EHV charges'!$D:$O,12,FALSE)=0,"",VLOOKUP($A48,'Annex 2 EHV charges'!$D:$O,12,FALSE)),"")</f>
        <v>0.05</v>
      </c>
    </row>
    <row r="49" spans="1:8" ht="25.5" x14ac:dyDescent="0.2">
      <c r="A49" s="90">
        <f t="array" ref="A49">IFERROR(INDEX('Annex 2 EHV charges'!$D$11:$D$260, MATCH(0, IF(ISBLANK('Annex 2 EHV charges'!$D$11:$D$260),1, COUNTIF(A$4:$A48, 'Annex 2 EHV charges'!$D$11:$D$260)), 0)),"")</f>
        <v>619</v>
      </c>
      <c r="B49" s="89">
        <f>IF($A49="","",VLOOKUP($A49,'Annex 2 EHV charges'!$D:$O,2,0))</f>
        <v>619</v>
      </c>
      <c r="C49" s="90" t="str">
        <f>IF($A49="","",VLOOKUP($A49,'Annex 2 EHV charges'!$D:$O,3,0))</f>
        <v>2100040023638
2100040023647</v>
      </c>
      <c r="D49" s="89" t="str">
        <f>IF($A49="","",VLOOKUP($A49,'Annex 2 EHV charges'!$D:$O,4,0))</f>
        <v>Interbrew Magor USKM</v>
      </c>
      <c r="E49" s="91" t="str">
        <f>IFERROR(IF(VLOOKUP($A49,'Annex 2 EHV charges'!$D:$O,9,FALSE)=0,"",VLOOKUP($A49,'Annex 2 EHV charges'!$D:$O,9,FALSE)),"")</f>
        <v/>
      </c>
      <c r="F49" s="92" t="str">
        <f>IFERROR(IF(VLOOKUP($A49,'Annex 2 EHV charges'!$D:$O,10,FALSE)=0,"",VLOOKUP($A49,'Annex 2 EHV charges'!$D:$O,10,FALSE)),"")</f>
        <v/>
      </c>
      <c r="G49" s="93" t="str">
        <f>IFERROR(IF(VLOOKUP($A49,'Annex 2 EHV charges'!$D:$O,11,FALSE)=0,"",VLOOKUP($A49,'Annex 2 EHV charges'!$D:$O,11,FALSE)),"")</f>
        <v/>
      </c>
      <c r="H49" s="93" t="str">
        <f>IFERROR(IF(VLOOKUP($A49,'Annex 2 EHV charges'!$D:$O,12,FALSE)=0,"",VLOOKUP($A49,'Annex 2 EHV charges'!$D:$O,12,FALSE)),"")</f>
        <v/>
      </c>
    </row>
    <row r="50" spans="1:8" x14ac:dyDescent="0.2">
      <c r="A50" s="90">
        <f t="array" ref="A50">IFERROR(INDEX('Annex 2 EHV charges'!$D$11:$D$260, MATCH(0, IF(ISBLANK('Annex 2 EHV charges'!$D$11:$D$260),1, COUNTIF(A$4:$A49, 'Annex 2 EHV charges'!$D$11:$D$260)), 0)),"")</f>
        <v>633</v>
      </c>
      <c r="B50" s="89">
        <f>IF($A50="","",VLOOKUP($A50,'Annex 2 EHV charges'!$D:$O,2,0))</f>
        <v>633</v>
      </c>
      <c r="C50" s="90">
        <f>IF($A50="","",VLOOKUP($A50,'Annex 2 EHV charges'!$D:$O,3,0))</f>
        <v>2198765427530</v>
      </c>
      <c r="D50" s="89" t="str">
        <f>IF($A50="","",VLOOKUP($A50,'Annex 2 EHV charges'!$D:$O,4,0))</f>
        <v>Bridgend Paper Mill</v>
      </c>
      <c r="E50" s="91">
        <f>IFERROR(IF(VLOOKUP($A50,'Annex 2 EHV charges'!$D:$O,9,FALSE)=0,"",VLOOKUP($A50,'Annex 2 EHV charges'!$D:$O,9,FALSE)),"")</f>
        <v>-1.339</v>
      </c>
      <c r="F50" s="92">
        <f>IFERROR(IF(VLOOKUP($A50,'Annex 2 EHV charges'!$D:$O,10,FALSE)=0,"",VLOOKUP($A50,'Annex 2 EHV charges'!$D:$O,10,FALSE)),"")</f>
        <v>653.77</v>
      </c>
      <c r="G50" s="93">
        <f>IFERROR(IF(VLOOKUP($A50,'Annex 2 EHV charges'!$D:$O,11,FALSE)=0,"",VLOOKUP($A50,'Annex 2 EHV charges'!$D:$O,11,FALSE)),"")</f>
        <v>0.05</v>
      </c>
      <c r="H50" s="93">
        <f>IFERROR(IF(VLOOKUP($A50,'Annex 2 EHV charges'!$D:$O,12,FALSE)=0,"",VLOOKUP($A50,'Annex 2 EHV charges'!$D:$O,12,FALSE)),"")</f>
        <v>0.05</v>
      </c>
    </row>
    <row r="51" spans="1:8" ht="51" x14ac:dyDescent="0.2">
      <c r="A51" s="90">
        <f t="array" ref="A51">IFERROR(INDEX('Annex 2 EHV charges'!$D$11:$D$260, MATCH(0, IF(ISBLANK('Annex 2 EHV charges'!$D$11:$D$260),1, COUNTIF(A$4:$A50, 'Annex 2 EHV charges'!$D$11:$D$260)), 0)),"")</f>
        <v>617</v>
      </c>
      <c r="B51" s="89">
        <f>IF($A51="","",VLOOKUP($A51,'Annex 2 EHV charges'!$D:$O,2,0))</f>
        <v>617</v>
      </c>
      <c r="C51" s="90" t="str">
        <f>IF($A51="","",VLOOKUP($A51,'Annex 2 EHV charges'!$D:$O,3,0))</f>
        <v>2100040890412
2100040890430
2100040890440
2100040890459</v>
      </c>
      <c r="D51" s="89" t="str">
        <f>IF($A51="","",VLOOKUP($A51,'Annex 2 EHV charges'!$D:$O,4,0))</f>
        <v>Monsanto</v>
      </c>
      <c r="E51" s="91">
        <f>IFERROR(IF(VLOOKUP($A51,'Annex 2 EHV charges'!$D:$O,9,FALSE)=0,"",VLOOKUP($A51,'Annex 2 EHV charges'!$D:$O,9,FALSE)),"")</f>
        <v>-0.58899999999999997</v>
      </c>
      <c r="F51" s="92">
        <f>IFERROR(IF(VLOOKUP($A51,'Annex 2 EHV charges'!$D:$O,10,FALSE)=0,"",VLOOKUP($A51,'Annex 2 EHV charges'!$D:$O,10,FALSE)),"")</f>
        <v>174.3</v>
      </c>
      <c r="G51" s="93">
        <f>IFERROR(IF(VLOOKUP($A51,'Annex 2 EHV charges'!$D:$O,11,FALSE)=0,"",VLOOKUP($A51,'Annex 2 EHV charges'!$D:$O,11,FALSE)),"")</f>
        <v>0.05</v>
      </c>
      <c r="H51" s="93">
        <f>IFERROR(IF(VLOOKUP($A51,'Annex 2 EHV charges'!$D:$O,12,FALSE)=0,"",VLOOKUP($A51,'Annex 2 EHV charges'!$D:$O,12,FALSE)),"")</f>
        <v>0.05</v>
      </c>
    </row>
    <row r="52" spans="1:8" x14ac:dyDescent="0.2">
      <c r="A52" s="90">
        <f t="array" ref="A52">IFERROR(INDEX('Annex 2 EHV charges'!$D$11:$D$260, MATCH(0, IF(ISBLANK('Annex 2 EHV charges'!$D$11:$D$260),1, COUNTIF(A$4:$A51, 'Annex 2 EHV charges'!$D$11:$D$260)), 0)),"")</f>
        <v>636</v>
      </c>
      <c r="B52" s="89">
        <f>IF($A52="","",VLOOKUP($A52,'Annex 2 EHV charges'!$D:$O,2,0))</f>
        <v>636</v>
      </c>
      <c r="C52" s="90">
        <f>IF($A52="","",VLOOKUP($A52,'Annex 2 EHV charges'!$D:$O,3,0))</f>
        <v>2189999997354</v>
      </c>
      <c r="D52" s="89" t="str">
        <f>IF($A52="","",VLOOKUP($A52,'Annex 2 EHV charges'!$D:$O,4,0))</f>
        <v>Dow Corning</v>
      </c>
      <c r="E52" s="91" t="str">
        <f>IFERROR(IF(VLOOKUP($A52,'Annex 2 EHV charges'!$D:$O,9,FALSE)=0,"",VLOOKUP($A52,'Annex 2 EHV charges'!$D:$O,9,FALSE)),"")</f>
        <v/>
      </c>
      <c r="F52" s="92" t="str">
        <f>IFERROR(IF(VLOOKUP($A52,'Annex 2 EHV charges'!$D:$O,10,FALSE)=0,"",VLOOKUP($A52,'Annex 2 EHV charges'!$D:$O,10,FALSE)),"")</f>
        <v/>
      </c>
      <c r="G52" s="93" t="str">
        <f>IFERROR(IF(VLOOKUP($A52,'Annex 2 EHV charges'!$D:$O,11,FALSE)=0,"",VLOOKUP($A52,'Annex 2 EHV charges'!$D:$O,11,FALSE)),"")</f>
        <v/>
      </c>
      <c r="H52" s="93" t="str">
        <f>IFERROR(IF(VLOOKUP($A52,'Annex 2 EHV charges'!$D:$O,12,FALSE)=0,"",VLOOKUP($A52,'Annex 2 EHV charges'!$D:$O,12,FALSE)),"")</f>
        <v/>
      </c>
    </row>
    <row r="53" spans="1:8" x14ac:dyDescent="0.2">
      <c r="A53" s="90">
        <f t="array" ref="A53">IFERROR(INDEX('Annex 2 EHV charges'!$D$11:$D$260, MATCH(0, IF(ISBLANK('Annex 2 EHV charges'!$D$11:$D$260),1, COUNTIF(A$4:$A52, 'Annex 2 EHV charges'!$D$11:$D$260)), 0)),"")</f>
        <v>786</v>
      </c>
      <c r="B53" s="89">
        <f>IF($A53="","",VLOOKUP($A53,'Annex 2 EHV charges'!$D:$O,2,0))</f>
        <v>786</v>
      </c>
      <c r="C53" s="90">
        <f>IF($A53="","",VLOOKUP($A53,'Annex 2 EHV charges'!$D:$O,3,0))</f>
        <v>2100041213572</v>
      </c>
      <c r="D53" s="89" t="str">
        <f>IF($A53="","",VLOOKUP($A53,'Annex 2 EHV charges'!$D:$O,4,0))</f>
        <v>DCWW Rover Way</v>
      </c>
      <c r="E53" s="91">
        <f>IFERROR(IF(VLOOKUP($A53,'Annex 2 EHV charges'!$D:$O,9,FALSE)=0,"",VLOOKUP($A53,'Annex 2 EHV charges'!$D:$O,9,FALSE)),"")</f>
        <v>-0.1</v>
      </c>
      <c r="F53" s="92">
        <f>IFERROR(IF(VLOOKUP($A53,'Annex 2 EHV charges'!$D:$O,10,FALSE)=0,"",VLOOKUP($A53,'Annex 2 EHV charges'!$D:$O,10,FALSE)),"")</f>
        <v>113.41</v>
      </c>
      <c r="G53" s="93">
        <f>IFERROR(IF(VLOOKUP($A53,'Annex 2 EHV charges'!$D:$O,11,FALSE)=0,"",VLOOKUP($A53,'Annex 2 EHV charges'!$D:$O,11,FALSE)),"")</f>
        <v>0.05</v>
      </c>
      <c r="H53" s="93">
        <f>IFERROR(IF(VLOOKUP($A53,'Annex 2 EHV charges'!$D:$O,12,FALSE)=0,"",VLOOKUP($A53,'Annex 2 EHV charges'!$D:$O,12,FALSE)),"")</f>
        <v>0.05</v>
      </c>
    </row>
    <row r="54" spans="1:8" ht="25.5" x14ac:dyDescent="0.2">
      <c r="A54" s="90">
        <f t="array" ref="A54">IFERROR(INDEX('Annex 2 EHV charges'!$D$11:$D$260, MATCH(0, IF(ISBLANK('Annex 2 EHV charges'!$D$11:$D$260),1, COUNTIF(A$4:$A53, 'Annex 2 EHV charges'!$D$11:$D$260)), 0)),"")</f>
        <v>678</v>
      </c>
      <c r="B54" s="89">
        <f>IF($A54="","",VLOOKUP($A54,'Annex 2 EHV charges'!$D:$O,2,0))</f>
        <v>678</v>
      </c>
      <c r="C54" s="90" t="str">
        <f>IF($A54="","",VLOOKUP($A54,'Annex 2 EHV charges'!$D:$O,3,0))</f>
        <v>2100040752396
2100040752401</v>
      </c>
      <c r="D54" s="89" t="str">
        <f>IF($A54="","",VLOOKUP($A54,'Annex 2 EHV charges'!$D:$O,4,0))</f>
        <v>Milford Energy</v>
      </c>
      <c r="E54" s="91">
        <f>IFERROR(IF(VLOOKUP($A54,'Annex 2 EHV charges'!$D:$O,9,FALSE)=0,"",VLOOKUP($A54,'Annex 2 EHV charges'!$D:$O,9,FALSE)),"")</f>
        <v>-5.1950000000000003</v>
      </c>
      <c r="F54" s="92">
        <f>IFERROR(IF(VLOOKUP($A54,'Annex 2 EHV charges'!$D:$O,10,FALSE)=0,"",VLOOKUP($A54,'Annex 2 EHV charges'!$D:$O,10,FALSE)),"")</f>
        <v>153.1</v>
      </c>
      <c r="G54" s="93">
        <f>IFERROR(IF(VLOOKUP($A54,'Annex 2 EHV charges'!$D:$O,11,FALSE)=0,"",VLOOKUP($A54,'Annex 2 EHV charges'!$D:$O,11,FALSE)),"")</f>
        <v>0.05</v>
      </c>
      <c r="H54" s="93">
        <f>IFERROR(IF(VLOOKUP($A54,'Annex 2 EHV charges'!$D:$O,12,FALSE)=0,"",VLOOKUP($A54,'Annex 2 EHV charges'!$D:$O,12,FALSE)),"")</f>
        <v>0.05</v>
      </c>
    </row>
    <row r="55" spans="1:8" x14ac:dyDescent="0.2">
      <c r="A55" s="90">
        <f t="array" ref="A55">IFERROR(INDEX('Annex 2 EHV charges'!$D$11:$D$260, MATCH(0, IF(ISBLANK('Annex 2 EHV charges'!$D$11:$D$260),1, COUNTIF(A$4:$A54, 'Annex 2 EHV charges'!$D$11:$D$260)), 0)),"")</f>
        <v>663</v>
      </c>
      <c r="B55" s="89">
        <f>IF($A55="","",VLOOKUP($A55,'Annex 2 EHV charges'!$D:$O,2,0))</f>
        <v>663</v>
      </c>
      <c r="C55" s="90">
        <f>IF($A55="","",VLOOKUP($A55,'Annex 2 EHV charges'!$D:$O,3,0))</f>
        <v>2100040495600</v>
      </c>
      <c r="D55" s="89" t="str">
        <f>IF($A55="","",VLOOKUP($A55,'Annex 2 EHV charges'!$D:$O,4,0))</f>
        <v>Blaen Cregan</v>
      </c>
      <c r="E55" s="91" t="str">
        <f>IFERROR(IF(VLOOKUP($A55,'Annex 2 EHV charges'!$D:$O,9,FALSE)=0,"",VLOOKUP($A55,'Annex 2 EHV charges'!$D:$O,9,FALSE)),"")</f>
        <v/>
      </c>
      <c r="F55" s="92" t="str">
        <f>IFERROR(IF(VLOOKUP($A55,'Annex 2 EHV charges'!$D:$O,10,FALSE)=0,"",VLOOKUP($A55,'Annex 2 EHV charges'!$D:$O,10,FALSE)),"")</f>
        <v/>
      </c>
      <c r="G55" s="93" t="str">
        <f>IFERROR(IF(VLOOKUP($A55,'Annex 2 EHV charges'!$D:$O,11,FALSE)=0,"",VLOOKUP($A55,'Annex 2 EHV charges'!$D:$O,11,FALSE)),"")</f>
        <v/>
      </c>
      <c r="H55" s="93" t="str">
        <f>IFERROR(IF(VLOOKUP($A55,'Annex 2 EHV charges'!$D:$O,12,FALSE)=0,"",VLOOKUP($A55,'Annex 2 EHV charges'!$D:$O,12,FALSE)),"")</f>
        <v/>
      </c>
    </row>
    <row r="56" spans="1:8" x14ac:dyDescent="0.2">
      <c r="A56" s="90">
        <f t="array" ref="A56">IFERROR(INDEX('Annex 2 EHV charges'!$D$11:$D$260, MATCH(0, IF(ISBLANK('Annex 2 EHV charges'!$D$11:$D$260),1, COUNTIF(A$4:$A55, 'Annex 2 EHV charges'!$D$11:$D$260)), 0)),"")</f>
        <v>668</v>
      </c>
      <c r="B56" s="89">
        <f>IF($A56="","",VLOOKUP($A56,'Annex 2 EHV charges'!$D:$O,2,0))</f>
        <v>668</v>
      </c>
      <c r="C56" s="90">
        <f>IF($A56="","",VLOOKUP($A56,'Annex 2 EHV charges'!$D:$O,3,0))</f>
        <v>2100040878016</v>
      </c>
      <c r="D56" s="89" t="str">
        <f>IF($A56="","",VLOOKUP($A56,'Annex 2 EHV charges'!$D:$O,4,0))</f>
        <v>Blaengwen Wind Farm</v>
      </c>
      <c r="E56" s="91" t="str">
        <f>IFERROR(IF(VLOOKUP($A56,'Annex 2 EHV charges'!$D:$O,9,FALSE)=0,"",VLOOKUP($A56,'Annex 2 EHV charges'!$D:$O,9,FALSE)),"")</f>
        <v/>
      </c>
      <c r="F56" s="92">
        <f>IFERROR(IF(VLOOKUP($A56,'Annex 2 EHV charges'!$D:$O,10,FALSE)=0,"",VLOOKUP($A56,'Annex 2 EHV charges'!$D:$O,10,FALSE)),"")</f>
        <v>16618.23</v>
      </c>
      <c r="G56" s="93">
        <f>IFERROR(IF(VLOOKUP($A56,'Annex 2 EHV charges'!$D:$O,11,FALSE)=0,"",VLOOKUP($A56,'Annex 2 EHV charges'!$D:$O,11,FALSE)),"")</f>
        <v>0.05</v>
      </c>
      <c r="H56" s="93">
        <f>IFERROR(IF(VLOOKUP($A56,'Annex 2 EHV charges'!$D:$O,12,FALSE)=0,"",VLOOKUP($A56,'Annex 2 EHV charges'!$D:$O,12,FALSE)),"")</f>
        <v>0.05</v>
      </c>
    </row>
    <row r="57" spans="1:8" ht="25.5" x14ac:dyDescent="0.2">
      <c r="A57" s="90">
        <f t="array" ref="A57">IFERROR(INDEX('Annex 2 EHV charges'!$D$11:$D$260, MATCH(0, IF(ISBLANK('Annex 2 EHV charges'!$D$11:$D$260),1, COUNTIF(A$4:$A56, 'Annex 2 EHV charges'!$D$11:$D$260)), 0)),"")</f>
        <v>651</v>
      </c>
      <c r="B57" s="89">
        <f>IF($A57="","",VLOOKUP($A57,'Annex 2 EHV charges'!$D:$O,2,0))</f>
        <v>651</v>
      </c>
      <c r="C57" s="90" t="str">
        <f>IF($A57="","",VLOOKUP($A57,'Annex 2 EHV charges'!$D:$O,3,0))</f>
        <v>2100041471239
2199989632384</v>
      </c>
      <c r="D57" s="89" t="str">
        <f>IF($A57="","",VLOOKUP($A57,'Annex 2 EHV charges'!$D:$O,4,0))</f>
        <v>Bryn Titli Wind Farm</v>
      </c>
      <c r="E57" s="91" t="str">
        <f>IFERROR(IF(VLOOKUP($A57,'Annex 2 EHV charges'!$D:$O,9,FALSE)=0,"",VLOOKUP($A57,'Annex 2 EHV charges'!$D:$O,9,FALSE)),"")</f>
        <v/>
      </c>
      <c r="F57" s="92">
        <f>IFERROR(IF(VLOOKUP($A57,'Annex 2 EHV charges'!$D:$O,10,FALSE)=0,"",VLOOKUP($A57,'Annex 2 EHV charges'!$D:$O,10,FALSE)),"")</f>
        <v>858.87</v>
      </c>
      <c r="G57" s="93">
        <f>IFERROR(IF(VLOOKUP($A57,'Annex 2 EHV charges'!$D:$O,11,FALSE)=0,"",VLOOKUP($A57,'Annex 2 EHV charges'!$D:$O,11,FALSE)),"")</f>
        <v>0.05</v>
      </c>
      <c r="H57" s="93">
        <f>IFERROR(IF(VLOOKUP($A57,'Annex 2 EHV charges'!$D:$O,12,FALSE)=0,"",VLOOKUP($A57,'Annex 2 EHV charges'!$D:$O,12,FALSE)),"")</f>
        <v>0.05</v>
      </c>
    </row>
    <row r="58" spans="1:8" x14ac:dyDescent="0.2">
      <c r="A58" s="90">
        <f t="array" ref="A58">IFERROR(INDEX('Annex 2 EHV charges'!$D$11:$D$260, MATCH(0, IF(ISBLANK('Annex 2 EHV charges'!$D$11:$D$260),1, COUNTIF(A$4:$A57, 'Annex 2 EHV charges'!$D$11:$D$260)), 0)),"")</f>
        <v>665</v>
      </c>
      <c r="B58" s="89">
        <f>IF($A58="","",VLOOKUP($A58,'Annex 2 EHV charges'!$D:$O,2,0))</f>
        <v>665</v>
      </c>
      <c r="C58" s="90">
        <f>IF($A58="","",VLOOKUP($A58,'Annex 2 EHV charges'!$D:$O,3,0))</f>
        <v>2100040067529</v>
      </c>
      <c r="D58" s="89" t="str">
        <f>IF($A58="","",VLOOKUP($A58,'Annex 2 EHV charges'!$D:$O,4,0))</f>
        <v>Crymlin Burrows</v>
      </c>
      <c r="E58" s="91" t="str">
        <f>IFERROR(IF(VLOOKUP($A58,'Annex 2 EHV charges'!$D:$O,9,FALSE)=0,"",VLOOKUP($A58,'Annex 2 EHV charges'!$D:$O,9,FALSE)),"")</f>
        <v/>
      </c>
      <c r="F58" s="92" t="str">
        <f>IFERROR(IF(VLOOKUP($A58,'Annex 2 EHV charges'!$D:$O,10,FALSE)=0,"",VLOOKUP($A58,'Annex 2 EHV charges'!$D:$O,10,FALSE)),"")</f>
        <v/>
      </c>
      <c r="G58" s="93" t="str">
        <f>IFERROR(IF(VLOOKUP($A58,'Annex 2 EHV charges'!$D:$O,11,FALSE)=0,"",VLOOKUP($A58,'Annex 2 EHV charges'!$D:$O,11,FALSE)),"")</f>
        <v/>
      </c>
      <c r="H58" s="93" t="str">
        <f>IFERROR(IF(VLOOKUP($A58,'Annex 2 EHV charges'!$D:$O,12,FALSE)=0,"",VLOOKUP($A58,'Annex 2 EHV charges'!$D:$O,12,FALSE)),"")</f>
        <v/>
      </c>
    </row>
    <row r="59" spans="1:8" x14ac:dyDescent="0.2">
      <c r="A59" s="90">
        <f t="array" ref="A59">IFERROR(INDEX('Annex 2 EHV charges'!$D$11:$D$260, MATCH(0, IF(ISBLANK('Annex 2 EHV charges'!$D$11:$D$260),1, COUNTIF(A$4:$A58, 'Annex 2 EHV charges'!$D$11:$D$260)), 0)),"")</f>
        <v>652</v>
      </c>
      <c r="B59" s="89">
        <f>IF($A59="","",VLOOKUP($A59,'Annex 2 EHV charges'!$D:$O,2,0))</f>
        <v>652</v>
      </c>
      <c r="C59" s="90">
        <f>IF($A59="","",VLOOKUP($A59,'Annex 2 EHV charges'!$D:$O,3,0))</f>
        <v>2189999997390</v>
      </c>
      <c r="D59" s="89" t="str">
        <f>IF($A59="","",VLOOKUP($A59,'Annex 2 EHV charges'!$D:$O,4,0))</f>
        <v>Dyffryn Brodyn Wind Farm</v>
      </c>
      <c r="E59" s="91" t="str">
        <f>IFERROR(IF(VLOOKUP($A59,'Annex 2 EHV charges'!$D:$O,9,FALSE)=0,"",VLOOKUP($A59,'Annex 2 EHV charges'!$D:$O,9,FALSE)),"")</f>
        <v/>
      </c>
      <c r="F59" s="92" t="str">
        <f>IFERROR(IF(VLOOKUP($A59,'Annex 2 EHV charges'!$D:$O,10,FALSE)=0,"",VLOOKUP($A59,'Annex 2 EHV charges'!$D:$O,10,FALSE)),"")</f>
        <v/>
      </c>
      <c r="G59" s="93" t="str">
        <f>IFERROR(IF(VLOOKUP($A59,'Annex 2 EHV charges'!$D:$O,11,FALSE)=0,"",VLOOKUP($A59,'Annex 2 EHV charges'!$D:$O,11,FALSE)),"")</f>
        <v/>
      </c>
      <c r="H59" s="93" t="str">
        <f>IFERROR(IF(VLOOKUP($A59,'Annex 2 EHV charges'!$D:$O,12,FALSE)=0,"",VLOOKUP($A59,'Annex 2 EHV charges'!$D:$O,12,FALSE)),"")</f>
        <v/>
      </c>
    </row>
    <row r="60" spans="1:8" x14ac:dyDescent="0.2">
      <c r="A60" s="90">
        <f t="array" ref="A60">IFERROR(INDEX('Annex 2 EHV charges'!$D$11:$D$260, MATCH(0, IF(ISBLANK('Annex 2 EHV charges'!$D$11:$D$260),1, COUNTIF(A$4:$A59, 'Annex 2 EHV charges'!$D$11:$D$260)), 0)),"")</f>
        <v>653</v>
      </c>
      <c r="B60" s="89">
        <f>IF($A60="","",VLOOKUP($A60,'Annex 2 EHV charges'!$D:$O,2,0))</f>
        <v>653</v>
      </c>
      <c r="C60" s="90">
        <f>IF($A60="","",VLOOKUP($A60,'Annex 2 EHV charges'!$D:$O,3,0))</f>
        <v>2199989612769</v>
      </c>
      <c r="D60" s="89" t="str">
        <f>IF($A60="","",VLOOKUP($A60,'Annex 2 EHV charges'!$D:$O,4,0))</f>
        <v>Llyn Brianne</v>
      </c>
      <c r="E60" s="91">
        <f>IFERROR(IF(VLOOKUP($A60,'Annex 2 EHV charges'!$D:$O,9,FALSE)=0,"",VLOOKUP($A60,'Annex 2 EHV charges'!$D:$O,9,FALSE)),"")</f>
        <v>-7.66</v>
      </c>
      <c r="F60" s="92">
        <f>IFERROR(IF(VLOOKUP($A60,'Annex 2 EHV charges'!$D:$O,10,FALSE)=0,"",VLOOKUP($A60,'Annex 2 EHV charges'!$D:$O,10,FALSE)),"")</f>
        <v>2924.74</v>
      </c>
      <c r="G60" s="93">
        <f>IFERROR(IF(VLOOKUP($A60,'Annex 2 EHV charges'!$D:$O,11,FALSE)=0,"",VLOOKUP($A60,'Annex 2 EHV charges'!$D:$O,11,FALSE)),"")</f>
        <v>0.05</v>
      </c>
      <c r="H60" s="93">
        <f>IFERROR(IF(VLOOKUP($A60,'Annex 2 EHV charges'!$D:$O,12,FALSE)=0,"",VLOOKUP($A60,'Annex 2 EHV charges'!$D:$O,12,FALSE)),"")</f>
        <v>0.05</v>
      </c>
    </row>
    <row r="61" spans="1:8" x14ac:dyDescent="0.2">
      <c r="A61" s="90">
        <f t="array" ref="A61">IFERROR(INDEX('Annex 2 EHV charges'!$D$11:$D$260, MATCH(0, IF(ISBLANK('Annex 2 EHV charges'!$D$11:$D$260),1, COUNTIF(A$4:$A60, 'Annex 2 EHV charges'!$D$11:$D$260)), 0)),"")</f>
        <v>676</v>
      </c>
      <c r="B61" s="89">
        <f>IF($A61="","",VLOOKUP($A61,'Annex 2 EHV charges'!$D:$O,2,0))</f>
        <v>676</v>
      </c>
      <c r="C61" s="90">
        <f>IF($A61="","",VLOOKUP($A61,'Annex 2 EHV charges'!$D:$O,3,0))</f>
        <v>2100041079180</v>
      </c>
      <c r="D61" s="89" t="str">
        <f>IF($A61="","",VLOOKUP($A61,'Annex 2 EHV charges'!$D:$O,4,0))</f>
        <v>Maerdy</v>
      </c>
      <c r="E61" s="91" t="str">
        <f>IFERROR(IF(VLOOKUP($A61,'Annex 2 EHV charges'!$D:$O,9,FALSE)=0,"",VLOOKUP($A61,'Annex 2 EHV charges'!$D:$O,9,FALSE)),"")</f>
        <v/>
      </c>
      <c r="F61" s="92">
        <f>IFERROR(IF(VLOOKUP($A61,'Annex 2 EHV charges'!$D:$O,10,FALSE)=0,"",VLOOKUP($A61,'Annex 2 EHV charges'!$D:$O,10,FALSE)),"")</f>
        <v>1903.26</v>
      </c>
      <c r="G61" s="93">
        <f>IFERROR(IF(VLOOKUP($A61,'Annex 2 EHV charges'!$D:$O,11,FALSE)=0,"",VLOOKUP($A61,'Annex 2 EHV charges'!$D:$O,11,FALSE)),"")</f>
        <v>0.05</v>
      </c>
      <c r="H61" s="93">
        <f>IFERROR(IF(VLOOKUP($A61,'Annex 2 EHV charges'!$D:$O,12,FALSE)=0,"",VLOOKUP($A61,'Annex 2 EHV charges'!$D:$O,12,FALSE)),"")</f>
        <v>0.05</v>
      </c>
    </row>
    <row r="62" spans="1:8" x14ac:dyDescent="0.2">
      <c r="A62" s="90">
        <f t="array" ref="A62">IFERROR(INDEX('Annex 2 EHV charges'!$D$11:$D$260, MATCH(0, IF(ISBLANK('Annex 2 EHV charges'!$D$11:$D$260),1, COUNTIF(A$4:$A61, 'Annex 2 EHV charges'!$D$11:$D$260)), 0)),"")</f>
        <v>773</v>
      </c>
      <c r="B62" s="89">
        <f>IF($A62="","",VLOOKUP($A62,'Annex 2 EHV charges'!$D:$O,2,0))</f>
        <v>773</v>
      </c>
      <c r="C62" s="90">
        <f>IF($A62="","",VLOOKUP($A62,'Annex 2 EHV charges'!$D:$O,3,0))</f>
        <v>2100041416450</v>
      </c>
      <c r="D62" s="89" t="str">
        <f>IF($A62="","",VLOOKUP($A62,'Annex 2 EHV charges'!$D:$O,4,0))</f>
        <v>HIRWAUN GE 33kV GEN</v>
      </c>
      <c r="E62" s="91">
        <f>IFERROR(IF(VLOOKUP($A62,'Annex 2 EHV charges'!$D:$O,9,FALSE)=0,"",VLOOKUP($A62,'Annex 2 EHV charges'!$D:$O,9,FALSE)),"")</f>
        <v>-0.01</v>
      </c>
      <c r="F62" s="92">
        <f>IFERROR(IF(VLOOKUP($A62,'Annex 2 EHV charges'!$D:$O,10,FALSE)=0,"",VLOOKUP($A62,'Annex 2 EHV charges'!$D:$O,10,FALSE)),"")</f>
        <v>815.46</v>
      </c>
      <c r="G62" s="93">
        <f>IFERROR(IF(VLOOKUP($A62,'Annex 2 EHV charges'!$D:$O,11,FALSE)=0,"",VLOOKUP($A62,'Annex 2 EHV charges'!$D:$O,11,FALSE)),"")</f>
        <v>0.05</v>
      </c>
      <c r="H62" s="93">
        <f>IFERROR(IF(VLOOKUP($A62,'Annex 2 EHV charges'!$D:$O,12,FALSE)=0,"",VLOOKUP($A62,'Annex 2 EHV charges'!$D:$O,12,FALSE)),"")</f>
        <v>0.05</v>
      </c>
    </row>
    <row r="63" spans="1:8" x14ac:dyDescent="0.2">
      <c r="A63" s="90">
        <f t="array" ref="A63">IFERROR(INDEX('Annex 2 EHV charges'!$D$11:$D$260, MATCH(0, IF(ISBLANK('Annex 2 EHV charges'!$D$11:$D$260),1, COUNTIF(A$4:$A62, 'Annex 2 EHV charges'!$D$11:$D$260)), 0)),"")</f>
        <v>661</v>
      </c>
      <c r="B63" s="89">
        <f>IF($A63="","",VLOOKUP($A63,'Annex 2 EHV charges'!$D:$O,2,0))</f>
        <v>661</v>
      </c>
      <c r="C63" s="90">
        <f>IF($A63="","",VLOOKUP($A63,'Annex 2 EHV charges'!$D:$O,3,0))</f>
        <v>2100040719983</v>
      </c>
      <c r="D63" s="89" t="str">
        <f>IF($A63="","",VLOOKUP($A63,'Annex 2 EHV charges'!$D:$O,4,0))</f>
        <v>Margam Biomass</v>
      </c>
      <c r="E63" s="91" t="str">
        <f>IFERROR(IF(VLOOKUP($A63,'Annex 2 EHV charges'!$D:$O,9,FALSE)=0,"",VLOOKUP($A63,'Annex 2 EHV charges'!$D:$O,9,FALSE)),"")</f>
        <v/>
      </c>
      <c r="F63" s="92">
        <f>IFERROR(IF(VLOOKUP($A63,'Annex 2 EHV charges'!$D:$O,10,FALSE)=0,"",VLOOKUP($A63,'Annex 2 EHV charges'!$D:$O,10,FALSE)),"")</f>
        <v>2618.8200000000002</v>
      </c>
      <c r="G63" s="93">
        <f>IFERROR(IF(VLOOKUP($A63,'Annex 2 EHV charges'!$D:$O,11,FALSE)=0,"",VLOOKUP($A63,'Annex 2 EHV charges'!$D:$O,11,FALSE)),"")</f>
        <v>0.05</v>
      </c>
      <c r="H63" s="93">
        <f>IFERROR(IF(VLOOKUP($A63,'Annex 2 EHV charges'!$D:$O,12,FALSE)=0,"",VLOOKUP($A63,'Annex 2 EHV charges'!$D:$O,12,FALSE)),"")</f>
        <v>0.05</v>
      </c>
    </row>
    <row r="64" spans="1:8" x14ac:dyDescent="0.2">
      <c r="A64" s="90">
        <f t="array" ref="A64">IFERROR(INDEX('Annex 2 EHV charges'!$D$11:$D$260, MATCH(0, IF(ISBLANK('Annex 2 EHV charges'!$D$11:$D$260),1, COUNTIF(A$4:$A63, 'Annex 2 EHV charges'!$D$11:$D$260)), 0)),"")</f>
        <v>670</v>
      </c>
      <c r="B64" s="89">
        <f>IF($A64="","",VLOOKUP($A64,'Annex 2 EHV charges'!$D:$O,2,0))</f>
        <v>670</v>
      </c>
      <c r="C64" s="90">
        <f>IF($A64="","",VLOOKUP($A64,'Annex 2 EHV charges'!$D:$O,3,0))</f>
        <v>2100040485940</v>
      </c>
      <c r="D64" s="89" t="str">
        <f>IF($A64="","",VLOOKUP($A64,'Annex 2 EHV charges'!$D:$O,4,0))</f>
        <v>Pwllfa Gwatkin</v>
      </c>
      <c r="E64" s="91" t="str">
        <f>IFERROR(IF(VLOOKUP($A64,'Annex 2 EHV charges'!$D:$O,9,FALSE)=0,"",VLOOKUP($A64,'Annex 2 EHV charges'!$D:$O,9,FALSE)),"")</f>
        <v/>
      </c>
      <c r="F64" s="92" t="str">
        <f>IFERROR(IF(VLOOKUP($A64,'Annex 2 EHV charges'!$D:$O,10,FALSE)=0,"",VLOOKUP($A64,'Annex 2 EHV charges'!$D:$O,10,FALSE)),"")</f>
        <v/>
      </c>
      <c r="G64" s="93" t="str">
        <f>IFERROR(IF(VLOOKUP($A64,'Annex 2 EHV charges'!$D:$O,11,FALSE)=0,"",VLOOKUP($A64,'Annex 2 EHV charges'!$D:$O,11,FALSE)),"")</f>
        <v/>
      </c>
      <c r="H64" s="93" t="str">
        <f>IFERROR(IF(VLOOKUP($A64,'Annex 2 EHV charges'!$D:$O,12,FALSE)=0,"",VLOOKUP($A64,'Annex 2 EHV charges'!$D:$O,12,FALSE)),"")</f>
        <v/>
      </c>
    </row>
    <row r="65" spans="1:8" x14ac:dyDescent="0.2">
      <c r="A65" s="90">
        <f t="array" ref="A65">IFERROR(INDEX('Annex 2 EHV charges'!$D$11:$D$260, MATCH(0, IF(ISBLANK('Annex 2 EHV charges'!$D$11:$D$260),1, COUNTIF(A$4:$A64, 'Annex 2 EHV charges'!$D$11:$D$260)), 0)),"")</f>
        <v>650</v>
      </c>
      <c r="B65" s="89">
        <f>IF($A65="","",VLOOKUP($A65,'Annex 2 EHV charges'!$D:$O,2,0))</f>
        <v>650</v>
      </c>
      <c r="C65" s="90">
        <f>IF($A65="","",VLOOKUP($A65,'Annex 2 EHV charges'!$D:$O,3,0))</f>
        <v>2189999997345</v>
      </c>
      <c r="D65" s="89" t="str">
        <f>IF($A65="","",VLOOKUP($A65,'Annex 2 EHV charges'!$D:$O,4,0))</f>
        <v>Taff Ely Wind Farm</v>
      </c>
      <c r="E65" s="91" t="str">
        <f>IFERROR(IF(VLOOKUP($A65,'Annex 2 EHV charges'!$D:$O,9,FALSE)=0,"",VLOOKUP($A65,'Annex 2 EHV charges'!$D:$O,9,FALSE)),"")</f>
        <v/>
      </c>
      <c r="F65" s="92">
        <f>IFERROR(IF(VLOOKUP($A65,'Annex 2 EHV charges'!$D:$O,10,FALSE)=0,"",VLOOKUP($A65,'Annex 2 EHV charges'!$D:$O,10,FALSE)),"")</f>
        <v>588.59</v>
      </c>
      <c r="G65" s="93">
        <f>IFERROR(IF(VLOOKUP($A65,'Annex 2 EHV charges'!$D:$O,11,FALSE)=0,"",VLOOKUP($A65,'Annex 2 EHV charges'!$D:$O,11,FALSE)),"")</f>
        <v>0.05</v>
      </c>
      <c r="H65" s="93">
        <f>IFERROR(IF(VLOOKUP($A65,'Annex 2 EHV charges'!$D:$O,12,FALSE)=0,"",VLOOKUP($A65,'Annex 2 EHV charges'!$D:$O,12,FALSE)),"")</f>
        <v>0.05</v>
      </c>
    </row>
    <row r="66" spans="1:8" x14ac:dyDescent="0.2">
      <c r="A66" s="90">
        <f t="array" ref="A66">IFERROR(INDEX('Annex 2 EHV charges'!$D$11:$D$260, MATCH(0, IF(ISBLANK('Annex 2 EHV charges'!$D$11:$D$260),1, COUNTIF(A$4:$A65, 'Annex 2 EHV charges'!$D$11:$D$260)), 0)),"")</f>
        <v>662</v>
      </c>
      <c r="B66" s="89">
        <f>IF($A66="","",VLOOKUP($A66,'Annex 2 EHV charges'!$D:$O,2,0))</f>
        <v>662</v>
      </c>
      <c r="C66" s="90">
        <f>IF($A66="","",VLOOKUP($A66,'Annex 2 EHV charges'!$D:$O,3,0))</f>
        <v>2100040609507</v>
      </c>
      <c r="D66" s="89" t="str">
        <f>IF($A66="","",VLOOKUP($A66,'Annex 2 EHV charges'!$D:$O,4,0))</f>
        <v>Trecatti</v>
      </c>
      <c r="E66" s="91" t="str">
        <f>IFERROR(IF(VLOOKUP($A66,'Annex 2 EHV charges'!$D:$O,9,FALSE)=0,"",VLOOKUP($A66,'Annex 2 EHV charges'!$D:$O,9,FALSE)),"")</f>
        <v/>
      </c>
      <c r="F66" s="92">
        <f>IFERROR(IF(VLOOKUP($A66,'Annex 2 EHV charges'!$D:$O,10,FALSE)=0,"",VLOOKUP($A66,'Annex 2 EHV charges'!$D:$O,10,FALSE)),"")</f>
        <v>690.17</v>
      </c>
      <c r="G66" s="93">
        <f>IFERROR(IF(VLOOKUP($A66,'Annex 2 EHV charges'!$D:$O,11,FALSE)=0,"",VLOOKUP($A66,'Annex 2 EHV charges'!$D:$O,11,FALSE)),"")</f>
        <v>0.05</v>
      </c>
      <c r="H66" s="93">
        <f>IFERROR(IF(VLOOKUP($A66,'Annex 2 EHV charges'!$D:$O,12,FALSE)=0,"",VLOOKUP($A66,'Annex 2 EHV charges'!$D:$O,12,FALSE)),"")</f>
        <v>0.05</v>
      </c>
    </row>
    <row r="67" spans="1:8" x14ac:dyDescent="0.2">
      <c r="A67" s="90">
        <f t="array" ref="A67">IFERROR(INDEX('Annex 2 EHV charges'!$D$11:$D$260, MATCH(0, IF(ISBLANK('Annex 2 EHV charges'!$D$11:$D$260),1, COUNTIF(A$4:$A66, 'Annex 2 EHV charges'!$D$11:$D$260)), 0)),"")</f>
        <v>666</v>
      </c>
      <c r="B67" s="89">
        <f>IF($A67="","",VLOOKUP($A67,'Annex 2 EHV charges'!$D:$O,2,0))</f>
        <v>666</v>
      </c>
      <c r="C67" s="90">
        <f>IF($A67="","",VLOOKUP($A67,'Annex 2 EHV charges'!$D:$O,3,0))</f>
        <v>2100040694051</v>
      </c>
      <c r="D67" s="89" t="str">
        <f>IF($A67="","",VLOOKUP($A67,'Annex 2 EHV charges'!$D:$O,4,0))</f>
        <v>Withyhedges Landfill</v>
      </c>
      <c r="E67" s="91">
        <f>IFERROR(IF(VLOOKUP($A67,'Annex 2 EHV charges'!$D:$O,9,FALSE)=0,"",VLOOKUP($A67,'Annex 2 EHV charges'!$D:$O,9,FALSE)),"")</f>
        <v>-9.1590000000000007</v>
      </c>
      <c r="F67" s="92">
        <f>IFERROR(IF(VLOOKUP($A67,'Annex 2 EHV charges'!$D:$O,10,FALSE)=0,"",VLOOKUP($A67,'Annex 2 EHV charges'!$D:$O,10,FALSE)),"")</f>
        <v>600.36</v>
      </c>
      <c r="G67" s="93">
        <f>IFERROR(IF(VLOOKUP($A67,'Annex 2 EHV charges'!$D:$O,11,FALSE)=0,"",VLOOKUP($A67,'Annex 2 EHV charges'!$D:$O,11,FALSE)),"")</f>
        <v>0.05</v>
      </c>
      <c r="H67" s="93">
        <f>IFERROR(IF(VLOOKUP($A67,'Annex 2 EHV charges'!$D:$O,12,FALSE)=0,"",VLOOKUP($A67,'Annex 2 EHV charges'!$D:$O,12,FALSE)),"")</f>
        <v>0.05</v>
      </c>
    </row>
    <row r="68" spans="1:8" x14ac:dyDescent="0.2">
      <c r="A68" s="90">
        <f t="array" ref="A68">IFERROR(INDEX('Annex 2 EHV charges'!$D$11:$D$260, MATCH(0, IF(ISBLANK('Annex 2 EHV charges'!$D$11:$D$260),1, COUNTIF(A$4:$A67, 'Annex 2 EHV charges'!$D$11:$D$260)), 0)),"")</f>
        <v>659</v>
      </c>
      <c r="B68" s="89">
        <f>IF($A68="","",VLOOKUP($A68,'Annex 2 EHV charges'!$D:$O,2,0))</f>
        <v>659</v>
      </c>
      <c r="C68" s="90">
        <f>IF($A68="","",VLOOKUP($A68,'Annex 2 EHV charges'!$D:$O,3,0))</f>
        <v>2198765142992</v>
      </c>
      <c r="D68" s="89" t="str">
        <f>IF($A68="","",VLOOKUP($A68,'Annex 2 EHV charges'!$D:$O,4,0))</f>
        <v>Parc Cynog</v>
      </c>
      <c r="E68" s="91" t="str">
        <f>IFERROR(IF(VLOOKUP($A68,'Annex 2 EHV charges'!$D:$O,9,FALSE)=0,"",VLOOKUP($A68,'Annex 2 EHV charges'!$D:$O,9,FALSE)),"")</f>
        <v/>
      </c>
      <c r="F68" s="92" t="str">
        <f>IFERROR(IF(VLOOKUP($A68,'Annex 2 EHV charges'!$D:$O,10,FALSE)=0,"",VLOOKUP($A68,'Annex 2 EHV charges'!$D:$O,10,FALSE)),"")</f>
        <v/>
      </c>
      <c r="G68" s="93" t="str">
        <f>IFERROR(IF(VLOOKUP($A68,'Annex 2 EHV charges'!$D:$O,11,FALSE)=0,"",VLOOKUP($A68,'Annex 2 EHV charges'!$D:$O,11,FALSE)),"")</f>
        <v/>
      </c>
      <c r="H68" s="93" t="str">
        <f>IFERROR(IF(VLOOKUP($A68,'Annex 2 EHV charges'!$D:$O,12,FALSE)=0,"",VLOOKUP($A68,'Annex 2 EHV charges'!$D:$O,12,FALSE)),"")</f>
        <v/>
      </c>
    </row>
    <row r="69" spans="1:8" x14ac:dyDescent="0.2">
      <c r="A69" s="90">
        <f t="array" ref="A69">IFERROR(INDEX('Annex 2 EHV charges'!$D$11:$D$260, MATCH(0, IF(ISBLANK('Annex 2 EHV charges'!$D$11:$D$260),1, COUNTIF(A$4:$A68, 'Annex 2 EHV charges'!$D$11:$D$260)), 0)),"")</f>
        <v>667</v>
      </c>
      <c r="B69" s="89">
        <f>IF($A69="","",VLOOKUP($A69,'Annex 2 EHV charges'!$D:$O,2,0))</f>
        <v>667</v>
      </c>
      <c r="C69" s="90">
        <f>IF($A69="","",VLOOKUP($A69,'Annex 2 EHV charges'!$D:$O,3,0))</f>
        <v>2100040841780</v>
      </c>
      <c r="D69" s="89" t="str">
        <f>IF($A69="","",VLOOKUP($A69,'Annex 2 EHV charges'!$D:$O,4,0))</f>
        <v>Parc Cynog (Pendine)</v>
      </c>
      <c r="E69" s="91" t="str">
        <f>IFERROR(IF(VLOOKUP($A69,'Annex 2 EHV charges'!$D:$O,9,FALSE)=0,"",VLOOKUP($A69,'Annex 2 EHV charges'!$D:$O,9,FALSE)),"")</f>
        <v/>
      </c>
      <c r="F69" s="92">
        <f>IFERROR(IF(VLOOKUP($A69,'Annex 2 EHV charges'!$D:$O,10,FALSE)=0,"",VLOOKUP($A69,'Annex 2 EHV charges'!$D:$O,10,FALSE)),"")</f>
        <v>509.5</v>
      </c>
      <c r="G69" s="93">
        <f>IFERROR(IF(VLOOKUP($A69,'Annex 2 EHV charges'!$D:$O,11,FALSE)=0,"",VLOOKUP($A69,'Annex 2 EHV charges'!$D:$O,11,FALSE)),"")</f>
        <v>0.05</v>
      </c>
      <c r="H69" s="93">
        <f>IFERROR(IF(VLOOKUP($A69,'Annex 2 EHV charges'!$D:$O,12,FALSE)=0,"",VLOOKUP($A69,'Annex 2 EHV charges'!$D:$O,12,FALSE)),"")</f>
        <v>0.05</v>
      </c>
    </row>
    <row r="70" spans="1:8" x14ac:dyDescent="0.2">
      <c r="A70" s="90">
        <f t="array" ref="A70">IFERROR(INDEX('Annex 2 EHV charges'!$D$11:$D$260, MATCH(0, IF(ISBLANK('Annex 2 EHV charges'!$D$11:$D$260),1, COUNTIF(A$4:$A69, 'Annex 2 EHV charges'!$D$11:$D$260)), 0)),"")</f>
        <v>684</v>
      </c>
      <c r="B70" s="89">
        <f>IF($A70="","",VLOOKUP($A70,'Annex 2 EHV charges'!$D:$O,2,0))</f>
        <v>684</v>
      </c>
      <c r="C70" s="90">
        <f>IF($A70="","",VLOOKUP($A70,'Annex 2 EHV charges'!$D:$O,3,0))</f>
        <v>2100040960619</v>
      </c>
      <c r="D70" s="89" t="str">
        <f>IF($A70="","",VLOOKUP($A70,'Annex 2 EHV charges'!$D:$O,4,0))</f>
        <v xml:space="preserve">Maesgwyn </v>
      </c>
      <c r="E70" s="91" t="str">
        <f>IFERROR(IF(VLOOKUP($A70,'Annex 2 EHV charges'!$D:$O,9,FALSE)=0,"",VLOOKUP($A70,'Annex 2 EHV charges'!$D:$O,9,FALSE)),"")</f>
        <v/>
      </c>
      <c r="F70" s="92">
        <f>IFERROR(IF(VLOOKUP($A70,'Annex 2 EHV charges'!$D:$O,10,FALSE)=0,"",VLOOKUP($A70,'Annex 2 EHV charges'!$D:$O,10,FALSE)),"")</f>
        <v>5753.98</v>
      </c>
      <c r="G70" s="93">
        <f>IFERROR(IF(VLOOKUP($A70,'Annex 2 EHV charges'!$D:$O,11,FALSE)=0,"",VLOOKUP($A70,'Annex 2 EHV charges'!$D:$O,11,FALSE)),"")</f>
        <v>0.05</v>
      </c>
      <c r="H70" s="93">
        <f>IFERROR(IF(VLOOKUP($A70,'Annex 2 EHV charges'!$D:$O,12,FALSE)=0,"",VLOOKUP($A70,'Annex 2 EHV charges'!$D:$O,12,FALSE)),"")</f>
        <v>0.05</v>
      </c>
    </row>
    <row r="71" spans="1:8" x14ac:dyDescent="0.2">
      <c r="A71" s="90">
        <f t="array" ref="A71">IFERROR(INDEX('Annex 2 EHV charges'!$D$11:$D$260, MATCH(0, IF(ISBLANK('Annex 2 EHV charges'!$D$11:$D$260),1, COUNTIF(A$4:$A70, 'Annex 2 EHV charges'!$D$11:$D$260)), 0)),"")</f>
        <v>679</v>
      </c>
      <c r="B71" s="89">
        <f>IF($A71="","",VLOOKUP($A71,'Annex 2 EHV charges'!$D:$O,2,0))</f>
        <v>679</v>
      </c>
      <c r="C71" s="90">
        <f>IF($A71="","",VLOOKUP($A71,'Annex 2 EHV charges'!$D:$O,3,0))</f>
        <v>2100040989431</v>
      </c>
      <c r="D71" s="89" t="str">
        <f>IF($A71="","",VLOOKUP($A71,'Annex 2 EHV charges'!$D:$O,4,0))</f>
        <v>Ferndale Wind Farm</v>
      </c>
      <c r="E71" s="91" t="str">
        <f>IFERROR(IF(VLOOKUP($A71,'Annex 2 EHV charges'!$D:$O,9,FALSE)=0,"",VLOOKUP($A71,'Annex 2 EHV charges'!$D:$O,9,FALSE)),"")</f>
        <v/>
      </c>
      <c r="F71" s="92">
        <f>IFERROR(IF(VLOOKUP($A71,'Annex 2 EHV charges'!$D:$O,10,FALSE)=0,"",VLOOKUP($A71,'Annex 2 EHV charges'!$D:$O,10,FALSE)),"")</f>
        <v>991.29</v>
      </c>
      <c r="G71" s="93">
        <f>IFERROR(IF(VLOOKUP($A71,'Annex 2 EHV charges'!$D:$O,11,FALSE)=0,"",VLOOKUP($A71,'Annex 2 EHV charges'!$D:$O,11,FALSE)),"")</f>
        <v>0.05</v>
      </c>
      <c r="H71" s="93">
        <f>IFERROR(IF(VLOOKUP($A71,'Annex 2 EHV charges'!$D:$O,12,FALSE)=0,"",VLOOKUP($A71,'Annex 2 EHV charges'!$D:$O,12,FALSE)),"")</f>
        <v>0.05</v>
      </c>
    </row>
    <row r="72" spans="1:8" x14ac:dyDescent="0.2">
      <c r="A72" s="90">
        <f t="array" ref="A72">IFERROR(INDEX('Annex 2 EHV charges'!$D$11:$D$260, MATCH(0, IF(ISBLANK('Annex 2 EHV charges'!$D$11:$D$260),1, COUNTIF(A$4:$A71, 'Annex 2 EHV charges'!$D$11:$D$260)), 0)),"")</f>
        <v>685</v>
      </c>
      <c r="B72" s="89">
        <f>IF($A72="","",VLOOKUP($A72,'Annex 2 EHV charges'!$D:$O,2,0))</f>
        <v>685</v>
      </c>
      <c r="C72" s="90">
        <f>IF($A72="","",VLOOKUP($A72,'Annex 2 EHV charges'!$D:$O,3,0))</f>
        <v>2100041090087</v>
      </c>
      <c r="D72" s="89" t="str">
        <f>IF($A72="","",VLOOKUP($A72,'Annex 2 EHV charges'!$D:$O,4,0))</f>
        <v>Pant y Wal WF</v>
      </c>
      <c r="E72" s="91" t="str">
        <f>IFERROR(IF(VLOOKUP($A72,'Annex 2 EHV charges'!$D:$O,9,FALSE)=0,"",VLOOKUP($A72,'Annex 2 EHV charges'!$D:$O,9,FALSE)),"")</f>
        <v/>
      </c>
      <c r="F72" s="92">
        <f>IFERROR(IF(VLOOKUP($A72,'Annex 2 EHV charges'!$D:$O,10,FALSE)=0,"",VLOOKUP($A72,'Annex 2 EHV charges'!$D:$O,10,FALSE)),"")</f>
        <v>3706.78</v>
      </c>
      <c r="G72" s="93">
        <f>IFERROR(IF(VLOOKUP($A72,'Annex 2 EHV charges'!$D:$O,11,FALSE)=0,"",VLOOKUP($A72,'Annex 2 EHV charges'!$D:$O,11,FALSE)),"")</f>
        <v>0.05</v>
      </c>
      <c r="H72" s="93">
        <f>IFERROR(IF(VLOOKUP($A72,'Annex 2 EHV charges'!$D:$O,12,FALSE)=0,"",VLOOKUP($A72,'Annex 2 EHV charges'!$D:$O,12,FALSE)),"")</f>
        <v>0.05</v>
      </c>
    </row>
    <row r="73" spans="1:8" x14ac:dyDescent="0.2">
      <c r="A73" s="90">
        <f t="array" ref="A73">IFERROR(INDEX('Annex 2 EHV charges'!$D$11:$D$260, MATCH(0, IF(ISBLANK('Annex 2 EHV charges'!$D$11:$D$260),1, COUNTIF(A$4:$A72, 'Annex 2 EHV charges'!$D$11:$D$260)), 0)),"")</f>
        <v>686</v>
      </c>
      <c r="B73" s="89">
        <f>IF($A73="","",VLOOKUP($A73,'Annex 2 EHV charges'!$D:$O,2,0))</f>
        <v>686</v>
      </c>
      <c r="C73" s="90">
        <f>IF($A73="","",VLOOKUP($A73,'Annex 2 EHV charges'!$D:$O,3,0))</f>
        <v>2100041063669</v>
      </c>
      <c r="D73" s="89" t="str">
        <f>IF($A73="","",VLOOKUP($A73,'Annex 2 EHV charges'!$D:$O,4,0))</f>
        <v xml:space="preserve">Mynydd Portref </v>
      </c>
      <c r="E73" s="91" t="str">
        <f>IFERROR(IF(VLOOKUP($A73,'Annex 2 EHV charges'!$D:$O,9,FALSE)=0,"",VLOOKUP($A73,'Annex 2 EHV charges'!$D:$O,9,FALSE)),"")</f>
        <v/>
      </c>
      <c r="F73" s="92">
        <f>IFERROR(IF(VLOOKUP($A73,'Annex 2 EHV charges'!$D:$O,10,FALSE)=0,"",VLOOKUP($A73,'Annex 2 EHV charges'!$D:$O,10,FALSE)),"")</f>
        <v>868.16</v>
      </c>
      <c r="G73" s="93">
        <f>IFERROR(IF(VLOOKUP($A73,'Annex 2 EHV charges'!$D:$O,11,FALSE)=0,"",VLOOKUP($A73,'Annex 2 EHV charges'!$D:$O,11,FALSE)),"")</f>
        <v>0.05</v>
      </c>
      <c r="H73" s="93">
        <f>IFERROR(IF(VLOOKUP($A73,'Annex 2 EHV charges'!$D:$O,12,FALSE)=0,"",VLOOKUP($A73,'Annex 2 EHV charges'!$D:$O,12,FALSE)),"")</f>
        <v>0.05</v>
      </c>
    </row>
    <row r="74" spans="1:8" x14ac:dyDescent="0.2">
      <c r="A74" s="90">
        <f t="array" ref="A74">IFERROR(INDEX('Annex 2 EHV charges'!$D$11:$D$260, MATCH(0, IF(ISBLANK('Annex 2 EHV charges'!$D$11:$D$260),1, COUNTIF(A$4:$A73, 'Annex 2 EHV charges'!$D$11:$D$260)), 0)),"")</f>
        <v>687</v>
      </c>
      <c r="B74" s="89">
        <f>IF($A74="","",VLOOKUP($A74,'Annex 2 EHV charges'!$D:$O,2,0))</f>
        <v>687</v>
      </c>
      <c r="C74" s="90">
        <f>IF($A74="","",VLOOKUP($A74,'Annex 2 EHV charges'!$D:$O,3,0))</f>
        <v>2100041383887</v>
      </c>
      <c r="D74" s="89" t="str">
        <f>IF($A74="","",VLOOKUP($A74,'Annex 2 EHV charges'!$D:$O,4,0))</f>
        <v>Newton Down</v>
      </c>
      <c r="E74" s="91" t="str">
        <f>IFERROR(IF(VLOOKUP($A74,'Annex 2 EHV charges'!$D:$O,9,FALSE)=0,"",VLOOKUP($A74,'Annex 2 EHV charges'!$D:$O,9,FALSE)),"")</f>
        <v/>
      </c>
      <c r="F74" s="92">
        <f>IFERROR(IF(VLOOKUP($A74,'Annex 2 EHV charges'!$D:$O,10,FALSE)=0,"",VLOOKUP($A74,'Annex 2 EHV charges'!$D:$O,10,FALSE)),"")</f>
        <v>1110.83</v>
      </c>
      <c r="G74" s="93">
        <f>IFERROR(IF(VLOOKUP($A74,'Annex 2 EHV charges'!$D:$O,11,FALSE)=0,"",VLOOKUP($A74,'Annex 2 EHV charges'!$D:$O,11,FALSE)),"")</f>
        <v>0.05</v>
      </c>
      <c r="H74" s="93">
        <f>IFERROR(IF(VLOOKUP($A74,'Annex 2 EHV charges'!$D:$O,12,FALSE)=0,"",VLOOKUP($A74,'Annex 2 EHV charges'!$D:$O,12,FALSE)),"")</f>
        <v>0.05</v>
      </c>
    </row>
    <row r="75" spans="1:8" x14ac:dyDescent="0.2">
      <c r="A75" s="90">
        <f t="array" ref="A75">IFERROR(INDEX('Annex 2 EHV charges'!$D$11:$D$260, MATCH(0, IF(ISBLANK('Annex 2 EHV charges'!$D$11:$D$260),1, COUNTIF(A$4:$A74, 'Annex 2 EHV charges'!$D$11:$D$260)), 0)),"")</f>
        <v>649</v>
      </c>
      <c r="B75" s="89">
        <f>IF($A75="","",VLOOKUP($A75,'Annex 2 EHV charges'!$D:$O,2,0))</f>
        <v>649</v>
      </c>
      <c r="C75" s="90">
        <f>IF($A75="","",VLOOKUP($A75,'Annex 2 EHV charges'!$D:$O,3,0))</f>
        <v>2100041200262</v>
      </c>
      <c r="D75" s="89" t="str">
        <f>IF($A75="","",VLOOKUP($A75,'Annex 2 EHV charges'!$D:$O,4,0))</f>
        <v>Tiers Cross PV</v>
      </c>
      <c r="E75" s="91" t="str">
        <f>IFERROR(IF(VLOOKUP($A75,'Annex 2 EHV charges'!$D:$O,9,FALSE)=0,"",VLOOKUP($A75,'Annex 2 EHV charges'!$D:$O,9,FALSE)),"")</f>
        <v/>
      </c>
      <c r="F75" s="92">
        <f>IFERROR(IF(VLOOKUP($A75,'Annex 2 EHV charges'!$D:$O,10,FALSE)=0,"",VLOOKUP($A75,'Annex 2 EHV charges'!$D:$O,10,FALSE)),"")</f>
        <v>1224.97</v>
      </c>
      <c r="G75" s="93">
        <f>IFERROR(IF(VLOOKUP($A75,'Annex 2 EHV charges'!$D:$O,11,FALSE)=0,"",VLOOKUP($A75,'Annex 2 EHV charges'!$D:$O,11,FALSE)),"")</f>
        <v>0.05</v>
      </c>
      <c r="H75" s="93">
        <f>IFERROR(IF(VLOOKUP($A75,'Annex 2 EHV charges'!$D:$O,12,FALSE)=0,"",VLOOKUP($A75,'Annex 2 EHV charges'!$D:$O,12,FALSE)),"")</f>
        <v>0.05</v>
      </c>
    </row>
    <row r="76" spans="1:8" x14ac:dyDescent="0.2">
      <c r="A76" s="90">
        <f t="array" ref="A76">IFERROR(INDEX('Annex 2 EHV charges'!$D$11:$D$260, MATCH(0, IF(ISBLANK('Annex 2 EHV charges'!$D$11:$D$260),1, COUNTIF(A$4:$A75, 'Annex 2 EHV charges'!$D$11:$D$260)), 0)),"")</f>
        <v>745</v>
      </c>
      <c r="B76" s="89">
        <f>IF($A76="","",VLOOKUP($A76,'Annex 2 EHV charges'!$D:$O,2,0))</f>
        <v>745</v>
      </c>
      <c r="C76" s="90">
        <f>IF($A76="","",VLOOKUP($A76,'Annex 2 EHV charges'!$D:$O,3,0))</f>
        <v>2100041407758</v>
      </c>
      <c r="D76" s="89" t="str">
        <f>IF($A76="","",VLOOKUP($A76,'Annex 2 EHV charges'!$D:$O,4,0))</f>
        <v>Berthllwyd PV</v>
      </c>
      <c r="E76" s="91" t="str">
        <f>IFERROR(IF(VLOOKUP($A76,'Annex 2 EHV charges'!$D:$O,9,FALSE)=0,"",VLOOKUP($A76,'Annex 2 EHV charges'!$D:$O,9,FALSE)),"")</f>
        <v/>
      </c>
      <c r="F76" s="92">
        <f>IFERROR(IF(VLOOKUP($A76,'Annex 2 EHV charges'!$D:$O,10,FALSE)=0,"",VLOOKUP($A76,'Annex 2 EHV charges'!$D:$O,10,FALSE)),"")</f>
        <v>703.84</v>
      </c>
      <c r="G76" s="93">
        <f>IFERROR(IF(VLOOKUP($A76,'Annex 2 EHV charges'!$D:$O,11,FALSE)=0,"",VLOOKUP($A76,'Annex 2 EHV charges'!$D:$O,11,FALSE)),"")</f>
        <v>0.05</v>
      </c>
      <c r="H76" s="93">
        <f>IFERROR(IF(VLOOKUP($A76,'Annex 2 EHV charges'!$D:$O,12,FALSE)=0,"",VLOOKUP($A76,'Annex 2 EHV charges'!$D:$O,12,FALSE)),"")</f>
        <v>0.05</v>
      </c>
    </row>
    <row r="77" spans="1:8" x14ac:dyDescent="0.2">
      <c r="A77" s="90">
        <f t="array" ref="A77">IFERROR(INDEX('Annex 2 EHV charges'!$D$11:$D$260, MATCH(0, IF(ISBLANK('Annex 2 EHV charges'!$D$11:$D$260),1, COUNTIF(A$4:$A76, 'Annex 2 EHV charges'!$D$11:$D$260)), 0)),"")</f>
        <v>747</v>
      </c>
      <c r="B77" s="89">
        <f>IF($A77="","",VLOOKUP($A77,'Annex 2 EHV charges'!$D:$O,2,0))</f>
        <v>747</v>
      </c>
      <c r="C77" s="90">
        <f>IF($A77="","",VLOOKUP($A77,'Annex 2 EHV charges'!$D:$O,3,0))</f>
        <v>2100041412109</v>
      </c>
      <c r="D77" s="89" t="str">
        <f>IF($A77="","",VLOOKUP($A77,'Annex 2 EHV charges'!$D:$O,4,0))</f>
        <v>Whitton Mawr PV</v>
      </c>
      <c r="E77" s="91" t="str">
        <f>IFERROR(IF(VLOOKUP($A77,'Annex 2 EHV charges'!$D:$O,9,FALSE)=0,"",VLOOKUP($A77,'Annex 2 EHV charges'!$D:$O,9,FALSE)),"")</f>
        <v/>
      </c>
      <c r="F77" s="92">
        <f>IFERROR(IF(VLOOKUP($A77,'Annex 2 EHV charges'!$D:$O,10,FALSE)=0,"",VLOOKUP($A77,'Annex 2 EHV charges'!$D:$O,10,FALSE)),"")</f>
        <v>525.07000000000005</v>
      </c>
      <c r="G77" s="93">
        <f>IFERROR(IF(VLOOKUP($A77,'Annex 2 EHV charges'!$D:$O,11,FALSE)=0,"",VLOOKUP($A77,'Annex 2 EHV charges'!$D:$O,11,FALSE)),"")</f>
        <v>0.05</v>
      </c>
      <c r="H77" s="93">
        <f>IFERROR(IF(VLOOKUP($A77,'Annex 2 EHV charges'!$D:$O,12,FALSE)=0,"",VLOOKUP($A77,'Annex 2 EHV charges'!$D:$O,12,FALSE)),"")</f>
        <v>0.05</v>
      </c>
    </row>
    <row r="78" spans="1:8" x14ac:dyDescent="0.2">
      <c r="A78" s="90">
        <f t="array" ref="A78">IFERROR(INDEX('Annex 2 EHV charges'!$D$11:$D$260, MATCH(0, IF(ISBLANK('Annex 2 EHV charges'!$D$11:$D$260),1, COUNTIF(A$4:$A77, 'Annex 2 EHV charges'!$D$11:$D$260)), 0)),"")</f>
        <v>748</v>
      </c>
      <c r="B78" s="89">
        <f>IF($A78="","",VLOOKUP($A78,'Annex 2 EHV charges'!$D:$O,2,0))</f>
        <v>748</v>
      </c>
      <c r="C78" s="90">
        <f>IF($A78="","",VLOOKUP($A78,'Annex 2 EHV charges'!$D:$O,3,0))</f>
        <v>2100041412127</v>
      </c>
      <c r="D78" s="89" t="str">
        <f>IF($A78="","",VLOOKUP($A78,'Annex 2 EHV charges'!$D:$O,4,0))</f>
        <v>Barry Dock Biomass</v>
      </c>
      <c r="E78" s="91">
        <f>IFERROR(IF(VLOOKUP($A78,'Annex 2 EHV charges'!$D:$O,9,FALSE)=0,"",VLOOKUP($A78,'Annex 2 EHV charges'!$D:$O,9,FALSE)),"")</f>
        <v>-0.26500000000000001</v>
      </c>
      <c r="F78" s="92">
        <f>IFERROR(IF(VLOOKUP($A78,'Annex 2 EHV charges'!$D:$O,10,FALSE)=0,"",VLOOKUP($A78,'Annex 2 EHV charges'!$D:$O,10,FALSE)),"")</f>
        <v>1233.1300000000001</v>
      </c>
      <c r="G78" s="93">
        <f>IFERROR(IF(VLOOKUP($A78,'Annex 2 EHV charges'!$D:$O,11,FALSE)=0,"",VLOOKUP($A78,'Annex 2 EHV charges'!$D:$O,11,FALSE)),"")</f>
        <v>0.05</v>
      </c>
      <c r="H78" s="93">
        <f>IFERROR(IF(VLOOKUP($A78,'Annex 2 EHV charges'!$D:$O,12,FALSE)=0,"",VLOOKUP($A78,'Annex 2 EHV charges'!$D:$O,12,FALSE)),"")</f>
        <v>0.05</v>
      </c>
    </row>
    <row r="79" spans="1:8" x14ac:dyDescent="0.2">
      <c r="A79" s="90">
        <f t="array" ref="A79">IFERROR(INDEX('Annex 2 EHV charges'!$D$11:$D$260, MATCH(0, IF(ISBLANK('Annex 2 EHV charges'!$D$11:$D$260),1, COUNTIF(A$4:$A78, 'Annex 2 EHV charges'!$D$11:$D$260)), 0)),"")</f>
        <v>749</v>
      </c>
      <c r="B79" s="89">
        <f>IF($A79="","",VLOOKUP($A79,'Annex 2 EHV charges'!$D:$O,2,0))</f>
        <v>749</v>
      </c>
      <c r="C79" s="90">
        <f>IF($A79="","",VLOOKUP($A79,'Annex 2 EHV charges'!$D:$O,3,0))</f>
        <v>2100041412181</v>
      </c>
      <c r="D79" s="89" t="str">
        <f>IF($A79="","",VLOOKUP($A79,'Annex 2 EHV charges'!$D:$O,4,0))</f>
        <v>North Tenement PV</v>
      </c>
      <c r="E79" s="91" t="str">
        <f>IFERROR(IF(VLOOKUP($A79,'Annex 2 EHV charges'!$D:$O,9,FALSE)=0,"",VLOOKUP($A79,'Annex 2 EHV charges'!$D:$O,9,FALSE)),"")</f>
        <v/>
      </c>
      <c r="F79" s="92">
        <f>IFERROR(IF(VLOOKUP($A79,'Annex 2 EHV charges'!$D:$O,10,FALSE)=0,"",VLOOKUP($A79,'Annex 2 EHV charges'!$D:$O,10,FALSE)),"")</f>
        <v>1235.0899999999999</v>
      </c>
      <c r="G79" s="93">
        <f>IFERROR(IF(VLOOKUP($A79,'Annex 2 EHV charges'!$D:$O,11,FALSE)=0,"",VLOOKUP($A79,'Annex 2 EHV charges'!$D:$O,11,FALSE)),"")</f>
        <v>0.05</v>
      </c>
      <c r="H79" s="93">
        <f>IFERROR(IF(VLOOKUP($A79,'Annex 2 EHV charges'!$D:$O,12,FALSE)=0,"",VLOOKUP($A79,'Annex 2 EHV charges'!$D:$O,12,FALSE)),"")</f>
        <v>0.05</v>
      </c>
    </row>
    <row r="80" spans="1:8" x14ac:dyDescent="0.2">
      <c r="A80" s="90">
        <f t="array" ref="A80">IFERROR(INDEX('Annex 2 EHV charges'!$D$11:$D$260, MATCH(0, IF(ISBLANK('Annex 2 EHV charges'!$D$11:$D$260),1, COUNTIF(A$4:$A79, 'Annex 2 EHV charges'!$D$11:$D$260)), 0)),"")</f>
        <v>772</v>
      </c>
      <c r="B80" s="89">
        <f>IF($A80="","",VLOOKUP($A80,'Annex 2 EHV charges'!$D:$O,2,0))</f>
        <v>772</v>
      </c>
      <c r="C80" s="90">
        <f>IF($A80="","",VLOOKUP($A80,'Annex 2 EHV charges'!$D:$O,3,0))</f>
        <v>2100041416432</v>
      </c>
      <c r="D80" s="89" t="str">
        <f>IF($A80="","",VLOOKUP($A80,'Annex 2 EHV charges'!$D:$O,4,0))</f>
        <v>Bryncyrnau Isaf PV</v>
      </c>
      <c r="E80" s="91" t="str">
        <f>IFERROR(IF(VLOOKUP($A80,'Annex 2 EHV charges'!$D:$O,9,FALSE)=0,"",VLOOKUP($A80,'Annex 2 EHV charges'!$D:$O,9,FALSE)),"")</f>
        <v/>
      </c>
      <c r="F80" s="92">
        <f>IFERROR(IF(VLOOKUP($A80,'Annex 2 EHV charges'!$D:$O,10,FALSE)=0,"",VLOOKUP($A80,'Annex 2 EHV charges'!$D:$O,10,FALSE)),"")</f>
        <v>987.7</v>
      </c>
      <c r="G80" s="93">
        <f>IFERROR(IF(VLOOKUP($A80,'Annex 2 EHV charges'!$D:$O,11,FALSE)=0,"",VLOOKUP($A80,'Annex 2 EHV charges'!$D:$O,11,FALSE)),"")</f>
        <v>0.05</v>
      </c>
      <c r="H80" s="93">
        <f>IFERROR(IF(VLOOKUP($A80,'Annex 2 EHV charges'!$D:$O,12,FALSE)=0,"",VLOOKUP($A80,'Annex 2 EHV charges'!$D:$O,12,FALSE)),"")</f>
        <v>0.05</v>
      </c>
    </row>
    <row r="81" spans="1:8" x14ac:dyDescent="0.2">
      <c r="A81" s="90">
        <f t="array" ref="A81">IFERROR(INDEX('Annex 2 EHV charges'!$D$11:$D$260, MATCH(0, IF(ISBLANK('Annex 2 EHV charges'!$D$11:$D$260),1, COUNTIF(A$4:$A80, 'Annex 2 EHV charges'!$D$11:$D$260)), 0)),"")</f>
        <v>658</v>
      </c>
      <c r="B81" s="89">
        <f>IF($A81="","",VLOOKUP($A81,'Annex 2 EHV charges'!$D:$O,2,0))</f>
        <v>658</v>
      </c>
      <c r="C81" s="90">
        <f>IF($A81="","",VLOOKUP($A81,'Annex 2 EHV charges'!$D:$O,3,0))</f>
        <v>2199989641360</v>
      </c>
      <c r="D81" s="89" t="str">
        <f>IF($A81="","",VLOOKUP($A81,'Annex 2 EHV charges'!$D:$O,4,0))</f>
        <v>Tregaron</v>
      </c>
      <c r="E81" s="91">
        <f>IFERROR(IF(VLOOKUP($A81,'Annex 2 EHV charges'!$D:$O,9,FALSE)=0,"",VLOOKUP($A81,'Annex 2 EHV charges'!$D:$O,9,FALSE)),"")</f>
        <v>-7.12</v>
      </c>
      <c r="F81" s="92">
        <f>IFERROR(IF(VLOOKUP($A81,'Annex 2 EHV charges'!$D:$O,10,FALSE)=0,"",VLOOKUP($A81,'Annex 2 EHV charges'!$D:$O,10,FALSE)),"")</f>
        <v>146.53</v>
      </c>
      <c r="G81" s="93">
        <f>IFERROR(IF(VLOOKUP($A81,'Annex 2 EHV charges'!$D:$O,11,FALSE)=0,"",VLOOKUP($A81,'Annex 2 EHV charges'!$D:$O,11,FALSE)),"")</f>
        <v>0.05</v>
      </c>
      <c r="H81" s="93">
        <f>IFERROR(IF(VLOOKUP($A81,'Annex 2 EHV charges'!$D:$O,12,FALSE)=0,"",VLOOKUP($A81,'Annex 2 EHV charges'!$D:$O,12,FALSE)),"")</f>
        <v>0.05</v>
      </c>
    </row>
    <row r="82" spans="1:8" x14ac:dyDescent="0.2">
      <c r="A82" s="90">
        <f t="array" ref="A82">IFERROR(INDEX('Annex 2 EHV charges'!$D$11:$D$260, MATCH(0, IF(ISBLANK('Annex 2 EHV charges'!$D$11:$D$260),1, COUNTIF(A$4:$A81, 'Annex 2 EHV charges'!$D$11:$D$260)), 0)),"")</f>
        <v>646</v>
      </c>
      <c r="B82" s="89">
        <f>IF($A82="","",VLOOKUP($A82,'Annex 2 EHV charges'!$D:$O,2,0))</f>
        <v>646</v>
      </c>
      <c r="C82" s="90">
        <f>IF($A82="","",VLOOKUP($A82,'Annex 2 EHV charges'!$D:$O,3,0))</f>
        <v>2100041072803</v>
      </c>
      <c r="D82" s="89" t="str">
        <f>IF($A82="","",VLOOKUP($A82,'Annex 2 EHV charges'!$D:$O,4,0))</f>
        <v>Waunarlydd STOR</v>
      </c>
      <c r="E82" s="91">
        <f>IFERROR(IF(VLOOKUP($A82,'Annex 2 EHV charges'!$D:$O,9,FALSE)=0,"",VLOOKUP($A82,'Annex 2 EHV charges'!$D:$O,9,FALSE)),"")</f>
        <v>-0.57299999999999995</v>
      </c>
      <c r="F82" s="92">
        <f>IFERROR(IF(VLOOKUP($A82,'Annex 2 EHV charges'!$D:$O,10,FALSE)=0,"",VLOOKUP($A82,'Annex 2 EHV charges'!$D:$O,10,FALSE)),"")</f>
        <v>579.91999999999996</v>
      </c>
      <c r="G82" s="93">
        <f>IFERROR(IF(VLOOKUP($A82,'Annex 2 EHV charges'!$D:$O,11,FALSE)=0,"",VLOOKUP($A82,'Annex 2 EHV charges'!$D:$O,11,FALSE)),"")</f>
        <v>0.05</v>
      </c>
      <c r="H82" s="93">
        <f>IFERROR(IF(VLOOKUP($A82,'Annex 2 EHV charges'!$D:$O,12,FALSE)=0,"",VLOOKUP($A82,'Annex 2 EHV charges'!$D:$O,12,FALSE)),"")</f>
        <v>0.05</v>
      </c>
    </row>
    <row r="83" spans="1:8" x14ac:dyDescent="0.2">
      <c r="A83" s="90">
        <f t="array" ref="A83">IFERROR(INDEX('Annex 2 EHV charges'!$D$11:$D$260, MATCH(0, IF(ISBLANK('Annex 2 EHV charges'!$D$11:$D$260),1, COUNTIF(A$4:$A82, 'Annex 2 EHV charges'!$D$11:$D$260)), 0)),"")</f>
        <v>645</v>
      </c>
      <c r="B83" s="89">
        <f>IF($A83="","",VLOOKUP($A83,'Annex 2 EHV charges'!$D:$O,2,0))</f>
        <v>645</v>
      </c>
      <c r="C83" s="90">
        <f>IF($A83="","",VLOOKUP($A83,'Annex 2 EHV charges'!$D:$O,3,0))</f>
        <v>2100041078814</v>
      </c>
      <c r="D83" s="89" t="str">
        <f>IF($A83="","",VLOOKUP($A83,'Annex 2 EHV charges'!$D:$O,4,0))</f>
        <v>Briton Ferry STOR</v>
      </c>
      <c r="E83" s="91">
        <f>IFERROR(IF(VLOOKUP($A83,'Annex 2 EHV charges'!$D:$O,9,FALSE)=0,"",VLOOKUP($A83,'Annex 2 EHV charges'!$D:$O,9,FALSE)),"")</f>
        <v>-5.8000000000000003E-2</v>
      </c>
      <c r="F83" s="92">
        <f>IFERROR(IF(VLOOKUP($A83,'Annex 2 EHV charges'!$D:$O,10,FALSE)=0,"",VLOOKUP($A83,'Annex 2 EHV charges'!$D:$O,10,FALSE)),"")</f>
        <v>956.01</v>
      </c>
      <c r="G83" s="93">
        <f>IFERROR(IF(VLOOKUP($A83,'Annex 2 EHV charges'!$D:$O,11,FALSE)=0,"",VLOOKUP($A83,'Annex 2 EHV charges'!$D:$O,11,FALSE)),"")</f>
        <v>0.05</v>
      </c>
      <c r="H83" s="93">
        <f>IFERROR(IF(VLOOKUP($A83,'Annex 2 EHV charges'!$D:$O,12,FALSE)=0,"",VLOOKUP($A83,'Annex 2 EHV charges'!$D:$O,12,FALSE)),"")</f>
        <v>0.05</v>
      </c>
    </row>
    <row r="84" spans="1:8" x14ac:dyDescent="0.2">
      <c r="A84" s="90">
        <f t="array" ref="A84">IFERROR(INDEX('Annex 2 EHV charges'!$D$11:$D$260, MATCH(0, IF(ISBLANK('Annex 2 EHV charges'!$D$11:$D$260),1, COUNTIF(A$4:$A83, 'Annex 2 EHV charges'!$D$11:$D$260)), 0)),"")</f>
        <v>644</v>
      </c>
      <c r="B84" s="89">
        <f>IF($A84="","",VLOOKUP($A84,'Annex 2 EHV charges'!$D:$O,2,0))</f>
        <v>644</v>
      </c>
      <c r="C84" s="90">
        <f>IF($A84="","",VLOOKUP($A84,'Annex 2 EHV charges'!$D:$O,3,0))</f>
        <v>2100041089685</v>
      </c>
      <c r="D84" s="89" t="str">
        <f>IF($A84="","",VLOOKUP($A84,'Annex 2 EHV charges'!$D:$O,4,0))</f>
        <v>Hirwaun STOR</v>
      </c>
      <c r="E84" s="91">
        <f>IFERROR(IF(VLOOKUP($A84,'Annex 2 EHV charges'!$D:$O,9,FALSE)=0,"",VLOOKUP($A84,'Annex 2 EHV charges'!$D:$O,9,FALSE)),"")</f>
        <v>-0.01</v>
      </c>
      <c r="F84" s="92">
        <f>IFERROR(IF(VLOOKUP($A84,'Annex 2 EHV charges'!$D:$O,10,FALSE)=0,"",VLOOKUP($A84,'Annex 2 EHV charges'!$D:$O,10,FALSE)),"")</f>
        <v>892.17</v>
      </c>
      <c r="G84" s="93">
        <f>IFERROR(IF(VLOOKUP($A84,'Annex 2 EHV charges'!$D:$O,11,FALSE)=0,"",VLOOKUP($A84,'Annex 2 EHV charges'!$D:$O,11,FALSE)),"")</f>
        <v>0.05</v>
      </c>
      <c r="H84" s="93">
        <f>IFERROR(IF(VLOOKUP($A84,'Annex 2 EHV charges'!$D:$O,12,FALSE)=0,"",VLOOKUP($A84,'Annex 2 EHV charges'!$D:$O,12,FALSE)),"")</f>
        <v>0.05</v>
      </c>
    </row>
    <row r="85" spans="1:8" x14ac:dyDescent="0.2">
      <c r="A85" s="90">
        <f t="array" ref="A85">IFERROR(INDEX('Annex 2 EHV charges'!$D$11:$D$260, MATCH(0, IF(ISBLANK('Annex 2 EHV charges'!$D$11:$D$260),1, COUNTIF(A$4:$A84, 'Annex 2 EHV charges'!$D$11:$D$260)), 0)),"")</f>
        <v>643</v>
      </c>
      <c r="B85" s="89">
        <f>IF($A85="","",VLOOKUP($A85,'Annex 2 EHV charges'!$D:$O,2,0))</f>
        <v>643</v>
      </c>
      <c r="C85" s="90">
        <f>IF($A85="","",VLOOKUP($A85,'Annex 2 EHV charges'!$D:$O,3,0))</f>
        <v>2100041080130</v>
      </c>
      <c r="D85" s="89" t="str">
        <f>IF($A85="","",VLOOKUP($A85,'Annex 2 EHV charges'!$D:$O,4,0))</f>
        <v>Ffos Las PV</v>
      </c>
      <c r="E85" s="91" t="str">
        <f>IFERROR(IF(VLOOKUP($A85,'Annex 2 EHV charges'!$D:$O,9,FALSE)=0,"",VLOOKUP($A85,'Annex 2 EHV charges'!$D:$O,9,FALSE)),"")</f>
        <v/>
      </c>
      <c r="F85" s="92">
        <f>IFERROR(IF(VLOOKUP($A85,'Annex 2 EHV charges'!$D:$O,10,FALSE)=0,"",VLOOKUP($A85,'Annex 2 EHV charges'!$D:$O,10,FALSE)),"")</f>
        <v>820.2</v>
      </c>
      <c r="G85" s="93">
        <f>IFERROR(IF(VLOOKUP($A85,'Annex 2 EHV charges'!$D:$O,11,FALSE)=0,"",VLOOKUP($A85,'Annex 2 EHV charges'!$D:$O,11,FALSE)),"")</f>
        <v>0.05</v>
      </c>
      <c r="H85" s="93">
        <f>IFERROR(IF(VLOOKUP($A85,'Annex 2 EHV charges'!$D:$O,12,FALSE)=0,"",VLOOKUP($A85,'Annex 2 EHV charges'!$D:$O,12,FALSE)),"")</f>
        <v>0.05</v>
      </c>
    </row>
    <row r="86" spans="1:8" x14ac:dyDescent="0.2">
      <c r="A86" s="90">
        <f t="array" ref="A86">IFERROR(INDEX('Annex 2 EHV charges'!$D$11:$D$260, MATCH(0, IF(ISBLANK('Annex 2 EHV charges'!$D$11:$D$260),1, COUNTIF(A$4:$A85, 'Annex 2 EHV charges'!$D$11:$D$260)), 0)),"")</f>
        <v>642</v>
      </c>
      <c r="B86" s="89">
        <f>IF($A86="","",VLOOKUP($A86,'Annex 2 EHV charges'!$D:$O,2,0))</f>
        <v>642</v>
      </c>
      <c r="C86" s="90">
        <f>IF($A86="","",VLOOKUP($A86,'Annex 2 EHV charges'!$D:$O,3,0))</f>
        <v>2100041080177</v>
      </c>
      <c r="D86" s="89" t="str">
        <f>IF($A86="","",VLOOKUP($A86,'Annex 2 EHV charges'!$D:$O,4,0))</f>
        <v>Pont Andrew PV</v>
      </c>
      <c r="E86" s="91" t="str">
        <f>IFERROR(IF(VLOOKUP($A86,'Annex 2 EHV charges'!$D:$O,9,FALSE)=0,"",VLOOKUP($A86,'Annex 2 EHV charges'!$D:$O,9,FALSE)),"")</f>
        <v/>
      </c>
      <c r="F86" s="92">
        <f>IFERROR(IF(VLOOKUP($A86,'Annex 2 EHV charges'!$D:$O,10,FALSE)=0,"",VLOOKUP($A86,'Annex 2 EHV charges'!$D:$O,10,FALSE)),"")</f>
        <v>826</v>
      </c>
      <c r="G86" s="93">
        <f>IFERROR(IF(VLOOKUP($A86,'Annex 2 EHV charges'!$D:$O,11,FALSE)=0,"",VLOOKUP($A86,'Annex 2 EHV charges'!$D:$O,11,FALSE)),"")</f>
        <v>0.05</v>
      </c>
      <c r="H86" s="93">
        <f>IFERROR(IF(VLOOKUP($A86,'Annex 2 EHV charges'!$D:$O,12,FALSE)=0,"",VLOOKUP($A86,'Annex 2 EHV charges'!$D:$O,12,FALSE)),"")</f>
        <v>0.05</v>
      </c>
    </row>
    <row r="87" spans="1:8" x14ac:dyDescent="0.2">
      <c r="A87" s="90">
        <f t="array" ref="A87">IFERROR(INDEX('Annex 2 EHV charges'!$D$11:$D$260, MATCH(0, IF(ISBLANK('Annex 2 EHV charges'!$D$11:$D$260),1, COUNTIF(A$4:$A86, 'Annex 2 EHV charges'!$D$11:$D$260)), 0)),"")</f>
        <v>922</v>
      </c>
      <c r="B87" s="89">
        <f>IF($A87="","",VLOOKUP($A87,'Annex 2 EHV charges'!$D:$O,2,0))</f>
        <v>922</v>
      </c>
      <c r="C87" s="90">
        <f>IF($A87="","",VLOOKUP($A87,'Annex 2 EHV charges'!$D:$O,3,0))</f>
        <v>2100041495921</v>
      </c>
      <c r="D87" s="89" t="str">
        <f>IF($A87="","",VLOOKUP($A87,'Annex 2 EHV charges'!$D:$O,4,0))</f>
        <v>Beaufort Power STOR</v>
      </c>
      <c r="E87" s="91" t="str">
        <f>IFERROR(IF(VLOOKUP($A87,'Annex 2 EHV charges'!$D:$O,9,FALSE)=0,"",VLOOKUP($A87,'Annex 2 EHV charges'!$D:$O,9,FALSE)),"")</f>
        <v/>
      </c>
      <c r="F87" s="92">
        <f>IFERROR(IF(VLOOKUP($A87,'Annex 2 EHV charges'!$D:$O,10,FALSE)=0,"",VLOOKUP($A87,'Annex 2 EHV charges'!$D:$O,10,FALSE)),"")</f>
        <v>2757.32</v>
      </c>
      <c r="G87" s="93">
        <f>IFERROR(IF(VLOOKUP($A87,'Annex 2 EHV charges'!$D:$O,11,FALSE)=0,"",VLOOKUP($A87,'Annex 2 EHV charges'!$D:$O,11,FALSE)),"")</f>
        <v>0.05</v>
      </c>
      <c r="H87" s="93">
        <f>IFERROR(IF(VLOOKUP($A87,'Annex 2 EHV charges'!$D:$O,12,FALSE)=0,"",VLOOKUP($A87,'Annex 2 EHV charges'!$D:$O,12,FALSE)),"")</f>
        <v>0.05</v>
      </c>
    </row>
    <row r="88" spans="1:8" x14ac:dyDescent="0.2">
      <c r="A88" s="90">
        <f t="array" ref="A88">IFERROR(INDEX('Annex 2 EHV charges'!$D$11:$D$260, MATCH(0, IF(ISBLANK('Annex 2 EHV charges'!$D$11:$D$260),1, COUNTIF(A$4:$A87, 'Annex 2 EHV charges'!$D$11:$D$260)), 0)),"")</f>
        <v>695</v>
      </c>
      <c r="B88" s="89">
        <f>IF($A88="","",VLOOKUP($A88,'Annex 2 EHV charges'!$D:$O,2,0))</f>
        <v>695</v>
      </c>
      <c r="C88" s="90">
        <f>IF($A88="","",VLOOKUP($A88,'Annex 2 EHV charges'!$D:$O,3,0))</f>
        <v>2100041611951</v>
      </c>
      <c r="D88" s="89" t="str">
        <f>IF($A88="","",VLOOKUP($A88,'Annex 2 EHV charges'!$D:$O,4,0))</f>
        <v>Cenin Energy Park ParcStormy</v>
      </c>
      <c r="E88" s="91">
        <f>IFERROR(IF(VLOOKUP($A88,'Annex 2 EHV charges'!$D:$O,9,FALSE)=0,"",VLOOKUP($A88,'Annex 2 EHV charges'!$D:$O,9,FALSE)),"")</f>
        <v>-9.6000000000000002E-2</v>
      </c>
      <c r="F88" s="92">
        <f>IFERROR(IF(VLOOKUP($A88,'Annex 2 EHV charges'!$D:$O,10,FALSE)=0,"",VLOOKUP($A88,'Annex 2 EHV charges'!$D:$O,10,FALSE)),"")</f>
        <v>180.31</v>
      </c>
      <c r="G88" s="93">
        <f>IFERROR(IF(VLOOKUP($A88,'Annex 2 EHV charges'!$D:$O,11,FALSE)=0,"",VLOOKUP($A88,'Annex 2 EHV charges'!$D:$O,11,FALSE)),"")</f>
        <v>0.05</v>
      </c>
      <c r="H88" s="93">
        <f>IFERROR(IF(VLOOKUP($A88,'Annex 2 EHV charges'!$D:$O,12,FALSE)=0,"",VLOOKUP($A88,'Annex 2 EHV charges'!$D:$O,12,FALSE)),"")</f>
        <v>0.05</v>
      </c>
    </row>
    <row r="89" spans="1:8" x14ac:dyDescent="0.2">
      <c r="A89" s="90">
        <f t="array" ref="A89">IFERROR(INDEX('Annex 2 EHV charges'!$D$11:$D$260, MATCH(0, IF(ISBLANK('Annex 2 EHV charges'!$D$11:$D$260),1, COUNTIF(A$4:$A88, 'Annex 2 EHV charges'!$D$11:$D$260)), 0)),"")</f>
        <v>921</v>
      </c>
      <c r="B89" s="89">
        <f>IF($A89="","",VLOOKUP($A89,'Annex 2 EHV charges'!$D:$O,2,0))</f>
        <v>921</v>
      </c>
      <c r="C89" s="90">
        <f>IF($A89="","",VLOOKUP($A89,'Annex 2 EHV charges'!$D:$O,3,0))</f>
        <v>2100041495959</v>
      </c>
      <c r="D89" s="89" t="str">
        <f>IF($A89="","",VLOOKUP($A89,'Annex 2 EHV charges'!$D:$O,4,0))</f>
        <v>Brecon Power STOR</v>
      </c>
      <c r="E89" s="91">
        <f>IFERROR(IF(VLOOKUP($A89,'Annex 2 EHV charges'!$D:$O,9,FALSE)=0,"",VLOOKUP($A89,'Annex 2 EHV charges'!$D:$O,9,FALSE)),"")</f>
        <v>-1E-3</v>
      </c>
      <c r="F89" s="92">
        <f>IFERROR(IF(VLOOKUP($A89,'Annex 2 EHV charges'!$D:$O,10,FALSE)=0,"",VLOOKUP($A89,'Annex 2 EHV charges'!$D:$O,10,FALSE)),"")</f>
        <v>4114.72</v>
      </c>
      <c r="G89" s="93">
        <f>IFERROR(IF(VLOOKUP($A89,'Annex 2 EHV charges'!$D:$O,11,FALSE)=0,"",VLOOKUP($A89,'Annex 2 EHV charges'!$D:$O,11,FALSE)),"")</f>
        <v>0.05</v>
      </c>
      <c r="H89" s="93">
        <f>IFERROR(IF(VLOOKUP($A89,'Annex 2 EHV charges'!$D:$O,12,FALSE)=0,"",VLOOKUP($A89,'Annex 2 EHV charges'!$D:$O,12,FALSE)),"")</f>
        <v>0.05</v>
      </c>
    </row>
    <row r="90" spans="1:8" x14ac:dyDescent="0.2">
      <c r="A90" s="90">
        <f t="array" ref="A90">IFERROR(INDEX('Annex 2 EHV charges'!$D$11:$D$260, MATCH(0, IF(ISBLANK('Annex 2 EHV charges'!$D$11:$D$260),1, COUNTIF(A$4:$A89, 'Annex 2 EHV charges'!$D$11:$D$260)), 0)),"")</f>
        <v>696</v>
      </c>
      <c r="B90" s="89">
        <f>IF($A90="","",VLOOKUP($A90,'Annex 2 EHV charges'!$D:$O,2,0))</f>
        <v>696</v>
      </c>
      <c r="C90" s="90">
        <f>IF($A90="","",VLOOKUP($A90,'Annex 2 EHV charges'!$D:$O,3,0))</f>
        <v>2100041611970</v>
      </c>
      <c r="D90" s="89" t="str">
        <f>IF($A90="","",VLOOKUP($A90,'Annex 2 EHV charges'!$D:$O,4,0))</f>
        <v>Cenin Energy Park Battery</v>
      </c>
      <c r="E90" s="91">
        <f>IFERROR(IF(VLOOKUP($A90,'Annex 2 EHV charges'!$D:$O,9,FALSE)=0,"",VLOOKUP($A90,'Annex 2 EHV charges'!$D:$O,9,FALSE)),"")</f>
        <v>-9.6000000000000002E-2</v>
      </c>
      <c r="F90" s="92">
        <f>IFERROR(IF(VLOOKUP($A90,'Annex 2 EHV charges'!$D:$O,10,FALSE)=0,"",VLOOKUP($A90,'Annex 2 EHV charges'!$D:$O,10,FALSE)),"")</f>
        <v>226.81</v>
      </c>
      <c r="G90" s="93">
        <f>IFERROR(IF(VLOOKUP($A90,'Annex 2 EHV charges'!$D:$O,11,FALSE)=0,"",VLOOKUP($A90,'Annex 2 EHV charges'!$D:$O,11,FALSE)),"")</f>
        <v>0.05</v>
      </c>
      <c r="H90" s="93">
        <f>IFERROR(IF(VLOOKUP($A90,'Annex 2 EHV charges'!$D:$O,12,FALSE)=0,"",VLOOKUP($A90,'Annex 2 EHV charges'!$D:$O,12,FALSE)),"")</f>
        <v>0.05</v>
      </c>
    </row>
    <row r="91" spans="1:8" x14ac:dyDescent="0.2">
      <c r="A91" s="90">
        <f t="array" ref="A91">IFERROR(INDEX('Annex 2 EHV charges'!$D$11:$D$260, MATCH(0, IF(ISBLANK('Annex 2 EHV charges'!$D$11:$D$260),1, COUNTIF(A$4:$A90, 'Annex 2 EHV charges'!$D$11:$D$260)), 0)),"")</f>
        <v>990</v>
      </c>
      <c r="B91" s="89">
        <f>IF($A91="","",VLOOKUP($A91,'Annex 2 EHV charges'!$D:$O,2,0))</f>
        <v>990</v>
      </c>
      <c r="C91" s="90">
        <f>IF($A91="","",VLOOKUP($A91,'Annex 2 EHV charges'!$D:$O,3,0))</f>
        <v>2100041526640</v>
      </c>
      <c r="D91" s="89" t="str">
        <f>IF($A91="","",VLOOKUP($A91,'Annex 2 EHV charges'!$D:$O,4,0))</f>
        <v>Bryn Blaen WF</v>
      </c>
      <c r="E91" s="91" t="str">
        <f>IFERROR(IF(VLOOKUP($A91,'Annex 2 EHV charges'!$D:$O,9,FALSE)=0,"",VLOOKUP($A91,'Annex 2 EHV charges'!$D:$O,9,FALSE)),"")</f>
        <v/>
      </c>
      <c r="F91" s="92">
        <f>IFERROR(IF(VLOOKUP($A91,'Annex 2 EHV charges'!$D:$O,10,FALSE)=0,"",VLOOKUP($A91,'Annex 2 EHV charges'!$D:$O,10,FALSE)),"")</f>
        <v>861.03</v>
      </c>
      <c r="G91" s="93">
        <f>IFERROR(IF(VLOOKUP($A91,'Annex 2 EHV charges'!$D:$O,11,FALSE)=0,"",VLOOKUP($A91,'Annex 2 EHV charges'!$D:$O,11,FALSE)),"")</f>
        <v>0.05</v>
      </c>
      <c r="H91" s="93">
        <f>IFERROR(IF(VLOOKUP($A91,'Annex 2 EHV charges'!$D:$O,12,FALSE)=0,"",VLOOKUP($A91,'Annex 2 EHV charges'!$D:$O,12,FALSE)),"")</f>
        <v>0.05</v>
      </c>
    </row>
    <row r="92" spans="1:8" x14ac:dyDescent="0.2">
      <c r="A92" s="90">
        <f t="array" ref="A92">IFERROR(INDEX('Annex 2 EHV charges'!$D$11:$D$260, MATCH(0, IF(ISBLANK('Annex 2 EHV charges'!$D$11:$D$260),1, COUNTIF(A$4:$A91, 'Annex 2 EHV charges'!$D$11:$D$260)), 0)),"")</f>
        <v>991</v>
      </c>
      <c r="B92" s="89">
        <f>IF($A92="","",VLOOKUP($A92,'Annex 2 EHV charges'!$D:$O,2,0))</f>
        <v>991</v>
      </c>
      <c r="C92" s="90">
        <f>IF($A92="","",VLOOKUP($A92,'Annex 2 EHV charges'!$D:$O,3,0))</f>
        <v>2100041539180</v>
      </c>
      <c r="D92" s="89" t="str">
        <f>IF($A92="","",VLOOKUP($A92,'Annex 2 EHV charges'!$D:$O,4,0))</f>
        <v xml:space="preserve">Ystradffin Hydro </v>
      </c>
      <c r="E92" s="91">
        <f>IFERROR(IF(VLOOKUP($A92,'Annex 2 EHV charges'!$D:$O,9,FALSE)=0,"",VLOOKUP($A92,'Annex 2 EHV charges'!$D:$O,9,FALSE)),"")</f>
        <v>-7.694</v>
      </c>
      <c r="F92" s="92">
        <f>IFERROR(IF(VLOOKUP($A92,'Annex 2 EHV charges'!$D:$O,10,FALSE)=0,"",VLOOKUP($A92,'Annex 2 EHV charges'!$D:$O,10,FALSE)),"")</f>
        <v>510.33</v>
      </c>
      <c r="G92" s="93">
        <f>IFERROR(IF(VLOOKUP($A92,'Annex 2 EHV charges'!$D:$O,11,FALSE)=0,"",VLOOKUP($A92,'Annex 2 EHV charges'!$D:$O,11,FALSE)),"")</f>
        <v>0.05</v>
      </c>
      <c r="H92" s="93">
        <f>IFERROR(IF(VLOOKUP($A92,'Annex 2 EHV charges'!$D:$O,12,FALSE)=0,"",VLOOKUP($A92,'Annex 2 EHV charges'!$D:$O,12,FALSE)),"")</f>
        <v>0.05</v>
      </c>
    </row>
    <row r="93" spans="1:8" x14ac:dyDescent="0.2">
      <c r="A93" s="90">
        <f t="array" ref="A93">IFERROR(INDEX('Annex 2 EHV charges'!$D$11:$D$260, MATCH(0, IF(ISBLANK('Annex 2 EHV charges'!$D$11:$D$260),1, COUNTIF(A$4:$A92, 'Annex 2 EHV charges'!$D$11:$D$260)), 0)),"")</f>
        <v>993</v>
      </c>
      <c r="B93" s="89">
        <f>IF($A93="","",VLOOKUP($A93,'Annex 2 EHV charges'!$D:$O,2,0))</f>
        <v>993</v>
      </c>
      <c r="C93" s="90">
        <f>IF($A93="","",VLOOKUP($A93,'Annex 2 EHV charges'!$D:$O,3,0))</f>
        <v>2100041541782</v>
      </c>
      <c r="D93" s="89" t="str">
        <f>IF($A93="","",VLOOKUP($A93,'Annex 2 EHV charges'!$D:$O,4,0))</f>
        <v>Bryn Henllys 33kV PV</v>
      </c>
      <c r="E93" s="91" t="str">
        <f>IFERROR(IF(VLOOKUP($A93,'Annex 2 EHV charges'!$D:$O,9,FALSE)=0,"",VLOOKUP($A93,'Annex 2 EHV charges'!$D:$O,9,FALSE)),"")</f>
        <v/>
      </c>
      <c r="F93" s="92">
        <f>IFERROR(IF(VLOOKUP($A93,'Annex 2 EHV charges'!$D:$O,10,FALSE)=0,"",VLOOKUP($A93,'Annex 2 EHV charges'!$D:$O,10,FALSE)),"")</f>
        <v>2428.96</v>
      </c>
      <c r="G93" s="93">
        <f>IFERROR(IF(VLOOKUP($A93,'Annex 2 EHV charges'!$D:$O,11,FALSE)=0,"",VLOOKUP($A93,'Annex 2 EHV charges'!$D:$O,11,FALSE)),"")</f>
        <v>0.05</v>
      </c>
      <c r="H93" s="93">
        <f>IFERROR(IF(VLOOKUP($A93,'Annex 2 EHV charges'!$D:$O,12,FALSE)=0,"",VLOOKUP($A93,'Annex 2 EHV charges'!$D:$O,12,FALSE)),"")</f>
        <v>0.05</v>
      </c>
    </row>
    <row r="94" spans="1:8" x14ac:dyDescent="0.2">
      <c r="A94" s="90">
        <f t="array" ref="A94">IFERROR(INDEX('Annex 2 EHV charges'!$D$11:$D$260, MATCH(0, IF(ISBLANK('Annex 2 EHV charges'!$D$11:$D$260),1, COUNTIF(A$4:$A93, 'Annex 2 EHV charges'!$D$11:$D$260)), 0)),"")</f>
        <v>690</v>
      </c>
      <c r="B94" s="89">
        <f>IF($A94="","",VLOOKUP($A94,'Annex 2 EHV charges'!$D:$O,2,0))</f>
        <v>690</v>
      </c>
      <c r="C94" s="90">
        <f>IF($A94="","",VLOOKUP($A94,'Annex 2 EHV charges'!$D:$O,3,0))</f>
        <v>2100041611924</v>
      </c>
      <c r="D94" s="89" t="str">
        <f>IF($A94="","",VLOOKUP($A94,'Annex 2 EHV charges'!$D:$O,4,0))</f>
        <v>Cenin Energy Park T2 WT</v>
      </c>
      <c r="E94" s="91">
        <f>IFERROR(IF(VLOOKUP($A94,'Annex 2 EHV charges'!$D:$O,9,FALSE)=0,"",VLOOKUP($A94,'Annex 2 EHV charges'!$D:$O,9,FALSE)),"")</f>
        <v>-9.6000000000000002E-2</v>
      </c>
      <c r="F94" s="92">
        <f>IFERROR(IF(VLOOKUP($A94,'Annex 2 EHV charges'!$D:$O,10,FALSE)=0,"",VLOOKUP($A94,'Annex 2 EHV charges'!$D:$O,10,FALSE)),"")</f>
        <v>238.15</v>
      </c>
      <c r="G94" s="93">
        <f>IFERROR(IF(VLOOKUP($A94,'Annex 2 EHV charges'!$D:$O,11,FALSE)=0,"",VLOOKUP($A94,'Annex 2 EHV charges'!$D:$O,11,FALSE)),"")</f>
        <v>0.05</v>
      </c>
      <c r="H94" s="93">
        <f>IFERROR(IF(VLOOKUP($A94,'Annex 2 EHV charges'!$D:$O,12,FALSE)=0,"",VLOOKUP($A94,'Annex 2 EHV charges'!$D:$O,12,FALSE)),"")</f>
        <v>0.05</v>
      </c>
    </row>
    <row r="95" spans="1:8" x14ac:dyDescent="0.2">
      <c r="A95" s="90">
        <f t="array" ref="A95">IFERROR(INDEX('Annex 2 EHV charges'!$D$11:$D$260, MATCH(0, IF(ISBLANK('Annex 2 EHV charges'!$D$11:$D$260),1, COUNTIF(A$4:$A94, 'Annex 2 EHV charges'!$D$11:$D$260)), 0)),"")</f>
        <v>779</v>
      </c>
      <c r="B95" s="89">
        <f>IF($A95="","",VLOOKUP($A95,'Annex 2 EHV charges'!$D:$O,2,0))</f>
        <v>779</v>
      </c>
      <c r="C95" s="90">
        <f>IF($A95="","",VLOOKUP($A95,'Annex 2 EHV charges'!$D:$O,3,0))</f>
        <v>2100041422677</v>
      </c>
      <c r="D95" s="89" t="str">
        <f>IF($A95="","",VLOOKUP($A95,'Annex 2 EHV charges'!$D:$O,4,0))</f>
        <v>Brechfa Forest West WF</v>
      </c>
      <c r="E95" s="91" t="str">
        <f>IFERROR(IF(VLOOKUP($A95,'Annex 2 EHV charges'!$D:$O,9,FALSE)=0,"",VLOOKUP($A95,'Annex 2 EHV charges'!$D:$O,9,FALSE)),"")</f>
        <v/>
      </c>
      <c r="F95" s="92">
        <f>IFERROR(IF(VLOOKUP($A95,'Annex 2 EHV charges'!$D:$O,10,FALSE)=0,"",VLOOKUP($A95,'Annex 2 EHV charges'!$D:$O,10,FALSE)),"")</f>
        <v>92123.91</v>
      </c>
      <c r="G95" s="93">
        <f>IFERROR(IF(VLOOKUP($A95,'Annex 2 EHV charges'!$D:$O,11,FALSE)=0,"",VLOOKUP($A95,'Annex 2 EHV charges'!$D:$O,11,FALSE)),"")</f>
        <v>0.05</v>
      </c>
      <c r="H95" s="93">
        <f>IFERROR(IF(VLOOKUP($A95,'Annex 2 EHV charges'!$D:$O,12,FALSE)=0,"",VLOOKUP($A95,'Annex 2 EHV charges'!$D:$O,12,FALSE)),"")</f>
        <v>0.05</v>
      </c>
    </row>
    <row r="96" spans="1:8" x14ac:dyDescent="0.2">
      <c r="A96" s="90">
        <f t="array" ref="A96">IFERROR(INDEX('Annex 2 EHV charges'!$D$11:$D$260, MATCH(0, IF(ISBLANK('Annex 2 EHV charges'!$D$11:$D$260),1, COUNTIF(A$4:$A95, 'Annex 2 EHV charges'!$D$11:$D$260)), 0)),"")</f>
        <v>428</v>
      </c>
      <c r="B96" s="89">
        <f>IF($A96="","",VLOOKUP($A96,'Annex 2 EHV charges'!$D:$O,2,0))</f>
        <v>428</v>
      </c>
      <c r="C96" s="90">
        <f>IF($A96="","",VLOOKUP($A96,'Annex 2 EHV charges'!$D:$O,3,0))</f>
        <v>2100041612477</v>
      </c>
      <c r="D96" s="89" t="str">
        <f>IF($A96="","",VLOOKUP($A96,'Annex 2 EHV charges'!$D:$O,4,0))</f>
        <v>LLANWERN FM 132kV GEN</v>
      </c>
      <c r="E96" s="91" t="str">
        <f>IFERROR(IF(VLOOKUP($A96,'Annex 2 EHV charges'!$D:$O,9,FALSE)=0,"",VLOOKUP($A96,'Annex 2 EHV charges'!$D:$O,9,FALSE)),"")</f>
        <v/>
      </c>
      <c r="F96" s="92">
        <f>IFERROR(IF(VLOOKUP($A96,'Annex 2 EHV charges'!$D:$O,10,FALSE)=0,"",VLOOKUP($A96,'Annex 2 EHV charges'!$D:$O,10,FALSE)),"")</f>
        <v>1052.05</v>
      </c>
      <c r="G96" s="93">
        <f>IFERROR(IF(VLOOKUP($A96,'Annex 2 EHV charges'!$D:$O,11,FALSE)=0,"",VLOOKUP($A96,'Annex 2 EHV charges'!$D:$O,11,FALSE)),"")</f>
        <v>0.05</v>
      </c>
      <c r="H96" s="93">
        <f>IFERROR(IF(VLOOKUP($A96,'Annex 2 EHV charges'!$D:$O,12,FALSE)=0,"",VLOOKUP($A96,'Annex 2 EHV charges'!$D:$O,12,FALSE)),"")</f>
        <v>0.05</v>
      </c>
    </row>
    <row r="97" spans="1:8" x14ac:dyDescent="0.2">
      <c r="A97" s="90">
        <f t="array" ref="A97">IFERROR(INDEX('Annex 2 EHV charges'!$D$11:$D$260, MATCH(0, IF(ISBLANK('Annex 2 EHV charges'!$D$11:$D$260),1, COUNTIF(A$4:$A96, 'Annex 2 EHV charges'!$D$11:$D$260)), 0)),"")</f>
        <v>789</v>
      </c>
      <c r="B97" s="89">
        <f>IF($A97="","",VLOOKUP($A97,'Annex 2 EHV charges'!$D:$O,2,0))</f>
        <v>789</v>
      </c>
      <c r="C97" s="90">
        <f>IF($A97="","",VLOOKUP($A97,'Annex 2 EHV charges'!$D:$O,3,0))</f>
        <v>2100041490046</v>
      </c>
      <c r="D97" s="89" t="str">
        <f>IF($A97="","",VLOOKUP($A97,'Annex 2 EHV charges'!$D:$O,4,0))</f>
        <v>Afan Way STOR</v>
      </c>
      <c r="E97" s="91">
        <f>IFERROR(IF(VLOOKUP($A97,'Annex 2 EHV charges'!$D:$O,9,FALSE)=0,"",VLOOKUP($A97,'Annex 2 EHV charges'!$D:$O,9,FALSE)),"")</f>
        <v>-5.8000000000000003E-2</v>
      </c>
      <c r="F97" s="92">
        <f>IFERROR(IF(VLOOKUP($A97,'Annex 2 EHV charges'!$D:$O,10,FALSE)=0,"",VLOOKUP($A97,'Annex 2 EHV charges'!$D:$O,10,FALSE)),"")</f>
        <v>755.57</v>
      </c>
      <c r="G97" s="93">
        <f>IFERROR(IF(VLOOKUP($A97,'Annex 2 EHV charges'!$D:$O,11,FALSE)=0,"",VLOOKUP($A97,'Annex 2 EHV charges'!$D:$O,11,FALSE)),"")</f>
        <v>0.05</v>
      </c>
      <c r="H97" s="93">
        <f>IFERROR(IF(VLOOKUP($A97,'Annex 2 EHV charges'!$D:$O,12,FALSE)=0,"",VLOOKUP($A97,'Annex 2 EHV charges'!$D:$O,12,FALSE)),"")</f>
        <v>0.05</v>
      </c>
    </row>
    <row r="98" spans="1:8" x14ac:dyDescent="0.2">
      <c r="A98" s="90">
        <f t="array" ref="A98">IFERROR(INDEX('Annex 2 EHV charges'!$D$11:$D$260, MATCH(0, IF(ISBLANK('Annex 2 EHV charges'!$D$11:$D$260),1, COUNTIF(A$4:$A97, 'Annex 2 EHV charges'!$D$11:$D$260)), 0)),"")</f>
        <v>774</v>
      </c>
      <c r="B98" s="89">
        <f>IF($A98="","",VLOOKUP($A98,'Annex 2 EHV charges'!$D:$O,2,0))</f>
        <v>774</v>
      </c>
      <c r="C98" s="90">
        <f>IF($A98="","",VLOOKUP($A98,'Annex 2 EHV charges'!$D:$O,3,0))</f>
        <v>2100041418360</v>
      </c>
      <c r="D98" s="89" t="str">
        <f>IF($A98="","",VLOOKUP($A98,'Annex 2 EHV charges'!$D:$O,4,0))</f>
        <v>Manmoel PV</v>
      </c>
      <c r="E98" s="91" t="str">
        <f>IFERROR(IF(VLOOKUP($A98,'Annex 2 EHV charges'!$D:$O,9,FALSE)=0,"",VLOOKUP($A98,'Annex 2 EHV charges'!$D:$O,9,FALSE)),"")</f>
        <v/>
      </c>
      <c r="F98" s="92">
        <f>IFERROR(IF(VLOOKUP($A98,'Annex 2 EHV charges'!$D:$O,10,FALSE)=0,"",VLOOKUP($A98,'Annex 2 EHV charges'!$D:$O,10,FALSE)),"")</f>
        <v>1387.59</v>
      </c>
      <c r="G98" s="93">
        <f>IFERROR(IF(VLOOKUP($A98,'Annex 2 EHV charges'!$D:$O,11,FALSE)=0,"",VLOOKUP($A98,'Annex 2 EHV charges'!$D:$O,11,FALSE)),"")</f>
        <v>0.05</v>
      </c>
      <c r="H98" s="93">
        <f>IFERROR(IF(VLOOKUP($A98,'Annex 2 EHV charges'!$D:$O,12,FALSE)=0,"",VLOOKUP($A98,'Annex 2 EHV charges'!$D:$O,12,FALSE)),"")</f>
        <v>0.05</v>
      </c>
    </row>
    <row r="99" spans="1:8" x14ac:dyDescent="0.2">
      <c r="A99" s="90">
        <f t="array" ref="A99">IFERROR(INDEX('Annex 2 EHV charges'!$D$11:$D$260, MATCH(0, IF(ISBLANK('Annex 2 EHV charges'!$D$11:$D$260),1, COUNTIF(A$4:$A98, 'Annex 2 EHV charges'!$D$11:$D$260)), 0)),"")</f>
        <v>775</v>
      </c>
      <c r="B99" s="89">
        <f>IF($A99="","",VLOOKUP($A99,'Annex 2 EHV charges'!$D:$O,2,0))</f>
        <v>775</v>
      </c>
      <c r="C99" s="90">
        <f>IF($A99="","",VLOOKUP($A99,'Annex 2 EHV charges'!$D:$O,3,0))</f>
        <v>2100041438668</v>
      </c>
      <c r="D99" s="89" t="str">
        <f>IF($A99="","",VLOOKUP($A99,'Annex 2 EHV charges'!$D:$O,4,0))</f>
        <v>Maesgwyn Extension PV</v>
      </c>
      <c r="E99" s="91" t="str">
        <f>IFERROR(IF(VLOOKUP($A99,'Annex 2 EHV charges'!$D:$O,9,FALSE)=0,"",VLOOKUP($A99,'Annex 2 EHV charges'!$D:$O,9,FALSE)),"")</f>
        <v/>
      </c>
      <c r="F99" s="92">
        <f>IFERROR(IF(VLOOKUP($A99,'Annex 2 EHV charges'!$D:$O,10,FALSE)=0,"",VLOOKUP($A99,'Annex 2 EHV charges'!$D:$O,10,FALSE)),"")</f>
        <v>278.37</v>
      </c>
      <c r="G99" s="93">
        <f>IFERROR(IF(VLOOKUP($A99,'Annex 2 EHV charges'!$D:$O,11,FALSE)=0,"",VLOOKUP($A99,'Annex 2 EHV charges'!$D:$O,11,FALSE)),"")</f>
        <v>0.05</v>
      </c>
      <c r="H99" s="93">
        <f>IFERROR(IF(VLOOKUP($A99,'Annex 2 EHV charges'!$D:$O,12,FALSE)=0,"",VLOOKUP($A99,'Annex 2 EHV charges'!$D:$O,12,FALSE)),"")</f>
        <v>0.05</v>
      </c>
    </row>
    <row r="100" spans="1:8" x14ac:dyDescent="0.2">
      <c r="A100" s="90">
        <f t="array" ref="A100">IFERROR(INDEX('Annex 2 EHV charges'!$D$11:$D$260, MATCH(0, IF(ISBLANK('Annex 2 EHV charges'!$D$11:$D$260),1, COUNTIF(A$4:$A99, 'Annex 2 EHV charges'!$D$11:$D$260)), 0)),"")</f>
        <v>776</v>
      </c>
      <c r="B100" s="89">
        <f>IF($A100="","",VLOOKUP($A100,'Annex 2 EHV charges'!$D:$O,2,0))</f>
        <v>776</v>
      </c>
      <c r="C100" s="90">
        <f>IF($A100="","",VLOOKUP($A100,'Annex 2 EHV charges'!$D:$O,3,0))</f>
        <v>2100041444810</v>
      </c>
      <c r="D100" s="89" t="str">
        <f>IF($A100="","",VLOOKUP($A100,'Annex 2 EHV charges'!$D:$O,4,0))</f>
        <v>Crumlin STOR</v>
      </c>
      <c r="E100" s="91">
        <f>IFERROR(IF(VLOOKUP($A100,'Annex 2 EHV charges'!$D:$O,9,FALSE)=0,"",VLOOKUP($A100,'Annex 2 EHV charges'!$D:$O,9,FALSE)),"")</f>
        <v>-1.4999999999999999E-2</v>
      </c>
      <c r="F100" s="92">
        <f>IFERROR(IF(VLOOKUP($A100,'Annex 2 EHV charges'!$D:$O,10,FALSE)=0,"",VLOOKUP($A100,'Annex 2 EHV charges'!$D:$O,10,FALSE)),"")</f>
        <v>890.29</v>
      </c>
      <c r="G100" s="93">
        <f>IFERROR(IF(VLOOKUP($A100,'Annex 2 EHV charges'!$D:$O,11,FALSE)=0,"",VLOOKUP($A100,'Annex 2 EHV charges'!$D:$O,11,FALSE)),"")</f>
        <v>0.05</v>
      </c>
      <c r="H100" s="93">
        <f>IFERROR(IF(VLOOKUP($A100,'Annex 2 EHV charges'!$D:$O,12,FALSE)=0,"",VLOOKUP($A100,'Annex 2 EHV charges'!$D:$O,12,FALSE)),"")</f>
        <v>0.05</v>
      </c>
    </row>
    <row r="101" spans="1:8" x14ac:dyDescent="0.2">
      <c r="A101" s="90">
        <f t="array" ref="A101">IFERROR(INDEX('Annex 2 EHV charges'!$D$11:$D$260, MATCH(0, IF(ISBLANK('Annex 2 EHV charges'!$D$11:$D$260),1, COUNTIF(A$4:$A100, 'Annex 2 EHV charges'!$D$11:$D$260)), 0)),"")</f>
        <v>777</v>
      </c>
      <c r="B101" s="89">
        <f>IF($A101="","",VLOOKUP($A101,'Annex 2 EHV charges'!$D:$O,2,0))</f>
        <v>777</v>
      </c>
      <c r="C101" s="90">
        <f>IF($A101="","",VLOOKUP($A101,'Annex 2 EHV charges'!$D:$O,3,0))</f>
        <v>2100041445967</v>
      </c>
      <c r="D101" s="89" t="str">
        <f>IF($A101="","",VLOOKUP($A101,'Annex 2 EHV charges'!$D:$O,4,0))</f>
        <v>Pen Bryn Oer WF</v>
      </c>
      <c r="E101" s="91" t="str">
        <f>IFERROR(IF(VLOOKUP($A101,'Annex 2 EHV charges'!$D:$O,9,FALSE)=0,"",VLOOKUP($A101,'Annex 2 EHV charges'!$D:$O,9,FALSE)),"")</f>
        <v/>
      </c>
      <c r="F101" s="92">
        <f>IFERROR(IF(VLOOKUP($A101,'Annex 2 EHV charges'!$D:$O,10,FALSE)=0,"",VLOOKUP($A101,'Annex 2 EHV charges'!$D:$O,10,FALSE)),"")</f>
        <v>1110.6099999999999</v>
      </c>
      <c r="G101" s="93">
        <f>IFERROR(IF(VLOOKUP($A101,'Annex 2 EHV charges'!$D:$O,11,FALSE)=0,"",VLOOKUP($A101,'Annex 2 EHV charges'!$D:$O,11,FALSE)),"")</f>
        <v>0.05</v>
      </c>
      <c r="H101" s="93">
        <f>IFERROR(IF(VLOOKUP($A101,'Annex 2 EHV charges'!$D:$O,12,FALSE)=0,"",VLOOKUP($A101,'Annex 2 EHV charges'!$D:$O,12,FALSE)),"")</f>
        <v>0.05</v>
      </c>
    </row>
    <row r="102" spans="1:8" x14ac:dyDescent="0.2">
      <c r="A102" s="90">
        <f t="array" ref="A102">IFERROR(INDEX('Annex 2 EHV charges'!$D$11:$D$260, MATCH(0, IF(ISBLANK('Annex 2 EHV charges'!$D$11:$D$260),1, COUNTIF(A$4:$A101, 'Annex 2 EHV charges'!$D$11:$D$260)), 0)),"")</f>
        <v>601</v>
      </c>
      <c r="B102" s="89">
        <f>IF($A102="","",VLOOKUP($A102,'Annex 2 EHV charges'!$D:$O,2,0))</f>
        <v>601</v>
      </c>
      <c r="C102" s="90">
        <f>IF($A102="","",VLOOKUP($A102,'Annex 2 EHV charges'!$D:$O,3,0))</f>
        <v>2189999998739</v>
      </c>
      <c r="D102" s="89" t="str">
        <f>IF($A102="","",VLOOKUP($A102,'Annex 2 EHV charges'!$D:$O,4,0))</f>
        <v>Tata Margam</v>
      </c>
      <c r="E102" s="91">
        <f>IFERROR(IF(VLOOKUP($A102,'Annex 2 EHV charges'!$D:$O,9,FALSE)=0,"",VLOOKUP($A102,'Annex 2 EHV charges'!$D:$O,9,FALSE)),"")</f>
        <v>-0.43</v>
      </c>
      <c r="F102" s="92" t="str">
        <f>IFERROR(IF(VLOOKUP($A102,'Annex 2 EHV charges'!$D:$O,10,FALSE)=0,"",VLOOKUP($A102,'Annex 2 EHV charges'!$D:$O,10,FALSE)),"")</f>
        <v/>
      </c>
      <c r="G102" s="93">
        <f>IFERROR(IF(VLOOKUP($A102,'Annex 2 EHV charges'!$D:$O,11,FALSE)=0,"",VLOOKUP($A102,'Annex 2 EHV charges'!$D:$O,11,FALSE)),"")</f>
        <v>0.05</v>
      </c>
      <c r="H102" s="93">
        <f>IFERROR(IF(VLOOKUP($A102,'Annex 2 EHV charges'!$D:$O,12,FALSE)=0,"",VLOOKUP($A102,'Annex 2 EHV charges'!$D:$O,12,FALSE)),"")</f>
        <v>0.05</v>
      </c>
    </row>
    <row r="103" spans="1:8" x14ac:dyDescent="0.2">
      <c r="A103" s="90">
        <f t="array" ref="A103">IFERROR(INDEX('Annex 2 EHV charges'!$D$11:$D$260, MATCH(0, IF(ISBLANK('Annex 2 EHV charges'!$D$11:$D$260),1, COUNTIF(A$4:$A102, 'Annex 2 EHV charges'!$D$11:$D$260)), 0)),"")</f>
        <v>790</v>
      </c>
      <c r="B103" s="89">
        <f>IF($A103="","",VLOOKUP($A103,'Annex 2 EHV charges'!$D:$O,2,0))</f>
        <v>790</v>
      </c>
      <c r="C103" s="90">
        <f>IF($A103="","",VLOOKUP($A103,'Annex 2 EHV charges'!$D:$O,3,0))</f>
        <v>2100041103407</v>
      </c>
      <c r="D103" s="89" t="str">
        <f>IF($A103="","",VLOOKUP($A103,'Annex 2 EHV charges'!$D:$O,4,0))</f>
        <v>Tir John STOR</v>
      </c>
      <c r="E103" s="91">
        <f>IFERROR(IF(VLOOKUP($A103,'Annex 2 EHV charges'!$D:$O,9,FALSE)=0,"",VLOOKUP($A103,'Annex 2 EHV charges'!$D:$O,9,FALSE)),"")</f>
        <v>-0.214</v>
      </c>
      <c r="F103" s="92">
        <f>IFERROR(IF(VLOOKUP($A103,'Annex 2 EHV charges'!$D:$O,10,FALSE)=0,"",VLOOKUP($A103,'Annex 2 EHV charges'!$D:$O,10,FALSE)),"")</f>
        <v>848.44</v>
      </c>
      <c r="G103" s="93">
        <f>IFERROR(IF(VLOOKUP($A103,'Annex 2 EHV charges'!$D:$O,11,FALSE)=0,"",VLOOKUP($A103,'Annex 2 EHV charges'!$D:$O,11,FALSE)),"")</f>
        <v>0.05</v>
      </c>
      <c r="H103" s="93">
        <f>IFERROR(IF(VLOOKUP($A103,'Annex 2 EHV charges'!$D:$O,12,FALSE)=0,"",VLOOKUP($A103,'Annex 2 EHV charges'!$D:$O,12,FALSE)),"")</f>
        <v>0.05</v>
      </c>
    </row>
    <row r="104" spans="1:8" x14ac:dyDescent="0.2">
      <c r="A104" s="90">
        <f t="array" ref="A104">IFERROR(INDEX('Annex 2 EHV charges'!$D$11:$D$260, MATCH(0, IF(ISBLANK('Annex 2 EHV charges'!$D$11:$D$260),1, COUNTIF(A$4:$A103, 'Annex 2 EHV charges'!$D$11:$D$260)), 0)),"")</f>
        <v>940</v>
      </c>
      <c r="B104" s="89">
        <f>IF($A104="","",VLOOKUP($A104,'Annex 2 EHV charges'!$D:$O,2,0))</f>
        <v>940</v>
      </c>
      <c r="C104" s="90">
        <f>IF($A104="","",VLOOKUP($A104,'Annex 2 EHV charges'!$D:$O,3,0))</f>
        <v>2100041105609</v>
      </c>
      <c r="D104" s="89" t="str">
        <f>IF($A104="","",VLOOKUP($A104,'Annex 2 EHV charges'!$D:$O,4,0))</f>
        <v>Wear Point WF</v>
      </c>
      <c r="E104" s="91" t="str">
        <f>IFERROR(IF(VLOOKUP($A104,'Annex 2 EHV charges'!$D:$O,9,FALSE)=0,"",VLOOKUP($A104,'Annex 2 EHV charges'!$D:$O,9,FALSE)),"")</f>
        <v/>
      </c>
      <c r="F104" s="92">
        <f>IFERROR(IF(VLOOKUP($A104,'Annex 2 EHV charges'!$D:$O,10,FALSE)=0,"",VLOOKUP($A104,'Annex 2 EHV charges'!$D:$O,10,FALSE)),"")</f>
        <v>1433.82</v>
      </c>
      <c r="G104" s="93">
        <f>IFERROR(IF(VLOOKUP($A104,'Annex 2 EHV charges'!$D:$O,11,FALSE)=0,"",VLOOKUP($A104,'Annex 2 EHV charges'!$D:$O,11,FALSE)),"")</f>
        <v>0.05</v>
      </c>
      <c r="H104" s="93">
        <f>IFERROR(IF(VLOOKUP($A104,'Annex 2 EHV charges'!$D:$O,12,FALSE)=0,"",VLOOKUP($A104,'Annex 2 EHV charges'!$D:$O,12,FALSE)),"")</f>
        <v>0.05</v>
      </c>
    </row>
    <row r="105" spans="1:8" x14ac:dyDescent="0.2">
      <c r="A105" s="90">
        <f t="array" ref="A105">IFERROR(INDEX('Annex 2 EHV charges'!$D$11:$D$260, MATCH(0, IF(ISBLANK('Annex 2 EHV charges'!$D$11:$D$260),1, COUNTIF(A$4:$A104, 'Annex 2 EHV charges'!$D$11:$D$260)), 0)),"")</f>
        <v>791</v>
      </c>
      <c r="B105" s="89">
        <f>IF($A105="","",VLOOKUP($A105,'Annex 2 EHV charges'!$D:$O,2,0))</f>
        <v>791</v>
      </c>
      <c r="C105" s="90">
        <f>IF($A105="","",VLOOKUP($A105,'Annex 2 EHV charges'!$D:$O,3,0))</f>
        <v>2100041113247</v>
      </c>
      <c r="D105" s="89" t="str">
        <f>IF($A105="","",VLOOKUP($A105,'Annex 2 EHV charges'!$D:$O,4,0))</f>
        <v>West Farm PV</v>
      </c>
      <c r="E105" s="91" t="str">
        <f>IFERROR(IF(VLOOKUP($A105,'Annex 2 EHV charges'!$D:$O,9,FALSE)=0,"",VLOOKUP($A105,'Annex 2 EHV charges'!$D:$O,9,FALSE)),"")</f>
        <v/>
      </c>
      <c r="F105" s="92">
        <f>IFERROR(IF(VLOOKUP($A105,'Annex 2 EHV charges'!$D:$O,10,FALSE)=0,"",VLOOKUP($A105,'Annex 2 EHV charges'!$D:$O,10,FALSE)),"")</f>
        <v>545.91999999999996</v>
      </c>
      <c r="G105" s="93">
        <f>IFERROR(IF(VLOOKUP($A105,'Annex 2 EHV charges'!$D:$O,11,FALSE)=0,"",VLOOKUP($A105,'Annex 2 EHV charges'!$D:$O,11,FALSE)),"")</f>
        <v>0.05</v>
      </c>
      <c r="H105" s="93">
        <f>IFERROR(IF(VLOOKUP($A105,'Annex 2 EHV charges'!$D:$O,12,FALSE)=0,"",VLOOKUP($A105,'Annex 2 EHV charges'!$D:$O,12,FALSE)),"")</f>
        <v>0.05</v>
      </c>
    </row>
    <row r="106" spans="1:8" x14ac:dyDescent="0.2">
      <c r="A106" s="90">
        <f t="array" ref="A106">IFERROR(INDEX('Annex 2 EHV charges'!$D$11:$D$260, MATCH(0, IF(ISBLANK('Annex 2 EHV charges'!$D$11:$D$260),1, COUNTIF(A$4:$A105, 'Annex 2 EHV charges'!$D$11:$D$260)), 0)),"")</f>
        <v>792</v>
      </c>
      <c r="B106" s="89">
        <f>IF($A106="","",VLOOKUP($A106,'Annex 2 EHV charges'!$D:$O,2,0))</f>
        <v>792</v>
      </c>
      <c r="C106" s="90">
        <f>IF($A106="","",VLOOKUP($A106,'Annex 2 EHV charges'!$D:$O,3,0))</f>
        <v>2100041113335</v>
      </c>
      <c r="D106" s="89" t="str">
        <f>IF($A106="","",VLOOKUP($A106,'Annex 2 EHV charges'!$D:$O,4,0))</f>
        <v>Jordanston Farm PV</v>
      </c>
      <c r="E106" s="91" t="str">
        <f>IFERROR(IF(VLOOKUP($A106,'Annex 2 EHV charges'!$D:$O,9,FALSE)=0,"",VLOOKUP($A106,'Annex 2 EHV charges'!$D:$O,9,FALSE)),"")</f>
        <v/>
      </c>
      <c r="F106" s="92">
        <f>IFERROR(IF(VLOOKUP($A106,'Annex 2 EHV charges'!$D:$O,10,FALSE)=0,"",VLOOKUP($A106,'Annex 2 EHV charges'!$D:$O,10,FALSE)),"")</f>
        <v>650.36</v>
      </c>
      <c r="G106" s="93">
        <f>IFERROR(IF(VLOOKUP($A106,'Annex 2 EHV charges'!$D:$O,11,FALSE)=0,"",VLOOKUP($A106,'Annex 2 EHV charges'!$D:$O,11,FALSE)),"")</f>
        <v>0.05</v>
      </c>
      <c r="H106" s="93">
        <f>IFERROR(IF(VLOOKUP($A106,'Annex 2 EHV charges'!$D:$O,12,FALSE)=0,"",VLOOKUP($A106,'Annex 2 EHV charges'!$D:$O,12,FALSE)),"")</f>
        <v>0.05</v>
      </c>
    </row>
    <row r="107" spans="1:8" x14ac:dyDescent="0.2">
      <c r="A107" s="90">
        <f t="array" ref="A107">IFERROR(INDEX('Annex 2 EHV charges'!$D$11:$D$260, MATCH(0, IF(ISBLANK('Annex 2 EHV charges'!$D$11:$D$260),1, COUNTIF(A$4:$A106, 'Annex 2 EHV charges'!$D$11:$D$260)), 0)),"")</f>
        <v>793</v>
      </c>
      <c r="B107" s="89">
        <f>IF($A107="","",VLOOKUP($A107,'Annex 2 EHV charges'!$D:$O,2,0))</f>
        <v>793</v>
      </c>
      <c r="C107" s="90">
        <f>IF($A107="","",VLOOKUP($A107,'Annex 2 EHV charges'!$D:$O,3,0))</f>
        <v>2100041115796</v>
      </c>
      <c r="D107" s="89" t="str">
        <f>IF($A107="","",VLOOKUP($A107,'Annex 2 EHV charges'!$D:$O,4,0))</f>
        <v>Rudbaxton PV</v>
      </c>
      <c r="E107" s="91" t="str">
        <f>IFERROR(IF(VLOOKUP($A107,'Annex 2 EHV charges'!$D:$O,9,FALSE)=0,"",VLOOKUP($A107,'Annex 2 EHV charges'!$D:$O,9,FALSE)),"")</f>
        <v/>
      </c>
      <c r="F107" s="92">
        <f>IFERROR(IF(VLOOKUP($A107,'Annex 2 EHV charges'!$D:$O,10,FALSE)=0,"",VLOOKUP($A107,'Annex 2 EHV charges'!$D:$O,10,FALSE)),"")</f>
        <v>1258.1099999999999</v>
      </c>
      <c r="G107" s="93">
        <f>IFERROR(IF(VLOOKUP($A107,'Annex 2 EHV charges'!$D:$O,11,FALSE)=0,"",VLOOKUP($A107,'Annex 2 EHV charges'!$D:$O,11,FALSE)),"")</f>
        <v>0.05</v>
      </c>
      <c r="H107" s="93">
        <f>IFERROR(IF(VLOOKUP($A107,'Annex 2 EHV charges'!$D:$O,12,FALSE)=0,"",VLOOKUP($A107,'Annex 2 EHV charges'!$D:$O,12,FALSE)),"")</f>
        <v>0.05</v>
      </c>
    </row>
    <row r="108" spans="1:8" x14ac:dyDescent="0.2">
      <c r="A108" s="90">
        <f t="array" ref="A108">IFERROR(INDEX('Annex 2 EHV charges'!$D$11:$D$260, MATCH(0, IF(ISBLANK('Annex 2 EHV charges'!$D$11:$D$260),1, COUNTIF(A$4:$A107, 'Annex 2 EHV charges'!$D$11:$D$260)), 0)),"")</f>
        <v>942</v>
      </c>
      <c r="B108" s="89">
        <f>IF($A108="","",VLOOKUP($A108,'Annex 2 EHV charges'!$D:$O,2,0))</f>
        <v>942</v>
      </c>
      <c r="C108" s="90">
        <f>IF($A108="","",VLOOKUP($A108,'Annex 2 EHV charges'!$D:$O,3,0))</f>
        <v>2100041120360</v>
      </c>
      <c r="D108" s="89" t="str">
        <f>IF($A108="","",VLOOKUP($A108,'Annex 2 EHV charges'!$D:$O,4,0))</f>
        <v>Dowlais STOR</v>
      </c>
      <c r="E108" s="91">
        <f>IFERROR(IF(VLOOKUP($A108,'Annex 2 EHV charges'!$D:$O,9,FALSE)=0,"",VLOOKUP($A108,'Annex 2 EHV charges'!$D:$O,9,FALSE)),"")</f>
        <v>-1.0999999999999999E-2</v>
      </c>
      <c r="F108" s="92">
        <f>IFERROR(IF(VLOOKUP($A108,'Annex 2 EHV charges'!$D:$O,10,FALSE)=0,"",VLOOKUP($A108,'Annex 2 EHV charges'!$D:$O,10,FALSE)),"")</f>
        <v>1336.06</v>
      </c>
      <c r="G108" s="93">
        <f>IFERROR(IF(VLOOKUP($A108,'Annex 2 EHV charges'!$D:$O,11,FALSE)=0,"",VLOOKUP($A108,'Annex 2 EHV charges'!$D:$O,11,FALSE)),"")</f>
        <v>0.05</v>
      </c>
      <c r="H108" s="93">
        <f>IFERROR(IF(VLOOKUP($A108,'Annex 2 EHV charges'!$D:$O,12,FALSE)=0,"",VLOOKUP($A108,'Annex 2 EHV charges'!$D:$O,12,FALSE)),"")</f>
        <v>0.05</v>
      </c>
    </row>
    <row r="109" spans="1:8" x14ac:dyDescent="0.2">
      <c r="A109" s="90">
        <f t="array" ref="A109">IFERROR(INDEX('Annex 2 EHV charges'!$D$11:$D$260, MATCH(0, IF(ISBLANK('Annex 2 EHV charges'!$D$11:$D$260),1, COUNTIF(A$4:$A108, 'Annex 2 EHV charges'!$D$11:$D$260)), 0)),"")</f>
        <v>944</v>
      </c>
      <c r="B109" s="89">
        <f>IF($A109="","",VLOOKUP($A109,'Annex 2 EHV charges'!$D:$O,2,0))</f>
        <v>944</v>
      </c>
      <c r="C109" s="90">
        <f>IF($A109="","",VLOOKUP($A109,'Annex 2 EHV charges'!$D:$O,3,0))</f>
        <v>2100041142381</v>
      </c>
      <c r="D109" s="89" t="str">
        <f>IF($A109="","",VLOOKUP($A109,'Annex 2 EHV charges'!$D:$O,4,0))</f>
        <v>Trident Park Recovery</v>
      </c>
      <c r="E109" s="91">
        <f>IFERROR(IF(VLOOKUP($A109,'Annex 2 EHV charges'!$D:$O,9,FALSE)=0,"",VLOOKUP($A109,'Annex 2 EHV charges'!$D:$O,9,FALSE)),"")</f>
        <v>-5.1999999999999998E-2</v>
      </c>
      <c r="F109" s="92">
        <f>IFERROR(IF(VLOOKUP($A109,'Annex 2 EHV charges'!$D:$O,10,FALSE)=0,"",VLOOKUP($A109,'Annex 2 EHV charges'!$D:$O,10,FALSE)),"")</f>
        <v>7327.1</v>
      </c>
      <c r="G109" s="93">
        <f>IFERROR(IF(VLOOKUP($A109,'Annex 2 EHV charges'!$D:$O,11,FALSE)=0,"",VLOOKUP($A109,'Annex 2 EHV charges'!$D:$O,11,FALSE)),"")</f>
        <v>0.05</v>
      </c>
      <c r="H109" s="93">
        <f>IFERROR(IF(VLOOKUP($A109,'Annex 2 EHV charges'!$D:$O,12,FALSE)=0,"",VLOOKUP($A109,'Annex 2 EHV charges'!$D:$O,12,FALSE)),"")</f>
        <v>0.05</v>
      </c>
    </row>
    <row r="110" spans="1:8" x14ac:dyDescent="0.2">
      <c r="A110" s="90">
        <f t="array" ref="A110">IFERROR(INDEX('Annex 2 EHV charges'!$D$11:$D$260, MATCH(0, IF(ISBLANK('Annex 2 EHV charges'!$D$11:$D$260),1, COUNTIF(A$4:$A109, 'Annex 2 EHV charges'!$D$11:$D$260)), 0)),"")</f>
        <v>945</v>
      </c>
      <c r="B110" s="89">
        <f>IF($A110="","",VLOOKUP($A110,'Annex 2 EHV charges'!$D:$O,2,0))</f>
        <v>945</v>
      </c>
      <c r="C110" s="90">
        <f>IF($A110="","",VLOOKUP($A110,'Annex 2 EHV charges'!$D:$O,3,0))</f>
        <v>2100041150772</v>
      </c>
      <c r="D110" s="89" t="str">
        <f>IF($A110="","",VLOOKUP($A110,'Annex 2 EHV charges'!$D:$O,4,0))</f>
        <v>Baglan Bay PV</v>
      </c>
      <c r="E110" s="91" t="str">
        <f>IFERROR(IF(VLOOKUP($A110,'Annex 2 EHV charges'!$D:$O,9,FALSE)=0,"",VLOOKUP($A110,'Annex 2 EHV charges'!$D:$O,9,FALSE)),"")</f>
        <v/>
      </c>
      <c r="F110" s="92">
        <f>IFERROR(IF(VLOOKUP($A110,'Annex 2 EHV charges'!$D:$O,10,FALSE)=0,"",VLOOKUP($A110,'Annex 2 EHV charges'!$D:$O,10,FALSE)),"")</f>
        <v>1910.97</v>
      </c>
      <c r="G110" s="93">
        <f>IFERROR(IF(VLOOKUP($A110,'Annex 2 EHV charges'!$D:$O,11,FALSE)=0,"",VLOOKUP($A110,'Annex 2 EHV charges'!$D:$O,11,FALSE)),"")</f>
        <v>0.05</v>
      </c>
      <c r="H110" s="93">
        <f>IFERROR(IF(VLOOKUP($A110,'Annex 2 EHV charges'!$D:$O,12,FALSE)=0,"",VLOOKUP($A110,'Annex 2 EHV charges'!$D:$O,12,FALSE)),"")</f>
        <v>0.05</v>
      </c>
    </row>
    <row r="111" spans="1:8" x14ac:dyDescent="0.2">
      <c r="A111" s="90">
        <f t="array" ref="A111">IFERROR(INDEX('Annex 2 EHV charges'!$D$11:$D$260, MATCH(0, IF(ISBLANK('Annex 2 EHV charges'!$D$11:$D$260),1, COUNTIF(A$4:$A110, 'Annex 2 EHV charges'!$D$11:$D$260)), 0)),"")</f>
        <v>946</v>
      </c>
      <c r="B111" s="89">
        <f>IF($A111="","",VLOOKUP($A111,'Annex 2 EHV charges'!$D:$O,2,0))</f>
        <v>946</v>
      </c>
      <c r="C111" s="90">
        <f>IF($A111="","",VLOOKUP($A111,'Annex 2 EHV charges'!$D:$O,3,0))</f>
        <v>2100041150790</v>
      </c>
      <c r="D111" s="89" t="str">
        <f>IF($A111="","",VLOOKUP($A111,'Annex 2 EHV charges'!$D:$O,4,0))</f>
        <v>Caermelyn PV</v>
      </c>
      <c r="E111" s="91" t="str">
        <f>IFERROR(IF(VLOOKUP($A111,'Annex 2 EHV charges'!$D:$O,9,FALSE)=0,"",VLOOKUP($A111,'Annex 2 EHV charges'!$D:$O,9,FALSE)),"")</f>
        <v/>
      </c>
      <c r="F111" s="92">
        <f>IFERROR(IF(VLOOKUP($A111,'Annex 2 EHV charges'!$D:$O,10,FALSE)=0,"",VLOOKUP($A111,'Annex 2 EHV charges'!$D:$O,10,FALSE)),"")</f>
        <v>519.52</v>
      </c>
      <c r="G111" s="93">
        <f>IFERROR(IF(VLOOKUP($A111,'Annex 2 EHV charges'!$D:$O,11,FALSE)=0,"",VLOOKUP($A111,'Annex 2 EHV charges'!$D:$O,11,FALSE)),"")</f>
        <v>0.05</v>
      </c>
      <c r="H111" s="93">
        <f>IFERROR(IF(VLOOKUP($A111,'Annex 2 EHV charges'!$D:$O,12,FALSE)=0,"",VLOOKUP($A111,'Annex 2 EHV charges'!$D:$O,12,FALSE)),"")</f>
        <v>0.05</v>
      </c>
    </row>
    <row r="112" spans="1:8" x14ac:dyDescent="0.2">
      <c r="A112" s="90">
        <f t="array" ref="A112">IFERROR(INDEX('Annex 2 EHV charges'!$D$11:$D$260, MATCH(0, IF(ISBLANK('Annex 2 EHV charges'!$D$11:$D$260),1, COUNTIF(A$4:$A111, 'Annex 2 EHV charges'!$D$11:$D$260)), 0)),"")</f>
        <v>947</v>
      </c>
      <c r="B112" s="89">
        <f>IF($A112="","",VLOOKUP($A112,'Annex 2 EHV charges'!$D:$O,2,0))</f>
        <v>947</v>
      </c>
      <c r="C112" s="90">
        <f>IF($A112="","",VLOOKUP($A112,'Annex 2 EHV charges'!$D:$O,3,0))</f>
        <v>2100041150842</v>
      </c>
      <c r="D112" s="89" t="str">
        <f>IF($A112="","",VLOOKUP($A112,'Annex 2 EHV charges'!$D:$O,4,0))</f>
        <v>Liddlestone Ridge PV</v>
      </c>
      <c r="E112" s="91" t="str">
        <f>IFERROR(IF(VLOOKUP($A112,'Annex 2 EHV charges'!$D:$O,9,FALSE)=0,"",VLOOKUP($A112,'Annex 2 EHV charges'!$D:$O,9,FALSE)),"")</f>
        <v/>
      </c>
      <c r="F112" s="92">
        <f>IFERROR(IF(VLOOKUP($A112,'Annex 2 EHV charges'!$D:$O,10,FALSE)=0,"",VLOOKUP($A112,'Annex 2 EHV charges'!$D:$O,10,FALSE)),"")</f>
        <v>592.85</v>
      </c>
      <c r="G112" s="93">
        <f>IFERROR(IF(VLOOKUP($A112,'Annex 2 EHV charges'!$D:$O,11,FALSE)=0,"",VLOOKUP($A112,'Annex 2 EHV charges'!$D:$O,11,FALSE)),"")</f>
        <v>0.05</v>
      </c>
      <c r="H112" s="93">
        <f>IFERROR(IF(VLOOKUP($A112,'Annex 2 EHV charges'!$D:$O,12,FALSE)=0,"",VLOOKUP($A112,'Annex 2 EHV charges'!$D:$O,12,FALSE)),"")</f>
        <v>0.05</v>
      </c>
    </row>
    <row r="113" spans="1:8" x14ac:dyDescent="0.2">
      <c r="A113" s="90">
        <f t="array" ref="A113">IFERROR(INDEX('Annex 2 EHV charges'!$D$11:$D$260, MATCH(0, IF(ISBLANK('Annex 2 EHV charges'!$D$11:$D$260),1, COUNTIF(A$4:$A112, 'Annex 2 EHV charges'!$D$11:$D$260)), 0)),"")</f>
        <v>948</v>
      </c>
      <c r="B113" s="89">
        <f>IF($A113="","",VLOOKUP($A113,'Annex 2 EHV charges'!$D:$O,2,0))</f>
        <v>948</v>
      </c>
      <c r="C113" s="90">
        <f>IF($A113="","",VLOOKUP($A113,'Annex 2 EHV charges'!$D:$O,3,0))</f>
        <v>2100041172109</v>
      </c>
      <c r="D113" s="89" t="str">
        <f>IF($A113="","",VLOOKUP($A113,'Annex 2 EHV charges'!$D:$O,4,0))</f>
        <v>Garn Farm PV</v>
      </c>
      <c r="E113" s="91" t="str">
        <f>IFERROR(IF(VLOOKUP($A113,'Annex 2 EHV charges'!$D:$O,9,FALSE)=0,"",VLOOKUP($A113,'Annex 2 EHV charges'!$D:$O,9,FALSE)),"")</f>
        <v/>
      </c>
      <c r="F113" s="92">
        <f>IFERROR(IF(VLOOKUP($A113,'Annex 2 EHV charges'!$D:$O,10,FALSE)=0,"",VLOOKUP($A113,'Annex 2 EHV charges'!$D:$O,10,FALSE)),"")</f>
        <v>545.91</v>
      </c>
      <c r="G113" s="93">
        <f>IFERROR(IF(VLOOKUP($A113,'Annex 2 EHV charges'!$D:$O,11,FALSE)=0,"",VLOOKUP($A113,'Annex 2 EHV charges'!$D:$O,11,FALSE)),"")</f>
        <v>0.05</v>
      </c>
      <c r="H113" s="93">
        <f>IFERROR(IF(VLOOKUP($A113,'Annex 2 EHV charges'!$D:$O,12,FALSE)=0,"",VLOOKUP($A113,'Annex 2 EHV charges'!$D:$O,12,FALSE)),"")</f>
        <v>0.05</v>
      </c>
    </row>
    <row r="114" spans="1:8" x14ac:dyDescent="0.2">
      <c r="A114" s="90">
        <f t="array" ref="A114">IFERROR(INDEX('Annex 2 EHV charges'!$D$11:$D$260, MATCH(0, IF(ISBLANK('Annex 2 EHV charges'!$D$11:$D$260),1, COUNTIF(A$4:$A113, 'Annex 2 EHV charges'!$D$11:$D$260)), 0)),"")</f>
        <v>949</v>
      </c>
      <c r="B114" s="89">
        <f>IF($A114="","",VLOOKUP($A114,'Annex 2 EHV charges'!$D:$O,2,0))</f>
        <v>949</v>
      </c>
      <c r="C114" s="90">
        <f>IF($A114="","",VLOOKUP($A114,'Annex 2 EHV charges'!$D:$O,3,0))</f>
        <v>2100041172084</v>
      </c>
      <c r="D114" s="89" t="str">
        <f>IF($A114="","",VLOOKUP($A114,'Annex 2 EHV charges'!$D:$O,4,0))</f>
        <v>Llandarcy STOR</v>
      </c>
      <c r="E114" s="91">
        <f>IFERROR(IF(VLOOKUP($A114,'Annex 2 EHV charges'!$D:$O,9,FALSE)=0,"",VLOOKUP($A114,'Annex 2 EHV charges'!$D:$O,9,FALSE)),"")</f>
        <v>-0.187</v>
      </c>
      <c r="F114" s="92">
        <f>IFERROR(IF(VLOOKUP($A114,'Annex 2 EHV charges'!$D:$O,10,FALSE)=0,"",VLOOKUP($A114,'Annex 2 EHV charges'!$D:$O,10,FALSE)),"")</f>
        <v>624.21</v>
      </c>
      <c r="G114" s="93">
        <f>IFERROR(IF(VLOOKUP($A114,'Annex 2 EHV charges'!$D:$O,11,FALSE)=0,"",VLOOKUP($A114,'Annex 2 EHV charges'!$D:$O,11,FALSE)),"")</f>
        <v>0.05</v>
      </c>
      <c r="H114" s="93">
        <f>IFERROR(IF(VLOOKUP($A114,'Annex 2 EHV charges'!$D:$O,12,FALSE)=0,"",VLOOKUP($A114,'Annex 2 EHV charges'!$D:$O,12,FALSE)),"")</f>
        <v>0.05</v>
      </c>
    </row>
    <row r="115" spans="1:8" x14ac:dyDescent="0.2">
      <c r="A115" s="90">
        <f t="array" ref="A115">IFERROR(INDEX('Annex 2 EHV charges'!$D$11:$D$260, MATCH(0, IF(ISBLANK('Annex 2 EHV charges'!$D$11:$D$260),1, COUNTIF(A$4:$A114, 'Annex 2 EHV charges'!$D$11:$D$260)), 0)),"")</f>
        <v>950</v>
      </c>
      <c r="B115" s="89">
        <f>IF($A115="","",VLOOKUP($A115,'Annex 2 EHV charges'!$D:$O,2,0))</f>
        <v>950</v>
      </c>
      <c r="C115" s="90">
        <f>IF($A115="","",VLOOKUP($A115,'Annex 2 EHV charges'!$D:$O,3,0))</f>
        <v>2100041195106</v>
      </c>
      <c r="D115" s="89" t="str">
        <f>IF($A115="","",VLOOKUP($A115,'Annex 2 EHV charges'!$D:$O,4,0))</f>
        <v>Treguff Farm PV</v>
      </c>
      <c r="E115" s="91" t="str">
        <f>IFERROR(IF(VLOOKUP($A115,'Annex 2 EHV charges'!$D:$O,9,FALSE)=0,"",VLOOKUP($A115,'Annex 2 EHV charges'!$D:$O,9,FALSE)),"")</f>
        <v/>
      </c>
      <c r="F115" s="92">
        <f>IFERROR(IF(VLOOKUP($A115,'Annex 2 EHV charges'!$D:$O,10,FALSE)=0,"",VLOOKUP($A115,'Annex 2 EHV charges'!$D:$O,10,FALSE)),"")</f>
        <v>521.6</v>
      </c>
      <c r="G115" s="93">
        <f>IFERROR(IF(VLOOKUP($A115,'Annex 2 EHV charges'!$D:$O,11,FALSE)=0,"",VLOOKUP($A115,'Annex 2 EHV charges'!$D:$O,11,FALSE)),"")</f>
        <v>0.05</v>
      </c>
      <c r="H115" s="93">
        <f>IFERROR(IF(VLOOKUP($A115,'Annex 2 EHV charges'!$D:$O,12,FALSE)=0,"",VLOOKUP($A115,'Annex 2 EHV charges'!$D:$O,12,FALSE)),"")</f>
        <v>0.05</v>
      </c>
    </row>
    <row r="116" spans="1:8" x14ac:dyDescent="0.2">
      <c r="A116" s="90">
        <f t="array" ref="A116">IFERROR(INDEX('Annex 2 EHV charges'!$D$11:$D$260, MATCH(0, IF(ISBLANK('Annex 2 EHV charges'!$D$11:$D$260),1, COUNTIF(A$4:$A115, 'Annex 2 EHV charges'!$D$11:$D$260)), 0)),"")</f>
        <v>951</v>
      </c>
      <c r="B116" s="89">
        <f>IF($A116="","",VLOOKUP($A116,'Annex 2 EHV charges'!$D:$O,2,0))</f>
        <v>951</v>
      </c>
      <c r="C116" s="90">
        <f>IF($A116="","",VLOOKUP($A116,'Annex 2 EHV charges'!$D:$O,3,0))</f>
        <v>2100041197896</v>
      </c>
      <c r="D116" s="89" t="str">
        <f>IF($A116="","",VLOOKUP($A116,'Annex 2 EHV charges'!$D:$O,4,0))</f>
        <v>Loughor Solar Park</v>
      </c>
      <c r="E116" s="91" t="str">
        <f>IFERROR(IF(VLOOKUP($A116,'Annex 2 EHV charges'!$D:$O,9,FALSE)=0,"",VLOOKUP($A116,'Annex 2 EHV charges'!$D:$O,9,FALSE)),"")</f>
        <v/>
      </c>
      <c r="F116" s="92">
        <f>IFERROR(IF(VLOOKUP($A116,'Annex 2 EHV charges'!$D:$O,10,FALSE)=0,"",VLOOKUP($A116,'Annex 2 EHV charges'!$D:$O,10,FALSE)),"")</f>
        <v>538.03</v>
      </c>
      <c r="G116" s="93">
        <f>IFERROR(IF(VLOOKUP($A116,'Annex 2 EHV charges'!$D:$O,11,FALSE)=0,"",VLOOKUP($A116,'Annex 2 EHV charges'!$D:$O,11,FALSE)),"")</f>
        <v>0.05</v>
      </c>
      <c r="H116" s="93">
        <f>IFERROR(IF(VLOOKUP($A116,'Annex 2 EHV charges'!$D:$O,12,FALSE)=0,"",VLOOKUP($A116,'Annex 2 EHV charges'!$D:$O,12,FALSE)),"")</f>
        <v>0.05</v>
      </c>
    </row>
    <row r="117" spans="1:8" x14ac:dyDescent="0.2">
      <c r="A117" s="90">
        <f t="array" ref="A117">IFERROR(INDEX('Annex 2 EHV charges'!$D$11:$D$260, MATCH(0, IF(ISBLANK('Annex 2 EHV charges'!$D$11:$D$260),1, COUNTIF(A$4:$A116, 'Annex 2 EHV charges'!$D$11:$D$260)), 0)),"")</f>
        <v>952</v>
      </c>
      <c r="B117" s="89">
        <f>IF($A117="","",VLOOKUP($A117,'Annex 2 EHV charges'!$D:$O,2,0))</f>
        <v>952</v>
      </c>
      <c r="C117" s="90">
        <f>IF($A117="","",VLOOKUP($A117,'Annex 2 EHV charges'!$D:$O,3,0))</f>
        <v>2100041197878</v>
      </c>
      <c r="D117" s="89" t="str">
        <f>IF($A117="","",VLOOKUP($A117,'Annex 2 EHV charges'!$D:$O,4,0))</f>
        <v>Sutton Farm PV</v>
      </c>
      <c r="E117" s="91" t="str">
        <f>IFERROR(IF(VLOOKUP($A117,'Annex 2 EHV charges'!$D:$O,9,FALSE)=0,"",VLOOKUP($A117,'Annex 2 EHV charges'!$D:$O,9,FALSE)),"")</f>
        <v/>
      </c>
      <c r="F117" s="92">
        <f>IFERROR(IF(VLOOKUP($A117,'Annex 2 EHV charges'!$D:$O,10,FALSE)=0,"",VLOOKUP($A117,'Annex 2 EHV charges'!$D:$O,10,FALSE)),"")</f>
        <v>1063.44</v>
      </c>
      <c r="G117" s="93">
        <f>IFERROR(IF(VLOOKUP($A117,'Annex 2 EHV charges'!$D:$O,11,FALSE)=0,"",VLOOKUP($A117,'Annex 2 EHV charges'!$D:$O,11,FALSE)),"")</f>
        <v>0.05</v>
      </c>
      <c r="H117" s="93">
        <f>IFERROR(IF(VLOOKUP($A117,'Annex 2 EHV charges'!$D:$O,12,FALSE)=0,"",VLOOKUP($A117,'Annex 2 EHV charges'!$D:$O,12,FALSE)),"")</f>
        <v>0.05</v>
      </c>
    </row>
    <row r="118" spans="1:8" x14ac:dyDescent="0.2">
      <c r="A118" s="90">
        <f t="array" ref="A118">IFERROR(INDEX('Annex 2 EHV charges'!$D$11:$D$260, MATCH(0, IF(ISBLANK('Annex 2 EHV charges'!$D$11:$D$260),1, COUNTIF(A$4:$A117, 'Annex 2 EHV charges'!$D$11:$D$260)), 0)),"")</f>
        <v>953</v>
      </c>
      <c r="B118" s="89">
        <f>IF($A118="","",VLOOKUP($A118,'Annex 2 EHV charges'!$D:$O,2,0))</f>
        <v>953</v>
      </c>
      <c r="C118" s="90">
        <f>IF($A118="","",VLOOKUP($A118,'Annex 2 EHV charges'!$D:$O,3,0))</f>
        <v>2100041201327</v>
      </c>
      <c r="D118" s="89" t="str">
        <f>IF($A118="","",VLOOKUP($A118,'Annex 2 EHV charges'!$D:$O,4,0))</f>
        <v>Cefn Betingau PV</v>
      </c>
      <c r="E118" s="91" t="str">
        <f>IFERROR(IF(VLOOKUP($A118,'Annex 2 EHV charges'!$D:$O,9,FALSE)=0,"",VLOOKUP($A118,'Annex 2 EHV charges'!$D:$O,9,FALSE)),"")</f>
        <v/>
      </c>
      <c r="F118" s="92">
        <f>IFERROR(IF(VLOOKUP($A118,'Annex 2 EHV charges'!$D:$O,10,FALSE)=0,"",VLOOKUP($A118,'Annex 2 EHV charges'!$D:$O,10,FALSE)),"")</f>
        <v>526.04999999999995</v>
      </c>
      <c r="G118" s="93">
        <f>IFERROR(IF(VLOOKUP($A118,'Annex 2 EHV charges'!$D:$O,11,FALSE)=0,"",VLOOKUP($A118,'Annex 2 EHV charges'!$D:$O,11,FALSE)),"")</f>
        <v>0.05</v>
      </c>
      <c r="H118" s="93">
        <f>IFERROR(IF(VLOOKUP($A118,'Annex 2 EHV charges'!$D:$O,12,FALSE)=0,"",VLOOKUP($A118,'Annex 2 EHV charges'!$D:$O,12,FALSE)),"")</f>
        <v>0.05</v>
      </c>
    </row>
    <row r="119" spans="1:8" x14ac:dyDescent="0.2">
      <c r="A119" s="90">
        <f t="array" ref="A119">IFERROR(INDEX('Annex 2 EHV charges'!$D$11:$D$260, MATCH(0, IF(ISBLANK('Annex 2 EHV charges'!$D$11:$D$260),1, COUNTIF(A$4:$A118, 'Annex 2 EHV charges'!$D$11:$D$260)), 0)),"")</f>
        <v>954</v>
      </c>
      <c r="B119" s="89">
        <f>IF($A119="","",VLOOKUP($A119,'Annex 2 EHV charges'!$D:$O,2,0))</f>
        <v>954</v>
      </c>
      <c r="C119" s="90">
        <f>IF($A119="","",VLOOKUP($A119,'Annex 2 EHV charges'!$D:$O,3,0))</f>
        <v>2100041201309</v>
      </c>
      <c r="D119" s="89" t="str">
        <f>IF($A119="","",VLOOKUP($A119,'Annex 2 EHV charges'!$D:$O,4,0))</f>
        <v>Clawdd Ddu PV</v>
      </c>
      <c r="E119" s="91" t="str">
        <f>IFERROR(IF(VLOOKUP($A119,'Annex 2 EHV charges'!$D:$O,9,FALSE)=0,"",VLOOKUP($A119,'Annex 2 EHV charges'!$D:$O,9,FALSE)),"")</f>
        <v/>
      </c>
      <c r="F119" s="92">
        <f>IFERROR(IF(VLOOKUP($A119,'Annex 2 EHV charges'!$D:$O,10,FALSE)=0,"",VLOOKUP($A119,'Annex 2 EHV charges'!$D:$O,10,FALSE)),"")</f>
        <v>822.19</v>
      </c>
      <c r="G119" s="93">
        <f>IFERROR(IF(VLOOKUP($A119,'Annex 2 EHV charges'!$D:$O,11,FALSE)=0,"",VLOOKUP($A119,'Annex 2 EHV charges'!$D:$O,11,FALSE)),"")</f>
        <v>0.05</v>
      </c>
      <c r="H119" s="93">
        <f>IFERROR(IF(VLOOKUP($A119,'Annex 2 EHV charges'!$D:$O,12,FALSE)=0,"",VLOOKUP($A119,'Annex 2 EHV charges'!$D:$O,12,FALSE)),"")</f>
        <v>0.05</v>
      </c>
    </row>
    <row r="120" spans="1:8" x14ac:dyDescent="0.2">
      <c r="A120" s="90">
        <f t="array" ref="A120">IFERROR(INDEX('Annex 2 EHV charges'!$D$11:$D$260, MATCH(0, IF(ISBLANK('Annex 2 EHV charges'!$D$11:$D$260),1, COUNTIF(A$4:$A119, 'Annex 2 EHV charges'!$D$11:$D$260)), 0)),"")</f>
        <v>955</v>
      </c>
      <c r="B120" s="89">
        <f>IF($A120="","",VLOOKUP($A120,'Annex 2 EHV charges'!$D:$O,2,0))</f>
        <v>955</v>
      </c>
      <c r="C120" s="90">
        <f>IF($A120="","",VLOOKUP($A120,'Annex 2 EHV charges'!$D:$O,3,0))</f>
        <v>2100041212230</v>
      </c>
      <c r="D120" s="89" t="str">
        <f>IF($A120="","",VLOOKUP($A120,'Annex 2 EHV charges'!$D:$O,4,0))</f>
        <v>Pentre Solar Farm</v>
      </c>
      <c r="E120" s="91" t="str">
        <f>IFERROR(IF(VLOOKUP($A120,'Annex 2 EHV charges'!$D:$O,9,FALSE)=0,"",VLOOKUP($A120,'Annex 2 EHV charges'!$D:$O,9,FALSE)),"")</f>
        <v/>
      </c>
      <c r="F120" s="92">
        <f>IFERROR(IF(VLOOKUP($A120,'Annex 2 EHV charges'!$D:$O,10,FALSE)=0,"",VLOOKUP($A120,'Annex 2 EHV charges'!$D:$O,10,FALSE)),"")</f>
        <v>1592.94</v>
      </c>
      <c r="G120" s="93">
        <f>IFERROR(IF(VLOOKUP($A120,'Annex 2 EHV charges'!$D:$O,11,FALSE)=0,"",VLOOKUP($A120,'Annex 2 EHV charges'!$D:$O,11,FALSE)),"")</f>
        <v>0.05</v>
      </c>
      <c r="H120" s="93">
        <f>IFERROR(IF(VLOOKUP($A120,'Annex 2 EHV charges'!$D:$O,12,FALSE)=0,"",VLOOKUP($A120,'Annex 2 EHV charges'!$D:$O,12,FALSE)),"")</f>
        <v>0.05</v>
      </c>
    </row>
    <row r="121" spans="1:8" x14ac:dyDescent="0.2">
      <c r="A121" s="90">
        <f t="array" ref="A121">IFERROR(INDEX('Annex 2 EHV charges'!$D$11:$D$260, MATCH(0, IF(ISBLANK('Annex 2 EHV charges'!$D$11:$D$260),1, COUNTIF(A$4:$A120, 'Annex 2 EHV charges'!$D$11:$D$260)), 0)),"")</f>
        <v>956</v>
      </c>
      <c r="B121" s="89">
        <f>IF($A121="","",VLOOKUP($A121,'Annex 2 EHV charges'!$D:$O,2,0))</f>
        <v>956</v>
      </c>
      <c r="C121" s="90">
        <f>IF($A121="","",VLOOKUP($A121,'Annex 2 EHV charges'!$D:$O,3,0))</f>
        <v>2100041221068</v>
      </c>
      <c r="D121" s="89" t="str">
        <f>IF($A121="","",VLOOKUP($A121,'Annex 2 EHV charges'!$D:$O,4,0))</f>
        <v>Barry STOR</v>
      </c>
      <c r="E121" s="91">
        <f>IFERROR(IF(VLOOKUP($A121,'Annex 2 EHV charges'!$D:$O,9,FALSE)=0,"",VLOOKUP($A121,'Annex 2 EHV charges'!$D:$O,9,FALSE)),"")</f>
        <v>-0.55600000000000005</v>
      </c>
      <c r="F121" s="92">
        <f>IFERROR(IF(VLOOKUP($A121,'Annex 2 EHV charges'!$D:$O,10,FALSE)=0,"",VLOOKUP($A121,'Annex 2 EHV charges'!$D:$O,10,FALSE)),"")</f>
        <v>509.19</v>
      </c>
      <c r="G121" s="93">
        <f>IFERROR(IF(VLOOKUP($A121,'Annex 2 EHV charges'!$D:$O,11,FALSE)=0,"",VLOOKUP($A121,'Annex 2 EHV charges'!$D:$O,11,FALSE)),"")</f>
        <v>0.05</v>
      </c>
      <c r="H121" s="93">
        <f>IFERROR(IF(VLOOKUP($A121,'Annex 2 EHV charges'!$D:$O,12,FALSE)=0,"",VLOOKUP($A121,'Annex 2 EHV charges'!$D:$O,12,FALSE)),"")</f>
        <v>0.05</v>
      </c>
    </row>
    <row r="122" spans="1:8" x14ac:dyDescent="0.2">
      <c r="A122" s="90">
        <f t="array" ref="A122">IFERROR(INDEX('Annex 2 EHV charges'!$D$11:$D$260, MATCH(0, IF(ISBLANK('Annex 2 EHV charges'!$D$11:$D$260),1, COUNTIF(A$4:$A121, 'Annex 2 EHV charges'!$D$11:$D$260)), 0)),"")</f>
        <v>957</v>
      </c>
      <c r="B122" s="89">
        <f>IF($A122="","",VLOOKUP($A122,'Annex 2 EHV charges'!$D:$O,2,0))</f>
        <v>957</v>
      </c>
      <c r="C122" s="90">
        <f>IF($A122="","",VLOOKUP($A122,'Annex 2 EHV charges'!$D:$O,3,0))</f>
        <v>2100041230842</v>
      </c>
      <c r="D122" s="89" t="str">
        <f>IF($A122="","",VLOOKUP($A122,'Annex 2 EHV charges'!$D:$O,4,0))</f>
        <v>Fenton Farm PV</v>
      </c>
      <c r="E122" s="91" t="str">
        <f>IFERROR(IF(VLOOKUP($A122,'Annex 2 EHV charges'!$D:$O,9,FALSE)=0,"",VLOOKUP($A122,'Annex 2 EHV charges'!$D:$O,9,FALSE)),"")</f>
        <v/>
      </c>
      <c r="F122" s="92">
        <f>IFERROR(IF(VLOOKUP($A122,'Annex 2 EHV charges'!$D:$O,10,FALSE)=0,"",VLOOKUP($A122,'Annex 2 EHV charges'!$D:$O,10,FALSE)),"")</f>
        <v>2320.4699999999998</v>
      </c>
      <c r="G122" s="93">
        <f>IFERROR(IF(VLOOKUP($A122,'Annex 2 EHV charges'!$D:$O,11,FALSE)=0,"",VLOOKUP($A122,'Annex 2 EHV charges'!$D:$O,11,FALSE)),"")</f>
        <v>0.05</v>
      </c>
      <c r="H122" s="93">
        <f>IFERROR(IF(VLOOKUP($A122,'Annex 2 EHV charges'!$D:$O,12,FALSE)=0,"",VLOOKUP($A122,'Annex 2 EHV charges'!$D:$O,12,FALSE)),"")</f>
        <v>0.05</v>
      </c>
    </row>
    <row r="123" spans="1:8" x14ac:dyDescent="0.2">
      <c r="A123" s="90">
        <f t="array" ref="A123">IFERROR(INDEX('Annex 2 EHV charges'!$D$11:$D$260, MATCH(0, IF(ISBLANK('Annex 2 EHV charges'!$D$11:$D$260),1, COUNTIF(A$4:$A122, 'Annex 2 EHV charges'!$D$11:$D$260)), 0)),"")</f>
        <v>958</v>
      </c>
      <c r="B123" s="89">
        <f>IF($A123="","",VLOOKUP($A123,'Annex 2 EHV charges'!$D:$O,2,0))</f>
        <v>958</v>
      </c>
      <c r="C123" s="90">
        <f>IF($A123="","",VLOOKUP($A123,'Annex 2 EHV charges'!$D:$O,3,0))</f>
        <v>2100041240353</v>
      </c>
      <c r="D123" s="89" t="str">
        <f>IF($A123="","",VLOOKUP($A123,'Annex 2 EHV charges'!$D:$O,4,0))</f>
        <v>Yerbeston Gate Farm PV</v>
      </c>
      <c r="E123" s="91" t="str">
        <f>IFERROR(IF(VLOOKUP($A123,'Annex 2 EHV charges'!$D:$O,9,FALSE)=0,"",VLOOKUP($A123,'Annex 2 EHV charges'!$D:$O,9,FALSE)),"")</f>
        <v/>
      </c>
      <c r="F123" s="92">
        <f>IFERROR(IF(VLOOKUP($A123,'Annex 2 EHV charges'!$D:$O,10,FALSE)=0,"",VLOOKUP($A123,'Annex 2 EHV charges'!$D:$O,10,FALSE)),"")</f>
        <v>1221.52</v>
      </c>
      <c r="G123" s="93">
        <f>IFERROR(IF(VLOOKUP($A123,'Annex 2 EHV charges'!$D:$O,11,FALSE)=0,"",VLOOKUP($A123,'Annex 2 EHV charges'!$D:$O,11,FALSE)),"")</f>
        <v>0.05</v>
      </c>
      <c r="H123" s="93">
        <f>IFERROR(IF(VLOOKUP($A123,'Annex 2 EHV charges'!$D:$O,12,FALSE)=0,"",VLOOKUP($A123,'Annex 2 EHV charges'!$D:$O,12,FALSE)),"")</f>
        <v>0.05</v>
      </c>
    </row>
    <row r="124" spans="1:8" x14ac:dyDescent="0.2">
      <c r="A124" s="90">
        <f t="array" ref="A124">IFERROR(INDEX('Annex 2 EHV charges'!$D$11:$D$260, MATCH(0, IF(ISBLANK('Annex 2 EHV charges'!$D$11:$D$260),1, COUNTIF(A$4:$A123, 'Annex 2 EHV charges'!$D$11:$D$260)), 0)),"")</f>
        <v>959</v>
      </c>
      <c r="B124" s="89">
        <f>IF($A124="","",VLOOKUP($A124,'Annex 2 EHV charges'!$D:$O,2,0))</f>
        <v>959</v>
      </c>
      <c r="C124" s="90">
        <f>IF($A124="","",VLOOKUP($A124,'Annex 2 EHV charges'!$D:$O,3,0))</f>
        <v>2100041251267</v>
      </c>
      <c r="D124" s="89" t="str">
        <f>IF($A124="","",VLOOKUP($A124,'Annex 2 EHV charges'!$D:$O,4,0))</f>
        <v>Pen Y Cae PV</v>
      </c>
      <c r="E124" s="91" t="str">
        <f>IFERROR(IF(VLOOKUP($A124,'Annex 2 EHV charges'!$D:$O,9,FALSE)=0,"",VLOOKUP($A124,'Annex 2 EHV charges'!$D:$O,9,FALSE)),"")</f>
        <v/>
      </c>
      <c r="F124" s="92">
        <f>IFERROR(IF(VLOOKUP($A124,'Annex 2 EHV charges'!$D:$O,10,FALSE)=0,"",VLOOKUP($A124,'Annex 2 EHV charges'!$D:$O,10,FALSE)),"")</f>
        <v>694.92</v>
      </c>
      <c r="G124" s="93">
        <f>IFERROR(IF(VLOOKUP($A124,'Annex 2 EHV charges'!$D:$O,11,FALSE)=0,"",VLOOKUP($A124,'Annex 2 EHV charges'!$D:$O,11,FALSE)),"")</f>
        <v>0.05</v>
      </c>
      <c r="H124" s="93">
        <f>IFERROR(IF(VLOOKUP($A124,'Annex 2 EHV charges'!$D:$O,12,FALSE)=0,"",VLOOKUP($A124,'Annex 2 EHV charges'!$D:$O,12,FALSE)),"")</f>
        <v>0.05</v>
      </c>
    </row>
    <row r="125" spans="1:8" x14ac:dyDescent="0.2">
      <c r="A125" s="90">
        <f t="array" ref="A125">IFERROR(INDEX('Annex 2 EHV charges'!$D$11:$D$260, MATCH(0, IF(ISBLANK('Annex 2 EHV charges'!$D$11:$D$260),1, COUNTIF(A$4:$A124, 'Annex 2 EHV charges'!$D$11:$D$260)), 0)),"")</f>
        <v>960</v>
      </c>
      <c r="B125" s="89">
        <f>IF($A125="","",VLOOKUP($A125,'Annex 2 EHV charges'!$D:$O,2,0))</f>
        <v>960</v>
      </c>
      <c r="C125" s="90">
        <f>IF($A125="","",VLOOKUP($A125,'Annex 2 EHV charges'!$D:$O,3,0))</f>
        <v>2100041251285</v>
      </c>
      <c r="D125" s="89" t="str">
        <f>IF($A125="","",VLOOKUP($A125,'Annex 2 EHV charges'!$D:$O,4,0))</f>
        <v>Saron PV</v>
      </c>
      <c r="E125" s="91" t="str">
        <f>IFERROR(IF(VLOOKUP($A125,'Annex 2 EHV charges'!$D:$O,9,FALSE)=0,"",VLOOKUP($A125,'Annex 2 EHV charges'!$D:$O,9,FALSE)),"")</f>
        <v/>
      </c>
      <c r="F125" s="92">
        <f>IFERROR(IF(VLOOKUP($A125,'Annex 2 EHV charges'!$D:$O,10,FALSE)=0,"",VLOOKUP($A125,'Annex 2 EHV charges'!$D:$O,10,FALSE)),"")</f>
        <v>1350.76</v>
      </c>
      <c r="G125" s="93">
        <f>IFERROR(IF(VLOOKUP($A125,'Annex 2 EHV charges'!$D:$O,11,FALSE)=0,"",VLOOKUP($A125,'Annex 2 EHV charges'!$D:$O,11,FALSE)),"")</f>
        <v>0.05</v>
      </c>
      <c r="H125" s="93">
        <f>IFERROR(IF(VLOOKUP($A125,'Annex 2 EHV charges'!$D:$O,12,FALSE)=0,"",VLOOKUP($A125,'Annex 2 EHV charges'!$D:$O,12,FALSE)),"")</f>
        <v>0.05</v>
      </c>
    </row>
    <row r="126" spans="1:8" x14ac:dyDescent="0.2">
      <c r="A126" s="90">
        <f t="array" ref="A126">IFERROR(INDEX('Annex 2 EHV charges'!$D$11:$D$260, MATCH(0, IF(ISBLANK('Annex 2 EHV charges'!$D$11:$D$260),1, COUNTIF(A$4:$A125, 'Annex 2 EHV charges'!$D$11:$D$260)), 0)),"")</f>
        <v>961</v>
      </c>
      <c r="B126" s="89">
        <f>IF($A126="","",VLOOKUP($A126,'Annex 2 EHV charges'!$D:$O,2,0))</f>
        <v>961</v>
      </c>
      <c r="C126" s="90">
        <f>IF($A126="","",VLOOKUP($A126,'Annex 2 EHV charges'!$D:$O,3,0))</f>
        <v>2100041254978</v>
      </c>
      <c r="D126" s="89" t="str">
        <f>IF($A126="","",VLOOKUP($A126,'Annex 2 EHV charges'!$D:$O,4,0))</f>
        <v>Hendre Fawr PV</v>
      </c>
      <c r="E126" s="91" t="str">
        <f>IFERROR(IF(VLOOKUP($A126,'Annex 2 EHV charges'!$D:$O,9,FALSE)=0,"",VLOOKUP($A126,'Annex 2 EHV charges'!$D:$O,9,FALSE)),"")</f>
        <v/>
      </c>
      <c r="F126" s="92">
        <f>IFERROR(IF(VLOOKUP($A126,'Annex 2 EHV charges'!$D:$O,10,FALSE)=0,"",VLOOKUP($A126,'Annex 2 EHV charges'!$D:$O,10,FALSE)),"")</f>
        <v>581.46</v>
      </c>
      <c r="G126" s="93">
        <f>IFERROR(IF(VLOOKUP($A126,'Annex 2 EHV charges'!$D:$O,11,FALSE)=0,"",VLOOKUP($A126,'Annex 2 EHV charges'!$D:$O,11,FALSE)),"")</f>
        <v>0.05</v>
      </c>
      <c r="H126" s="93">
        <f>IFERROR(IF(VLOOKUP($A126,'Annex 2 EHV charges'!$D:$O,12,FALSE)=0,"",VLOOKUP($A126,'Annex 2 EHV charges'!$D:$O,12,FALSE)),"")</f>
        <v>0.05</v>
      </c>
    </row>
    <row r="127" spans="1:8" x14ac:dyDescent="0.2">
      <c r="A127" s="90">
        <f t="array" ref="A127">IFERROR(INDEX('Annex 2 EHV charges'!$D$11:$D$260, MATCH(0, IF(ISBLANK('Annex 2 EHV charges'!$D$11:$D$260),1, COUNTIF(A$4:$A126, 'Annex 2 EHV charges'!$D$11:$D$260)), 0)),"")</f>
        <v>962</v>
      </c>
      <c r="B127" s="89">
        <f>IF($A127="","",VLOOKUP($A127,'Annex 2 EHV charges'!$D:$O,2,0))</f>
        <v>962</v>
      </c>
      <c r="C127" s="90">
        <f>IF($A127="","",VLOOKUP($A127,'Annex 2 EHV charges'!$D:$O,3,0))</f>
        <v>2100041257269</v>
      </c>
      <c r="D127" s="89" t="str">
        <f>IF($A127="","",VLOOKUP($A127,'Annex 2 EHV charges'!$D:$O,4,0))</f>
        <v>Hendai Farm PV</v>
      </c>
      <c r="E127" s="91" t="str">
        <f>IFERROR(IF(VLOOKUP($A127,'Annex 2 EHV charges'!$D:$O,9,FALSE)=0,"",VLOOKUP($A127,'Annex 2 EHV charges'!$D:$O,9,FALSE)),"")</f>
        <v/>
      </c>
      <c r="F127" s="92">
        <f>IFERROR(IF(VLOOKUP($A127,'Annex 2 EHV charges'!$D:$O,10,FALSE)=0,"",VLOOKUP($A127,'Annex 2 EHV charges'!$D:$O,10,FALSE)),"")</f>
        <v>553.24</v>
      </c>
      <c r="G127" s="93">
        <f>IFERROR(IF(VLOOKUP($A127,'Annex 2 EHV charges'!$D:$O,11,FALSE)=0,"",VLOOKUP($A127,'Annex 2 EHV charges'!$D:$O,11,FALSE)),"")</f>
        <v>0.05</v>
      </c>
      <c r="H127" s="93">
        <f>IFERROR(IF(VLOOKUP($A127,'Annex 2 EHV charges'!$D:$O,12,FALSE)=0,"",VLOOKUP($A127,'Annex 2 EHV charges'!$D:$O,12,FALSE)),"")</f>
        <v>0.05</v>
      </c>
    </row>
    <row r="128" spans="1:8" x14ac:dyDescent="0.2">
      <c r="A128" s="90">
        <f t="array" ref="A128">IFERROR(INDEX('Annex 2 EHV charges'!$D$11:$D$260, MATCH(0, IF(ISBLANK('Annex 2 EHV charges'!$D$11:$D$260),1, COUNTIF(A$4:$A127, 'Annex 2 EHV charges'!$D$11:$D$260)), 0)),"")</f>
        <v>963</v>
      </c>
      <c r="B128" s="89">
        <f>IF($A128="","",VLOOKUP($A128,'Annex 2 EHV charges'!$D:$O,2,0))</f>
        <v>963</v>
      </c>
      <c r="C128" s="90">
        <f>IF($A128="","",VLOOKUP($A128,'Annex 2 EHV charges'!$D:$O,3,0))</f>
        <v>2100041258607</v>
      </c>
      <c r="D128" s="89" t="str">
        <f>IF($A128="","",VLOOKUP($A128,'Annex 2 EHV charges'!$D:$O,4,0))</f>
        <v>Cwm Cae Singrug PV</v>
      </c>
      <c r="E128" s="91" t="str">
        <f>IFERROR(IF(VLOOKUP($A128,'Annex 2 EHV charges'!$D:$O,9,FALSE)=0,"",VLOOKUP($A128,'Annex 2 EHV charges'!$D:$O,9,FALSE)),"")</f>
        <v/>
      </c>
      <c r="F128" s="92">
        <f>IFERROR(IF(VLOOKUP($A128,'Annex 2 EHV charges'!$D:$O,10,FALSE)=0,"",VLOOKUP($A128,'Annex 2 EHV charges'!$D:$O,10,FALSE)),"")</f>
        <v>575.39</v>
      </c>
      <c r="G128" s="93">
        <f>IFERROR(IF(VLOOKUP($A128,'Annex 2 EHV charges'!$D:$O,11,FALSE)=0,"",VLOOKUP($A128,'Annex 2 EHV charges'!$D:$O,11,FALSE)),"")</f>
        <v>0.05</v>
      </c>
      <c r="H128" s="93">
        <f>IFERROR(IF(VLOOKUP($A128,'Annex 2 EHV charges'!$D:$O,12,FALSE)=0,"",VLOOKUP($A128,'Annex 2 EHV charges'!$D:$O,12,FALSE)),"")</f>
        <v>0.05</v>
      </c>
    </row>
    <row r="129" spans="1:8" x14ac:dyDescent="0.2">
      <c r="A129" s="90">
        <f t="array" ref="A129">IFERROR(INDEX('Annex 2 EHV charges'!$D$11:$D$260, MATCH(0, IF(ISBLANK('Annex 2 EHV charges'!$D$11:$D$260),1, COUNTIF(A$4:$A128, 'Annex 2 EHV charges'!$D$11:$D$260)), 0)),"")</f>
        <v>964</v>
      </c>
      <c r="B129" s="89">
        <f>IF($A129="","",VLOOKUP($A129,'Annex 2 EHV charges'!$D:$O,2,0))</f>
        <v>964</v>
      </c>
      <c r="C129" s="90">
        <f>IF($A129="","",VLOOKUP($A129,'Annex 2 EHV charges'!$D:$O,3,0))</f>
        <v>2100041252837</v>
      </c>
      <c r="D129" s="89" t="str">
        <f>IF($A129="","",VLOOKUP($A129,'Annex 2 EHV charges'!$D:$O,4,0))</f>
        <v>Brynteg Farm PV</v>
      </c>
      <c r="E129" s="91" t="str">
        <f>IFERROR(IF(VLOOKUP($A129,'Annex 2 EHV charges'!$D:$O,9,FALSE)=0,"",VLOOKUP($A129,'Annex 2 EHV charges'!$D:$O,9,FALSE)),"")</f>
        <v/>
      </c>
      <c r="F129" s="92">
        <f>IFERROR(IF(VLOOKUP($A129,'Annex 2 EHV charges'!$D:$O,10,FALSE)=0,"",VLOOKUP($A129,'Annex 2 EHV charges'!$D:$O,10,FALSE)),"")</f>
        <v>542.57000000000005</v>
      </c>
      <c r="G129" s="93">
        <f>IFERROR(IF(VLOOKUP($A129,'Annex 2 EHV charges'!$D:$O,11,FALSE)=0,"",VLOOKUP($A129,'Annex 2 EHV charges'!$D:$O,11,FALSE)),"")</f>
        <v>0.05</v>
      </c>
      <c r="H129" s="93">
        <f>IFERROR(IF(VLOOKUP($A129,'Annex 2 EHV charges'!$D:$O,12,FALSE)=0,"",VLOOKUP($A129,'Annex 2 EHV charges'!$D:$O,12,FALSE)),"")</f>
        <v>0.05</v>
      </c>
    </row>
    <row r="130" spans="1:8" x14ac:dyDescent="0.2">
      <c r="A130" s="90">
        <f t="array" ref="A130">IFERROR(INDEX('Annex 2 EHV charges'!$D$11:$D$260, MATCH(0, IF(ISBLANK('Annex 2 EHV charges'!$D$11:$D$260),1, COUNTIF(A$4:$A129, 'Annex 2 EHV charges'!$D$11:$D$260)), 0)),"")</f>
        <v>965</v>
      </c>
      <c r="B130" s="89">
        <f>IF($A130="","",VLOOKUP($A130,'Annex 2 EHV charges'!$D:$O,2,0))</f>
        <v>965</v>
      </c>
      <c r="C130" s="90">
        <f>IF($A130="","",VLOOKUP($A130,'Annex 2 EHV charges'!$D:$O,3,0))</f>
        <v>2100041260313</v>
      </c>
      <c r="D130" s="89" t="str">
        <f>IF($A130="","",VLOOKUP($A130,'Annex 2 EHV charges'!$D:$O,4,0))</f>
        <v>Court Coleman PV</v>
      </c>
      <c r="E130" s="91" t="str">
        <f>IFERROR(IF(VLOOKUP($A130,'Annex 2 EHV charges'!$D:$O,9,FALSE)=0,"",VLOOKUP($A130,'Annex 2 EHV charges'!$D:$O,9,FALSE)),"")</f>
        <v/>
      </c>
      <c r="F130" s="92">
        <f>IFERROR(IF(VLOOKUP($A130,'Annex 2 EHV charges'!$D:$O,10,FALSE)=0,"",VLOOKUP($A130,'Annex 2 EHV charges'!$D:$O,10,FALSE)),"")</f>
        <v>3078.88</v>
      </c>
      <c r="G130" s="93">
        <f>IFERROR(IF(VLOOKUP($A130,'Annex 2 EHV charges'!$D:$O,11,FALSE)=0,"",VLOOKUP($A130,'Annex 2 EHV charges'!$D:$O,11,FALSE)),"")</f>
        <v>0.05</v>
      </c>
      <c r="H130" s="93">
        <f>IFERROR(IF(VLOOKUP($A130,'Annex 2 EHV charges'!$D:$O,12,FALSE)=0,"",VLOOKUP($A130,'Annex 2 EHV charges'!$D:$O,12,FALSE)),"")</f>
        <v>0.05</v>
      </c>
    </row>
    <row r="131" spans="1:8" x14ac:dyDescent="0.2">
      <c r="A131" s="90">
        <f t="array" ref="A131">IFERROR(INDEX('Annex 2 EHV charges'!$D$11:$D$260, MATCH(0, IF(ISBLANK('Annex 2 EHV charges'!$D$11:$D$260),1, COUNTIF(A$4:$A130, 'Annex 2 EHV charges'!$D$11:$D$260)), 0)),"")</f>
        <v>966</v>
      </c>
      <c r="B131" s="89">
        <f>IF($A131="","",VLOOKUP($A131,'Annex 2 EHV charges'!$D:$O,2,0))</f>
        <v>966</v>
      </c>
      <c r="C131" s="90">
        <f>IF($A131="","",VLOOKUP($A131,'Annex 2 EHV charges'!$D:$O,3,0))</f>
        <v>2100041260340</v>
      </c>
      <c r="D131" s="89" t="str">
        <f>IF($A131="","",VLOOKUP($A131,'Annex 2 EHV charges'!$D:$O,4,0))</f>
        <v>Llwyndu Farm PV</v>
      </c>
      <c r="E131" s="91" t="str">
        <f>IFERROR(IF(VLOOKUP($A131,'Annex 2 EHV charges'!$D:$O,9,FALSE)=0,"",VLOOKUP($A131,'Annex 2 EHV charges'!$D:$O,9,FALSE)),"")</f>
        <v/>
      </c>
      <c r="F131" s="92">
        <f>IFERROR(IF(VLOOKUP($A131,'Annex 2 EHV charges'!$D:$O,10,FALSE)=0,"",VLOOKUP($A131,'Annex 2 EHV charges'!$D:$O,10,FALSE)),"")</f>
        <v>534</v>
      </c>
      <c r="G131" s="93">
        <f>IFERROR(IF(VLOOKUP($A131,'Annex 2 EHV charges'!$D:$O,11,FALSE)=0,"",VLOOKUP($A131,'Annex 2 EHV charges'!$D:$O,11,FALSE)),"")</f>
        <v>0.05</v>
      </c>
      <c r="H131" s="93">
        <f>IFERROR(IF(VLOOKUP($A131,'Annex 2 EHV charges'!$D:$O,12,FALSE)=0,"",VLOOKUP($A131,'Annex 2 EHV charges'!$D:$O,12,FALSE)),"")</f>
        <v>0.05</v>
      </c>
    </row>
    <row r="132" spans="1:8" x14ac:dyDescent="0.2">
      <c r="A132" s="90">
        <f t="array" ref="A132">IFERROR(INDEX('Annex 2 EHV charges'!$D$11:$D$260, MATCH(0, IF(ISBLANK('Annex 2 EHV charges'!$D$11:$D$260),1, COUNTIF(A$4:$A131, 'Annex 2 EHV charges'!$D$11:$D$260)), 0)),"")</f>
        <v>968</v>
      </c>
      <c r="B132" s="89">
        <f>IF($A132="","",VLOOKUP($A132,'Annex 2 EHV charges'!$D:$O,2,0))</f>
        <v>968</v>
      </c>
      <c r="C132" s="90">
        <f>IF($A132="","",VLOOKUP($A132,'Annex 2 EHV charges'!$D:$O,3,0))</f>
        <v>2100041260642</v>
      </c>
      <c r="D132" s="89" t="str">
        <f>IF($A132="","",VLOOKUP($A132,'Annex 2 EHV charges'!$D:$O,4,0))</f>
        <v>Abergelli Farm PV</v>
      </c>
      <c r="E132" s="91" t="str">
        <f>IFERROR(IF(VLOOKUP($A132,'Annex 2 EHV charges'!$D:$O,9,FALSE)=0,"",VLOOKUP($A132,'Annex 2 EHV charges'!$D:$O,9,FALSE)),"")</f>
        <v/>
      </c>
      <c r="F132" s="92">
        <f>IFERROR(IF(VLOOKUP($A132,'Annex 2 EHV charges'!$D:$O,10,FALSE)=0,"",VLOOKUP($A132,'Annex 2 EHV charges'!$D:$O,10,FALSE)),"")</f>
        <v>2476</v>
      </c>
      <c r="G132" s="93">
        <f>IFERROR(IF(VLOOKUP($A132,'Annex 2 EHV charges'!$D:$O,11,FALSE)=0,"",VLOOKUP($A132,'Annex 2 EHV charges'!$D:$O,11,FALSE)),"")</f>
        <v>0.05</v>
      </c>
      <c r="H132" s="93">
        <f>IFERROR(IF(VLOOKUP($A132,'Annex 2 EHV charges'!$D:$O,12,FALSE)=0,"",VLOOKUP($A132,'Annex 2 EHV charges'!$D:$O,12,FALSE)),"")</f>
        <v>0.05</v>
      </c>
    </row>
    <row r="133" spans="1:8" x14ac:dyDescent="0.2">
      <c r="A133" s="90">
        <f t="array" ref="A133">IFERROR(INDEX('Annex 2 EHV charges'!$D$11:$D$260, MATCH(0, IF(ISBLANK('Annex 2 EHV charges'!$D$11:$D$260),1, COUNTIF(A$4:$A132, 'Annex 2 EHV charges'!$D$11:$D$260)), 0)),"")</f>
        <v>969</v>
      </c>
      <c r="B133" s="89">
        <f>IF($A133="","",VLOOKUP($A133,'Annex 2 EHV charges'!$D:$O,2,0))</f>
        <v>969</v>
      </c>
      <c r="C133" s="90">
        <f>IF($A133="","",VLOOKUP($A133,'Annex 2 EHV charges'!$D:$O,3,0))</f>
        <v>2100041264099</v>
      </c>
      <c r="D133" s="89" t="str">
        <f>IF($A133="","",VLOOKUP($A133,'Annex 2 EHV charges'!$D:$O,4,0))</f>
        <v>Crug Mawr Farm PV</v>
      </c>
      <c r="E133" s="91" t="str">
        <f>IFERROR(IF(VLOOKUP($A133,'Annex 2 EHV charges'!$D:$O,9,FALSE)=0,"",VLOOKUP($A133,'Annex 2 EHV charges'!$D:$O,9,FALSE)),"")</f>
        <v/>
      </c>
      <c r="F133" s="92">
        <f>IFERROR(IF(VLOOKUP($A133,'Annex 2 EHV charges'!$D:$O,10,FALSE)=0,"",VLOOKUP($A133,'Annex 2 EHV charges'!$D:$O,10,FALSE)),"")</f>
        <v>1055.02</v>
      </c>
      <c r="G133" s="93">
        <f>IFERROR(IF(VLOOKUP($A133,'Annex 2 EHV charges'!$D:$O,11,FALSE)=0,"",VLOOKUP($A133,'Annex 2 EHV charges'!$D:$O,11,FALSE)),"")</f>
        <v>0.05</v>
      </c>
      <c r="H133" s="93">
        <f>IFERROR(IF(VLOOKUP($A133,'Annex 2 EHV charges'!$D:$O,12,FALSE)=0,"",VLOOKUP($A133,'Annex 2 EHV charges'!$D:$O,12,FALSE)),"")</f>
        <v>0.05</v>
      </c>
    </row>
    <row r="134" spans="1:8" x14ac:dyDescent="0.2">
      <c r="A134" s="90">
        <f t="array" ref="A134">IFERROR(INDEX('Annex 2 EHV charges'!$D$11:$D$260, MATCH(0, IF(ISBLANK('Annex 2 EHV charges'!$D$11:$D$260),1, COUNTIF(A$4:$A133, 'Annex 2 EHV charges'!$D$11:$D$260)), 0)),"")</f>
        <v>970</v>
      </c>
      <c r="B134" s="89">
        <f>IF($A134="","",VLOOKUP($A134,'Annex 2 EHV charges'!$D:$O,2,0))</f>
        <v>970</v>
      </c>
      <c r="C134" s="90">
        <f>IF($A134="","",VLOOKUP($A134,'Annex 2 EHV charges'!$D:$O,3,0))</f>
        <v>2100041265525</v>
      </c>
      <c r="D134" s="89" t="str">
        <f>IF($A134="","",VLOOKUP($A134,'Annex 2 EHV charges'!$D:$O,4,0))</f>
        <v>Yerbeston Chapel Hill PV</v>
      </c>
      <c r="E134" s="91" t="str">
        <f>IFERROR(IF(VLOOKUP($A134,'Annex 2 EHV charges'!$D:$O,9,FALSE)=0,"",VLOOKUP($A134,'Annex 2 EHV charges'!$D:$O,9,FALSE)),"")</f>
        <v/>
      </c>
      <c r="F134" s="92">
        <f>IFERROR(IF(VLOOKUP($A134,'Annex 2 EHV charges'!$D:$O,10,FALSE)=0,"",VLOOKUP($A134,'Annex 2 EHV charges'!$D:$O,10,FALSE)),"")</f>
        <v>2975.52</v>
      </c>
      <c r="G134" s="93">
        <f>IFERROR(IF(VLOOKUP($A134,'Annex 2 EHV charges'!$D:$O,11,FALSE)=0,"",VLOOKUP($A134,'Annex 2 EHV charges'!$D:$O,11,FALSE)),"")</f>
        <v>0.05</v>
      </c>
      <c r="H134" s="93">
        <f>IFERROR(IF(VLOOKUP($A134,'Annex 2 EHV charges'!$D:$O,12,FALSE)=0,"",VLOOKUP($A134,'Annex 2 EHV charges'!$D:$O,12,FALSE)),"")</f>
        <v>0.05</v>
      </c>
    </row>
    <row r="135" spans="1:8" x14ac:dyDescent="0.2">
      <c r="A135" s="90">
        <f t="array" ref="A135">IFERROR(INDEX('Annex 2 EHV charges'!$D$11:$D$260, MATCH(0, IF(ISBLANK('Annex 2 EHV charges'!$D$11:$D$260),1, COUNTIF(A$4:$A134, 'Annex 2 EHV charges'!$D$11:$D$260)), 0)),"")</f>
        <v>971</v>
      </c>
      <c r="B135" s="89">
        <f>IF($A135="","",VLOOKUP($A135,'Annex 2 EHV charges'!$D:$O,2,0))</f>
        <v>971</v>
      </c>
      <c r="C135" s="90">
        <f>IF($A135="","",VLOOKUP($A135,'Annex 2 EHV charges'!$D:$O,3,0))</f>
        <v>2100041265818</v>
      </c>
      <c r="D135" s="89" t="str">
        <f>IF($A135="","",VLOOKUP($A135,'Annex 2 EHV charges'!$D:$O,4,0))</f>
        <v>Aberaman Park Phase 2</v>
      </c>
      <c r="E135" s="91">
        <f>IFERROR(IF(VLOOKUP($A135,'Annex 2 EHV charges'!$D:$O,9,FALSE)=0,"",VLOOKUP($A135,'Annex 2 EHV charges'!$D:$O,9,FALSE)),"")</f>
        <v>-0.78400000000000003</v>
      </c>
      <c r="F135" s="92">
        <f>IFERROR(IF(VLOOKUP($A135,'Annex 2 EHV charges'!$D:$O,10,FALSE)=0,"",VLOOKUP($A135,'Annex 2 EHV charges'!$D:$O,10,FALSE)),"")</f>
        <v>1634.44</v>
      </c>
      <c r="G135" s="93">
        <f>IFERROR(IF(VLOOKUP($A135,'Annex 2 EHV charges'!$D:$O,11,FALSE)=0,"",VLOOKUP($A135,'Annex 2 EHV charges'!$D:$O,11,FALSE)),"")</f>
        <v>0.05</v>
      </c>
      <c r="H135" s="93">
        <f>IFERROR(IF(VLOOKUP($A135,'Annex 2 EHV charges'!$D:$O,12,FALSE)=0,"",VLOOKUP($A135,'Annex 2 EHV charges'!$D:$O,12,FALSE)),"")</f>
        <v>0.05</v>
      </c>
    </row>
    <row r="136" spans="1:8" x14ac:dyDescent="0.2">
      <c r="A136" s="90">
        <f t="array" ref="A136">IFERROR(INDEX('Annex 2 EHV charges'!$D$11:$D$260, MATCH(0, IF(ISBLANK('Annex 2 EHV charges'!$D$11:$D$260),1, COUNTIF(A$4:$A135, 'Annex 2 EHV charges'!$D$11:$D$260)), 0)),"")</f>
        <v>972</v>
      </c>
      <c r="B136" s="89">
        <f>IF($A136="","",VLOOKUP($A136,'Annex 2 EHV charges'!$D:$O,2,0))</f>
        <v>972</v>
      </c>
      <c r="C136" s="90">
        <f>IF($A136="","",VLOOKUP($A136,'Annex 2 EHV charges'!$D:$O,3,0))</f>
        <v>2100041267930</v>
      </c>
      <c r="D136" s="89" t="str">
        <f>IF($A136="","",VLOOKUP($A136,'Annex 2 EHV charges'!$D:$O,4,0))</f>
        <v>Rhyd-y-Pandy PV</v>
      </c>
      <c r="E136" s="91" t="str">
        <f>IFERROR(IF(VLOOKUP($A136,'Annex 2 EHV charges'!$D:$O,9,FALSE)=0,"",VLOOKUP($A136,'Annex 2 EHV charges'!$D:$O,9,FALSE)),"")</f>
        <v/>
      </c>
      <c r="F136" s="92">
        <f>IFERROR(IF(VLOOKUP($A136,'Annex 2 EHV charges'!$D:$O,10,FALSE)=0,"",VLOOKUP($A136,'Annex 2 EHV charges'!$D:$O,10,FALSE)),"")</f>
        <v>946.29</v>
      </c>
      <c r="G136" s="93">
        <f>IFERROR(IF(VLOOKUP($A136,'Annex 2 EHV charges'!$D:$O,11,FALSE)=0,"",VLOOKUP($A136,'Annex 2 EHV charges'!$D:$O,11,FALSE)),"")</f>
        <v>0.05</v>
      </c>
      <c r="H136" s="93">
        <f>IFERROR(IF(VLOOKUP($A136,'Annex 2 EHV charges'!$D:$O,12,FALSE)=0,"",VLOOKUP($A136,'Annex 2 EHV charges'!$D:$O,12,FALSE)),"")</f>
        <v>0.05</v>
      </c>
    </row>
    <row r="137" spans="1:8" x14ac:dyDescent="0.2">
      <c r="A137" s="90">
        <f t="array" ref="A137">IFERROR(INDEX('Annex 2 EHV charges'!$D$11:$D$260, MATCH(0, IF(ISBLANK('Annex 2 EHV charges'!$D$11:$D$260),1, COUNTIF(A$4:$A136, 'Annex 2 EHV charges'!$D$11:$D$260)), 0)),"")</f>
        <v>973</v>
      </c>
      <c r="B137" s="89">
        <f>IF($A137="","",VLOOKUP($A137,'Annex 2 EHV charges'!$D:$O,2,0))</f>
        <v>973</v>
      </c>
      <c r="C137" s="90">
        <f>IF($A137="","",VLOOKUP($A137,'Annex 2 EHV charges'!$D:$O,3,0))</f>
        <v>2100041268846</v>
      </c>
      <c r="D137" s="89" t="str">
        <f>IF($A137="","",VLOOKUP($A137,'Annex 2 EHV charges'!$D:$O,4,0))</f>
        <v>Haverfordwest PV</v>
      </c>
      <c r="E137" s="91" t="str">
        <f>IFERROR(IF(VLOOKUP($A137,'Annex 2 EHV charges'!$D:$O,9,FALSE)=0,"",VLOOKUP($A137,'Annex 2 EHV charges'!$D:$O,9,FALSE)),"")</f>
        <v/>
      </c>
      <c r="F137" s="92">
        <f>IFERROR(IF(VLOOKUP($A137,'Annex 2 EHV charges'!$D:$O,10,FALSE)=0,"",VLOOKUP($A137,'Annex 2 EHV charges'!$D:$O,10,FALSE)),"")</f>
        <v>998.6</v>
      </c>
      <c r="G137" s="93">
        <f>IFERROR(IF(VLOOKUP($A137,'Annex 2 EHV charges'!$D:$O,11,FALSE)=0,"",VLOOKUP($A137,'Annex 2 EHV charges'!$D:$O,11,FALSE)),"")</f>
        <v>0.05</v>
      </c>
      <c r="H137" s="93">
        <f>IFERROR(IF(VLOOKUP($A137,'Annex 2 EHV charges'!$D:$O,12,FALSE)=0,"",VLOOKUP($A137,'Annex 2 EHV charges'!$D:$O,12,FALSE)),"")</f>
        <v>0.05</v>
      </c>
    </row>
    <row r="138" spans="1:8" x14ac:dyDescent="0.2">
      <c r="A138" s="90">
        <f t="array" ref="A138">IFERROR(INDEX('Annex 2 EHV charges'!$D$11:$D$260, MATCH(0, IF(ISBLANK('Annex 2 EHV charges'!$D$11:$D$260),1, COUNTIF(A$4:$A137, 'Annex 2 EHV charges'!$D$11:$D$260)), 0)),"")</f>
        <v>974</v>
      </c>
      <c r="B138" s="89">
        <f>IF($A138="","",VLOOKUP($A138,'Annex 2 EHV charges'!$D:$O,2,0))</f>
        <v>974</v>
      </c>
      <c r="C138" s="90">
        <f>IF($A138="","",VLOOKUP($A138,'Annex 2 EHV charges'!$D:$O,3,0))</f>
        <v>2100041269821</v>
      </c>
      <c r="D138" s="89" t="str">
        <f>IF($A138="","",VLOOKUP($A138,'Annex 2 EHV charges'!$D:$O,4,0))</f>
        <v>Blaenlliedi Farm WF</v>
      </c>
      <c r="E138" s="91" t="str">
        <f>IFERROR(IF(VLOOKUP($A138,'Annex 2 EHV charges'!$D:$O,9,FALSE)=0,"",VLOOKUP($A138,'Annex 2 EHV charges'!$D:$O,9,FALSE)),"")</f>
        <v/>
      </c>
      <c r="F138" s="92">
        <f>IFERROR(IF(VLOOKUP($A138,'Annex 2 EHV charges'!$D:$O,10,FALSE)=0,"",VLOOKUP($A138,'Annex 2 EHV charges'!$D:$O,10,FALSE)),"")</f>
        <v>706.4</v>
      </c>
      <c r="G138" s="93">
        <f>IFERROR(IF(VLOOKUP($A138,'Annex 2 EHV charges'!$D:$O,11,FALSE)=0,"",VLOOKUP($A138,'Annex 2 EHV charges'!$D:$O,11,FALSE)),"")</f>
        <v>0.05</v>
      </c>
      <c r="H138" s="93">
        <f>IFERROR(IF(VLOOKUP($A138,'Annex 2 EHV charges'!$D:$O,12,FALSE)=0,"",VLOOKUP($A138,'Annex 2 EHV charges'!$D:$O,12,FALSE)),"")</f>
        <v>0.05</v>
      </c>
    </row>
    <row r="139" spans="1:8" x14ac:dyDescent="0.2">
      <c r="A139" s="90">
        <f t="array" ref="A139">IFERROR(INDEX('Annex 2 EHV charges'!$D$11:$D$260, MATCH(0, IF(ISBLANK('Annex 2 EHV charges'!$D$11:$D$260),1, COUNTIF(A$4:$A138, 'Annex 2 EHV charges'!$D$11:$D$260)), 0)),"")</f>
        <v>7159</v>
      </c>
      <c r="B139" s="89">
        <f>IF($A139="","",VLOOKUP($A139,'Annex 2 EHV charges'!$D:$O,2,0))</f>
        <v>7159</v>
      </c>
      <c r="C139" s="90">
        <f>IF($A139="","",VLOOKUP($A139,'Annex 2 EHV charges'!$D:$O,3,0))</f>
        <v>7159</v>
      </c>
      <c r="D139" s="89" t="str">
        <f>IF($A139="","",VLOOKUP($A139,'Annex 2 EHV charges'!$D:$O,4,0))</f>
        <v>Solutia District Energy Newport</v>
      </c>
      <c r="E139" s="91">
        <f>IFERROR(IF(VLOOKUP($A139,'Annex 2 EHV charges'!$D:$O,9,FALSE)=0,"",VLOOKUP($A139,'Annex 2 EHV charges'!$D:$O,9,FALSE)),"")</f>
        <v>-1.0999999999999999E-2</v>
      </c>
      <c r="F139" s="92">
        <f>IFERROR(IF(VLOOKUP($A139,'Annex 2 EHV charges'!$D:$O,10,FALSE)=0,"",VLOOKUP($A139,'Annex 2 EHV charges'!$D:$O,10,FALSE)),"")</f>
        <v>216.59</v>
      </c>
      <c r="G139" s="93">
        <f>IFERROR(IF(VLOOKUP($A139,'Annex 2 EHV charges'!$D:$O,11,FALSE)=0,"",VLOOKUP($A139,'Annex 2 EHV charges'!$D:$O,11,FALSE)),"")</f>
        <v>0.05</v>
      </c>
      <c r="H139" s="93">
        <f>IFERROR(IF(VLOOKUP($A139,'Annex 2 EHV charges'!$D:$O,12,FALSE)=0,"",VLOOKUP($A139,'Annex 2 EHV charges'!$D:$O,12,FALSE)),"")</f>
        <v>0.05</v>
      </c>
    </row>
    <row r="140" spans="1:8" x14ac:dyDescent="0.2">
      <c r="A140" s="90">
        <f t="array" ref="A140">IFERROR(INDEX('Annex 2 EHV charges'!$D$11:$D$260, MATCH(0, IF(ISBLANK('Annex 2 EHV charges'!$D$11:$D$260),1, COUNTIF(A$4:$A139, 'Annex 2 EHV charges'!$D$11:$D$260)), 0)),"")</f>
        <v>7163</v>
      </c>
      <c r="B140" s="89">
        <f>IF($A140="","",VLOOKUP($A140,'Annex 2 EHV charges'!$D:$O,2,0))</f>
        <v>7163</v>
      </c>
      <c r="C140" s="90">
        <f>IF($A140="","",VLOOKUP($A140,'Annex 2 EHV charges'!$D:$O,3,0))</f>
        <v>7163</v>
      </c>
      <c r="D140" s="89" t="str">
        <f>IF($A140="","",VLOOKUP($A140,'Annex 2 EHV charges'!$D:$O,4,0))</f>
        <v>Aberaman Park</v>
      </c>
      <c r="E140" s="91">
        <f>IFERROR(IF(VLOOKUP($A140,'Annex 2 EHV charges'!$D:$O,9,FALSE)=0,"",VLOOKUP($A140,'Annex 2 EHV charges'!$D:$O,9,FALSE)),"")</f>
        <v>-0.33900000000000002</v>
      </c>
      <c r="F140" s="92">
        <f>IFERROR(IF(VLOOKUP($A140,'Annex 2 EHV charges'!$D:$O,10,FALSE)=0,"",VLOOKUP($A140,'Annex 2 EHV charges'!$D:$O,10,FALSE)),"")</f>
        <v>592.05999999999995</v>
      </c>
      <c r="G140" s="93">
        <f>IFERROR(IF(VLOOKUP($A140,'Annex 2 EHV charges'!$D:$O,11,FALSE)=0,"",VLOOKUP($A140,'Annex 2 EHV charges'!$D:$O,11,FALSE)),"")</f>
        <v>0.05</v>
      </c>
      <c r="H140" s="93">
        <f>IFERROR(IF(VLOOKUP($A140,'Annex 2 EHV charges'!$D:$O,12,FALSE)=0,"",VLOOKUP($A140,'Annex 2 EHV charges'!$D:$O,12,FALSE)),"")</f>
        <v>0.05</v>
      </c>
    </row>
    <row r="141" spans="1:8" x14ac:dyDescent="0.2">
      <c r="A141" s="90">
        <f t="array" ref="A141">IFERROR(INDEX('Annex 2 EHV charges'!$D$11:$D$260, MATCH(0, IF(ISBLANK('Annex 2 EHV charges'!$D$11:$D$260),1, COUNTIF(A$4:$A140, 'Annex 2 EHV charges'!$D$11:$D$260)), 0)),"")</f>
        <v>7329</v>
      </c>
      <c r="B141" s="89">
        <f>IF($A141="","",VLOOKUP($A141,'Annex 2 EHV charges'!$D:$O,2,0))</f>
        <v>7329</v>
      </c>
      <c r="C141" s="90">
        <f>IF($A141="","",VLOOKUP($A141,'Annex 2 EHV charges'!$D:$O,3,0))</f>
        <v>7329</v>
      </c>
      <c r="D141" s="89" t="str">
        <f>IF($A141="","",VLOOKUP($A141,'Annex 2 EHV charges'!$D:$O,4,0))</f>
        <v>Dowlais II STOR CVA</v>
      </c>
      <c r="E141" s="91">
        <f>IFERROR(IF(VLOOKUP($A141,'Annex 2 EHV charges'!$D:$O,9,FALSE)=0,"",VLOOKUP($A141,'Annex 2 EHV charges'!$D:$O,9,FALSE)),"")</f>
        <v>-1.0999999999999999E-2</v>
      </c>
      <c r="F141" s="92">
        <f>IFERROR(IF(VLOOKUP($A141,'Annex 2 EHV charges'!$D:$O,10,FALSE)=0,"",VLOOKUP($A141,'Annex 2 EHV charges'!$D:$O,10,FALSE)),"")</f>
        <v>1333.94</v>
      </c>
      <c r="G141" s="93">
        <f>IFERROR(IF(VLOOKUP($A141,'Annex 2 EHV charges'!$D:$O,11,FALSE)=0,"",VLOOKUP($A141,'Annex 2 EHV charges'!$D:$O,11,FALSE)),"")</f>
        <v>0.05</v>
      </c>
      <c r="H141" s="93">
        <f>IFERROR(IF(VLOOKUP($A141,'Annex 2 EHV charges'!$D:$O,12,FALSE)=0,"",VLOOKUP($A141,'Annex 2 EHV charges'!$D:$O,12,FALSE)),"")</f>
        <v>0.05</v>
      </c>
    </row>
    <row r="142" spans="1:8" x14ac:dyDescent="0.2">
      <c r="A142" s="90">
        <f t="array" ref="A142">IFERROR(INDEX('Annex 2 EHV charges'!$D$11:$D$260, MATCH(0, IF(ISBLANK('Annex 2 EHV charges'!$D$11:$D$260),1, COUNTIF(A$4:$A141, 'Annex 2 EHV charges'!$D$11:$D$260)), 0)),"")</f>
        <v>7347</v>
      </c>
      <c r="B142" s="89">
        <f>IF($A142="","",VLOOKUP($A142,'Annex 2 EHV charges'!$D:$O,2,0))</f>
        <v>7347</v>
      </c>
      <c r="C142" s="90">
        <f>IF($A142="","",VLOOKUP($A142,'Annex 2 EHV charges'!$D:$O,3,0))</f>
        <v>7347</v>
      </c>
      <c r="D142" s="89" t="str">
        <f>IF($A142="","",VLOOKUP($A142,'Annex 2 EHV charges'!$D:$O,4,0))</f>
        <v>Alcoa B STOR</v>
      </c>
      <c r="E142" s="91" t="str">
        <f>IFERROR(IF(VLOOKUP($A142,'Annex 2 EHV charges'!$D:$O,9,FALSE)=0,"",VLOOKUP($A142,'Annex 2 EHV charges'!$D:$O,9,FALSE)),"")</f>
        <v/>
      </c>
      <c r="F142" s="92">
        <f>IFERROR(IF(VLOOKUP($A142,'Annex 2 EHV charges'!$D:$O,10,FALSE)=0,"",VLOOKUP($A142,'Annex 2 EHV charges'!$D:$O,10,FALSE)),"")</f>
        <v>1083.46</v>
      </c>
      <c r="G142" s="93">
        <f>IFERROR(IF(VLOOKUP($A142,'Annex 2 EHV charges'!$D:$O,11,FALSE)=0,"",VLOOKUP($A142,'Annex 2 EHV charges'!$D:$O,11,FALSE)),"")</f>
        <v>0.05</v>
      </c>
      <c r="H142" s="93">
        <f>IFERROR(IF(VLOOKUP($A142,'Annex 2 EHV charges'!$D:$O,12,FALSE)=0,"",VLOOKUP($A142,'Annex 2 EHV charges'!$D:$O,12,FALSE)),"")</f>
        <v>0.05</v>
      </c>
    </row>
    <row r="143" spans="1:8" x14ac:dyDescent="0.2">
      <c r="A143" s="90" t="str">
        <f t="array" ref="A143">IFERROR(INDEX('Annex 2 EHV charges'!$D$11:$D$260, MATCH(0, IF(ISBLANK('Annex 2 EHV charges'!$D$11:$D$260),1, COUNTIF(A$4:$A142, 'Annex 2 EHV charges'!$D$11:$D$260)), 0)),"")</f>
        <v>New Export 1</v>
      </c>
      <c r="B143" s="89" t="str">
        <f>IF($A143="","",VLOOKUP($A143,'Annex 2 EHV charges'!$D:$O,2,0))</f>
        <v>New Export 1</v>
      </c>
      <c r="C143" s="90" t="str">
        <f>IF($A143="","",VLOOKUP($A143,'Annex 2 EHV charges'!$D:$O,3,0))</f>
        <v>New Export 1</v>
      </c>
      <c r="D143" s="89" t="str">
        <f>IF($A143="","",VLOOKUP($A143,'Annex 2 EHV charges'!$D:$O,4,0))</f>
        <v>Afon Llan 33kV PV</v>
      </c>
      <c r="E143" s="91" t="str">
        <f>IFERROR(IF(VLOOKUP($A143,'Annex 2 EHV charges'!$D:$O,9,FALSE)=0,"",VLOOKUP($A143,'Annex 2 EHV charges'!$D:$O,9,FALSE)),"")</f>
        <v/>
      </c>
      <c r="F143" s="92">
        <f>IFERROR(IF(VLOOKUP($A143,'Annex 2 EHV charges'!$D:$O,10,FALSE)=0,"",VLOOKUP($A143,'Annex 2 EHV charges'!$D:$O,10,FALSE)),"")</f>
        <v>1758.28</v>
      </c>
      <c r="G143" s="93">
        <f>IFERROR(IF(VLOOKUP($A143,'Annex 2 EHV charges'!$D:$O,11,FALSE)=0,"",VLOOKUP($A143,'Annex 2 EHV charges'!$D:$O,11,FALSE)),"")</f>
        <v>0.05</v>
      </c>
      <c r="H143" s="93">
        <f>IFERROR(IF(VLOOKUP($A143,'Annex 2 EHV charges'!$D:$O,12,FALSE)=0,"",VLOOKUP($A143,'Annex 2 EHV charges'!$D:$O,12,FALSE)),"")</f>
        <v>0.05</v>
      </c>
    </row>
    <row r="144" spans="1:8" x14ac:dyDescent="0.2">
      <c r="A144" s="90" t="str">
        <f t="array" ref="A144">IFERROR(INDEX('Annex 2 EHV charges'!$D$11:$D$260, MATCH(0, IF(ISBLANK('Annex 2 EHV charges'!$D$11:$D$260),1, COUNTIF(A$4:$A143, 'Annex 2 EHV charges'!$D$11:$D$260)), 0)),"")</f>
        <v>New Export 2</v>
      </c>
      <c r="B144" s="89" t="str">
        <f>IF($A144="","",VLOOKUP($A144,'Annex 2 EHV charges'!$D:$O,2,0))</f>
        <v>New Export 2</v>
      </c>
      <c r="C144" s="90" t="str">
        <f>IF($A144="","",VLOOKUP($A144,'Annex 2 EHV charges'!$D:$O,3,0))</f>
        <v>New Export 2</v>
      </c>
      <c r="D144" s="89" t="str">
        <f>IF($A144="","",VLOOKUP($A144,'Annex 2 EHV charges'!$D:$O,4,0))</f>
        <v>Barry Solar Park</v>
      </c>
      <c r="E144" s="91" t="str">
        <f>IFERROR(IF(VLOOKUP($A144,'Annex 2 EHV charges'!$D:$O,9,FALSE)=0,"",VLOOKUP($A144,'Annex 2 EHV charges'!$D:$O,9,FALSE)),"")</f>
        <v/>
      </c>
      <c r="F144" s="92">
        <f>IFERROR(IF(VLOOKUP($A144,'Annex 2 EHV charges'!$D:$O,10,FALSE)=0,"",VLOOKUP($A144,'Annex 2 EHV charges'!$D:$O,10,FALSE)),"")</f>
        <v>1484.07</v>
      </c>
      <c r="G144" s="93">
        <f>IFERROR(IF(VLOOKUP($A144,'Annex 2 EHV charges'!$D:$O,11,FALSE)=0,"",VLOOKUP($A144,'Annex 2 EHV charges'!$D:$O,11,FALSE)),"")</f>
        <v>0.05</v>
      </c>
      <c r="H144" s="93">
        <f>IFERROR(IF(VLOOKUP($A144,'Annex 2 EHV charges'!$D:$O,12,FALSE)=0,"",VLOOKUP($A144,'Annex 2 EHV charges'!$D:$O,12,FALSE)),"")</f>
        <v>0.05</v>
      </c>
    </row>
    <row r="145" spans="1:8" x14ac:dyDescent="0.2">
      <c r="A145" s="90" t="str">
        <f t="array" ref="A145">IFERROR(INDEX('Annex 2 EHV charges'!$D$11:$D$260, MATCH(0, IF(ISBLANK('Annex 2 EHV charges'!$D$11:$D$260),1, COUNTIF(A$4:$A144, 'Annex 2 EHV charges'!$D$11:$D$260)), 0)),"")</f>
        <v>New Export 3</v>
      </c>
      <c r="B145" s="89" t="str">
        <f>IF($A145="","",VLOOKUP($A145,'Annex 2 EHV charges'!$D:$O,2,0))</f>
        <v>New Export 3</v>
      </c>
      <c r="C145" s="90" t="str">
        <f>IF($A145="","",VLOOKUP($A145,'Annex 2 EHV charges'!$D:$O,3,0))</f>
        <v>New Export 3</v>
      </c>
      <c r="D145" s="89" t="str">
        <f>IF($A145="","",VLOOKUP($A145,'Annex 2 EHV charges'!$D:$O,4,0))</f>
        <v>Bryntail Solar Park</v>
      </c>
      <c r="E145" s="91" t="str">
        <f>IFERROR(IF(VLOOKUP($A145,'Annex 2 EHV charges'!$D:$O,9,FALSE)=0,"",VLOOKUP($A145,'Annex 2 EHV charges'!$D:$O,9,FALSE)),"")</f>
        <v/>
      </c>
      <c r="F145" s="92">
        <f>IFERROR(IF(VLOOKUP($A145,'Annex 2 EHV charges'!$D:$O,10,FALSE)=0,"",VLOOKUP($A145,'Annex 2 EHV charges'!$D:$O,10,FALSE)),"")</f>
        <v>4193.9399999999996</v>
      </c>
      <c r="G145" s="93">
        <f>IFERROR(IF(VLOOKUP($A145,'Annex 2 EHV charges'!$D:$O,11,FALSE)=0,"",VLOOKUP($A145,'Annex 2 EHV charges'!$D:$O,11,FALSE)),"")</f>
        <v>0.05</v>
      </c>
      <c r="H145" s="93">
        <f>IFERROR(IF(VLOOKUP($A145,'Annex 2 EHV charges'!$D:$O,12,FALSE)=0,"",VLOOKUP($A145,'Annex 2 EHV charges'!$D:$O,12,FALSE)),"")</f>
        <v>0.05</v>
      </c>
    </row>
    <row r="146" spans="1:8" x14ac:dyDescent="0.2">
      <c r="A146" s="90" t="str">
        <f t="array" ref="A146">IFERROR(INDEX('Annex 2 EHV charges'!$D$11:$D$260, MATCH(0, IF(ISBLANK('Annex 2 EHV charges'!$D$11:$D$260),1, COUNTIF(A$4:$A145, 'Annex 2 EHV charges'!$D$11:$D$260)), 0)),"")</f>
        <v>New Export 4</v>
      </c>
      <c r="B146" s="89" t="str">
        <f>IF($A146="","",VLOOKUP($A146,'Annex 2 EHV charges'!$D:$O,2,0))</f>
        <v>New Export 4</v>
      </c>
      <c r="C146" s="90" t="str">
        <f>IF($A146="","",VLOOKUP($A146,'Annex 2 EHV charges'!$D:$O,3,0))</f>
        <v>New Export 4</v>
      </c>
      <c r="D146" s="89" t="str">
        <f>IF($A146="","",VLOOKUP($A146,'Annex 2 EHV charges'!$D:$O,4,0))</f>
        <v>Brynwell Farm</v>
      </c>
      <c r="E146" s="91" t="str">
        <f>IFERROR(IF(VLOOKUP($A146,'Annex 2 EHV charges'!$D:$O,9,FALSE)=0,"",VLOOKUP($A146,'Annex 2 EHV charges'!$D:$O,9,FALSE)),"")</f>
        <v/>
      </c>
      <c r="F146" s="92">
        <f>IFERROR(IF(VLOOKUP($A146,'Annex 2 EHV charges'!$D:$O,10,FALSE)=0,"",VLOOKUP($A146,'Annex 2 EHV charges'!$D:$O,10,FALSE)),"")</f>
        <v>2479.86</v>
      </c>
      <c r="G146" s="93">
        <f>IFERROR(IF(VLOOKUP($A146,'Annex 2 EHV charges'!$D:$O,11,FALSE)=0,"",VLOOKUP($A146,'Annex 2 EHV charges'!$D:$O,11,FALSE)),"")</f>
        <v>0.05</v>
      </c>
      <c r="H146" s="93">
        <f>IFERROR(IF(VLOOKUP($A146,'Annex 2 EHV charges'!$D:$O,12,FALSE)=0,"",VLOOKUP($A146,'Annex 2 EHV charges'!$D:$O,12,FALSE)),"")</f>
        <v>0.05</v>
      </c>
    </row>
    <row r="147" spans="1:8" x14ac:dyDescent="0.2">
      <c r="A147" s="90" t="str">
        <f t="array" ref="A147">IFERROR(INDEX('Annex 2 EHV charges'!$D$11:$D$260, MATCH(0, IF(ISBLANK('Annex 2 EHV charges'!$D$11:$D$260),1, COUNTIF(A$4:$A146, 'Annex 2 EHV charges'!$D$11:$D$260)), 0)),"")</f>
        <v>New Export 5</v>
      </c>
      <c r="B147" s="89" t="str">
        <f>IF($A147="","",VLOOKUP($A147,'Annex 2 EHV charges'!$D:$O,2,0))</f>
        <v>New Export 5</v>
      </c>
      <c r="C147" s="90" t="str">
        <f>IF($A147="","",VLOOKUP($A147,'Annex 2 EHV charges'!$D:$O,3,0))</f>
        <v>New Export 5</v>
      </c>
      <c r="D147" s="89" t="str">
        <f>IF($A147="","",VLOOKUP($A147,'Annex 2 EHV charges'!$D:$O,4,0))</f>
        <v>Coedarrhydyglyn IDNO</v>
      </c>
      <c r="E147" s="91" t="str">
        <f>IFERROR(IF(VLOOKUP($A147,'Annex 2 EHV charges'!$D:$O,9,FALSE)=0,"",VLOOKUP($A147,'Annex 2 EHV charges'!$D:$O,9,FALSE)),"")</f>
        <v/>
      </c>
      <c r="F147" s="92">
        <f>IFERROR(IF(VLOOKUP($A147,'Annex 2 EHV charges'!$D:$O,10,FALSE)=0,"",VLOOKUP($A147,'Annex 2 EHV charges'!$D:$O,10,FALSE)),"")</f>
        <v>1043.06</v>
      </c>
      <c r="G147" s="93">
        <f>IFERROR(IF(VLOOKUP($A147,'Annex 2 EHV charges'!$D:$O,11,FALSE)=0,"",VLOOKUP($A147,'Annex 2 EHV charges'!$D:$O,11,FALSE)),"")</f>
        <v>0.05</v>
      </c>
      <c r="H147" s="93">
        <f>IFERROR(IF(VLOOKUP($A147,'Annex 2 EHV charges'!$D:$O,12,FALSE)=0,"",VLOOKUP($A147,'Annex 2 EHV charges'!$D:$O,12,FALSE)),"")</f>
        <v>0.05</v>
      </c>
    </row>
    <row r="148" spans="1:8" x14ac:dyDescent="0.2">
      <c r="A148" s="90" t="str">
        <f t="array" ref="A148">IFERROR(INDEX('Annex 2 EHV charges'!$D$11:$D$260, MATCH(0, IF(ISBLANK('Annex 2 EHV charges'!$D$11:$D$260),1, COUNTIF(A$4:$A147, 'Annex 2 EHV charges'!$D$11:$D$260)), 0)),"")</f>
        <v>New Export 6</v>
      </c>
      <c r="B148" s="89" t="str">
        <f>IF($A148="","",VLOOKUP($A148,'Annex 2 EHV charges'!$D:$O,2,0))</f>
        <v>New Export 6</v>
      </c>
      <c r="C148" s="90" t="str">
        <f>IF($A148="","",VLOOKUP($A148,'Annex 2 EHV charges'!$D:$O,3,0))</f>
        <v>New Export 6</v>
      </c>
      <c r="D148" s="89" t="str">
        <f>IF($A148="","",VLOOKUP($A148,'Annex 2 EHV charges'!$D:$O,4,0))</f>
        <v>Craig Y Perchych Solar Park</v>
      </c>
      <c r="E148" s="91" t="str">
        <f>IFERROR(IF(VLOOKUP($A148,'Annex 2 EHV charges'!$D:$O,9,FALSE)=0,"",VLOOKUP($A148,'Annex 2 EHV charges'!$D:$O,9,FALSE)),"")</f>
        <v/>
      </c>
      <c r="F148" s="92">
        <f>IFERROR(IF(VLOOKUP($A148,'Annex 2 EHV charges'!$D:$O,10,FALSE)=0,"",VLOOKUP($A148,'Annex 2 EHV charges'!$D:$O,10,FALSE)),"")</f>
        <v>1508.52</v>
      </c>
      <c r="G148" s="93">
        <f>IFERROR(IF(VLOOKUP($A148,'Annex 2 EHV charges'!$D:$O,11,FALSE)=0,"",VLOOKUP($A148,'Annex 2 EHV charges'!$D:$O,11,FALSE)),"")</f>
        <v>0.05</v>
      </c>
      <c r="H148" s="93">
        <f>IFERROR(IF(VLOOKUP($A148,'Annex 2 EHV charges'!$D:$O,12,FALSE)=0,"",VLOOKUP($A148,'Annex 2 EHV charges'!$D:$O,12,FALSE)),"")</f>
        <v>0.05</v>
      </c>
    </row>
    <row r="149" spans="1:8" x14ac:dyDescent="0.2">
      <c r="A149" s="90" t="str">
        <f t="array" ref="A149">IFERROR(INDEX('Annex 2 EHV charges'!$D$11:$D$260, MATCH(0, IF(ISBLANK('Annex 2 EHV charges'!$D$11:$D$260),1, COUNTIF(A$4:$A148, 'Annex 2 EHV charges'!$D$11:$D$260)), 0)),"")</f>
        <v>New Export 7</v>
      </c>
      <c r="B149" s="89" t="str">
        <f>IF($A149="","",VLOOKUP($A149,'Annex 2 EHV charges'!$D:$O,2,0))</f>
        <v>New Export 7</v>
      </c>
      <c r="C149" s="90" t="str">
        <f>IF($A149="","",VLOOKUP($A149,'Annex 2 EHV charges'!$D:$O,3,0))</f>
        <v>New Export 7</v>
      </c>
      <c r="D149" s="89" t="str">
        <f>IF($A149="","",VLOOKUP($A149,'Annex 2 EHV charges'!$D:$O,4,0))</f>
        <v>Croesheolydd Farm</v>
      </c>
      <c r="E149" s="91" t="str">
        <f>IFERROR(IF(VLOOKUP($A149,'Annex 2 EHV charges'!$D:$O,9,FALSE)=0,"",VLOOKUP($A149,'Annex 2 EHV charges'!$D:$O,9,FALSE)),"")</f>
        <v/>
      </c>
      <c r="F149" s="92">
        <f>IFERROR(IF(VLOOKUP($A149,'Annex 2 EHV charges'!$D:$O,10,FALSE)=0,"",VLOOKUP($A149,'Annex 2 EHV charges'!$D:$O,10,FALSE)),"")</f>
        <v>8638.09</v>
      </c>
      <c r="G149" s="93">
        <f>IFERROR(IF(VLOOKUP($A149,'Annex 2 EHV charges'!$D:$O,11,FALSE)=0,"",VLOOKUP($A149,'Annex 2 EHV charges'!$D:$O,11,FALSE)),"")</f>
        <v>0.05</v>
      </c>
      <c r="H149" s="93">
        <f>IFERROR(IF(VLOOKUP($A149,'Annex 2 EHV charges'!$D:$O,12,FALSE)=0,"",VLOOKUP($A149,'Annex 2 EHV charges'!$D:$O,12,FALSE)),"")</f>
        <v>0.05</v>
      </c>
    </row>
    <row r="150" spans="1:8" x14ac:dyDescent="0.2">
      <c r="A150" s="90" t="str">
        <f t="array" ref="A150">IFERROR(INDEX('Annex 2 EHV charges'!$D$11:$D$260, MATCH(0, IF(ISBLANK('Annex 2 EHV charges'!$D$11:$D$260),1, COUNTIF(A$4:$A149, 'Annex 2 EHV charges'!$D$11:$D$260)), 0)),"")</f>
        <v>New Export 8</v>
      </c>
      <c r="B150" s="89" t="str">
        <f>IF($A150="","",VLOOKUP($A150,'Annex 2 EHV charges'!$D:$O,2,0))</f>
        <v>New Export 8</v>
      </c>
      <c r="C150" s="90" t="str">
        <f>IF($A150="","",VLOOKUP($A150,'Annex 2 EHV charges'!$D:$O,3,0))</f>
        <v>New Export 8</v>
      </c>
      <c r="D150" s="89" t="str">
        <f>IF($A150="","",VLOOKUP($A150,'Annex 2 EHV charges'!$D:$O,4,0))</f>
        <v>Cwm Ifor 33kV PV</v>
      </c>
      <c r="E150" s="91" t="str">
        <f>IFERROR(IF(VLOOKUP($A150,'Annex 2 EHV charges'!$D:$O,9,FALSE)=0,"",VLOOKUP($A150,'Annex 2 EHV charges'!$D:$O,9,FALSE)),"")</f>
        <v/>
      </c>
      <c r="F150" s="92">
        <f>IFERROR(IF(VLOOKUP($A150,'Annex 2 EHV charges'!$D:$O,10,FALSE)=0,"",VLOOKUP($A150,'Annex 2 EHV charges'!$D:$O,10,FALSE)),"")</f>
        <v>666.59</v>
      </c>
      <c r="G150" s="93">
        <f>IFERROR(IF(VLOOKUP($A150,'Annex 2 EHV charges'!$D:$O,11,FALSE)=0,"",VLOOKUP($A150,'Annex 2 EHV charges'!$D:$O,11,FALSE)),"")</f>
        <v>0.05</v>
      </c>
      <c r="H150" s="93">
        <f>IFERROR(IF(VLOOKUP($A150,'Annex 2 EHV charges'!$D:$O,12,FALSE)=0,"",VLOOKUP($A150,'Annex 2 EHV charges'!$D:$O,12,FALSE)),"")</f>
        <v>0.05</v>
      </c>
    </row>
    <row r="151" spans="1:8" x14ac:dyDescent="0.2">
      <c r="A151" s="90" t="str">
        <f t="array" ref="A151">IFERROR(INDEX('Annex 2 EHV charges'!$D$11:$D$260, MATCH(0, IF(ISBLANK('Annex 2 EHV charges'!$D$11:$D$260),1, COUNTIF(A$4:$A150, 'Annex 2 EHV charges'!$D$11:$D$260)), 0)),"")</f>
        <v>New Export 9</v>
      </c>
      <c r="B151" s="89" t="str">
        <f>IF($A151="","",VLOOKUP($A151,'Annex 2 EHV charges'!$D:$O,2,0))</f>
        <v>New Export 9</v>
      </c>
      <c r="C151" s="90" t="str">
        <f>IF($A151="","",VLOOKUP($A151,'Annex 2 EHV charges'!$D:$O,3,0))</f>
        <v>New Export 9</v>
      </c>
      <c r="D151" s="89" t="str">
        <f>IF($A151="","",VLOOKUP($A151,'Annex 2 EHV charges'!$D:$O,4,0))</f>
        <v>ENVIROPARKS 33kV GEN</v>
      </c>
      <c r="E151" s="91">
        <f>IFERROR(IF(VLOOKUP($A151,'Annex 2 EHV charges'!$D:$O,9,FALSE)=0,"",VLOOKUP($A151,'Annex 2 EHV charges'!$D:$O,9,FALSE)),"")</f>
        <v>-0.01</v>
      </c>
      <c r="F151" s="92">
        <f>IFERROR(IF(VLOOKUP($A151,'Annex 2 EHV charges'!$D:$O,10,FALSE)=0,"",VLOOKUP($A151,'Annex 2 EHV charges'!$D:$O,10,FALSE)),"")</f>
        <v>1322.17</v>
      </c>
      <c r="G151" s="93">
        <f>IFERROR(IF(VLOOKUP($A151,'Annex 2 EHV charges'!$D:$O,11,FALSE)=0,"",VLOOKUP($A151,'Annex 2 EHV charges'!$D:$O,11,FALSE)),"")</f>
        <v>0.05</v>
      </c>
      <c r="H151" s="93">
        <f>IFERROR(IF(VLOOKUP($A151,'Annex 2 EHV charges'!$D:$O,12,FALSE)=0,"",VLOOKUP($A151,'Annex 2 EHV charges'!$D:$O,12,FALSE)),"")</f>
        <v>0.05</v>
      </c>
    </row>
    <row r="152" spans="1:8" x14ac:dyDescent="0.2">
      <c r="A152" s="90" t="str">
        <f t="array" ref="A152">IFERROR(INDEX('Annex 2 EHV charges'!$D$11:$D$260, MATCH(0, IF(ISBLANK('Annex 2 EHV charges'!$D$11:$D$260),1, COUNTIF(A$4:$A151, 'Annex 2 EHV charges'!$D$11:$D$260)), 0)),"")</f>
        <v>New Export 10</v>
      </c>
      <c r="B152" s="89" t="str">
        <f>IF($A152="","",VLOOKUP($A152,'Annex 2 EHV charges'!$D:$O,2,0))</f>
        <v>New Export 10</v>
      </c>
      <c r="C152" s="90" t="str">
        <f>IF($A152="","",VLOOKUP($A152,'Annex 2 EHV charges'!$D:$O,3,0))</f>
        <v>New Export 10</v>
      </c>
      <c r="D152" s="89" t="str">
        <f>IF($A152="","",VLOOKUP($A152,'Annex 2 EHV charges'!$D:$O,4,0))</f>
        <v>FOEL TRWSNANT 66kV</v>
      </c>
      <c r="E152" s="91" t="str">
        <f>IFERROR(IF(VLOOKUP($A152,'Annex 2 EHV charges'!$D:$O,9,FALSE)=0,"",VLOOKUP($A152,'Annex 2 EHV charges'!$D:$O,9,FALSE)),"")</f>
        <v/>
      </c>
      <c r="F152" s="92">
        <f>IFERROR(IF(VLOOKUP($A152,'Annex 2 EHV charges'!$D:$O,10,FALSE)=0,"",VLOOKUP($A152,'Annex 2 EHV charges'!$D:$O,10,FALSE)),"")</f>
        <v>10556.4</v>
      </c>
      <c r="G152" s="93">
        <f>IFERROR(IF(VLOOKUP($A152,'Annex 2 EHV charges'!$D:$O,11,FALSE)=0,"",VLOOKUP($A152,'Annex 2 EHV charges'!$D:$O,11,FALSE)),"")</f>
        <v>0.05</v>
      </c>
      <c r="H152" s="93">
        <f>IFERROR(IF(VLOOKUP($A152,'Annex 2 EHV charges'!$D:$O,12,FALSE)=0,"",VLOOKUP($A152,'Annex 2 EHV charges'!$D:$O,12,FALSE)),"")</f>
        <v>0.05</v>
      </c>
    </row>
    <row r="153" spans="1:8" x14ac:dyDescent="0.2">
      <c r="A153" s="90" t="str">
        <f t="array" ref="A153">IFERROR(INDEX('Annex 2 EHV charges'!$D$11:$D$260, MATCH(0, IF(ISBLANK('Annex 2 EHV charges'!$D$11:$D$260),1, COUNTIF(A$4:$A152, 'Annex 2 EHV charges'!$D$11:$D$260)), 0)),"")</f>
        <v>New Export 11</v>
      </c>
      <c r="B153" s="89" t="str">
        <f>IF($A153="","",VLOOKUP($A153,'Annex 2 EHV charges'!$D:$O,2,0))</f>
        <v>New Export 11</v>
      </c>
      <c r="C153" s="90" t="str">
        <f>IF($A153="","",VLOOKUP($A153,'Annex 2 EHV charges'!$D:$O,3,0))</f>
        <v>New Export 11</v>
      </c>
      <c r="D153" s="89" t="str">
        <f>IF($A153="","",VLOOKUP($A153,'Annex 2 EHV charges'!$D:$O,4,0))</f>
        <v>Fonmon Solar Farm</v>
      </c>
      <c r="E153" s="91" t="str">
        <f>IFERROR(IF(VLOOKUP($A153,'Annex 2 EHV charges'!$D:$O,9,FALSE)=0,"",VLOOKUP($A153,'Annex 2 EHV charges'!$D:$O,9,FALSE)),"")</f>
        <v/>
      </c>
      <c r="F153" s="92">
        <f>IFERROR(IF(VLOOKUP($A153,'Annex 2 EHV charges'!$D:$O,10,FALSE)=0,"",VLOOKUP($A153,'Annex 2 EHV charges'!$D:$O,10,FALSE)),"")</f>
        <v>1561.08</v>
      </c>
      <c r="G153" s="93">
        <f>IFERROR(IF(VLOOKUP($A153,'Annex 2 EHV charges'!$D:$O,11,FALSE)=0,"",VLOOKUP($A153,'Annex 2 EHV charges'!$D:$O,11,FALSE)),"")</f>
        <v>0.05</v>
      </c>
      <c r="H153" s="93">
        <f>IFERROR(IF(VLOOKUP($A153,'Annex 2 EHV charges'!$D:$O,12,FALSE)=0,"",VLOOKUP($A153,'Annex 2 EHV charges'!$D:$O,12,FALSE)),"")</f>
        <v>0.05</v>
      </c>
    </row>
    <row r="154" spans="1:8" x14ac:dyDescent="0.2">
      <c r="A154" s="90" t="str">
        <f t="array" ref="A154">IFERROR(INDEX('Annex 2 EHV charges'!$D$11:$D$260, MATCH(0, IF(ISBLANK('Annex 2 EHV charges'!$D$11:$D$260),1, COUNTIF(A$4:$A153, 'Annex 2 EHV charges'!$D$11:$D$260)), 0)),"")</f>
        <v>New Export 12</v>
      </c>
      <c r="B154" s="89" t="str">
        <f>IF($A154="","",VLOOKUP($A154,'Annex 2 EHV charges'!$D:$O,2,0))</f>
        <v>New Export 12</v>
      </c>
      <c r="C154" s="90" t="str">
        <f>IF($A154="","",VLOOKUP($A154,'Annex 2 EHV charges'!$D:$O,3,0))</f>
        <v>New Export 12</v>
      </c>
      <c r="D154" s="89" t="str">
        <f>IF($A154="","",VLOOKUP($A154,'Annex 2 EHV charges'!$D:$O,4,0))</f>
        <v>Great House Farm</v>
      </c>
      <c r="E154" s="91" t="str">
        <f>IFERROR(IF(VLOOKUP($A154,'Annex 2 EHV charges'!$D:$O,9,FALSE)=0,"",VLOOKUP($A154,'Annex 2 EHV charges'!$D:$O,9,FALSE)),"")</f>
        <v/>
      </c>
      <c r="F154" s="92">
        <f>IFERROR(IF(VLOOKUP($A154,'Annex 2 EHV charges'!$D:$O,10,FALSE)=0,"",VLOOKUP($A154,'Annex 2 EHV charges'!$D:$O,10,FALSE)),"")</f>
        <v>1090.1300000000001</v>
      </c>
      <c r="G154" s="93">
        <f>IFERROR(IF(VLOOKUP($A154,'Annex 2 EHV charges'!$D:$O,11,FALSE)=0,"",VLOOKUP($A154,'Annex 2 EHV charges'!$D:$O,11,FALSE)),"")</f>
        <v>0.05</v>
      </c>
      <c r="H154" s="93">
        <f>IFERROR(IF(VLOOKUP($A154,'Annex 2 EHV charges'!$D:$O,12,FALSE)=0,"",VLOOKUP($A154,'Annex 2 EHV charges'!$D:$O,12,FALSE)),"")</f>
        <v>0.05</v>
      </c>
    </row>
    <row r="155" spans="1:8" x14ac:dyDescent="0.2">
      <c r="A155" s="90" t="str">
        <f t="array" ref="A155">IFERROR(INDEX('Annex 2 EHV charges'!$D$11:$D$260, MATCH(0, IF(ISBLANK('Annex 2 EHV charges'!$D$11:$D$260),1, COUNTIF(A$4:$A154, 'Annex 2 EHV charges'!$D$11:$D$260)), 0)),"")</f>
        <v>New Export 13</v>
      </c>
      <c r="B155" s="89" t="str">
        <f>IF($A155="","",VLOOKUP($A155,'Annex 2 EHV charges'!$D:$O,2,0))</f>
        <v>New Export 13</v>
      </c>
      <c r="C155" s="90" t="str">
        <f>IF($A155="","",VLOOKUP($A155,'Annex 2 EHV charges'!$D:$O,3,0))</f>
        <v>New Export 13</v>
      </c>
      <c r="D155" s="89" t="str">
        <f>IF($A155="","",VLOOKUP($A155,'Annex 2 EHV charges'!$D:$O,4,0))</f>
        <v>Gwenlais Solar Farm</v>
      </c>
      <c r="E155" s="91" t="str">
        <f>IFERROR(IF(VLOOKUP($A155,'Annex 2 EHV charges'!$D:$O,9,FALSE)=0,"",VLOOKUP($A155,'Annex 2 EHV charges'!$D:$O,9,FALSE)),"")</f>
        <v/>
      </c>
      <c r="F155" s="92">
        <f>IFERROR(IF(VLOOKUP($A155,'Annex 2 EHV charges'!$D:$O,10,FALSE)=0,"",VLOOKUP($A155,'Annex 2 EHV charges'!$D:$O,10,FALSE)),"")</f>
        <v>518.73</v>
      </c>
      <c r="G155" s="93">
        <f>IFERROR(IF(VLOOKUP($A155,'Annex 2 EHV charges'!$D:$O,11,FALSE)=0,"",VLOOKUP($A155,'Annex 2 EHV charges'!$D:$O,11,FALSE)),"")</f>
        <v>0.05</v>
      </c>
      <c r="H155" s="93">
        <f>IFERROR(IF(VLOOKUP($A155,'Annex 2 EHV charges'!$D:$O,12,FALSE)=0,"",VLOOKUP($A155,'Annex 2 EHV charges'!$D:$O,12,FALSE)),"")</f>
        <v>0.05</v>
      </c>
    </row>
    <row r="156" spans="1:8" x14ac:dyDescent="0.2">
      <c r="A156" s="90" t="str">
        <f t="array" ref="A156">IFERROR(INDEX('Annex 2 EHV charges'!$D$11:$D$260, MATCH(0, IF(ISBLANK('Annex 2 EHV charges'!$D$11:$D$260),1, COUNTIF(A$4:$A155, 'Annex 2 EHV charges'!$D$11:$D$260)), 0)),"")</f>
        <v>New Export 14</v>
      </c>
      <c r="B156" s="89" t="str">
        <f>IF($A156="","",VLOOKUP($A156,'Annex 2 EHV charges'!$D:$O,2,0))</f>
        <v>New Export 14</v>
      </c>
      <c r="C156" s="90" t="str">
        <f>IF($A156="","",VLOOKUP($A156,'Annex 2 EHV charges'!$D:$O,3,0))</f>
        <v>New Export 14</v>
      </c>
      <c r="D156" s="89" t="str">
        <f>IF($A156="","",VLOOKUP($A156,'Annex 2 EHV charges'!$D:$O,4,0))</f>
        <v>Hawse Farm 132kV PV</v>
      </c>
      <c r="E156" s="91" t="str">
        <f>IFERROR(IF(VLOOKUP($A156,'Annex 2 EHV charges'!$D:$O,9,FALSE)=0,"",VLOOKUP($A156,'Annex 2 EHV charges'!$D:$O,9,FALSE)),"")</f>
        <v/>
      </c>
      <c r="F156" s="92">
        <f>IFERROR(IF(VLOOKUP($A156,'Annex 2 EHV charges'!$D:$O,10,FALSE)=0,"",VLOOKUP($A156,'Annex 2 EHV charges'!$D:$O,10,FALSE)),"")</f>
        <v>1051.9000000000001</v>
      </c>
      <c r="G156" s="93">
        <f>IFERROR(IF(VLOOKUP($A156,'Annex 2 EHV charges'!$D:$O,11,FALSE)=0,"",VLOOKUP($A156,'Annex 2 EHV charges'!$D:$O,11,FALSE)),"")</f>
        <v>0.05</v>
      </c>
      <c r="H156" s="93">
        <f>IFERROR(IF(VLOOKUP($A156,'Annex 2 EHV charges'!$D:$O,12,FALSE)=0,"",VLOOKUP($A156,'Annex 2 EHV charges'!$D:$O,12,FALSE)),"")</f>
        <v>0.05</v>
      </c>
    </row>
    <row r="157" spans="1:8" x14ac:dyDescent="0.2">
      <c r="A157" s="90" t="str">
        <f t="array" ref="A157">IFERROR(INDEX('Annex 2 EHV charges'!$D$11:$D$260, MATCH(0, IF(ISBLANK('Annex 2 EHV charges'!$D$11:$D$260),1, COUNTIF(A$4:$A156, 'Annex 2 EHV charges'!$D$11:$D$260)), 0)),"")</f>
        <v>New Export 15</v>
      </c>
      <c r="B157" s="89" t="str">
        <f>IF($A157="","",VLOOKUP($A157,'Annex 2 EHV charges'!$D:$O,2,0))</f>
        <v>New Export 15</v>
      </c>
      <c r="C157" s="90" t="str">
        <f>IF($A157="","",VLOOKUP($A157,'Annex 2 EHV charges'!$D:$O,3,0))</f>
        <v>New Export 15</v>
      </c>
      <c r="D157" s="89" t="str">
        <f>IF($A157="","",VLOOKUP($A157,'Annex 2 EHV charges'!$D:$O,4,0))</f>
        <v>Hendy 66kV WF</v>
      </c>
      <c r="E157" s="91" t="str">
        <f>IFERROR(IF(VLOOKUP($A157,'Annex 2 EHV charges'!$D:$O,9,FALSE)=0,"",VLOOKUP($A157,'Annex 2 EHV charges'!$D:$O,9,FALSE)),"")</f>
        <v/>
      </c>
      <c r="F157" s="92">
        <f>IFERROR(IF(VLOOKUP($A157,'Annex 2 EHV charges'!$D:$O,10,FALSE)=0,"",VLOOKUP($A157,'Annex 2 EHV charges'!$D:$O,10,FALSE)),"")</f>
        <v>2534.9499999999998</v>
      </c>
      <c r="G157" s="93">
        <f>IFERROR(IF(VLOOKUP($A157,'Annex 2 EHV charges'!$D:$O,11,FALSE)=0,"",VLOOKUP($A157,'Annex 2 EHV charges'!$D:$O,11,FALSE)),"")</f>
        <v>0.05</v>
      </c>
      <c r="H157" s="93">
        <f>IFERROR(IF(VLOOKUP($A157,'Annex 2 EHV charges'!$D:$O,12,FALSE)=0,"",VLOOKUP($A157,'Annex 2 EHV charges'!$D:$O,12,FALSE)),"")</f>
        <v>0.05</v>
      </c>
    </row>
    <row r="158" spans="1:8" x14ac:dyDescent="0.2">
      <c r="A158" s="90" t="str">
        <f t="array" ref="A158">IFERROR(INDEX('Annex 2 EHV charges'!$D$11:$D$260, MATCH(0, IF(ISBLANK('Annex 2 EHV charges'!$D$11:$D$260),1, COUNTIF(A$4:$A157, 'Annex 2 EHV charges'!$D$11:$D$260)), 0)),"")</f>
        <v>New Export 16</v>
      </c>
      <c r="B158" s="89" t="str">
        <f>IF($A158="","",VLOOKUP($A158,'Annex 2 EHV charges'!$D:$O,2,0))</f>
        <v>New Export 16</v>
      </c>
      <c r="C158" s="90" t="str">
        <f>IF($A158="","",VLOOKUP($A158,'Annex 2 EHV charges'!$D:$O,3,0))</f>
        <v>New Export 16</v>
      </c>
      <c r="D158" s="89" t="str">
        <f>IF($A158="","",VLOOKUP($A158,'Annex 2 EHV charges'!$D:$O,4,0))</f>
        <v>Hopkins Farm 33kV PV</v>
      </c>
      <c r="E158" s="91" t="str">
        <f>IFERROR(IF(VLOOKUP($A158,'Annex 2 EHV charges'!$D:$O,9,FALSE)=0,"",VLOOKUP($A158,'Annex 2 EHV charges'!$D:$O,9,FALSE)),"")</f>
        <v/>
      </c>
      <c r="F158" s="92">
        <f>IFERROR(IF(VLOOKUP($A158,'Annex 2 EHV charges'!$D:$O,10,FALSE)=0,"",VLOOKUP($A158,'Annex 2 EHV charges'!$D:$O,10,FALSE)),"")</f>
        <v>3706.36</v>
      </c>
      <c r="G158" s="93">
        <f>IFERROR(IF(VLOOKUP($A158,'Annex 2 EHV charges'!$D:$O,11,FALSE)=0,"",VLOOKUP($A158,'Annex 2 EHV charges'!$D:$O,11,FALSE)),"")</f>
        <v>0.05</v>
      </c>
      <c r="H158" s="93">
        <f>IFERROR(IF(VLOOKUP($A158,'Annex 2 EHV charges'!$D:$O,12,FALSE)=0,"",VLOOKUP($A158,'Annex 2 EHV charges'!$D:$O,12,FALSE)),"")</f>
        <v>0.05</v>
      </c>
    </row>
    <row r="159" spans="1:8" x14ac:dyDescent="0.2">
      <c r="A159" s="90" t="str">
        <f t="array" ref="A159">IFERROR(INDEX('Annex 2 EHV charges'!$D$11:$D$260, MATCH(0, IF(ISBLANK('Annex 2 EHV charges'!$D$11:$D$260),1, COUNTIF(A$4:$A158, 'Annex 2 EHV charges'!$D$11:$D$260)), 0)),"")</f>
        <v>New Export 17</v>
      </c>
      <c r="B159" s="89" t="str">
        <f>IF($A159="","",VLOOKUP($A159,'Annex 2 EHV charges'!$D:$O,2,0))</f>
        <v>New Export 17</v>
      </c>
      <c r="C159" s="90" t="str">
        <f>IF($A159="","",VLOOKUP($A159,'Annex 2 EHV charges'!$D:$O,3,0))</f>
        <v>New Export 17</v>
      </c>
      <c r="D159" s="89" t="str">
        <f>IF($A159="","",VLOOKUP($A159,'Annex 2 EHV charges'!$D:$O,4,0))</f>
        <v>Longlands Solar Park 33kV PV</v>
      </c>
      <c r="E159" s="91" t="str">
        <f>IFERROR(IF(VLOOKUP($A159,'Annex 2 EHV charges'!$D:$O,9,FALSE)=0,"",VLOOKUP($A159,'Annex 2 EHV charges'!$D:$O,9,FALSE)),"")</f>
        <v/>
      </c>
      <c r="F159" s="92">
        <f>IFERROR(IF(VLOOKUP($A159,'Annex 2 EHV charges'!$D:$O,10,FALSE)=0,"",VLOOKUP($A159,'Annex 2 EHV charges'!$D:$O,10,FALSE)),"")</f>
        <v>1043.07</v>
      </c>
      <c r="G159" s="93">
        <f>IFERROR(IF(VLOOKUP($A159,'Annex 2 EHV charges'!$D:$O,11,FALSE)=0,"",VLOOKUP($A159,'Annex 2 EHV charges'!$D:$O,11,FALSE)),"")</f>
        <v>0.05</v>
      </c>
      <c r="H159" s="93">
        <f>IFERROR(IF(VLOOKUP($A159,'Annex 2 EHV charges'!$D:$O,12,FALSE)=0,"",VLOOKUP($A159,'Annex 2 EHV charges'!$D:$O,12,FALSE)),"")</f>
        <v>0.05</v>
      </c>
    </row>
    <row r="160" spans="1:8" x14ac:dyDescent="0.2">
      <c r="A160" s="90" t="str">
        <f t="array" ref="A160">IFERROR(INDEX('Annex 2 EHV charges'!$D$11:$D$260, MATCH(0, IF(ISBLANK('Annex 2 EHV charges'!$D$11:$D$260),1, COUNTIF(A$4:$A159, 'Annex 2 EHV charges'!$D$11:$D$260)), 0)),"")</f>
        <v>New Export 18</v>
      </c>
      <c r="B160" s="89" t="str">
        <f>IF($A160="","",VLOOKUP($A160,'Annex 2 EHV charges'!$D:$O,2,0))</f>
        <v>New Export 18</v>
      </c>
      <c r="C160" s="90" t="str">
        <f>IF($A160="","",VLOOKUP($A160,'Annex 2 EHV charges'!$D:$O,3,0))</f>
        <v>New Export 18</v>
      </c>
      <c r="D160" s="89" t="str">
        <f>IF($A160="","",VLOOKUP($A160,'Annex 2 EHV charges'!$D:$O,4,0))</f>
        <v>Maesmawr Solar Park</v>
      </c>
      <c r="E160" s="91" t="str">
        <f>IFERROR(IF(VLOOKUP($A160,'Annex 2 EHV charges'!$D:$O,9,FALSE)=0,"",VLOOKUP($A160,'Annex 2 EHV charges'!$D:$O,9,FALSE)),"")</f>
        <v/>
      </c>
      <c r="F160" s="92">
        <f>IFERROR(IF(VLOOKUP($A160,'Annex 2 EHV charges'!$D:$O,10,FALSE)=0,"",VLOOKUP($A160,'Annex 2 EHV charges'!$D:$O,10,FALSE)),"")</f>
        <v>2863.88</v>
      </c>
      <c r="G160" s="93">
        <f>IFERROR(IF(VLOOKUP($A160,'Annex 2 EHV charges'!$D:$O,11,FALSE)=0,"",VLOOKUP($A160,'Annex 2 EHV charges'!$D:$O,11,FALSE)),"")</f>
        <v>0.05</v>
      </c>
      <c r="H160" s="93">
        <f>IFERROR(IF(VLOOKUP($A160,'Annex 2 EHV charges'!$D:$O,12,FALSE)=0,"",VLOOKUP($A160,'Annex 2 EHV charges'!$D:$O,12,FALSE)),"")</f>
        <v>0.05</v>
      </c>
    </row>
    <row r="161" spans="1:12" x14ac:dyDescent="0.2">
      <c r="A161" s="90" t="str">
        <f t="array" ref="A161">IFERROR(INDEX('Annex 2 EHV charges'!$D$11:$D$260, MATCH(0, IF(ISBLANK('Annex 2 EHV charges'!$D$11:$D$260),1, COUNTIF(A$4:$A160, 'Annex 2 EHV charges'!$D$11:$D$260)), 0)),"")</f>
        <v>New Export 20</v>
      </c>
      <c r="B161" s="89" t="str">
        <f>IF($A161="","",VLOOKUP($A161,'Annex 2 EHV charges'!$D:$O,2,0))</f>
        <v>New Export 20</v>
      </c>
      <c r="C161" s="90" t="str">
        <f>IF($A161="","",VLOOKUP($A161,'Annex 2 EHV charges'!$D:$O,3,0))</f>
        <v>New Export 20</v>
      </c>
      <c r="D161" s="89" t="str">
        <f>IF($A161="","",VLOOKUP($A161,'Annex 2 EHV charges'!$D:$O,4,0))</f>
        <v>Mynydd Carn Y Cefn</v>
      </c>
      <c r="E161" s="91" t="str">
        <f>IFERROR(IF(VLOOKUP($A161,'Annex 2 EHV charges'!$D:$O,9,FALSE)=0,"",VLOOKUP($A161,'Annex 2 EHV charges'!$D:$O,9,FALSE)),"")</f>
        <v/>
      </c>
      <c r="F161" s="92">
        <f>IFERROR(IF(VLOOKUP($A161,'Annex 2 EHV charges'!$D:$O,10,FALSE)=0,"",VLOOKUP($A161,'Annex 2 EHV charges'!$D:$O,10,FALSE)),"")</f>
        <v>3957.69</v>
      </c>
      <c r="G161" s="93">
        <f>IFERROR(IF(VLOOKUP($A161,'Annex 2 EHV charges'!$D:$O,11,FALSE)=0,"",VLOOKUP($A161,'Annex 2 EHV charges'!$D:$O,11,FALSE)),"")</f>
        <v>0.05</v>
      </c>
      <c r="H161" s="93">
        <f>IFERROR(IF(VLOOKUP($A161,'Annex 2 EHV charges'!$D:$O,12,FALSE)=0,"",VLOOKUP($A161,'Annex 2 EHV charges'!$D:$O,12,FALSE)),"")</f>
        <v>0.05</v>
      </c>
    </row>
    <row r="162" spans="1:12" x14ac:dyDescent="0.2">
      <c r="A162" s="90" t="str">
        <f t="array" ref="A162">IFERROR(INDEX('Annex 2 EHV charges'!$D$11:$D$260, MATCH(0, IF(ISBLANK('Annex 2 EHV charges'!$D$11:$D$260),1, COUNTIF(A$4:$A161, 'Annex 2 EHV charges'!$D$11:$D$260)), 0)),"")</f>
        <v>New Export 21</v>
      </c>
      <c r="B162" s="89" t="str">
        <f>IF($A162="","",VLOOKUP($A162,'Annex 2 EHV charges'!$D:$O,2,0))</f>
        <v>New Export 21</v>
      </c>
      <c r="C162" s="90" t="str">
        <f>IF($A162="","",VLOOKUP($A162,'Annex 2 EHV charges'!$D:$O,3,0))</f>
        <v>New Export 21</v>
      </c>
      <c r="D162" s="89" t="str">
        <f>IF($A162="","",VLOOKUP($A162,'Annex 2 EHV charges'!$D:$O,4,0))</f>
        <v>Mynydd Llanhilleth Wind Farm</v>
      </c>
      <c r="E162" s="91" t="str">
        <f>IFERROR(IF(VLOOKUP($A162,'Annex 2 EHV charges'!$D:$O,9,FALSE)=0,"",VLOOKUP($A162,'Annex 2 EHV charges'!$D:$O,9,FALSE)),"")</f>
        <v/>
      </c>
      <c r="F162" s="92">
        <f>IFERROR(IF(VLOOKUP($A162,'Annex 2 EHV charges'!$D:$O,10,FALSE)=0,"",VLOOKUP($A162,'Annex 2 EHV charges'!$D:$O,10,FALSE)),"")</f>
        <v>866.86</v>
      </c>
      <c r="G162" s="93">
        <f>IFERROR(IF(VLOOKUP($A162,'Annex 2 EHV charges'!$D:$O,11,FALSE)=0,"",VLOOKUP($A162,'Annex 2 EHV charges'!$D:$O,11,FALSE)),"")</f>
        <v>0.05</v>
      </c>
      <c r="H162" s="93">
        <f>IFERROR(IF(VLOOKUP($A162,'Annex 2 EHV charges'!$D:$O,12,FALSE)=0,"",VLOOKUP($A162,'Annex 2 EHV charges'!$D:$O,12,FALSE)),"")</f>
        <v>0.05</v>
      </c>
    </row>
    <row r="163" spans="1:12" x14ac:dyDescent="0.2">
      <c r="A163" s="90" t="str">
        <f t="array" ref="A163">IFERROR(INDEX('Annex 2 EHV charges'!$D$11:$D$260, MATCH(0, IF(ISBLANK('Annex 2 EHV charges'!$D$11:$D$260),1, COUNTIF(A$4:$A162, 'Annex 2 EHV charges'!$D$11:$D$260)), 0)),"")</f>
        <v>New Export 22</v>
      </c>
      <c r="B163" s="89" t="str">
        <f>IF($A163="","",VLOOKUP($A163,'Annex 2 EHV charges'!$D:$O,2,0))</f>
        <v>New Export 22</v>
      </c>
      <c r="C163" s="90" t="str">
        <f>IF($A163="","",VLOOKUP($A163,'Annex 2 EHV charges'!$D:$O,3,0))</f>
        <v>New Export 22</v>
      </c>
      <c r="D163" s="89" t="str">
        <f>IF($A163="","",VLOOKUP($A163,'Annex 2 EHV charges'!$D:$O,4,0))</f>
        <v>Mynydd Maen WF</v>
      </c>
      <c r="E163" s="91" t="str">
        <f>IFERROR(IF(VLOOKUP($A163,'Annex 2 EHV charges'!$D:$O,9,FALSE)=0,"",VLOOKUP($A163,'Annex 2 EHV charges'!$D:$O,9,FALSE)),"")</f>
        <v/>
      </c>
      <c r="F163" s="92">
        <f>IFERROR(IF(VLOOKUP($A163,'Annex 2 EHV charges'!$D:$O,10,FALSE)=0,"",VLOOKUP($A163,'Annex 2 EHV charges'!$D:$O,10,FALSE)),"")</f>
        <v>1044.23</v>
      </c>
      <c r="G163" s="93">
        <f>IFERROR(IF(VLOOKUP($A163,'Annex 2 EHV charges'!$D:$O,11,FALSE)=0,"",VLOOKUP($A163,'Annex 2 EHV charges'!$D:$O,11,FALSE)),"")</f>
        <v>0.05</v>
      </c>
      <c r="H163" s="93">
        <f>IFERROR(IF(VLOOKUP($A163,'Annex 2 EHV charges'!$D:$O,12,FALSE)=0,"",VLOOKUP($A163,'Annex 2 EHV charges'!$D:$O,12,FALSE)),"")</f>
        <v>0.05</v>
      </c>
    </row>
    <row r="164" spans="1:12" x14ac:dyDescent="0.2">
      <c r="A164" s="90" t="str">
        <f t="array" ref="A164">IFERROR(INDEX('Annex 2 EHV charges'!$D$11:$D$260, MATCH(0, IF(ISBLANK('Annex 2 EHV charges'!$D$11:$D$260),1, COUNTIF(A$4:$A163, 'Annex 2 EHV charges'!$D$11:$D$260)), 0)),"")</f>
        <v>New Export 23</v>
      </c>
      <c r="B164" s="89" t="str">
        <f>IF($A164="","",VLOOKUP($A164,'Annex 2 EHV charges'!$D:$O,2,0))</f>
        <v>New Export 23</v>
      </c>
      <c r="C164" s="90" t="str">
        <f>IF($A164="","",VLOOKUP($A164,'Annex 2 EHV charges'!$D:$O,3,0))</f>
        <v>New Export 23</v>
      </c>
      <c r="D164" s="89" t="str">
        <f>IF($A164="","",VLOOKUP($A164,'Annex 2 EHV charges'!$D:$O,4,0))</f>
        <v>Oaklands Farm</v>
      </c>
      <c r="E164" s="91" t="str">
        <f>IFERROR(IF(VLOOKUP($A164,'Annex 2 EHV charges'!$D:$O,9,FALSE)=0,"",VLOOKUP($A164,'Annex 2 EHV charges'!$D:$O,9,FALSE)),"")</f>
        <v/>
      </c>
      <c r="F164" s="92">
        <f>IFERROR(IF(VLOOKUP($A164,'Annex 2 EHV charges'!$D:$O,10,FALSE)=0,"",VLOOKUP($A164,'Annex 2 EHV charges'!$D:$O,10,FALSE)),"")</f>
        <v>1070.51</v>
      </c>
      <c r="G164" s="93">
        <f>IFERROR(IF(VLOOKUP($A164,'Annex 2 EHV charges'!$D:$O,11,FALSE)=0,"",VLOOKUP($A164,'Annex 2 EHV charges'!$D:$O,11,FALSE)),"")</f>
        <v>0.05</v>
      </c>
      <c r="H164" s="93">
        <f>IFERROR(IF(VLOOKUP($A164,'Annex 2 EHV charges'!$D:$O,12,FALSE)=0,"",VLOOKUP($A164,'Annex 2 EHV charges'!$D:$O,12,FALSE)),"")</f>
        <v>0.05</v>
      </c>
    </row>
    <row r="165" spans="1:12" x14ac:dyDescent="0.2">
      <c r="A165" s="90" t="str">
        <f t="array" ref="A165">IFERROR(INDEX('Annex 2 EHV charges'!$D$11:$D$260, MATCH(0, IF(ISBLANK('Annex 2 EHV charges'!$D$11:$D$260),1, COUNTIF(A$4:$A164, 'Annex 2 EHV charges'!$D$11:$D$260)), 0)),"")</f>
        <v>New Export 24</v>
      </c>
      <c r="B165" s="89" t="str">
        <f>IF($A165="","",VLOOKUP($A165,'Annex 2 EHV charges'!$D:$O,2,0))</f>
        <v>New Export 24</v>
      </c>
      <c r="C165" s="90" t="str">
        <f>IF($A165="","",VLOOKUP($A165,'Annex 2 EHV charges'!$D:$O,3,0))</f>
        <v>New Export 24</v>
      </c>
      <c r="D165" s="89" t="str">
        <f>IF($A165="","",VLOOKUP($A165,'Annex 2 EHV charges'!$D:$O,4,0))</f>
        <v>Pen Onn Solar Park</v>
      </c>
      <c r="E165" s="91" t="str">
        <f>IFERROR(IF(VLOOKUP($A165,'Annex 2 EHV charges'!$D:$O,9,FALSE)=0,"",VLOOKUP($A165,'Annex 2 EHV charges'!$D:$O,9,FALSE)),"")</f>
        <v/>
      </c>
      <c r="F165" s="92">
        <f>IFERROR(IF(VLOOKUP($A165,'Annex 2 EHV charges'!$D:$O,10,FALSE)=0,"",VLOOKUP($A165,'Annex 2 EHV charges'!$D:$O,10,FALSE)),"")</f>
        <v>14401.34</v>
      </c>
      <c r="G165" s="93">
        <f>IFERROR(IF(VLOOKUP($A165,'Annex 2 EHV charges'!$D:$O,11,FALSE)=0,"",VLOOKUP($A165,'Annex 2 EHV charges'!$D:$O,11,FALSE)),"")</f>
        <v>0.05</v>
      </c>
      <c r="H165" s="93">
        <f>IFERROR(IF(VLOOKUP($A165,'Annex 2 EHV charges'!$D:$O,12,FALSE)=0,"",VLOOKUP($A165,'Annex 2 EHV charges'!$D:$O,12,FALSE)),"")</f>
        <v>0.05</v>
      </c>
    </row>
    <row r="166" spans="1:12" x14ac:dyDescent="0.2">
      <c r="A166" s="90" t="str">
        <f t="array" ref="A166">IFERROR(INDEX('Annex 2 EHV charges'!$D$11:$D$260, MATCH(0, IF(ISBLANK('Annex 2 EHV charges'!$D$11:$D$260),1, COUNTIF(A$4:$A165, 'Annex 2 EHV charges'!$D$11:$D$260)), 0)),"")</f>
        <v>New Export 25</v>
      </c>
      <c r="B166" s="89" t="str">
        <f>IF($A166="","",VLOOKUP($A166,'Annex 2 EHV charges'!$D:$O,2,0))</f>
        <v>New Export 25</v>
      </c>
      <c r="C166" s="90" t="str">
        <f>IF($A166="","",VLOOKUP($A166,'Annex 2 EHV charges'!$D:$O,3,0))</f>
        <v>New Export 25</v>
      </c>
      <c r="D166" s="89" t="str">
        <f>IF($A166="","",VLOOKUP($A166,'Annex 2 EHV charges'!$D:$O,4,0))</f>
        <v>PENCOED STOR 132kV</v>
      </c>
      <c r="E166" s="91">
        <f>IFERROR(IF(VLOOKUP($A166,'Annex 2 EHV charges'!$D:$O,9,FALSE)=0,"",VLOOKUP($A166,'Annex 2 EHV charges'!$D:$O,9,FALSE)),"")</f>
        <v>-2E-3</v>
      </c>
      <c r="F166" s="92">
        <f>IFERROR(IF(VLOOKUP($A166,'Annex 2 EHV charges'!$D:$O,10,FALSE)=0,"",VLOOKUP($A166,'Annex 2 EHV charges'!$D:$O,10,FALSE)),"")</f>
        <v>1496.13</v>
      </c>
      <c r="G166" s="93">
        <f>IFERROR(IF(VLOOKUP($A166,'Annex 2 EHV charges'!$D:$O,11,FALSE)=0,"",VLOOKUP($A166,'Annex 2 EHV charges'!$D:$O,11,FALSE)),"")</f>
        <v>0.05</v>
      </c>
      <c r="H166" s="93">
        <f>IFERROR(IF(VLOOKUP($A166,'Annex 2 EHV charges'!$D:$O,12,FALSE)=0,"",VLOOKUP($A166,'Annex 2 EHV charges'!$D:$O,12,FALSE)),"")</f>
        <v>0.05</v>
      </c>
    </row>
    <row r="167" spans="1:12" x14ac:dyDescent="0.2">
      <c r="A167" s="90" t="str">
        <f t="array" ref="A167">IFERROR(INDEX('Annex 2 EHV charges'!$D$11:$D$260, MATCH(0, IF(ISBLANK('Annex 2 EHV charges'!$D$11:$D$260),1, COUNTIF(A$4:$A166, 'Annex 2 EHV charges'!$D$11:$D$260)), 0)),"")</f>
        <v>New Export 26</v>
      </c>
      <c r="B167" s="89" t="str">
        <f>IF($A167="","",VLOOKUP($A167,'Annex 2 EHV charges'!$D:$O,2,0))</f>
        <v>New Export 26</v>
      </c>
      <c r="C167" s="90" t="str">
        <f>IF($A167="","",VLOOKUP($A167,'Annex 2 EHV charges'!$D:$O,3,0))</f>
        <v>New Export 26</v>
      </c>
      <c r="D167" s="89" t="str">
        <f>IF($A167="","",VLOOKUP($A167,'Annex 2 EHV charges'!$D:$O,4,0))</f>
        <v>PENDERI 132kV GEN</v>
      </c>
      <c r="E167" s="91" t="str">
        <f>IFERROR(IF(VLOOKUP($A167,'Annex 2 EHV charges'!$D:$O,9,FALSE)=0,"",VLOOKUP($A167,'Annex 2 EHV charges'!$D:$O,9,FALSE)),"")</f>
        <v/>
      </c>
      <c r="F167" s="92">
        <f>IFERROR(IF(VLOOKUP($A167,'Annex 2 EHV charges'!$D:$O,10,FALSE)=0,"",VLOOKUP($A167,'Annex 2 EHV charges'!$D:$O,10,FALSE)),"")</f>
        <v>9401.4500000000007</v>
      </c>
      <c r="G167" s="93">
        <f>IFERROR(IF(VLOOKUP($A167,'Annex 2 EHV charges'!$D:$O,11,FALSE)=0,"",VLOOKUP($A167,'Annex 2 EHV charges'!$D:$O,11,FALSE)),"")</f>
        <v>0.05</v>
      </c>
      <c r="H167" s="93">
        <f>IFERROR(IF(VLOOKUP($A167,'Annex 2 EHV charges'!$D:$O,12,FALSE)=0,"",VLOOKUP($A167,'Annex 2 EHV charges'!$D:$O,12,FALSE)),"")</f>
        <v>0.05</v>
      </c>
    </row>
    <row r="168" spans="1:12" x14ac:dyDescent="0.2">
      <c r="A168" s="90" t="str">
        <f t="array" ref="A168">IFERROR(INDEX('Annex 2 EHV charges'!$D$11:$D$260, MATCH(0, IF(ISBLANK('Annex 2 EHV charges'!$D$11:$D$260),1, COUNTIF(A$4:$A167, 'Annex 2 EHV charges'!$D$11:$D$260)), 0)),"")</f>
        <v>New Export 27</v>
      </c>
      <c r="B168" s="89" t="str">
        <f>IF($A168="","",VLOOKUP($A168,'Annex 2 EHV charges'!$D:$O,2,0))</f>
        <v>New Export 27</v>
      </c>
      <c r="C168" s="90" t="str">
        <f>IF($A168="","",VLOOKUP($A168,'Annex 2 EHV charges'!$D:$O,3,0))</f>
        <v>New Export 27</v>
      </c>
      <c r="D168" s="89" t="str">
        <f>IF($A168="","",VLOOKUP($A168,'Annex 2 EHV charges'!$D:$O,4,0))</f>
        <v>Pentrebach 66kV PV</v>
      </c>
      <c r="E168" s="91" t="str">
        <f>IFERROR(IF(VLOOKUP($A168,'Annex 2 EHV charges'!$D:$O,9,FALSE)=0,"",VLOOKUP($A168,'Annex 2 EHV charges'!$D:$O,9,FALSE)),"")</f>
        <v/>
      </c>
      <c r="F168" s="92">
        <f>IFERROR(IF(VLOOKUP($A168,'Annex 2 EHV charges'!$D:$O,10,FALSE)=0,"",VLOOKUP($A168,'Annex 2 EHV charges'!$D:$O,10,FALSE)),"")</f>
        <v>1497.88</v>
      </c>
      <c r="G168" s="93">
        <f>IFERROR(IF(VLOOKUP($A168,'Annex 2 EHV charges'!$D:$O,11,FALSE)=0,"",VLOOKUP($A168,'Annex 2 EHV charges'!$D:$O,11,FALSE)),"")</f>
        <v>0.05</v>
      </c>
      <c r="H168" s="93">
        <f>IFERROR(IF(VLOOKUP($A168,'Annex 2 EHV charges'!$D:$O,12,FALSE)=0,"",VLOOKUP($A168,'Annex 2 EHV charges'!$D:$O,12,FALSE)),"")</f>
        <v>0.05</v>
      </c>
    </row>
    <row r="169" spans="1:12" x14ac:dyDescent="0.2">
      <c r="A169" s="90" t="str">
        <f t="array" ref="A169">IFERROR(INDEX('Annex 2 EHV charges'!$D$11:$D$260, MATCH(0, IF(ISBLANK('Annex 2 EHV charges'!$D$11:$D$260),1, COUNTIF(A$4:$A168, 'Annex 2 EHV charges'!$D$11:$D$260)), 0)),"")</f>
        <v>New Export 29</v>
      </c>
      <c r="B169" s="89" t="str">
        <f>IF($A169="","",VLOOKUP($A169,'Annex 2 EHV charges'!$D:$O,2,0))</f>
        <v>New Export 29</v>
      </c>
      <c r="C169" s="90" t="str">
        <f>IF($A169="","",VLOOKUP($A169,'Annex 2 EHV charges'!$D:$O,3,0))</f>
        <v>New Export 29</v>
      </c>
      <c r="D169" s="89" t="str">
        <f>IF($A169="","",VLOOKUP($A169,'Annex 2 EHV charges'!$D:$O,4,0))</f>
        <v>Rhoscrowther Wind Farm</v>
      </c>
      <c r="E169" s="91" t="str">
        <f>IFERROR(IF(VLOOKUP($A169,'Annex 2 EHV charges'!$D:$O,9,FALSE)=0,"",VLOOKUP($A169,'Annex 2 EHV charges'!$D:$O,9,FALSE)),"")</f>
        <v/>
      </c>
      <c r="F169" s="92">
        <f>IFERROR(IF(VLOOKUP($A169,'Annex 2 EHV charges'!$D:$O,10,FALSE)=0,"",VLOOKUP($A169,'Annex 2 EHV charges'!$D:$O,10,FALSE)),"")</f>
        <v>18735.669999999998</v>
      </c>
      <c r="G169" s="93">
        <f>IFERROR(IF(VLOOKUP($A169,'Annex 2 EHV charges'!$D:$O,11,FALSE)=0,"",VLOOKUP($A169,'Annex 2 EHV charges'!$D:$O,11,FALSE)),"")</f>
        <v>0.05</v>
      </c>
      <c r="H169" s="93">
        <f>IFERROR(IF(VLOOKUP($A169,'Annex 2 EHV charges'!$D:$O,12,FALSE)=0,"",VLOOKUP($A169,'Annex 2 EHV charges'!$D:$O,12,FALSE)),"")</f>
        <v>0.05</v>
      </c>
    </row>
    <row r="170" spans="1:12" x14ac:dyDescent="0.2">
      <c r="A170" s="90" t="str">
        <f t="array" ref="A170">IFERROR(INDEX('Annex 2 EHV charges'!$D$11:$D$260, MATCH(0, IF(ISBLANK('Annex 2 EHV charges'!$D$11:$D$260),1, COUNTIF(A$4:$A169, 'Annex 2 EHV charges'!$D$11:$D$260)), 0)),"")</f>
        <v>New Export 30</v>
      </c>
      <c r="B170" s="89" t="str">
        <f>IF($A170="","",VLOOKUP($A170,'Annex 2 EHV charges'!$D:$O,2,0))</f>
        <v>New Export 30</v>
      </c>
      <c r="C170" s="90" t="str">
        <f>IF($A170="","",VLOOKUP($A170,'Annex 2 EHV charges'!$D:$O,3,0))</f>
        <v>New Export 30</v>
      </c>
      <c r="D170" s="89" t="str">
        <f>IF($A170="","",VLOOKUP($A170,'Annex 2 EHV charges'!$D:$O,4,0))</f>
        <v>SOUTHBROOK STOR 33kV GEN</v>
      </c>
      <c r="E170" s="91">
        <f>IFERROR(IF(VLOOKUP($A170,'Annex 2 EHV charges'!$D:$O,9,FALSE)=0,"",VLOOKUP($A170,'Annex 2 EHV charges'!$D:$O,9,FALSE)),"")</f>
        <v>-1.766</v>
      </c>
      <c r="F170" s="92">
        <f>IFERROR(IF(VLOOKUP($A170,'Annex 2 EHV charges'!$D:$O,10,FALSE)=0,"",VLOOKUP($A170,'Annex 2 EHV charges'!$D:$O,10,FALSE)),"")</f>
        <v>1157.43</v>
      </c>
      <c r="G170" s="93">
        <f>IFERROR(IF(VLOOKUP($A170,'Annex 2 EHV charges'!$D:$O,11,FALSE)=0,"",VLOOKUP($A170,'Annex 2 EHV charges'!$D:$O,11,FALSE)),"")</f>
        <v>0.05</v>
      </c>
      <c r="H170" s="93">
        <f>IFERROR(IF(VLOOKUP($A170,'Annex 2 EHV charges'!$D:$O,12,FALSE)=0,"",VLOOKUP($A170,'Annex 2 EHV charges'!$D:$O,12,FALSE)),"")</f>
        <v>0.05</v>
      </c>
    </row>
    <row r="171" spans="1:12" x14ac:dyDescent="0.2">
      <c r="A171" s="90" t="str">
        <f t="array" ref="A171">IFERROR(INDEX('Annex 2 EHV charges'!$D$11:$D$260, MATCH(0, IF(ISBLANK('Annex 2 EHV charges'!$D$11:$D$260),1, COUNTIF(A$4:$A170, 'Annex 2 EHV charges'!$D$11:$D$260)), 0)),"")</f>
        <v>New Export 31</v>
      </c>
      <c r="B171" s="89" t="str">
        <f>IF($A171="","",VLOOKUP($A171,'Annex 2 EHV charges'!$D:$O,2,0))</f>
        <v>New Export 31</v>
      </c>
      <c r="C171" s="90" t="str">
        <f>IF($A171="","",VLOOKUP($A171,'Annex 2 EHV charges'!$D:$O,3,0))</f>
        <v>New Export 31</v>
      </c>
      <c r="D171" s="89" t="str">
        <f>IF($A171="","",VLOOKUP($A171,'Annex 2 EHV charges'!$D:$O,4,0))</f>
        <v>Tythegston Solar 33kV</v>
      </c>
      <c r="E171" s="91" t="str">
        <f>IFERROR(IF(VLOOKUP($A171,'Annex 2 EHV charges'!$D:$O,9,FALSE)=0,"",VLOOKUP($A171,'Annex 2 EHV charges'!$D:$O,9,FALSE)),"")</f>
        <v/>
      </c>
      <c r="F171" s="92">
        <f>IFERROR(IF(VLOOKUP($A171,'Annex 2 EHV charges'!$D:$O,10,FALSE)=0,"",VLOOKUP($A171,'Annex 2 EHV charges'!$D:$O,10,FALSE)),"")</f>
        <v>18988.7</v>
      </c>
      <c r="G171" s="93">
        <f>IFERROR(IF(VLOOKUP($A171,'Annex 2 EHV charges'!$D:$O,11,FALSE)=0,"",VLOOKUP($A171,'Annex 2 EHV charges'!$D:$O,11,FALSE)),"")</f>
        <v>0.05</v>
      </c>
      <c r="H171" s="93">
        <f>IFERROR(IF(VLOOKUP($A171,'Annex 2 EHV charges'!$D:$O,12,FALSE)=0,"",VLOOKUP($A171,'Annex 2 EHV charges'!$D:$O,12,FALSE)),"")</f>
        <v>0.05</v>
      </c>
    </row>
    <row r="172" spans="1:12" x14ac:dyDescent="0.2">
      <c r="A172" s="90" t="str">
        <f t="array" ref="A172">IFERROR(INDEX('Annex 2 EHV charges'!$D$11:$D$260, MATCH(0, IF(ISBLANK('Annex 2 EHV charges'!$D$11:$D$260),1, COUNTIF(A$4:$A171, 'Annex 2 EHV charges'!$D$11:$D$260)), 0)),"")</f>
        <v>New Export 32</v>
      </c>
      <c r="B172" s="89" t="str">
        <f>IF($A172="","",VLOOKUP($A172,'Annex 2 EHV charges'!$D:$O,2,0))</f>
        <v>New Export 32</v>
      </c>
      <c r="C172" s="90" t="str">
        <f>IF($A172="","",VLOOKUP($A172,'Annex 2 EHV charges'!$D:$O,3,0))</f>
        <v>New Export 32</v>
      </c>
      <c r="D172" s="89" t="str">
        <f>IF($A172="","",VLOOKUP($A172,'Annex 2 EHV charges'!$D:$O,4,0))</f>
        <v>Vogen 33kV Biomass</v>
      </c>
      <c r="E172" s="91">
        <f>IFERROR(IF(VLOOKUP($A172,'Annex 2 EHV charges'!$D:$O,9,FALSE)=0,"",VLOOKUP($A172,'Annex 2 EHV charges'!$D:$O,9,FALSE)),"")</f>
        <v>-2.8000000000000001E-2</v>
      </c>
      <c r="F172" s="92">
        <f>IFERROR(IF(VLOOKUP($A172,'Annex 2 EHV charges'!$D:$O,10,FALSE)=0,"",VLOOKUP($A172,'Annex 2 EHV charges'!$D:$O,10,FALSE)),"")</f>
        <v>4478.8999999999996</v>
      </c>
      <c r="G172" s="93">
        <f>IFERROR(IF(VLOOKUP($A172,'Annex 2 EHV charges'!$D:$O,11,FALSE)=0,"",VLOOKUP($A172,'Annex 2 EHV charges'!$D:$O,11,FALSE)),"")</f>
        <v>0.05</v>
      </c>
      <c r="H172" s="93">
        <f>IFERROR(IF(VLOOKUP($A172,'Annex 2 EHV charges'!$D:$O,12,FALSE)=0,"",VLOOKUP($A172,'Annex 2 EHV charges'!$D:$O,12,FALSE)),"")</f>
        <v>0.05</v>
      </c>
    </row>
    <row r="173" spans="1:12" x14ac:dyDescent="0.2">
      <c r="A173" s="90" t="str">
        <f t="array" ref="A173">IFERROR(INDEX('Annex 2 EHV charges'!$D$11:$D$260, MATCH(0, IF(ISBLANK('Annex 2 EHV charges'!$D$11:$D$260),1, COUNTIF(A$4:$A172, 'Annex 2 EHV charges'!$D$11:$D$260)), 0)),"")</f>
        <v>New Export 33</v>
      </c>
      <c r="B173" s="89" t="str">
        <f>IF($A173="","",VLOOKUP($A173,'Annex 2 EHV charges'!$D:$O,2,0))</f>
        <v>New Export 33</v>
      </c>
      <c r="C173" s="90" t="str">
        <f>IF($A173="","",VLOOKUP($A173,'Annex 2 EHV charges'!$D:$O,3,0))</f>
        <v>New Export 33</v>
      </c>
      <c r="D173" s="89" t="str">
        <f>IF($A173="","",VLOOKUP($A173,'Annex 2 EHV charges'!$D:$O,4,0))</f>
        <v>Wauntysswg Park 33kV PV</v>
      </c>
      <c r="E173" s="91" t="str">
        <f>IFERROR(IF(VLOOKUP($A173,'Annex 2 EHV charges'!$D:$O,9,FALSE)=0,"",VLOOKUP($A173,'Annex 2 EHV charges'!$D:$O,9,FALSE)),"")</f>
        <v/>
      </c>
      <c r="F173" s="92">
        <f>IFERROR(IF(VLOOKUP($A173,'Annex 2 EHV charges'!$D:$O,10,FALSE)=0,"",VLOOKUP($A173,'Annex 2 EHV charges'!$D:$O,10,FALSE)),"")</f>
        <v>1787.88</v>
      </c>
      <c r="G173" s="93">
        <f>IFERROR(IF(VLOOKUP($A173,'Annex 2 EHV charges'!$D:$O,11,FALSE)=0,"",VLOOKUP($A173,'Annex 2 EHV charges'!$D:$O,11,FALSE)),"")</f>
        <v>0.05</v>
      </c>
      <c r="H173" s="93">
        <f>IFERROR(IF(VLOOKUP($A173,'Annex 2 EHV charges'!$D:$O,12,FALSE)=0,"",VLOOKUP($A173,'Annex 2 EHV charges'!$D:$O,12,FALSE)),"")</f>
        <v>0.05</v>
      </c>
    </row>
    <row r="174" spans="1:12" x14ac:dyDescent="0.2">
      <c r="A174" s="90" t="str">
        <f t="array" ref="A174">IFERROR(INDEX('Annex 2 EHV charges'!$D$11:$D$260, MATCH(0, IF(ISBLANK('Annex 2 EHV charges'!$D$11:$D$260),1, COUNTIF(A$4:$A173, 'Annex 2 EHV charges'!$D$11:$D$260)), 0)),"")</f>
        <v>New Export 34</v>
      </c>
      <c r="B174" s="89" t="str">
        <f>IF($A174="","",VLOOKUP($A174,'Annex 2 EHV charges'!$D:$O,2,0))</f>
        <v>New Export 34</v>
      </c>
      <c r="C174" s="90" t="str">
        <f>IF($A174="","",VLOOKUP($A174,'Annex 2 EHV charges'!$D:$O,3,0))</f>
        <v>New Export 34</v>
      </c>
      <c r="D174" s="89" t="str">
        <f>IF($A174="","",VLOOKUP($A174,'Annex 2 EHV charges'!$D:$O,4,0))</f>
        <v>Wentlog 33kV Biomass</v>
      </c>
      <c r="E174" s="91">
        <f>IFERROR(IF(VLOOKUP($A174,'Annex 2 EHV charges'!$D:$O,9,FALSE)=0,"",VLOOKUP($A174,'Annex 2 EHV charges'!$D:$O,9,FALSE)),"")</f>
        <v>-0.88</v>
      </c>
      <c r="F174" s="92">
        <f>IFERROR(IF(VLOOKUP($A174,'Annex 2 EHV charges'!$D:$O,10,FALSE)=0,"",VLOOKUP($A174,'Annex 2 EHV charges'!$D:$O,10,FALSE)),"")</f>
        <v>2926.01</v>
      </c>
      <c r="G174" s="93">
        <f>IFERROR(IF(VLOOKUP($A174,'Annex 2 EHV charges'!$D:$O,11,FALSE)=0,"",VLOOKUP($A174,'Annex 2 EHV charges'!$D:$O,11,FALSE)),"")</f>
        <v>0.05</v>
      </c>
      <c r="H174" s="93">
        <f>IFERROR(IF(VLOOKUP($A174,'Annex 2 EHV charges'!$D:$O,12,FALSE)=0,"",VLOOKUP($A174,'Annex 2 EHV charges'!$D:$O,12,FALSE)),"")</f>
        <v>0.05</v>
      </c>
    </row>
    <row r="175" spans="1:12" x14ac:dyDescent="0.2">
      <c r="A175" s="90" t="str">
        <f t="array" ref="A175">IFERROR(INDEX('Annex 2 EHV charges'!$D$11:$D$260, MATCH(0, IF(ISBLANK('Annex 2 EHV charges'!$D$11:$D$260),1, COUNTIF(A$4:$A174, 'Annex 2 EHV charges'!$D$11:$D$260)), 0)),"")</f>
        <v>New Export 35</v>
      </c>
      <c r="B175" s="89" t="str">
        <f>IF($A175="","",VLOOKUP($A175,'Annex 2 EHV charges'!$D:$O,2,0))</f>
        <v>New Export 35</v>
      </c>
      <c r="C175" s="90" t="str">
        <f>IF($A175="","",VLOOKUP($A175,'Annex 2 EHV charges'!$D:$O,3,0))</f>
        <v>New Export 35</v>
      </c>
      <c r="D175" s="89" t="str">
        <f>IF($A175="","",VLOOKUP($A175,'Annex 2 EHV charges'!$D:$O,4,0))</f>
        <v>Wentlooge 132kV PV</v>
      </c>
      <c r="E175" s="91" t="str">
        <f>IFERROR(IF(VLOOKUP($A175,'Annex 2 EHV charges'!$D:$O,9,FALSE)=0,"",VLOOKUP($A175,'Annex 2 EHV charges'!$D:$O,9,FALSE)),"")</f>
        <v/>
      </c>
      <c r="F175" s="92">
        <f>IFERROR(IF(VLOOKUP($A175,'Annex 2 EHV charges'!$D:$O,10,FALSE)=0,"",VLOOKUP($A175,'Annex 2 EHV charges'!$D:$O,10,FALSE)),"")</f>
        <v>1043.8800000000001</v>
      </c>
      <c r="G175" s="93">
        <f>IFERROR(IF(VLOOKUP($A175,'Annex 2 EHV charges'!$D:$O,11,FALSE)=0,"",VLOOKUP($A175,'Annex 2 EHV charges'!$D:$O,11,FALSE)),"")</f>
        <v>0.05</v>
      </c>
      <c r="H175" s="93">
        <f>IFERROR(IF(VLOOKUP($A175,'Annex 2 EHV charges'!$D:$O,12,FALSE)=0,"",VLOOKUP($A175,'Annex 2 EHV charges'!$D:$O,12,FALSE)),"")</f>
        <v>0.05</v>
      </c>
    </row>
    <row r="176" spans="1:12" x14ac:dyDescent="0.2">
      <c r="A176" s="90" t="str">
        <f t="array" ref="A176">IFERROR(INDEX('Annex 2 EHV charges'!$D$11:$D$260, MATCH(0, IF(ISBLANK('Annex 2 EHV charges'!$D$11:$D$260),1, COUNTIF(A$4:$A175, 'Annex 2 EHV charges'!$D$11:$D$260)), 0)),"")</f>
        <v/>
      </c>
      <c r="B176" s="89" t="str">
        <f>IF($A176="","",VLOOKUP($A176,'Annex 2 EHV charges'!$D:$O,2,0))</f>
        <v/>
      </c>
      <c r="C176" s="90" t="str">
        <f>IF($A176="","",VLOOKUP($A176,'Annex 2 EHV charges'!$D:$O,3,0))</f>
        <v/>
      </c>
      <c r="D176" s="89" t="str">
        <f>IF($A176="","",VLOOKUP($A176,'Annex 2 EHV charges'!$D:$O,4,0))</f>
        <v/>
      </c>
      <c r="E176" s="91" t="str">
        <f>IFERROR(IF(VLOOKUP($A176,'Annex 2 EHV charges'!$D:$O,9,FALSE)=0,"",VLOOKUP($A176,'Annex 2 EHV charges'!$D:$O,9,FALSE)),"")</f>
        <v/>
      </c>
      <c r="F176" s="92" t="str">
        <f>IFERROR(IF(VLOOKUP($A176,'Annex 2 EHV charges'!$D:$O,10,FALSE)=0,"",VLOOKUP($A176,'Annex 2 EHV charges'!$D:$O,10,FALSE)),"")</f>
        <v/>
      </c>
      <c r="G176" s="93" t="str">
        <f>IFERROR(IF(VLOOKUP($A176,'Annex 2 EHV charges'!$D:$O,11,FALSE)=0,"",VLOOKUP($A176,'Annex 2 EHV charges'!$D:$O,11,FALSE)),"")</f>
        <v/>
      </c>
      <c r="H176" s="93" t="str">
        <f>IFERROR(IF(VLOOKUP($A176,'Annex 2 EHV charges'!$D:$O,12,FALSE)=0,"",VLOOKUP($A176,'Annex 2 EHV charges'!$D:$O,12,FALSE)),"")</f>
        <v/>
      </c>
      <c r="J176" s="243"/>
      <c r="L176" s="243"/>
    </row>
    <row r="177" spans="1:8" x14ac:dyDescent="0.2">
      <c r="A177" s="90" t="str">
        <f t="array" ref="A177">IFERROR(INDEX('Annex 2 EHV charges'!$D$11:$D$260, MATCH(0, IF(ISBLANK('Annex 2 EHV charges'!$D$11:$D$260),1, COUNTIF(A$4:$A176, 'Annex 2 EHV charges'!$D$11:$D$260)), 0)),"")</f>
        <v/>
      </c>
      <c r="B177" s="89" t="str">
        <f>IF($A177="","",VLOOKUP($A177,'Annex 2 EHV charges'!$D:$O,2,0))</f>
        <v/>
      </c>
      <c r="C177" s="90" t="str">
        <f>IF($A177="","",VLOOKUP($A177,'Annex 2 EHV charges'!$D:$O,3,0))</f>
        <v/>
      </c>
      <c r="D177" s="89" t="str">
        <f>IF($A177="","",VLOOKUP($A177,'Annex 2 EHV charges'!$D:$O,4,0))</f>
        <v/>
      </c>
      <c r="E177" s="91" t="str">
        <f>IFERROR(IF(VLOOKUP($A177,'Annex 2 EHV charges'!$D:$O,9,FALSE)=0,"",VLOOKUP($A177,'Annex 2 EHV charges'!$D:$O,9,FALSE)),"")</f>
        <v/>
      </c>
      <c r="F177" s="92" t="str">
        <f>IFERROR(IF(VLOOKUP($A177,'Annex 2 EHV charges'!$D:$O,10,FALSE)=0,"",VLOOKUP($A177,'Annex 2 EHV charges'!$D:$O,10,FALSE)),"")</f>
        <v/>
      </c>
      <c r="G177" s="93" t="str">
        <f>IFERROR(IF(VLOOKUP($A177,'Annex 2 EHV charges'!$D:$O,11,FALSE)=0,"",VLOOKUP($A177,'Annex 2 EHV charges'!$D:$O,11,FALSE)),"")</f>
        <v/>
      </c>
      <c r="H177" s="93" t="str">
        <f>IFERROR(IF(VLOOKUP($A177,'Annex 2 EHV charges'!$D:$O,12,FALSE)=0,"",VLOOKUP($A177,'Annex 2 EHV charges'!$D:$O,12,FALSE)),"")</f>
        <v/>
      </c>
    </row>
    <row r="178" spans="1:8" x14ac:dyDescent="0.2">
      <c r="A178" s="90" t="str">
        <f t="array" ref="A178">IFERROR(INDEX('Annex 2 EHV charges'!$D$11:$D$260, MATCH(0, IF(ISBLANK('Annex 2 EHV charges'!$D$11:$D$260),1, COUNTIF(A$4:$A177, 'Annex 2 EHV charges'!$D$11:$D$260)), 0)),"")</f>
        <v/>
      </c>
      <c r="B178" s="89" t="str">
        <f>IF($A178="","",VLOOKUP($A178,'Annex 2 EHV charges'!$D:$O,2,0))</f>
        <v/>
      </c>
      <c r="C178" s="90" t="str">
        <f>IF($A178="","",VLOOKUP($A178,'Annex 2 EHV charges'!$D:$O,3,0))</f>
        <v/>
      </c>
      <c r="D178" s="89" t="str">
        <f>IF($A178="","",VLOOKUP($A178,'Annex 2 EHV charges'!$D:$O,4,0))</f>
        <v/>
      </c>
      <c r="E178" s="91" t="str">
        <f>IFERROR(IF(VLOOKUP($A178,'Annex 2 EHV charges'!$D:$O,9,FALSE)=0,"",VLOOKUP($A178,'Annex 2 EHV charges'!$D:$O,9,FALSE)),"")</f>
        <v/>
      </c>
      <c r="F178" s="92" t="str">
        <f>IFERROR(IF(VLOOKUP($A178,'Annex 2 EHV charges'!$D:$O,10,FALSE)=0,"",VLOOKUP($A178,'Annex 2 EHV charges'!$D:$O,10,FALSE)),"")</f>
        <v/>
      </c>
      <c r="G178" s="93" t="str">
        <f>IFERROR(IF(VLOOKUP($A178,'Annex 2 EHV charges'!$D:$O,11,FALSE)=0,"",VLOOKUP($A178,'Annex 2 EHV charges'!$D:$O,11,FALSE)),"")</f>
        <v/>
      </c>
      <c r="H178" s="93" t="str">
        <f>IFERROR(IF(VLOOKUP($A178,'Annex 2 EHV charges'!$D:$O,12,FALSE)=0,"",VLOOKUP($A178,'Annex 2 EHV charges'!$D:$O,12,FALSE)),"")</f>
        <v/>
      </c>
    </row>
    <row r="179" spans="1:8" x14ac:dyDescent="0.2">
      <c r="A179" s="90" t="str">
        <f t="array" ref="A179">IFERROR(INDEX('Annex 2 EHV charges'!$D$11:$D$260, MATCH(0, IF(ISBLANK('Annex 2 EHV charges'!$D$11:$D$260),1, COUNTIF(A$4:$A178, 'Annex 2 EHV charges'!$D$11:$D$260)), 0)),"")</f>
        <v/>
      </c>
      <c r="B179" s="89" t="str">
        <f>IF($A179="","",VLOOKUP($A179,'Annex 2 EHV charges'!$D:$O,2,0))</f>
        <v/>
      </c>
      <c r="C179" s="90" t="str">
        <f>IF($A179="","",VLOOKUP($A179,'Annex 2 EHV charges'!$D:$O,3,0))</f>
        <v/>
      </c>
      <c r="D179" s="89" t="str">
        <f>IF($A179="","",VLOOKUP($A179,'Annex 2 EHV charges'!$D:$O,4,0))</f>
        <v/>
      </c>
      <c r="E179" s="91" t="str">
        <f>IFERROR(IF(VLOOKUP($A179,'Annex 2 EHV charges'!$D:$O,9,FALSE)=0,"",VLOOKUP($A179,'Annex 2 EHV charges'!$D:$O,9,FALSE)),"")</f>
        <v/>
      </c>
      <c r="F179" s="92" t="str">
        <f>IFERROR(IF(VLOOKUP($A179,'Annex 2 EHV charges'!$D:$O,10,FALSE)=0,"",VLOOKUP($A179,'Annex 2 EHV charges'!$D:$O,10,FALSE)),"")</f>
        <v/>
      </c>
      <c r="G179" s="93" t="str">
        <f>IFERROR(IF(VLOOKUP($A179,'Annex 2 EHV charges'!$D:$O,11,FALSE)=0,"",VLOOKUP($A179,'Annex 2 EHV charges'!$D:$O,11,FALSE)),"")</f>
        <v/>
      </c>
      <c r="H179" s="93" t="str">
        <f>IFERROR(IF(VLOOKUP($A179,'Annex 2 EHV charges'!$D:$O,12,FALSE)=0,"",VLOOKUP($A179,'Annex 2 EHV charges'!$D:$O,12,FALSE)),"")</f>
        <v/>
      </c>
    </row>
    <row r="180" spans="1:8" x14ac:dyDescent="0.2">
      <c r="A180" s="90" t="str">
        <f t="array" ref="A180">IFERROR(INDEX('Annex 2 EHV charges'!$D$11:$D$260, MATCH(0, IF(ISBLANK('Annex 2 EHV charges'!$D$11:$D$260),1, COUNTIF(A$4:$A179, 'Annex 2 EHV charges'!$D$11:$D$260)), 0)),"")</f>
        <v/>
      </c>
      <c r="B180" s="89" t="str">
        <f>IF($A180="","",VLOOKUP($A180,'Annex 2 EHV charges'!$D:$O,2,0))</f>
        <v/>
      </c>
      <c r="C180" s="90" t="str">
        <f>IF($A180="","",VLOOKUP($A180,'Annex 2 EHV charges'!$D:$O,3,0))</f>
        <v/>
      </c>
      <c r="D180" s="89" t="str">
        <f>IF($A180="","",VLOOKUP($A180,'Annex 2 EHV charges'!$D:$O,4,0))</f>
        <v/>
      </c>
      <c r="E180" s="91" t="str">
        <f>IFERROR(IF(VLOOKUP($A180,'Annex 2 EHV charges'!$D:$O,9,FALSE)=0,"",VLOOKUP($A180,'Annex 2 EHV charges'!$D:$O,9,FALSE)),"")</f>
        <v/>
      </c>
      <c r="F180" s="92" t="str">
        <f>IFERROR(IF(VLOOKUP($A180,'Annex 2 EHV charges'!$D:$O,10,FALSE)=0,"",VLOOKUP($A180,'Annex 2 EHV charges'!$D:$O,10,FALSE)),"")</f>
        <v/>
      </c>
      <c r="G180" s="93" t="str">
        <f>IFERROR(IF(VLOOKUP($A180,'Annex 2 EHV charges'!$D:$O,11,FALSE)=0,"",VLOOKUP($A180,'Annex 2 EHV charges'!$D:$O,11,FALSE)),"")</f>
        <v/>
      </c>
      <c r="H180" s="93" t="str">
        <f>IFERROR(IF(VLOOKUP($A180,'Annex 2 EHV charges'!$D:$O,12,FALSE)=0,"",VLOOKUP($A180,'Annex 2 EHV charges'!$D:$O,12,FALSE)),"")</f>
        <v/>
      </c>
    </row>
    <row r="181" spans="1:8" x14ac:dyDescent="0.2">
      <c r="A181" s="90" t="str">
        <f t="array" ref="A181">IFERROR(INDEX('Annex 2 EHV charges'!$D$11:$D$260, MATCH(0, IF(ISBLANK('Annex 2 EHV charges'!$D$11:$D$260),1, COUNTIF(A$4:$A180, 'Annex 2 EHV charges'!$D$11:$D$260)), 0)),"")</f>
        <v/>
      </c>
      <c r="B181" s="89" t="str">
        <f>IF($A181="","",VLOOKUP($A181,'Annex 2 EHV charges'!$D:$O,2,0))</f>
        <v/>
      </c>
      <c r="C181" s="90" t="str">
        <f>IF($A181="","",VLOOKUP($A181,'Annex 2 EHV charges'!$D:$O,3,0))</f>
        <v/>
      </c>
      <c r="D181" s="89" t="str">
        <f>IF($A181="","",VLOOKUP($A181,'Annex 2 EHV charges'!$D:$O,4,0))</f>
        <v/>
      </c>
      <c r="E181" s="91" t="str">
        <f>IFERROR(IF(VLOOKUP($A181,'Annex 2 EHV charges'!$D:$O,9,FALSE)=0,"",VLOOKUP($A181,'Annex 2 EHV charges'!$D:$O,9,FALSE)),"")</f>
        <v/>
      </c>
      <c r="F181" s="92" t="str">
        <f>IFERROR(IF(VLOOKUP($A181,'Annex 2 EHV charges'!$D:$O,10,FALSE)=0,"",VLOOKUP($A181,'Annex 2 EHV charges'!$D:$O,10,FALSE)),"")</f>
        <v/>
      </c>
      <c r="G181" s="93" t="str">
        <f>IFERROR(IF(VLOOKUP($A181,'Annex 2 EHV charges'!$D:$O,11,FALSE)=0,"",VLOOKUP($A181,'Annex 2 EHV charges'!$D:$O,11,FALSE)),"")</f>
        <v/>
      </c>
      <c r="H181" s="93" t="str">
        <f>IFERROR(IF(VLOOKUP($A181,'Annex 2 EHV charges'!$D:$O,12,FALSE)=0,"",VLOOKUP($A181,'Annex 2 EHV charges'!$D:$O,12,FALSE)),"")</f>
        <v/>
      </c>
    </row>
    <row r="182" spans="1:8" x14ac:dyDescent="0.2">
      <c r="A182" s="90" t="str">
        <f t="array" ref="A182">IFERROR(INDEX('Annex 2 EHV charges'!$D$11:$D$260, MATCH(0, IF(ISBLANK('Annex 2 EHV charges'!$D$11:$D$260),1, COUNTIF(A$4:$A181, 'Annex 2 EHV charges'!$D$11:$D$260)), 0)),"")</f>
        <v/>
      </c>
      <c r="B182" s="89" t="str">
        <f>IF($A182="","",VLOOKUP($A182,'Annex 2 EHV charges'!$D:$O,2,0))</f>
        <v/>
      </c>
      <c r="C182" s="90" t="str">
        <f>IF($A182="","",VLOOKUP($A182,'Annex 2 EHV charges'!$D:$O,3,0))</f>
        <v/>
      </c>
      <c r="D182" s="89" t="str">
        <f>IF($A182="","",VLOOKUP($A182,'Annex 2 EHV charges'!$D:$O,4,0))</f>
        <v/>
      </c>
      <c r="E182" s="91" t="str">
        <f>IFERROR(IF(VLOOKUP($A182,'Annex 2 EHV charges'!$D:$O,9,FALSE)=0,"",VLOOKUP($A182,'Annex 2 EHV charges'!$D:$O,9,FALSE)),"")</f>
        <v/>
      </c>
      <c r="F182" s="92" t="str">
        <f>IFERROR(IF(VLOOKUP($A182,'Annex 2 EHV charges'!$D:$O,10,FALSE)=0,"",VLOOKUP($A182,'Annex 2 EHV charges'!$D:$O,10,FALSE)),"")</f>
        <v/>
      </c>
      <c r="G182" s="93" t="str">
        <f>IFERROR(IF(VLOOKUP($A182,'Annex 2 EHV charges'!$D:$O,11,FALSE)=0,"",VLOOKUP($A182,'Annex 2 EHV charges'!$D:$O,11,FALSE)),"")</f>
        <v/>
      </c>
      <c r="H182" s="93" t="str">
        <f>IFERROR(IF(VLOOKUP($A182,'Annex 2 EHV charges'!$D:$O,12,FALSE)=0,"",VLOOKUP($A182,'Annex 2 EHV charges'!$D:$O,12,FALSE)),"")</f>
        <v/>
      </c>
    </row>
    <row r="183" spans="1:8" x14ac:dyDescent="0.2">
      <c r="A183" s="90" t="str">
        <f t="array" ref="A183">IFERROR(INDEX('Annex 2 EHV charges'!$D$11:$D$260, MATCH(0, IF(ISBLANK('Annex 2 EHV charges'!$D$11:$D$260),1, COUNTIF(A$4:$A182, 'Annex 2 EHV charges'!$D$11:$D$260)), 0)),"")</f>
        <v/>
      </c>
      <c r="B183" s="89" t="str">
        <f>IF($A183="","",VLOOKUP($A183,'Annex 2 EHV charges'!$D:$O,2,0))</f>
        <v/>
      </c>
      <c r="C183" s="90" t="str">
        <f>IF($A183="","",VLOOKUP($A183,'Annex 2 EHV charges'!$D:$O,3,0))</f>
        <v/>
      </c>
      <c r="D183" s="89" t="str">
        <f>IF($A183="","",VLOOKUP($A183,'Annex 2 EHV charges'!$D:$O,4,0))</f>
        <v/>
      </c>
      <c r="E183" s="91" t="str">
        <f>IFERROR(IF(VLOOKUP($A183,'Annex 2 EHV charges'!$D:$O,9,FALSE)=0,"",VLOOKUP($A183,'Annex 2 EHV charges'!$D:$O,9,FALSE)),"")</f>
        <v/>
      </c>
      <c r="F183" s="92" t="str">
        <f>IFERROR(IF(VLOOKUP($A183,'Annex 2 EHV charges'!$D:$O,10,FALSE)=0,"",VLOOKUP($A183,'Annex 2 EHV charges'!$D:$O,10,FALSE)),"")</f>
        <v/>
      </c>
      <c r="G183" s="93" t="str">
        <f>IFERROR(IF(VLOOKUP($A183,'Annex 2 EHV charges'!$D:$O,11,FALSE)=0,"",VLOOKUP($A183,'Annex 2 EHV charges'!$D:$O,11,FALSE)),"")</f>
        <v/>
      </c>
      <c r="H183" s="93" t="str">
        <f>IFERROR(IF(VLOOKUP($A183,'Annex 2 EHV charges'!$D:$O,12,FALSE)=0,"",VLOOKUP($A183,'Annex 2 EHV charges'!$D:$O,12,FALSE)),"")</f>
        <v/>
      </c>
    </row>
    <row r="184" spans="1:8" x14ac:dyDescent="0.2">
      <c r="A184" s="90" t="str">
        <f t="array" ref="A184">IFERROR(INDEX('Annex 2 EHV charges'!$D$11:$D$260, MATCH(0, IF(ISBLANK('Annex 2 EHV charges'!$D$11:$D$260),1, COUNTIF(A$4:$A183, 'Annex 2 EHV charges'!$D$11:$D$260)), 0)),"")</f>
        <v/>
      </c>
      <c r="B184" s="89" t="str">
        <f>IF($A184="","",VLOOKUP($A184,'Annex 2 EHV charges'!$D:$O,2,0))</f>
        <v/>
      </c>
      <c r="C184" s="90" t="str">
        <f>IF($A184="","",VLOOKUP($A184,'Annex 2 EHV charges'!$D:$O,3,0))</f>
        <v/>
      </c>
      <c r="D184" s="89" t="str">
        <f>IF($A184="","",VLOOKUP($A184,'Annex 2 EHV charges'!$D:$O,4,0))</f>
        <v/>
      </c>
      <c r="E184" s="91" t="str">
        <f>IFERROR(IF(VLOOKUP($A184,'Annex 2 EHV charges'!$D:$O,9,FALSE)=0,"",VLOOKUP($A184,'Annex 2 EHV charges'!$D:$O,9,FALSE)),"")</f>
        <v/>
      </c>
      <c r="F184" s="92" t="str">
        <f>IFERROR(IF(VLOOKUP($A184,'Annex 2 EHV charges'!$D:$O,10,FALSE)=0,"",VLOOKUP($A184,'Annex 2 EHV charges'!$D:$O,10,FALSE)),"")</f>
        <v/>
      </c>
      <c r="G184" s="93" t="str">
        <f>IFERROR(IF(VLOOKUP($A184,'Annex 2 EHV charges'!$D:$O,11,FALSE)=0,"",VLOOKUP($A184,'Annex 2 EHV charges'!$D:$O,11,FALSE)),"")</f>
        <v/>
      </c>
      <c r="H184" s="93" t="str">
        <f>IFERROR(IF(VLOOKUP($A184,'Annex 2 EHV charges'!$D:$O,12,FALSE)=0,"",VLOOKUP($A184,'Annex 2 EHV charges'!$D:$O,12,FALSE)),"")</f>
        <v/>
      </c>
    </row>
    <row r="185" spans="1:8" x14ac:dyDescent="0.2">
      <c r="A185" s="90" t="str">
        <f t="array" ref="A185">IFERROR(INDEX('Annex 2 EHV charges'!$D$11:$D$260, MATCH(0, IF(ISBLANK('Annex 2 EHV charges'!$D$11:$D$260),1, COUNTIF(A$4:$A184, 'Annex 2 EHV charges'!$D$11:$D$260)), 0)),"")</f>
        <v/>
      </c>
      <c r="B185" s="89" t="str">
        <f>IF($A185="","",VLOOKUP($A185,'Annex 2 EHV charges'!$D:$O,2,0))</f>
        <v/>
      </c>
      <c r="C185" s="90" t="str">
        <f>IF($A185="","",VLOOKUP($A185,'Annex 2 EHV charges'!$D:$O,3,0))</f>
        <v/>
      </c>
      <c r="D185" s="89" t="str">
        <f>IF($A185="","",VLOOKUP($A185,'Annex 2 EHV charges'!$D:$O,4,0))</f>
        <v/>
      </c>
      <c r="E185" s="91" t="str">
        <f>IFERROR(IF(VLOOKUP($A185,'Annex 2 EHV charges'!$D:$O,9,FALSE)=0,"",VLOOKUP($A185,'Annex 2 EHV charges'!$D:$O,9,FALSE)),"")</f>
        <v/>
      </c>
      <c r="F185" s="92" t="str">
        <f>IFERROR(IF(VLOOKUP($A185,'Annex 2 EHV charges'!$D:$O,10,FALSE)=0,"",VLOOKUP($A185,'Annex 2 EHV charges'!$D:$O,10,FALSE)),"")</f>
        <v/>
      </c>
      <c r="G185" s="93" t="str">
        <f>IFERROR(IF(VLOOKUP($A185,'Annex 2 EHV charges'!$D:$O,11,FALSE)=0,"",VLOOKUP($A185,'Annex 2 EHV charges'!$D:$O,11,FALSE)),"")</f>
        <v/>
      </c>
      <c r="H185" s="93" t="str">
        <f>IFERROR(IF(VLOOKUP($A185,'Annex 2 EHV charges'!$D:$O,12,FALSE)=0,"",VLOOKUP($A185,'Annex 2 EHV charges'!$D:$O,12,FALSE)),"")</f>
        <v/>
      </c>
    </row>
    <row r="186" spans="1:8" x14ac:dyDescent="0.2">
      <c r="A186" s="90" t="str">
        <f t="array" ref="A186">IFERROR(INDEX('Annex 2 EHV charges'!$D$11:$D$260, MATCH(0, IF(ISBLANK('Annex 2 EHV charges'!$D$11:$D$260),1, COUNTIF(A$4:$A185, 'Annex 2 EHV charges'!$D$11:$D$260)), 0)),"")</f>
        <v/>
      </c>
      <c r="B186" s="89" t="str">
        <f>IF($A186="","",VLOOKUP($A186,'Annex 2 EHV charges'!$D:$O,2,0))</f>
        <v/>
      </c>
      <c r="C186" s="90" t="str">
        <f>IF($A186="","",VLOOKUP($A186,'Annex 2 EHV charges'!$D:$O,3,0))</f>
        <v/>
      </c>
      <c r="D186" s="89" t="str">
        <f>IF($A186="","",VLOOKUP($A186,'Annex 2 EHV charges'!$D:$O,4,0))</f>
        <v/>
      </c>
      <c r="E186" s="91" t="str">
        <f>IFERROR(IF(VLOOKUP($A186,'Annex 2 EHV charges'!$D:$O,9,FALSE)=0,"",VLOOKUP($A186,'Annex 2 EHV charges'!$D:$O,9,FALSE)),"")</f>
        <v/>
      </c>
      <c r="F186" s="92" t="str">
        <f>IFERROR(IF(VLOOKUP($A186,'Annex 2 EHV charges'!$D:$O,10,FALSE)=0,"",VLOOKUP($A186,'Annex 2 EHV charges'!$D:$O,10,FALSE)),"")</f>
        <v/>
      </c>
      <c r="G186" s="93" t="str">
        <f>IFERROR(IF(VLOOKUP($A186,'Annex 2 EHV charges'!$D:$O,11,FALSE)=0,"",VLOOKUP($A186,'Annex 2 EHV charges'!$D:$O,11,FALSE)),"")</f>
        <v/>
      </c>
      <c r="H186" s="93" t="str">
        <f>IFERROR(IF(VLOOKUP($A186,'Annex 2 EHV charges'!$D:$O,12,FALSE)=0,"",VLOOKUP($A186,'Annex 2 EHV charges'!$D:$O,12,FALSE)),"")</f>
        <v/>
      </c>
    </row>
    <row r="187" spans="1:8" x14ac:dyDescent="0.2">
      <c r="A187" s="90" t="str">
        <f t="array" ref="A187">IFERROR(INDEX('Annex 2 EHV charges'!$D$11:$D$260, MATCH(0, IF(ISBLANK('Annex 2 EHV charges'!$D$11:$D$260),1, COUNTIF(A$4:$A186, 'Annex 2 EHV charges'!$D$11:$D$260)), 0)),"")</f>
        <v/>
      </c>
      <c r="B187" s="89" t="str">
        <f>IF($A187="","",VLOOKUP($A187,'Annex 2 EHV charges'!$D:$O,2,0))</f>
        <v/>
      </c>
      <c r="C187" s="90" t="str">
        <f>IF($A187="","",VLOOKUP($A187,'Annex 2 EHV charges'!$D:$O,3,0))</f>
        <v/>
      </c>
      <c r="D187" s="89" t="str">
        <f>IF($A187="","",VLOOKUP($A187,'Annex 2 EHV charges'!$D:$O,4,0))</f>
        <v/>
      </c>
      <c r="E187" s="91" t="str">
        <f>IFERROR(IF(VLOOKUP($A187,'Annex 2 EHV charges'!$D:$O,9,FALSE)=0,"",VLOOKUP($A187,'Annex 2 EHV charges'!$D:$O,9,FALSE)),"")</f>
        <v/>
      </c>
      <c r="F187" s="92" t="str">
        <f>IFERROR(IF(VLOOKUP($A187,'Annex 2 EHV charges'!$D:$O,10,FALSE)=0,"",VLOOKUP($A187,'Annex 2 EHV charges'!$D:$O,10,FALSE)),"")</f>
        <v/>
      </c>
      <c r="G187" s="93" t="str">
        <f>IFERROR(IF(VLOOKUP($A187,'Annex 2 EHV charges'!$D:$O,11,FALSE)=0,"",VLOOKUP($A187,'Annex 2 EHV charges'!$D:$O,11,FALSE)),"")</f>
        <v/>
      </c>
      <c r="H187" s="93" t="str">
        <f>IFERROR(IF(VLOOKUP($A187,'Annex 2 EHV charges'!$D:$O,12,FALSE)=0,"",VLOOKUP($A187,'Annex 2 EHV charges'!$D:$O,12,FALSE)),"")</f>
        <v/>
      </c>
    </row>
    <row r="188" spans="1:8" x14ac:dyDescent="0.2">
      <c r="A188" s="90" t="str">
        <f t="array" ref="A188">IFERROR(INDEX('Annex 2 EHV charges'!$D$11:$D$260, MATCH(0, IF(ISBLANK('Annex 2 EHV charges'!$D$11:$D$260),1, COUNTIF(A$4:$A187, 'Annex 2 EHV charges'!$D$11:$D$260)), 0)),"")</f>
        <v/>
      </c>
      <c r="B188" s="89" t="str">
        <f>IF($A188="","",VLOOKUP($A188,'Annex 2 EHV charges'!$D:$O,2,0))</f>
        <v/>
      </c>
      <c r="C188" s="90" t="str">
        <f>IF($A188="","",VLOOKUP($A188,'Annex 2 EHV charges'!$D:$O,3,0))</f>
        <v/>
      </c>
      <c r="D188" s="89" t="str">
        <f>IF($A188="","",VLOOKUP($A188,'Annex 2 EHV charges'!$D:$O,4,0))</f>
        <v/>
      </c>
      <c r="E188" s="91" t="str">
        <f>IFERROR(IF(VLOOKUP($A188,'Annex 2 EHV charges'!$D:$O,9,FALSE)=0,"",VLOOKUP($A188,'Annex 2 EHV charges'!$D:$O,9,FALSE)),"")</f>
        <v/>
      </c>
      <c r="F188" s="92" t="str">
        <f>IFERROR(IF(VLOOKUP($A188,'Annex 2 EHV charges'!$D:$O,10,FALSE)=0,"",VLOOKUP($A188,'Annex 2 EHV charges'!$D:$O,10,FALSE)),"")</f>
        <v/>
      </c>
      <c r="G188" s="93" t="str">
        <f>IFERROR(IF(VLOOKUP($A188,'Annex 2 EHV charges'!$D:$O,11,FALSE)=0,"",VLOOKUP($A188,'Annex 2 EHV charges'!$D:$O,11,FALSE)),"")</f>
        <v/>
      </c>
      <c r="H188" s="93" t="str">
        <f>IFERROR(IF(VLOOKUP($A188,'Annex 2 EHV charges'!$D:$O,12,FALSE)=0,"",VLOOKUP($A188,'Annex 2 EHV charges'!$D:$O,12,FALSE)),"")</f>
        <v/>
      </c>
    </row>
    <row r="189" spans="1:8" x14ac:dyDescent="0.2">
      <c r="A189" s="90" t="str">
        <f t="array" ref="A189">IFERROR(INDEX('Annex 2 EHV charges'!$D$11:$D$260, MATCH(0, IF(ISBLANK('Annex 2 EHV charges'!$D$11:$D$260),1, COUNTIF(A$4:$A188, 'Annex 2 EHV charges'!$D$11:$D$260)), 0)),"")</f>
        <v/>
      </c>
      <c r="B189" s="89" t="str">
        <f>IF($A189="","",VLOOKUP($A189,'Annex 2 EHV charges'!$D:$O,2,0))</f>
        <v/>
      </c>
      <c r="C189" s="90" t="str">
        <f>IF($A189="","",VLOOKUP($A189,'Annex 2 EHV charges'!$D:$O,3,0))</f>
        <v/>
      </c>
      <c r="D189" s="89" t="str">
        <f>IF($A189="","",VLOOKUP($A189,'Annex 2 EHV charges'!$D:$O,4,0))</f>
        <v/>
      </c>
      <c r="E189" s="91" t="str">
        <f>IFERROR(IF(VLOOKUP($A189,'Annex 2 EHV charges'!$D:$O,9,FALSE)=0,"",VLOOKUP($A189,'Annex 2 EHV charges'!$D:$O,9,FALSE)),"")</f>
        <v/>
      </c>
      <c r="F189" s="92" t="str">
        <f>IFERROR(IF(VLOOKUP($A189,'Annex 2 EHV charges'!$D:$O,10,FALSE)=0,"",VLOOKUP($A189,'Annex 2 EHV charges'!$D:$O,10,FALSE)),"")</f>
        <v/>
      </c>
      <c r="G189" s="93" t="str">
        <f>IFERROR(IF(VLOOKUP($A189,'Annex 2 EHV charges'!$D:$O,11,FALSE)=0,"",VLOOKUP($A189,'Annex 2 EHV charges'!$D:$O,11,FALSE)),"")</f>
        <v/>
      </c>
      <c r="H189" s="93" t="str">
        <f>IFERROR(IF(VLOOKUP($A189,'Annex 2 EHV charges'!$D:$O,12,FALSE)=0,"",VLOOKUP($A189,'Annex 2 EHV charges'!$D:$O,12,FALSE)),"")</f>
        <v/>
      </c>
    </row>
    <row r="190" spans="1:8" x14ac:dyDescent="0.2">
      <c r="A190" s="90" t="str">
        <f t="array" ref="A190">IFERROR(INDEX('Annex 2 EHV charges'!$D$11:$D$260, MATCH(0, IF(ISBLANK('Annex 2 EHV charges'!$D$11:$D$260),1, COUNTIF(A$4:$A189, 'Annex 2 EHV charges'!$D$11:$D$260)), 0)),"")</f>
        <v/>
      </c>
      <c r="B190" s="89" t="str">
        <f>IF($A190="","",VLOOKUP($A190,'Annex 2 EHV charges'!$D:$O,2,0))</f>
        <v/>
      </c>
      <c r="C190" s="90" t="str">
        <f>IF($A190="","",VLOOKUP($A190,'Annex 2 EHV charges'!$D:$O,3,0))</f>
        <v/>
      </c>
      <c r="D190" s="89" t="str">
        <f>IF($A190="","",VLOOKUP($A190,'Annex 2 EHV charges'!$D:$O,4,0))</f>
        <v/>
      </c>
      <c r="E190" s="91" t="str">
        <f>IFERROR(IF(VLOOKUP($A190,'Annex 2 EHV charges'!$D:$O,9,FALSE)=0,"",VLOOKUP($A190,'Annex 2 EHV charges'!$D:$O,9,FALSE)),"")</f>
        <v/>
      </c>
      <c r="F190" s="92" t="str">
        <f>IFERROR(IF(VLOOKUP($A190,'Annex 2 EHV charges'!$D:$O,10,FALSE)=0,"",VLOOKUP($A190,'Annex 2 EHV charges'!$D:$O,10,FALSE)),"")</f>
        <v/>
      </c>
      <c r="G190" s="93" t="str">
        <f>IFERROR(IF(VLOOKUP($A190,'Annex 2 EHV charges'!$D:$O,11,FALSE)=0,"",VLOOKUP($A190,'Annex 2 EHV charges'!$D:$O,11,FALSE)),"")</f>
        <v/>
      </c>
      <c r="H190" s="93" t="str">
        <f>IFERROR(IF(VLOOKUP($A190,'Annex 2 EHV charges'!$D:$O,12,FALSE)=0,"",VLOOKUP($A190,'Annex 2 EHV charges'!$D:$O,12,FALSE)),"")</f>
        <v/>
      </c>
    </row>
    <row r="191" spans="1:8" x14ac:dyDescent="0.2">
      <c r="A191" s="90" t="str">
        <f t="array" ref="A191">IFERROR(INDEX('Annex 2 EHV charges'!$D$11:$D$260, MATCH(0, IF(ISBLANK('Annex 2 EHV charges'!$D$11:$D$260),1, COUNTIF(A$4:$A190, 'Annex 2 EHV charges'!$D$11:$D$260)), 0)),"")</f>
        <v/>
      </c>
      <c r="B191" s="89" t="str">
        <f>IF($A191="","",VLOOKUP($A191,'Annex 2 EHV charges'!$D:$O,2,0))</f>
        <v/>
      </c>
      <c r="C191" s="90" t="str">
        <f>IF($A191="","",VLOOKUP($A191,'Annex 2 EHV charges'!$D:$O,3,0))</f>
        <v/>
      </c>
      <c r="D191" s="89" t="str">
        <f>IF($A191="","",VLOOKUP($A191,'Annex 2 EHV charges'!$D:$O,4,0))</f>
        <v/>
      </c>
      <c r="E191" s="91" t="str">
        <f>IFERROR(IF(VLOOKUP($A191,'Annex 2 EHV charges'!$D:$O,9,FALSE)=0,"",VLOOKUP($A191,'Annex 2 EHV charges'!$D:$O,9,FALSE)),"")</f>
        <v/>
      </c>
      <c r="F191" s="92" t="str">
        <f>IFERROR(IF(VLOOKUP($A191,'Annex 2 EHV charges'!$D:$O,10,FALSE)=0,"",VLOOKUP($A191,'Annex 2 EHV charges'!$D:$O,10,FALSE)),"")</f>
        <v/>
      </c>
      <c r="G191" s="93" t="str">
        <f>IFERROR(IF(VLOOKUP($A191,'Annex 2 EHV charges'!$D:$O,11,FALSE)=0,"",VLOOKUP($A191,'Annex 2 EHV charges'!$D:$O,11,FALSE)),"")</f>
        <v/>
      </c>
      <c r="H191" s="93" t="str">
        <f>IFERROR(IF(VLOOKUP($A191,'Annex 2 EHV charges'!$D:$O,12,FALSE)=0,"",VLOOKUP($A191,'Annex 2 EHV charges'!$D:$O,12,FALSE)),"")</f>
        <v/>
      </c>
    </row>
    <row r="192" spans="1:8" x14ac:dyDescent="0.2">
      <c r="A192" s="90" t="str">
        <f t="array" ref="A192">IFERROR(INDEX('Annex 2 EHV charges'!$D$11:$D$260, MATCH(0, IF(ISBLANK('Annex 2 EHV charges'!$D$11:$D$260),1, COUNTIF(A$4:$A191, 'Annex 2 EHV charges'!$D$11:$D$260)), 0)),"")</f>
        <v/>
      </c>
      <c r="B192" s="89" t="str">
        <f>IF($A192="","",VLOOKUP($A192,'Annex 2 EHV charges'!$D:$O,2,0))</f>
        <v/>
      </c>
      <c r="C192" s="90" t="str">
        <f>IF($A192="","",VLOOKUP($A192,'Annex 2 EHV charges'!$D:$O,3,0))</f>
        <v/>
      </c>
      <c r="D192" s="89" t="str">
        <f>IF($A192="","",VLOOKUP($A192,'Annex 2 EHV charges'!$D:$O,4,0))</f>
        <v/>
      </c>
      <c r="E192" s="91" t="str">
        <f>IFERROR(IF(VLOOKUP($A192,'Annex 2 EHV charges'!$D:$O,9,FALSE)=0,"",VLOOKUP($A192,'Annex 2 EHV charges'!$D:$O,9,FALSE)),"")</f>
        <v/>
      </c>
      <c r="F192" s="92" t="str">
        <f>IFERROR(IF(VLOOKUP($A192,'Annex 2 EHV charges'!$D:$O,10,FALSE)=0,"",VLOOKUP($A192,'Annex 2 EHV charges'!$D:$O,10,FALSE)),"")</f>
        <v/>
      </c>
      <c r="G192" s="93" t="str">
        <f>IFERROR(IF(VLOOKUP($A192,'Annex 2 EHV charges'!$D:$O,11,FALSE)=0,"",VLOOKUP($A192,'Annex 2 EHV charges'!$D:$O,11,FALSE)),"")</f>
        <v/>
      </c>
      <c r="H192" s="93" t="str">
        <f>IFERROR(IF(VLOOKUP($A192,'Annex 2 EHV charges'!$D:$O,12,FALSE)=0,"",VLOOKUP($A192,'Annex 2 EHV charges'!$D:$O,12,FALSE)),"")</f>
        <v/>
      </c>
    </row>
    <row r="193" spans="1:8" x14ac:dyDescent="0.2">
      <c r="A193" s="90" t="str">
        <f t="array" ref="A193">IFERROR(INDEX('Annex 2 EHV charges'!$D$11:$D$260, MATCH(0, IF(ISBLANK('Annex 2 EHV charges'!$D$11:$D$260),1, COUNTIF(A$4:$A192, 'Annex 2 EHV charges'!$D$11:$D$260)), 0)),"")</f>
        <v/>
      </c>
      <c r="B193" s="89" t="str">
        <f>IF($A193="","",VLOOKUP($A193,'Annex 2 EHV charges'!$D:$O,2,0))</f>
        <v/>
      </c>
      <c r="C193" s="90" t="str">
        <f>IF($A193="","",VLOOKUP($A193,'Annex 2 EHV charges'!$D:$O,3,0))</f>
        <v/>
      </c>
      <c r="D193" s="89" t="str">
        <f>IF($A193="","",VLOOKUP($A193,'Annex 2 EHV charges'!$D:$O,4,0))</f>
        <v/>
      </c>
      <c r="E193" s="91" t="str">
        <f>IFERROR(IF(VLOOKUP($A193,'Annex 2 EHV charges'!$D:$O,9,FALSE)=0,"",VLOOKUP($A193,'Annex 2 EHV charges'!$D:$O,9,FALSE)),"")</f>
        <v/>
      </c>
      <c r="F193" s="92" t="str">
        <f>IFERROR(IF(VLOOKUP($A193,'Annex 2 EHV charges'!$D:$O,10,FALSE)=0,"",VLOOKUP($A193,'Annex 2 EHV charges'!$D:$O,10,FALSE)),"")</f>
        <v/>
      </c>
      <c r="G193" s="93" t="str">
        <f>IFERROR(IF(VLOOKUP($A193,'Annex 2 EHV charges'!$D:$O,11,FALSE)=0,"",VLOOKUP($A193,'Annex 2 EHV charges'!$D:$O,11,FALSE)),"")</f>
        <v/>
      </c>
      <c r="H193" s="93" t="str">
        <f>IFERROR(IF(VLOOKUP($A193,'Annex 2 EHV charges'!$D:$O,12,FALSE)=0,"",VLOOKUP($A193,'Annex 2 EHV charges'!$D:$O,12,FALSE)),"")</f>
        <v/>
      </c>
    </row>
    <row r="194" spans="1:8" x14ac:dyDescent="0.2">
      <c r="A194" s="90" t="str">
        <f t="array" ref="A194">IFERROR(INDEX('Annex 2 EHV charges'!$D$11:$D$260, MATCH(0, IF(ISBLANK('Annex 2 EHV charges'!$D$11:$D$260),1, COUNTIF(A$4:$A193, 'Annex 2 EHV charges'!$D$11:$D$260)), 0)),"")</f>
        <v/>
      </c>
      <c r="B194" s="89" t="str">
        <f>IF($A194="","",VLOOKUP($A194,'Annex 2 EHV charges'!$D:$O,2,0))</f>
        <v/>
      </c>
      <c r="C194" s="90" t="str">
        <f>IF($A194="","",VLOOKUP($A194,'Annex 2 EHV charges'!$D:$O,3,0))</f>
        <v/>
      </c>
      <c r="D194" s="89" t="str">
        <f>IF($A194="","",VLOOKUP($A194,'Annex 2 EHV charges'!$D:$O,4,0))</f>
        <v/>
      </c>
      <c r="E194" s="91" t="str">
        <f>IFERROR(IF(VLOOKUP($A194,'Annex 2 EHV charges'!$D:$O,9,FALSE)=0,"",VLOOKUP($A194,'Annex 2 EHV charges'!$D:$O,9,FALSE)),"")</f>
        <v/>
      </c>
      <c r="F194" s="92" t="str">
        <f>IFERROR(IF(VLOOKUP($A194,'Annex 2 EHV charges'!$D:$O,10,FALSE)=0,"",VLOOKUP($A194,'Annex 2 EHV charges'!$D:$O,10,FALSE)),"")</f>
        <v/>
      </c>
      <c r="G194" s="93" t="str">
        <f>IFERROR(IF(VLOOKUP($A194,'Annex 2 EHV charges'!$D:$O,11,FALSE)=0,"",VLOOKUP($A194,'Annex 2 EHV charges'!$D:$O,11,FALSE)),"")</f>
        <v/>
      </c>
      <c r="H194" s="93" t="str">
        <f>IFERROR(IF(VLOOKUP($A194,'Annex 2 EHV charges'!$D:$O,12,FALSE)=0,"",VLOOKUP($A194,'Annex 2 EHV charges'!$D:$O,12,FALSE)),"")</f>
        <v/>
      </c>
    </row>
    <row r="195" spans="1:8" x14ac:dyDescent="0.2">
      <c r="A195" s="90" t="str">
        <f t="array" ref="A195">IFERROR(INDEX('Annex 2 EHV charges'!$D$11:$D$260, MATCH(0, IF(ISBLANK('Annex 2 EHV charges'!$D$11:$D$260),1, COUNTIF(A$4:$A194, 'Annex 2 EHV charges'!$D$11:$D$260)), 0)),"")</f>
        <v/>
      </c>
      <c r="B195" s="89" t="str">
        <f>IF($A195="","",VLOOKUP($A195,'Annex 2 EHV charges'!$D:$O,2,0))</f>
        <v/>
      </c>
      <c r="C195" s="90" t="str">
        <f>IF($A195="","",VLOOKUP($A195,'Annex 2 EHV charges'!$D:$O,3,0))</f>
        <v/>
      </c>
      <c r="D195" s="89" t="str">
        <f>IF($A195="","",VLOOKUP($A195,'Annex 2 EHV charges'!$D:$O,4,0))</f>
        <v/>
      </c>
      <c r="E195" s="91" t="str">
        <f>IFERROR(IF(VLOOKUP($A195,'Annex 2 EHV charges'!$D:$O,9,FALSE)=0,"",VLOOKUP($A195,'Annex 2 EHV charges'!$D:$O,9,FALSE)),"")</f>
        <v/>
      </c>
      <c r="F195" s="92" t="str">
        <f>IFERROR(IF(VLOOKUP($A195,'Annex 2 EHV charges'!$D:$O,10,FALSE)=0,"",VLOOKUP($A195,'Annex 2 EHV charges'!$D:$O,10,FALSE)),"")</f>
        <v/>
      </c>
      <c r="G195" s="93" t="str">
        <f>IFERROR(IF(VLOOKUP($A195,'Annex 2 EHV charges'!$D:$O,11,FALSE)=0,"",VLOOKUP($A195,'Annex 2 EHV charges'!$D:$O,11,FALSE)),"")</f>
        <v/>
      </c>
      <c r="H195" s="93" t="str">
        <f>IFERROR(IF(VLOOKUP($A195,'Annex 2 EHV charges'!$D:$O,12,FALSE)=0,"",VLOOKUP($A195,'Annex 2 EHV charges'!$D:$O,12,FALSE)),"")</f>
        <v/>
      </c>
    </row>
    <row r="196" spans="1:8" x14ac:dyDescent="0.2">
      <c r="A196" s="90" t="str">
        <f t="array" ref="A196">IFERROR(INDEX('Annex 2 EHV charges'!$D$11:$D$260, MATCH(0, IF(ISBLANK('Annex 2 EHV charges'!$D$11:$D$260),1, COUNTIF(A$4:$A195, 'Annex 2 EHV charges'!$D$11:$D$260)), 0)),"")</f>
        <v/>
      </c>
      <c r="B196" s="89" t="str">
        <f>IF($A196="","",VLOOKUP($A196,'Annex 2 EHV charges'!$D:$O,2,0))</f>
        <v/>
      </c>
      <c r="C196" s="90" t="str">
        <f>IF($A196="","",VLOOKUP($A196,'Annex 2 EHV charges'!$D:$O,3,0))</f>
        <v/>
      </c>
      <c r="D196" s="89" t="str">
        <f>IF($A196="","",VLOOKUP($A196,'Annex 2 EHV charges'!$D:$O,4,0))</f>
        <v/>
      </c>
      <c r="E196" s="91" t="str">
        <f>IFERROR(IF(VLOOKUP($A196,'Annex 2 EHV charges'!$D:$O,9,FALSE)=0,"",VLOOKUP($A196,'Annex 2 EHV charges'!$D:$O,9,FALSE)),"")</f>
        <v/>
      </c>
      <c r="F196" s="92" t="str">
        <f>IFERROR(IF(VLOOKUP($A196,'Annex 2 EHV charges'!$D:$O,10,FALSE)=0,"",VLOOKUP($A196,'Annex 2 EHV charges'!$D:$O,10,FALSE)),"")</f>
        <v/>
      </c>
      <c r="G196" s="93" t="str">
        <f>IFERROR(IF(VLOOKUP($A196,'Annex 2 EHV charges'!$D:$O,11,FALSE)=0,"",VLOOKUP($A196,'Annex 2 EHV charges'!$D:$O,11,FALSE)),"")</f>
        <v/>
      </c>
      <c r="H196" s="93" t="str">
        <f>IFERROR(IF(VLOOKUP($A196,'Annex 2 EHV charges'!$D:$O,12,FALSE)=0,"",VLOOKUP($A196,'Annex 2 EHV charges'!$D:$O,12,FALSE)),"")</f>
        <v/>
      </c>
    </row>
    <row r="197" spans="1:8" x14ac:dyDescent="0.2">
      <c r="A197" s="90" t="str">
        <f t="array" ref="A197">IFERROR(INDEX('Annex 2 EHV charges'!$D$11:$D$260, MATCH(0, IF(ISBLANK('Annex 2 EHV charges'!$D$11:$D$260),1, COUNTIF(A$4:$A196, 'Annex 2 EHV charges'!$D$11:$D$260)), 0)),"")</f>
        <v/>
      </c>
      <c r="B197" s="89" t="str">
        <f>IF($A197="","",VLOOKUP($A197,'Annex 2 EHV charges'!$D:$O,2,0))</f>
        <v/>
      </c>
      <c r="C197" s="90" t="str">
        <f>IF($A197="","",VLOOKUP($A197,'Annex 2 EHV charges'!$D:$O,3,0))</f>
        <v/>
      </c>
      <c r="D197" s="89" t="str">
        <f>IF($A197="","",VLOOKUP($A197,'Annex 2 EHV charges'!$D:$O,4,0))</f>
        <v/>
      </c>
      <c r="E197" s="91" t="str">
        <f>IFERROR(IF(VLOOKUP($A197,'Annex 2 EHV charges'!$D:$O,9,FALSE)=0,"",VLOOKUP($A197,'Annex 2 EHV charges'!$D:$O,9,FALSE)),"")</f>
        <v/>
      </c>
      <c r="F197" s="92" t="str">
        <f>IFERROR(IF(VLOOKUP($A197,'Annex 2 EHV charges'!$D:$O,10,FALSE)=0,"",VLOOKUP($A197,'Annex 2 EHV charges'!$D:$O,10,FALSE)),"")</f>
        <v/>
      </c>
      <c r="G197" s="93" t="str">
        <f>IFERROR(IF(VLOOKUP($A197,'Annex 2 EHV charges'!$D:$O,11,FALSE)=0,"",VLOOKUP($A197,'Annex 2 EHV charges'!$D:$O,11,FALSE)),"")</f>
        <v/>
      </c>
      <c r="H197" s="93" t="str">
        <f>IFERROR(IF(VLOOKUP($A197,'Annex 2 EHV charges'!$D:$O,12,FALSE)=0,"",VLOOKUP($A197,'Annex 2 EHV charges'!$D:$O,12,FALSE)),"")</f>
        <v/>
      </c>
    </row>
    <row r="198" spans="1:8" x14ac:dyDescent="0.2">
      <c r="A198" s="90" t="str">
        <f t="array" ref="A198">IFERROR(INDEX('Annex 2 EHV charges'!$D$11:$D$260, MATCH(0, IF(ISBLANK('Annex 2 EHV charges'!$D$11:$D$260),1, COUNTIF(A$4:$A197, 'Annex 2 EHV charges'!$D$11:$D$260)), 0)),"")</f>
        <v/>
      </c>
      <c r="B198" s="89" t="str">
        <f>IF($A198="","",VLOOKUP($A198,'Annex 2 EHV charges'!$D:$O,2,0))</f>
        <v/>
      </c>
      <c r="C198" s="90" t="str">
        <f>IF($A198="","",VLOOKUP($A198,'Annex 2 EHV charges'!$D:$O,3,0))</f>
        <v/>
      </c>
      <c r="D198" s="89" t="str">
        <f>IF($A198="","",VLOOKUP($A198,'Annex 2 EHV charges'!$D:$O,4,0))</f>
        <v/>
      </c>
      <c r="E198" s="91" t="str">
        <f>IFERROR(IF(VLOOKUP($A198,'Annex 2 EHV charges'!$D:$O,9,FALSE)=0,"",VLOOKUP($A198,'Annex 2 EHV charges'!$D:$O,9,FALSE)),"")</f>
        <v/>
      </c>
      <c r="F198" s="92" t="str">
        <f>IFERROR(IF(VLOOKUP($A198,'Annex 2 EHV charges'!$D:$O,10,FALSE)=0,"",VLOOKUP($A198,'Annex 2 EHV charges'!$D:$O,10,FALSE)),"")</f>
        <v/>
      </c>
      <c r="G198" s="93" t="str">
        <f>IFERROR(IF(VLOOKUP($A198,'Annex 2 EHV charges'!$D:$O,11,FALSE)=0,"",VLOOKUP($A198,'Annex 2 EHV charges'!$D:$O,11,FALSE)),"")</f>
        <v/>
      </c>
      <c r="H198" s="93" t="str">
        <f>IFERROR(IF(VLOOKUP($A198,'Annex 2 EHV charges'!$D:$O,12,FALSE)=0,"",VLOOKUP($A198,'Annex 2 EHV charges'!$D:$O,12,FALSE)),"")</f>
        <v/>
      </c>
    </row>
    <row r="199" spans="1:8" x14ac:dyDescent="0.2">
      <c r="A199" s="90" t="str">
        <f t="array" ref="A199">IFERROR(INDEX('Annex 2 EHV charges'!$D$11:$D$260, MATCH(0, IF(ISBLANK('Annex 2 EHV charges'!$D$11:$D$260),1, COUNTIF(A$4:$A198, 'Annex 2 EHV charges'!$D$11:$D$260)), 0)),"")</f>
        <v/>
      </c>
      <c r="B199" s="89" t="str">
        <f>IF($A199="","",VLOOKUP($A199,'Annex 2 EHV charges'!$D:$O,2,0))</f>
        <v/>
      </c>
      <c r="C199" s="90" t="str">
        <f>IF($A199="","",VLOOKUP($A199,'Annex 2 EHV charges'!$D:$O,3,0))</f>
        <v/>
      </c>
      <c r="D199" s="89" t="str">
        <f>IF($A199="","",VLOOKUP($A199,'Annex 2 EHV charges'!$D:$O,4,0))</f>
        <v/>
      </c>
      <c r="E199" s="91" t="str">
        <f>IFERROR(IF(VLOOKUP($A199,'Annex 2 EHV charges'!$D:$O,9,FALSE)=0,"",VLOOKUP($A199,'Annex 2 EHV charges'!$D:$O,9,FALSE)),"")</f>
        <v/>
      </c>
      <c r="F199" s="92" t="str">
        <f>IFERROR(IF(VLOOKUP($A199,'Annex 2 EHV charges'!$D:$O,10,FALSE)=0,"",VLOOKUP($A199,'Annex 2 EHV charges'!$D:$O,10,FALSE)),"")</f>
        <v/>
      </c>
      <c r="G199" s="93" t="str">
        <f>IFERROR(IF(VLOOKUP($A199,'Annex 2 EHV charges'!$D:$O,11,FALSE)=0,"",VLOOKUP($A199,'Annex 2 EHV charges'!$D:$O,11,FALSE)),"")</f>
        <v/>
      </c>
      <c r="H199" s="93" t="str">
        <f>IFERROR(IF(VLOOKUP($A199,'Annex 2 EHV charges'!$D:$O,12,FALSE)=0,"",VLOOKUP($A199,'Annex 2 EHV charges'!$D:$O,12,FALSE)),"")</f>
        <v/>
      </c>
    </row>
    <row r="200" spans="1:8" x14ac:dyDescent="0.2">
      <c r="A200" s="90" t="str">
        <f t="array" ref="A200">IFERROR(INDEX('Annex 2 EHV charges'!$D$11:$D$260, MATCH(0, IF(ISBLANK('Annex 2 EHV charges'!$D$11:$D$260),1, COUNTIF(A$4:$A199, 'Annex 2 EHV charges'!$D$11:$D$260)), 0)),"")</f>
        <v/>
      </c>
      <c r="B200" s="89" t="str">
        <f>IF($A200="","",VLOOKUP($A200,'Annex 2 EHV charges'!$D:$O,2,0))</f>
        <v/>
      </c>
      <c r="C200" s="90" t="str">
        <f>IF($A200="","",VLOOKUP($A200,'Annex 2 EHV charges'!$D:$O,3,0))</f>
        <v/>
      </c>
      <c r="D200" s="89" t="str">
        <f>IF($A200="","",VLOOKUP($A200,'Annex 2 EHV charges'!$D:$O,4,0))</f>
        <v/>
      </c>
      <c r="E200" s="91" t="str">
        <f>IFERROR(IF(VLOOKUP($A200,'Annex 2 EHV charges'!$D:$O,9,FALSE)=0,"",VLOOKUP($A200,'Annex 2 EHV charges'!$D:$O,9,FALSE)),"")</f>
        <v/>
      </c>
      <c r="F200" s="92" t="str">
        <f>IFERROR(IF(VLOOKUP($A200,'Annex 2 EHV charges'!$D:$O,10,FALSE)=0,"",VLOOKUP($A200,'Annex 2 EHV charges'!$D:$O,10,FALSE)),"")</f>
        <v/>
      </c>
      <c r="G200" s="93" t="str">
        <f>IFERROR(IF(VLOOKUP($A200,'Annex 2 EHV charges'!$D:$O,11,FALSE)=0,"",VLOOKUP($A200,'Annex 2 EHV charges'!$D:$O,11,FALSE)),"")</f>
        <v/>
      </c>
      <c r="H200" s="93" t="str">
        <f>IFERROR(IF(VLOOKUP($A200,'Annex 2 EHV charges'!$D:$O,12,FALSE)=0,"",VLOOKUP($A200,'Annex 2 EHV charges'!$D:$O,12,FALSE)),"")</f>
        <v/>
      </c>
    </row>
    <row r="201" spans="1:8" x14ac:dyDescent="0.2">
      <c r="A201" s="90" t="str">
        <f t="array" ref="A201">IFERROR(INDEX('Annex 2 EHV charges'!$D$11:$D$260, MATCH(0, IF(ISBLANK('Annex 2 EHV charges'!$D$11:$D$260),1, COUNTIF(A$4:$A200, 'Annex 2 EHV charges'!$D$11:$D$260)), 0)),"")</f>
        <v/>
      </c>
      <c r="B201" s="89" t="str">
        <f>IF($A201="","",VLOOKUP($A201,'Annex 2 EHV charges'!$D:$O,2,0))</f>
        <v/>
      </c>
      <c r="C201" s="90" t="str">
        <f>IF($A201="","",VLOOKUP($A201,'Annex 2 EHV charges'!$D:$O,3,0))</f>
        <v/>
      </c>
      <c r="D201" s="89" t="str">
        <f>IF($A201="","",VLOOKUP($A201,'Annex 2 EHV charges'!$D:$O,4,0))</f>
        <v/>
      </c>
      <c r="E201" s="91" t="str">
        <f>IFERROR(IF(VLOOKUP($A201,'Annex 2 EHV charges'!$D:$O,9,FALSE)=0,"",VLOOKUP($A201,'Annex 2 EHV charges'!$D:$O,9,FALSE)),"")</f>
        <v/>
      </c>
      <c r="F201" s="92" t="str">
        <f>IFERROR(IF(VLOOKUP($A201,'Annex 2 EHV charges'!$D:$O,10,FALSE)=0,"",VLOOKUP($A201,'Annex 2 EHV charges'!$D:$O,10,FALSE)),"")</f>
        <v/>
      </c>
      <c r="G201" s="93" t="str">
        <f>IFERROR(IF(VLOOKUP($A201,'Annex 2 EHV charges'!$D:$O,11,FALSE)=0,"",VLOOKUP($A201,'Annex 2 EHV charges'!$D:$O,11,FALSE)),"")</f>
        <v/>
      </c>
      <c r="H201" s="93" t="str">
        <f>IFERROR(IF(VLOOKUP($A201,'Annex 2 EHV charges'!$D:$O,12,FALSE)=0,"",VLOOKUP($A201,'Annex 2 EHV charges'!$D:$O,12,FALSE)),"")</f>
        <v/>
      </c>
    </row>
    <row r="202" spans="1:8" x14ac:dyDescent="0.2">
      <c r="A202" s="90" t="str">
        <f t="array" ref="A202">IFERROR(INDEX('Annex 2 EHV charges'!$D$11:$D$260, MATCH(0, IF(ISBLANK('Annex 2 EHV charges'!$D$11:$D$260),1, COUNTIF(A$4:$A201, 'Annex 2 EHV charges'!$D$11:$D$260)), 0)),"")</f>
        <v/>
      </c>
      <c r="B202" s="89" t="str">
        <f>IF($A202="","",VLOOKUP($A202,'Annex 2 EHV charges'!$D:$O,2,0))</f>
        <v/>
      </c>
      <c r="C202" s="90" t="str">
        <f>IF($A202="","",VLOOKUP($A202,'Annex 2 EHV charges'!$D:$O,3,0))</f>
        <v/>
      </c>
      <c r="D202" s="89" t="str">
        <f>IF($A202="","",VLOOKUP($A202,'Annex 2 EHV charges'!$D:$O,4,0))</f>
        <v/>
      </c>
      <c r="E202" s="91" t="str">
        <f>IFERROR(IF(VLOOKUP($A202,'Annex 2 EHV charges'!$D:$O,9,FALSE)=0,"",VLOOKUP($A202,'Annex 2 EHV charges'!$D:$O,9,FALSE)),"")</f>
        <v/>
      </c>
      <c r="F202" s="92" t="str">
        <f>IFERROR(IF(VLOOKUP($A202,'Annex 2 EHV charges'!$D:$O,10,FALSE)=0,"",VLOOKUP($A202,'Annex 2 EHV charges'!$D:$O,10,FALSE)),"")</f>
        <v/>
      </c>
      <c r="G202" s="93" t="str">
        <f>IFERROR(IF(VLOOKUP($A202,'Annex 2 EHV charges'!$D:$O,11,FALSE)=0,"",VLOOKUP($A202,'Annex 2 EHV charges'!$D:$O,11,FALSE)),"")</f>
        <v/>
      </c>
      <c r="H202" s="93" t="str">
        <f>IFERROR(IF(VLOOKUP($A202,'Annex 2 EHV charges'!$D:$O,12,FALSE)=0,"",VLOOKUP($A202,'Annex 2 EHV charges'!$D:$O,12,FALSE)),"")</f>
        <v/>
      </c>
    </row>
    <row r="203" spans="1:8" x14ac:dyDescent="0.2">
      <c r="A203" s="90" t="str">
        <f t="array" ref="A203">IFERROR(INDEX('Annex 2 EHV charges'!$D$11:$D$260, MATCH(0, IF(ISBLANK('Annex 2 EHV charges'!$D$11:$D$260),1, COUNTIF(A$4:$A202, 'Annex 2 EHV charges'!$D$11:$D$260)), 0)),"")</f>
        <v/>
      </c>
      <c r="B203" s="89" t="str">
        <f>IF($A203="","",VLOOKUP($A203,'Annex 2 EHV charges'!$D:$O,2,0))</f>
        <v/>
      </c>
      <c r="C203" s="90" t="str">
        <f>IF($A203="","",VLOOKUP($A203,'Annex 2 EHV charges'!$D:$O,3,0))</f>
        <v/>
      </c>
      <c r="D203" s="89" t="str">
        <f>IF($A203="","",VLOOKUP($A203,'Annex 2 EHV charges'!$D:$O,4,0))</f>
        <v/>
      </c>
      <c r="E203" s="91" t="str">
        <f>IFERROR(IF(VLOOKUP($A203,'Annex 2 EHV charges'!$D:$O,9,FALSE)=0,"",VLOOKUP($A203,'Annex 2 EHV charges'!$D:$O,9,FALSE)),"")</f>
        <v/>
      </c>
      <c r="F203" s="92" t="str">
        <f>IFERROR(IF(VLOOKUP($A203,'Annex 2 EHV charges'!$D:$O,10,FALSE)=0,"",VLOOKUP($A203,'Annex 2 EHV charges'!$D:$O,10,FALSE)),"")</f>
        <v/>
      </c>
      <c r="G203" s="93" t="str">
        <f>IFERROR(IF(VLOOKUP($A203,'Annex 2 EHV charges'!$D:$O,11,FALSE)=0,"",VLOOKUP($A203,'Annex 2 EHV charges'!$D:$O,11,FALSE)),"")</f>
        <v/>
      </c>
      <c r="H203" s="93" t="str">
        <f>IFERROR(IF(VLOOKUP($A203,'Annex 2 EHV charges'!$D:$O,12,FALSE)=0,"",VLOOKUP($A203,'Annex 2 EHV charges'!$D:$O,12,FALSE)),"")</f>
        <v/>
      </c>
    </row>
    <row r="204" spans="1:8" x14ac:dyDescent="0.2">
      <c r="A204" s="90" t="str">
        <f t="array" ref="A204">IFERROR(INDEX('Annex 2 EHV charges'!$D$11:$D$260, MATCH(0, IF(ISBLANK('Annex 2 EHV charges'!$D$11:$D$260),1, COUNTIF(A$4:$A203, 'Annex 2 EHV charges'!$D$11:$D$260)), 0)),"")</f>
        <v/>
      </c>
      <c r="B204" s="89" t="str">
        <f>IF($A204="","",VLOOKUP($A204,'Annex 2 EHV charges'!$D:$O,2,0))</f>
        <v/>
      </c>
      <c r="C204" s="90" t="str">
        <f>IF($A204="","",VLOOKUP($A204,'Annex 2 EHV charges'!$D:$O,3,0))</f>
        <v/>
      </c>
      <c r="D204" s="89" t="str">
        <f>IF($A204="","",VLOOKUP($A204,'Annex 2 EHV charges'!$D:$O,4,0))</f>
        <v/>
      </c>
      <c r="E204" s="91" t="str">
        <f>IFERROR(IF(VLOOKUP($A204,'Annex 2 EHV charges'!$D:$O,9,FALSE)=0,"",VLOOKUP($A204,'Annex 2 EHV charges'!$D:$O,9,FALSE)),"")</f>
        <v/>
      </c>
      <c r="F204" s="92" t="str">
        <f>IFERROR(IF(VLOOKUP($A204,'Annex 2 EHV charges'!$D:$O,10,FALSE)=0,"",VLOOKUP($A204,'Annex 2 EHV charges'!$D:$O,10,FALSE)),"")</f>
        <v/>
      </c>
      <c r="G204" s="93" t="str">
        <f>IFERROR(IF(VLOOKUP($A204,'Annex 2 EHV charges'!$D:$O,11,FALSE)=0,"",VLOOKUP($A204,'Annex 2 EHV charges'!$D:$O,11,FALSE)),"")</f>
        <v/>
      </c>
      <c r="H204" s="93" t="str">
        <f>IFERROR(IF(VLOOKUP($A204,'Annex 2 EHV charges'!$D:$O,12,FALSE)=0,"",VLOOKUP($A204,'Annex 2 EHV charges'!$D:$O,12,FALSE)),"")</f>
        <v/>
      </c>
    </row>
    <row r="205" spans="1:8" x14ac:dyDescent="0.2">
      <c r="A205" s="90" t="str">
        <f t="array" ref="A205">IFERROR(INDEX('Annex 2 EHV charges'!$D$11:$D$260, MATCH(0, IF(ISBLANK('Annex 2 EHV charges'!$D$11:$D$260),1, COUNTIF(A$4:$A204, 'Annex 2 EHV charges'!$D$11:$D$260)), 0)),"")</f>
        <v/>
      </c>
      <c r="B205" s="89" t="str">
        <f>IF($A205="","",VLOOKUP($A205,'Annex 2 EHV charges'!$D:$O,2,0))</f>
        <v/>
      </c>
      <c r="C205" s="90" t="str">
        <f>IF($A205="","",VLOOKUP($A205,'Annex 2 EHV charges'!$D:$O,3,0))</f>
        <v/>
      </c>
      <c r="D205" s="89" t="str">
        <f>IF($A205="","",VLOOKUP($A205,'Annex 2 EHV charges'!$D:$O,4,0))</f>
        <v/>
      </c>
      <c r="E205" s="91" t="str">
        <f>IFERROR(IF(VLOOKUP($A205,'Annex 2 EHV charges'!$D:$O,9,FALSE)=0,"",VLOOKUP($A205,'Annex 2 EHV charges'!$D:$O,9,FALSE)),"")</f>
        <v/>
      </c>
      <c r="F205" s="92" t="str">
        <f>IFERROR(IF(VLOOKUP($A205,'Annex 2 EHV charges'!$D:$O,10,FALSE)=0,"",VLOOKUP($A205,'Annex 2 EHV charges'!$D:$O,10,FALSE)),"")</f>
        <v/>
      </c>
      <c r="G205" s="93" t="str">
        <f>IFERROR(IF(VLOOKUP($A205,'Annex 2 EHV charges'!$D:$O,11,FALSE)=0,"",VLOOKUP($A205,'Annex 2 EHV charges'!$D:$O,11,FALSE)),"")</f>
        <v/>
      </c>
      <c r="H205" s="93" t="str">
        <f>IFERROR(IF(VLOOKUP($A205,'Annex 2 EHV charges'!$D:$O,12,FALSE)=0,"",VLOOKUP($A205,'Annex 2 EHV charges'!$D:$O,12,FALSE)),"")</f>
        <v/>
      </c>
    </row>
    <row r="206" spans="1:8" x14ac:dyDescent="0.2">
      <c r="A206" s="90" t="str">
        <f t="array" ref="A206">IFERROR(INDEX('Annex 2 EHV charges'!$D$11:$D$260, MATCH(0, IF(ISBLANK('Annex 2 EHV charges'!$D$11:$D$260),1, COUNTIF(A$4:$A205, 'Annex 2 EHV charges'!$D$11:$D$260)), 0)),"")</f>
        <v/>
      </c>
      <c r="B206" s="89" t="str">
        <f>IF($A206="","",VLOOKUP($A206,'Annex 2 EHV charges'!$D:$O,2,0))</f>
        <v/>
      </c>
      <c r="C206" s="90" t="str">
        <f>IF($A206="","",VLOOKUP($A206,'Annex 2 EHV charges'!$D:$O,3,0))</f>
        <v/>
      </c>
      <c r="D206" s="89" t="str">
        <f>IF($A206="","",VLOOKUP($A206,'Annex 2 EHV charges'!$D:$O,4,0))</f>
        <v/>
      </c>
      <c r="E206" s="91" t="str">
        <f>IFERROR(IF(VLOOKUP($A206,'Annex 2 EHV charges'!$D:$O,9,FALSE)=0,"",VLOOKUP($A206,'Annex 2 EHV charges'!$D:$O,9,FALSE)),"")</f>
        <v/>
      </c>
      <c r="F206" s="92" t="str">
        <f>IFERROR(IF(VLOOKUP($A206,'Annex 2 EHV charges'!$D:$O,10,FALSE)=0,"",VLOOKUP($A206,'Annex 2 EHV charges'!$D:$O,10,FALSE)),"")</f>
        <v/>
      </c>
      <c r="G206" s="93" t="str">
        <f>IFERROR(IF(VLOOKUP($A206,'Annex 2 EHV charges'!$D:$O,11,FALSE)=0,"",VLOOKUP($A206,'Annex 2 EHV charges'!$D:$O,11,FALSE)),"")</f>
        <v/>
      </c>
      <c r="H206" s="93" t="str">
        <f>IFERROR(IF(VLOOKUP($A206,'Annex 2 EHV charges'!$D:$O,12,FALSE)=0,"",VLOOKUP($A206,'Annex 2 EHV charges'!$D:$O,12,FALSE)),"")</f>
        <v/>
      </c>
    </row>
    <row r="207" spans="1:8" x14ac:dyDescent="0.2">
      <c r="A207" s="90" t="str">
        <f t="array" ref="A207">IFERROR(INDEX('Annex 2 EHV charges'!$D$11:$D$260, MATCH(0, IF(ISBLANK('Annex 2 EHV charges'!$D$11:$D$260),1, COUNTIF(A$4:$A206, 'Annex 2 EHV charges'!$D$11:$D$260)), 0)),"")</f>
        <v/>
      </c>
      <c r="B207" s="89" t="str">
        <f>IF($A207="","",VLOOKUP($A207,'Annex 2 EHV charges'!$D:$O,2,0))</f>
        <v/>
      </c>
      <c r="C207" s="90" t="str">
        <f>IF($A207="","",VLOOKUP($A207,'Annex 2 EHV charges'!$D:$O,3,0))</f>
        <v/>
      </c>
      <c r="D207" s="89" t="str">
        <f>IF($A207="","",VLOOKUP($A207,'Annex 2 EHV charges'!$D:$O,4,0))</f>
        <v/>
      </c>
      <c r="E207" s="91" t="str">
        <f>IFERROR(IF(VLOOKUP($A207,'Annex 2 EHV charges'!$D:$O,9,FALSE)=0,"",VLOOKUP($A207,'Annex 2 EHV charges'!$D:$O,9,FALSE)),"")</f>
        <v/>
      </c>
      <c r="F207" s="92" t="str">
        <f>IFERROR(IF(VLOOKUP($A207,'Annex 2 EHV charges'!$D:$O,10,FALSE)=0,"",VLOOKUP($A207,'Annex 2 EHV charges'!$D:$O,10,FALSE)),"")</f>
        <v/>
      </c>
      <c r="G207" s="93" t="str">
        <f>IFERROR(IF(VLOOKUP($A207,'Annex 2 EHV charges'!$D:$O,11,FALSE)=0,"",VLOOKUP($A207,'Annex 2 EHV charges'!$D:$O,11,FALSE)),"")</f>
        <v/>
      </c>
      <c r="H207" s="93" t="str">
        <f>IFERROR(IF(VLOOKUP($A207,'Annex 2 EHV charges'!$D:$O,12,FALSE)=0,"",VLOOKUP($A207,'Annex 2 EHV charges'!$D:$O,12,FALSE)),"")</f>
        <v/>
      </c>
    </row>
    <row r="208" spans="1:8" x14ac:dyDescent="0.2">
      <c r="A208" s="90" t="str">
        <f t="array" ref="A208">IFERROR(INDEX('Annex 2 EHV charges'!$D$11:$D$260, MATCH(0, IF(ISBLANK('Annex 2 EHV charges'!$D$11:$D$260),1, COUNTIF(A$4:$A207, 'Annex 2 EHV charges'!$D$11:$D$260)), 0)),"")</f>
        <v/>
      </c>
      <c r="B208" s="89" t="str">
        <f>IF($A208="","",VLOOKUP($A208,'Annex 2 EHV charges'!$D:$O,2,0))</f>
        <v/>
      </c>
      <c r="C208" s="90" t="str">
        <f>IF($A208="","",VLOOKUP($A208,'Annex 2 EHV charges'!$D:$O,3,0))</f>
        <v/>
      </c>
      <c r="D208" s="89" t="str">
        <f>IF($A208="","",VLOOKUP($A208,'Annex 2 EHV charges'!$D:$O,4,0))</f>
        <v/>
      </c>
      <c r="E208" s="91" t="str">
        <f>IFERROR(IF(VLOOKUP($A208,'Annex 2 EHV charges'!$D:$O,9,FALSE)=0,"",VLOOKUP($A208,'Annex 2 EHV charges'!$D:$O,9,FALSE)),"")</f>
        <v/>
      </c>
      <c r="F208" s="92" t="str">
        <f>IFERROR(IF(VLOOKUP($A208,'Annex 2 EHV charges'!$D:$O,10,FALSE)=0,"",VLOOKUP($A208,'Annex 2 EHV charges'!$D:$O,10,FALSE)),"")</f>
        <v/>
      </c>
      <c r="G208" s="93" t="str">
        <f>IFERROR(IF(VLOOKUP($A208,'Annex 2 EHV charges'!$D:$O,11,FALSE)=0,"",VLOOKUP($A208,'Annex 2 EHV charges'!$D:$O,11,FALSE)),"")</f>
        <v/>
      </c>
      <c r="H208" s="93" t="str">
        <f>IFERROR(IF(VLOOKUP($A208,'Annex 2 EHV charges'!$D:$O,12,FALSE)=0,"",VLOOKUP($A208,'Annex 2 EHV charges'!$D:$O,12,FALSE)),"")</f>
        <v/>
      </c>
    </row>
    <row r="209" spans="1:8" x14ac:dyDescent="0.2">
      <c r="A209" s="90" t="str">
        <f t="array" ref="A209">IFERROR(INDEX('Annex 2 EHV charges'!$D$11:$D$260, MATCH(0, IF(ISBLANK('Annex 2 EHV charges'!$D$11:$D$260),1, COUNTIF(A$4:$A208, 'Annex 2 EHV charges'!$D$11:$D$260)), 0)),"")</f>
        <v/>
      </c>
      <c r="B209" s="89" t="str">
        <f>IF($A209="","",VLOOKUP($A209,'Annex 2 EHV charges'!$D:$O,2,0))</f>
        <v/>
      </c>
      <c r="C209" s="90" t="str">
        <f>IF($A209="","",VLOOKUP($A209,'Annex 2 EHV charges'!$D:$O,3,0))</f>
        <v/>
      </c>
      <c r="D209" s="89" t="str">
        <f>IF($A209="","",VLOOKUP($A209,'Annex 2 EHV charges'!$D:$O,4,0))</f>
        <v/>
      </c>
      <c r="E209" s="91" t="str">
        <f>IFERROR(IF(VLOOKUP($A209,'Annex 2 EHV charges'!$D:$O,9,FALSE)=0,"",VLOOKUP($A209,'Annex 2 EHV charges'!$D:$O,9,FALSE)),"")</f>
        <v/>
      </c>
      <c r="F209" s="92" t="str">
        <f>IFERROR(IF(VLOOKUP($A209,'Annex 2 EHV charges'!$D:$O,10,FALSE)=0,"",VLOOKUP($A209,'Annex 2 EHV charges'!$D:$O,10,FALSE)),"")</f>
        <v/>
      </c>
      <c r="G209" s="93" t="str">
        <f>IFERROR(IF(VLOOKUP($A209,'Annex 2 EHV charges'!$D:$O,11,FALSE)=0,"",VLOOKUP($A209,'Annex 2 EHV charges'!$D:$O,11,FALSE)),"")</f>
        <v/>
      </c>
      <c r="H209" s="93" t="str">
        <f>IFERROR(IF(VLOOKUP($A209,'Annex 2 EHV charges'!$D:$O,12,FALSE)=0,"",VLOOKUP($A209,'Annex 2 EHV charges'!$D:$O,12,FALSE)),"")</f>
        <v/>
      </c>
    </row>
    <row r="210" spans="1:8" x14ac:dyDescent="0.2">
      <c r="A210" s="90" t="str">
        <f t="array" ref="A210">IFERROR(INDEX('Annex 2 EHV charges'!$D$11:$D$260, MATCH(0, IF(ISBLANK('Annex 2 EHV charges'!$D$11:$D$260),1, COUNTIF(A$4:$A209, 'Annex 2 EHV charges'!$D$11:$D$260)), 0)),"")</f>
        <v/>
      </c>
      <c r="B210" s="89" t="str">
        <f>IF($A210="","",VLOOKUP($A210,'Annex 2 EHV charges'!$D:$O,2,0))</f>
        <v/>
      </c>
      <c r="C210" s="90" t="str">
        <f>IF($A210="","",VLOOKUP($A210,'Annex 2 EHV charges'!$D:$O,3,0))</f>
        <v/>
      </c>
      <c r="D210" s="89" t="str">
        <f>IF($A210="","",VLOOKUP($A210,'Annex 2 EHV charges'!$D:$O,4,0))</f>
        <v/>
      </c>
      <c r="E210" s="91" t="str">
        <f>IFERROR(IF(VLOOKUP($A210,'Annex 2 EHV charges'!$D:$O,9,FALSE)=0,"",VLOOKUP($A210,'Annex 2 EHV charges'!$D:$O,9,FALSE)),"")</f>
        <v/>
      </c>
      <c r="F210" s="92" t="str">
        <f>IFERROR(IF(VLOOKUP($A210,'Annex 2 EHV charges'!$D:$O,10,FALSE)=0,"",VLOOKUP($A210,'Annex 2 EHV charges'!$D:$O,10,FALSE)),"")</f>
        <v/>
      </c>
      <c r="G210" s="93" t="str">
        <f>IFERROR(IF(VLOOKUP($A210,'Annex 2 EHV charges'!$D:$O,11,FALSE)=0,"",VLOOKUP($A210,'Annex 2 EHV charges'!$D:$O,11,FALSE)),"")</f>
        <v/>
      </c>
      <c r="H210" s="93" t="str">
        <f>IFERROR(IF(VLOOKUP($A210,'Annex 2 EHV charges'!$D:$O,12,FALSE)=0,"",VLOOKUP($A210,'Annex 2 EHV charges'!$D:$O,12,FALSE)),"")</f>
        <v/>
      </c>
    </row>
    <row r="211" spans="1:8" x14ac:dyDescent="0.2">
      <c r="A211" s="90" t="str">
        <f t="array" ref="A211">IFERROR(INDEX('Annex 2 EHV charges'!$D$11:$D$260, MATCH(0, IF(ISBLANK('Annex 2 EHV charges'!$D$11:$D$260),1, COUNTIF(A$4:$A210, 'Annex 2 EHV charges'!$D$11:$D$260)), 0)),"")</f>
        <v/>
      </c>
      <c r="B211" s="89" t="str">
        <f>IF($A211="","",VLOOKUP($A211,'Annex 2 EHV charges'!$D:$O,2,0))</f>
        <v/>
      </c>
      <c r="C211" s="90" t="str">
        <f>IF($A211="","",VLOOKUP($A211,'Annex 2 EHV charges'!$D:$O,3,0))</f>
        <v/>
      </c>
      <c r="D211" s="89" t="str">
        <f>IF($A211="","",VLOOKUP($A211,'Annex 2 EHV charges'!$D:$O,4,0))</f>
        <v/>
      </c>
      <c r="E211" s="91" t="str">
        <f>IFERROR(IF(VLOOKUP($A211,'Annex 2 EHV charges'!$D:$O,9,FALSE)=0,"",VLOOKUP($A211,'Annex 2 EHV charges'!$D:$O,9,FALSE)),"")</f>
        <v/>
      </c>
      <c r="F211" s="92" t="str">
        <f>IFERROR(IF(VLOOKUP($A211,'Annex 2 EHV charges'!$D:$O,10,FALSE)=0,"",VLOOKUP($A211,'Annex 2 EHV charges'!$D:$O,10,FALSE)),"")</f>
        <v/>
      </c>
      <c r="G211" s="93" t="str">
        <f>IFERROR(IF(VLOOKUP($A211,'Annex 2 EHV charges'!$D:$O,11,FALSE)=0,"",VLOOKUP($A211,'Annex 2 EHV charges'!$D:$O,11,FALSE)),"")</f>
        <v/>
      </c>
      <c r="H211" s="93" t="str">
        <f>IFERROR(IF(VLOOKUP($A211,'Annex 2 EHV charges'!$D:$O,12,FALSE)=0,"",VLOOKUP($A211,'Annex 2 EHV charges'!$D:$O,12,FALSE)),"")</f>
        <v/>
      </c>
    </row>
    <row r="212" spans="1:8" x14ac:dyDescent="0.2">
      <c r="A212" s="90" t="str">
        <f t="array" ref="A212">IFERROR(INDEX('Annex 2 EHV charges'!$D$11:$D$260, MATCH(0, IF(ISBLANK('Annex 2 EHV charges'!$D$11:$D$260),1, COUNTIF(A$4:$A211, 'Annex 2 EHV charges'!$D$11:$D$260)), 0)),"")</f>
        <v/>
      </c>
      <c r="B212" s="89" t="str">
        <f>IF($A212="","",VLOOKUP($A212,'Annex 2 EHV charges'!$D:$O,2,0))</f>
        <v/>
      </c>
      <c r="C212" s="90" t="str">
        <f>IF($A212="","",VLOOKUP($A212,'Annex 2 EHV charges'!$D:$O,3,0))</f>
        <v/>
      </c>
      <c r="D212" s="89" t="str">
        <f>IF($A212="","",VLOOKUP($A212,'Annex 2 EHV charges'!$D:$O,4,0))</f>
        <v/>
      </c>
      <c r="E212" s="91" t="str">
        <f>IFERROR(IF(VLOOKUP($A212,'Annex 2 EHV charges'!$D:$O,9,FALSE)=0,"",VLOOKUP($A212,'Annex 2 EHV charges'!$D:$O,9,FALSE)),"")</f>
        <v/>
      </c>
      <c r="F212" s="92" t="str">
        <f>IFERROR(IF(VLOOKUP($A212,'Annex 2 EHV charges'!$D:$O,10,FALSE)=0,"",VLOOKUP($A212,'Annex 2 EHV charges'!$D:$O,10,FALSE)),"")</f>
        <v/>
      </c>
      <c r="G212" s="93" t="str">
        <f>IFERROR(IF(VLOOKUP($A212,'Annex 2 EHV charges'!$D:$O,11,FALSE)=0,"",VLOOKUP($A212,'Annex 2 EHV charges'!$D:$O,11,FALSE)),"")</f>
        <v/>
      </c>
      <c r="H212" s="93" t="str">
        <f>IFERROR(IF(VLOOKUP($A212,'Annex 2 EHV charges'!$D:$O,12,FALSE)=0,"",VLOOKUP($A212,'Annex 2 EHV charges'!$D:$O,12,FALSE)),"")</f>
        <v/>
      </c>
    </row>
    <row r="213" spans="1:8" x14ac:dyDescent="0.2">
      <c r="A213" s="90" t="str">
        <f t="array" ref="A213">IFERROR(INDEX('Annex 2 EHV charges'!$D$11:$D$260, MATCH(0, IF(ISBLANK('Annex 2 EHV charges'!$D$11:$D$260),1, COUNTIF(A$4:$A212, 'Annex 2 EHV charges'!$D$11:$D$260)), 0)),"")</f>
        <v/>
      </c>
      <c r="B213" s="89" t="str">
        <f>IF($A213="","",VLOOKUP($A213,'Annex 2 EHV charges'!$D:$O,2,0))</f>
        <v/>
      </c>
      <c r="C213" s="90" t="str">
        <f>IF($A213="","",VLOOKUP($A213,'Annex 2 EHV charges'!$D:$O,3,0))</f>
        <v/>
      </c>
      <c r="D213" s="89" t="str">
        <f>IF($A213="","",VLOOKUP($A213,'Annex 2 EHV charges'!$D:$O,4,0))</f>
        <v/>
      </c>
      <c r="E213" s="91" t="str">
        <f>IFERROR(IF(VLOOKUP($A213,'Annex 2 EHV charges'!$D:$O,9,FALSE)=0,"",VLOOKUP($A213,'Annex 2 EHV charges'!$D:$O,9,FALSE)),"")</f>
        <v/>
      </c>
      <c r="F213" s="92" t="str">
        <f>IFERROR(IF(VLOOKUP($A213,'Annex 2 EHV charges'!$D:$O,10,FALSE)=0,"",VLOOKUP($A213,'Annex 2 EHV charges'!$D:$O,10,FALSE)),"")</f>
        <v/>
      </c>
      <c r="G213" s="93" t="str">
        <f>IFERROR(IF(VLOOKUP($A213,'Annex 2 EHV charges'!$D:$O,11,FALSE)=0,"",VLOOKUP($A213,'Annex 2 EHV charges'!$D:$O,11,FALSE)),"")</f>
        <v/>
      </c>
      <c r="H213" s="93" t="str">
        <f>IFERROR(IF(VLOOKUP($A213,'Annex 2 EHV charges'!$D:$O,12,FALSE)=0,"",VLOOKUP($A213,'Annex 2 EHV charges'!$D:$O,12,FALSE)),"")</f>
        <v/>
      </c>
    </row>
    <row r="214" spans="1:8" x14ac:dyDescent="0.2">
      <c r="A214" s="90" t="str">
        <f t="array" ref="A214">IFERROR(INDEX('Annex 2 EHV charges'!$D$11:$D$260, MATCH(0, IF(ISBLANK('Annex 2 EHV charges'!$D$11:$D$260),1, COUNTIF(A$4:$A213, 'Annex 2 EHV charges'!$D$11:$D$260)), 0)),"")</f>
        <v/>
      </c>
      <c r="B214" s="89" t="str">
        <f>IF($A214="","",VLOOKUP($A214,'Annex 2 EHV charges'!$D:$O,2,0))</f>
        <v/>
      </c>
      <c r="C214" s="90" t="str">
        <f>IF($A214="","",VLOOKUP($A214,'Annex 2 EHV charges'!$D:$O,3,0))</f>
        <v/>
      </c>
      <c r="D214" s="89" t="str">
        <f>IF($A214="","",VLOOKUP($A214,'Annex 2 EHV charges'!$D:$O,4,0))</f>
        <v/>
      </c>
      <c r="E214" s="91" t="str">
        <f>IFERROR(IF(VLOOKUP($A214,'Annex 2 EHV charges'!$D:$O,9,FALSE)=0,"",VLOOKUP($A214,'Annex 2 EHV charges'!$D:$O,9,FALSE)),"")</f>
        <v/>
      </c>
      <c r="F214" s="92" t="str">
        <f>IFERROR(IF(VLOOKUP($A214,'Annex 2 EHV charges'!$D:$O,10,FALSE)=0,"",VLOOKUP($A214,'Annex 2 EHV charges'!$D:$O,10,FALSE)),"")</f>
        <v/>
      </c>
      <c r="G214" s="93" t="str">
        <f>IFERROR(IF(VLOOKUP($A214,'Annex 2 EHV charges'!$D:$O,11,FALSE)=0,"",VLOOKUP($A214,'Annex 2 EHV charges'!$D:$O,11,FALSE)),"")</f>
        <v/>
      </c>
      <c r="H214" s="93" t="str">
        <f>IFERROR(IF(VLOOKUP($A214,'Annex 2 EHV charges'!$D:$O,12,FALSE)=0,"",VLOOKUP($A214,'Annex 2 EHV charges'!$D:$O,12,FALSE)),"")</f>
        <v/>
      </c>
    </row>
    <row r="215" spans="1:8" x14ac:dyDescent="0.2">
      <c r="A215" s="90" t="str">
        <f t="array" ref="A215">IFERROR(INDEX('Annex 2 EHV charges'!$D$11:$D$260, MATCH(0, IF(ISBLANK('Annex 2 EHV charges'!$D$11:$D$260),1, COUNTIF(A$4:$A214, 'Annex 2 EHV charges'!$D$11:$D$260)), 0)),"")</f>
        <v/>
      </c>
      <c r="B215" s="89" t="str">
        <f>IF($A215="","",VLOOKUP($A215,'Annex 2 EHV charges'!$D:$O,2,0))</f>
        <v/>
      </c>
      <c r="C215" s="90" t="str">
        <f>IF($A215="","",VLOOKUP($A215,'Annex 2 EHV charges'!$D:$O,3,0))</f>
        <v/>
      </c>
      <c r="D215" s="89" t="str">
        <f>IF($A215="","",VLOOKUP($A215,'Annex 2 EHV charges'!$D:$O,4,0))</f>
        <v/>
      </c>
      <c r="E215" s="91" t="str">
        <f>IFERROR(IF(VLOOKUP($A215,'Annex 2 EHV charges'!$D:$O,9,FALSE)=0,"",VLOOKUP($A215,'Annex 2 EHV charges'!$D:$O,9,FALSE)),"")</f>
        <v/>
      </c>
      <c r="F215" s="92" t="str">
        <f>IFERROR(IF(VLOOKUP($A215,'Annex 2 EHV charges'!$D:$O,10,FALSE)=0,"",VLOOKUP($A215,'Annex 2 EHV charges'!$D:$O,10,FALSE)),"")</f>
        <v/>
      </c>
      <c r="G215" s="93" t="str">
        <f>IFERROR(IF(VLOOKUP($A215,'Annex 2 EHV charges'!$D:$O,11,FALSE)=0,"",VLOOKUP($A215,'Annex 2 EHV charges'!$D:$O,11,FALSE)),"")</f>
        <v/>
      </c>
      <c r="H215" s="93" t="str">
        <f>IFERROR(IF(VLOOKUP($A215,'Annex 2 EHV charges'!$D:$O,12,FALSE)=0,"",VLOOKUP($A215,'Annex 2 EHV charges'!$D:$O,12,FALSE)),"")</f>
        <v/>
      </c>
    </row>
    <row r="216" spans="1:8" x14ac:dyDescent="0.2">
      <c r="A216" s="90" t="str">
        <f t="array" ref="A216">IFERROR(INDEX('Annex 2 EHV charges'!$D$11:$D$260, MATCH(0, IF(ISBLANK('Annex 2 EHV charges'!$D$11:$D$260),1, COUNTIF(A$4:$A215, 'Annex 2 EHV charges'!$D$11:$D$260)), 0)),"")</f>
        <v/>
      </c>
      <c r="B216" s="89" t="str">
        <f>IF($A216="","",VLOOKUP($A216,'Annex 2 EHV charges'!$D:$O,2,0))</f>
        <v/>
      </c>
      <c r="C216" s="90" t="str">
        <f>IF($A216="","",VLOOKUP($A216,'Annex 2 EHV charges'!$D:$O,3,0))</f>
        <v/>
      </c>
      <c r="D216" s="89" t="str">
        <f>IF($A216="","",VLOOKUP($A216,'Annex 2 EHV charges'!$D:$O,4,0))</f>
        <v/>
      </c>
      <c r="E216" s="91" t="str">
        <f>IFERROR(IF(VLOOKUP($A216,'Annex 2 EHV charges'!$D:$O,9,FALSE)=0,"",VLOOKUP($A216,'Annex 2 EHV charges'!$D:$O,9,FALSE)),"")</f>
        <v/>
      </c>
      <c r="F216" s="92" t="str">
        <f>IFERROR(IF(VLOOKUP($A216,'Annex 2 EHV charges'!$D:$O,10,FALSE)=0,"",VLOOKUP($A216,'Annex 2 EHV charges'!$D:$O,10,FALSE)),"")</f>
        <v/>
      </c>
      <c r="G216" s="93" t="str">
        <f>IFERROR(IF(VLOOKUP($A216,'Annex 2 EHV charges'!$D:$O,11,FALSE)=0,"",VLOOKUP($A216,'Annex 2 EHV charges'!$D:$O,11,FALSE)),"")</f>
        <v/>
      </c>
      <c r="H216" s="93" t="str">
        <f>IFERROR(IF(VLOOKUP($A216,'Annex 2 EHV charges'!$D:$O,12,FALSE)=0,"",VLOOKUP($A216,'Annex 2 EHV charges'!$D:$O,12,FALSE)),"")</f>
        <v/>
      </c>
    </row>
    <row r="217" spans="1:8" x14ac:dyDescent="0.2">
      <c r="A217" s="90" t="str">
        <f t="array" ref="A217">IFERROR(INDEX('Annex 2 EHV charges'!$D$11:$D$260, MATCH(0, IF(ISBLANK('Annex 2 EHV charges'!$D$11:$D$260),1, COUNTIF(A$4:$A216, 'Annex 2 EHV charges'!$D$11:$D$260)), 0)),"")</f>
        <v/>
      </c>
      <c r="B217" s="89" t="str">
        <f>IF($A217="","",VLOOKUP($A217,'Annex 2 EHV charges'!$D:$O,2,0))</f>
        <v/>
      </c>
      <c r="C217" s="90" t="str">
        <f>IF($A217="","",VLOOKUP($A217,'Annex 2 EHV charges'!$D:$O,3,0))</f>
        <v/>
      </c>
      <c r="D217" s="89" t="str">
        <f>IF($A217="","",VLOOKUP($A217,'Annex 2 EHV charges'!$D:$O,4,0))</f>
        <v/>
      </c>
      <c r="E217" s="91" t="str">
        <f>IFERROR(IF(VLOOKUP($A217,'Annex 2 EHV charges'!$D:$O,9,FALSE)=0,"",VLOOKUP($A217,'Annex 2 EHV charges'!$D:$O,9,FALSE)),"")</f>
        <v/>
      </c>
      <c r="F217" s="92" t="str">
        <f>IFERROR(IF(VLOOKUP($A217,'Annex 2 EHV charges'!$D:$O,10,FALSE)=0,"",VLOOKUP($A217,'Annex 2 EHV charges'!$D:$O,10,FALSE)),"")</f>
        <v/>
      </c>
      <c r="G217" s="93" t="str">
        <f>IFERROR(IF(VLOOKUP($A217,'Annex 2 EHV charges'!$D:$O,11,FALSE)=0,"",VLOOKUP($A217,'Annex 2 EHV charges'!$D:$O,11,FALSE)),"")</f>
        <v/>
      </c>
      <c r="H217" s="93" t="str">
        <f>IFERROR(IF(VLOOKUP($A217,'Annex 2 EHV charges'!$D:$O,12,FALSE)=0,"",VLOOKUP($A217,'Annex 2 EHV charges'!$D:$O,12,FALSE)),"")</f>
        <v/>
      </c>
    </row>
    <row r="218" spans="1:8" x14ac:dyDescent="0.2">
      <c r="A218" s="90" t="str">
        <f t="array" ref="A218">IFERROR(INDEX('Annex 2 EHV charges'!$D$11:$D$260, MATCH(0, IF(ISBLANK('Annex 2 EHV charges'!$D$11:$D$260),1, COUNTIF(A$4:$A217, 'Annex 2 EHV charges'!$D$11:$D$260)), 0)),"")</f>
        <v/>
      </c>
      <c r="B218" s="89" t="str">
        <f>IF($A218="","",VLOOKUP($A218,'Annex 2 EHV charges'!$D:$O,2,0))</f>
        <v/>
      </c>
      <c r="C218" s="90" t="str">
        <f>IF($A218="","",VLOOKUP($A218,'Annex 2 EHV charges'!$D:$O,3,0))</f>
        <v/>
      </c>
      <c r="D218" s="89" t="str">
        <f>IF($A218="","",VLOOKUP($A218,'Annex 2 EHV charges'!$D:$O,4,0))</f>
        <v/>
      </c>
      <c r="E218" s="91" t="str">
        <f>IFERROR(IF(VLOOKUP($A218,'Annex 2 EHV charges'!$D:$O,9,FALSE)=0,"",VLOOKUP($A218,'Annex 2 EHV charges'!$D:$O,9,FALSE)),"")</f>
        <v/>
      </c>
      <c r="F218" s="92" t="str">
        <f>IFERROR(IF(VLOOKUP($A218,'Annex 2 EHV charges'!$D:$O,10,FALSE)=0,"",VLOOKUP($A218,'Annex 2 EHV charges'!$D:$O,10,FALSE)),"")</f>
        <v/>
      </c>
      <c r="G218" s="93" t="str">
        <f>IFERROR(IF(VLOOKUP($A218,'Annex 2 EHV charges'!$D:$O,11,FALSE)=0,"",VLOOKUP($A218,'Annex 2 EHV charges'!$D:$O,11,FALSE)),"")</f>
        <v/>
      </c>
      <c r="H218" s="93" t="str">
        <f>IFERROR(IF(VLOOKUP($A218,'Annex 2 EHV charges'!$D:$O,12,FALSE)=0,"",VLOOKUP($A218,'Annex 2 EHV charges'!$D:$O,12,FALSE)),"")</f>
        <v/>
      </c>
    </row>
    <row r="219" spans="1:8" x14ac:dyDescent="0.2">
      <c r="A219" s="90" t="str">
        <f t="array" ref="A219">IFERROR(INDEX('Annex 2 EHV charges'!$D$11:$D$260, MATCH(0, IF(ISBLANK('Annex 2 EHV charges'!$D$11:$D$260),1, COUNTIF(A$4:$A218, 'Annex 2 EHV charges'!$D$11:$D$260)), 0)),"")</f>
        <v/>
      </c>
      <c r="B219" s="89" t="str">
        <f>IF($A219="","",VLOOKUP($A219,'Annex 2 EHV charges'!$D:$O,2,0))</f>
        <v/>
      </c>
      <c r="C219" s="90" t="str">
        <f>IF($A219="","",VLOOKUP($A219,'Annex 2 EHV charges'!$D:$O,3,0))</f>
        <v/>
      </c>
      <c r="D219" s="89" t="str">
        <f>IF($A219="","",VLOOKUP($A219,'Annex 2 EHV charges'!$D:$O,4,0))</f>
        <v/>
      </c>
      <c r="E219" s="91" t="str">
        <f>IFERROR(IF(VLOOKUP($A219,'Annex 2 EHV charges'!$D:$O,9,FALSE)=0,"",VLOOKUP($A219,'Annex 2 EHV charges'!$D:$O,9,FALSE)),"")</f>
        <v/>
      </c>
      <c r="F219" s="92" t="str">
        <f>IFERROR(IF(VLOOKUP($A219,'Annex 2 EHV charges'!$D:$O,10,FALSE)=0,"",VLOOKUP($A219,'Annex 2 EHV charges'!$D:$O,10,FALSE)),"")</f>
        <v/>
      </c>
      <c r="G219" s="93" t="str">
        <f>IFERROR(IF(VLOOKUP($A219,'Annex 2 EHV charges'!$D:$O,11,FALSE)=0,"",VLOOKUP($A219,'Annex 2 EHV charges'!$D:$O,11,FALSE)),"")</f>
        <v/>
      </c>
      <c r="H219" s="93" t="str">
        <f>IFERROR(IF(VLOOKUP($A219,'Annex 2 EHV charges'!$D:$O,12,FALSE)=0,"",VLOOKUP($A219,'Annex 2 EHV charges'!$D:$O,12,FALSE)),"")</f>
        <v/>
      </c>
    </row>
    <row r="220" spans="1:8" x14ac:dyDescent="0.2">
      <c r="A220" s="90" t="str">
        <f t="array" ref="A220">IFERROR(INDEX('Annex 2 EHV charges'!$D$11:$D$260, MATCH(0, IF(ISBLANK('Annex 2 EHV charges'!$D$11:$D$260),1, COUNTIF(A$4:$A219, 'Annex 2 EHV charges'!$D$11:$D$260)), 0)),"")</f>
        <v/>
      </c>
      <c r="B220" s="89" t="str">
        <f>IF($A220="","",VLOOKUP($A220,'Annex 2 EHV charges'!$D:$O,2,0))</f>
        <v/>
      </c>
      <c r="C220" s="90" t="str">
        <f>IF($A220="","",VLOOKUP($A220,'Annex 2 EHV charges'!$D:$O,3,0))</f>
        <v/>
      </c>
      <c r="D220" s="89" t="str">
        <f>IF($A220="","",VLOOKUP($A220,'Annex 2 EHV charges'!$D:$O,4,0))</f>
        <v/>
      </c>
      <c r="E220" s="91" t="str">
        <f>IFERROR(IF(VLOOKUP($A220,'Annex 2 EHV charges'!$D:$O,9,FALSE)=0,"",VLOOKUP($A220,'Annex 2 EHV charges'!$D:$O,9,FALSE)),"")</f>
        <v/>
      </c>
      <c r="F220" s="92" t="str">
        <f>IFERROR(IF(VLOOKUP($A220,'Annex 2 EHV charges'!$D:$O,10,FALSE)=0,"",VLOOKUP($A220,'Annex 2 EHV charges'!$D:$O,10,FALSE)),"")</f>
        <v/>
      </c>
      <c r="G220" s="93" t="str">
        <f>IFERROR(IF(VLOOKUP($A220,'Annex 2 EHV charges'!$D:$O,11,FALSE)=0,"",VLOOKUP($A220,'Annex 2 EHV charges'!$D:$O,11,FALSE)),"")</f>
        <v/>
      </c>
      <c r="H220" s="93" t="str">
        <f>IFERROR(IF(VLOOKUP($A220,'Annex 2 EHV charges'!$D:$O,12,FALSE)=0,"",VLOOKUP($A220,'Annex 2 EHV charges'!$D:$O,12,FALSE)),"")</f>
        <v/>
      </c>
    </row>
    <row r="221" spans="1:8" x14ac:dyDescent="0.2">
      <c r="A221" s="90" t="str">
        <f t="array" ref="A221">IFERROR(INDEX('Annex 2 EHV charges'!$D$11:$D$260, MATCH(0, IF(ISBLANK('Annex 2 EHV charges'!$D$11:$D$260),1, COUNTIF(A$4:$A220, 'Annex 2 EHV charges'!$D$11:$D$260)), 0)),"")</f>
        <v/>
      </c>
      <c r="B221" s="89" t="str">
        <f>IF($A221="","",VLOOKUP($A221,'Annex 2 EHV charges'!$D:$O,2,0))</f>
        <v/>
      </c>
      <c r="C221" s="90" t="str">
        <f>IF($A221="","",VLOOKUP($A221,'Annex 2 EHV charges'!$D:$O,3,0))</f>
        <v/>
      </c>
      <c r="D221" s="89" t="str">
        <f>IF($A221="","",VLOOKUP($A221,'Annex 2 EHV charges'!$D:$O,4,0))</f>
        <v/>
      </c>
      <c r="E221" s="91" t="str">
        <f>IFERROR(IF(VLOOKUP($A221,'Annex 2 EHV charges'!$D:$O,9,FALSE)=0,"",VLOOKUP($A221,'Annex 2 EHV charges'!$D:$O,9,FALSE)),"")</f>
        <v/>
      </c>
      <c r="F221" s="92" t="str">
        <f>IFERROR(IF(VLOOKUP($A221,'Annex 2 EHV charges'!$D:$O,10,FALSE)=0,"",VLOOKUP($A221,'Annex 2 EHV charges'!$D:$O,10,FALSE)),"")</f>
        <v/>
      </c>
      <c r="G221" s="93" t="str">
        <f>IFERROR(IF(VLOOKUP($A221,'Annex 2 EHV charges'!$D:$O,11,FALSE)=0,"",VLOOKUP($A221,'Annex 2 EHV charges'!$D:$O,11,FALSE)),"")</f>
        <v/>
      </c>
      <c r="H221" s="93" t="str">
        <f>IFERROR(IF(VLOOKUP($A221,'Annex 2 EHV charges'!$D:$O,12,FALSE)=0,"",VLOOKUP($A221,'Annex 2 EHV charges'!$D:$O,12,FALSE)),"")</f>
        <v/>
      </c>
    </row>
    <row r="222" spans="1:8" x14ac:dyDescent="0.2">
      <c r="A222" s="90" t="str">
        <f t="array" ref="A222">IFERROR(INDEX('Annex 2 EHV charges'!$D$11:$D$260, MATCH(0, IF(ISBLANK('Annex 2 EHV charges'!$D$11:$D$260),1, COUNTIF(A$4:$A221, 'Annex 2 EHV charges'!$D$11:$D$260)), 0)),"")</f>
        <v/>
      </c>
      <c r="B222" s="89" t="str">
        <f>IF($A222="","",VLOOKUP($A222,'Annex 2 EHV charges'!$D:$O,2,0))</f>
        <v/>
      </c>
      <c r="C222" s="90" t="str">
        <f>IF($A222="","",VLOOKUP($A222,'Annex 2 EHV charges'!$D:$O,3,0))</f>
        <v/>
      </c>
      <c r="D222" s="89" t="str">
        <f>IF($A222="","",VLOOKUP($A222,'Annex 2 EHV charges'!$D:$O,4,0))</f>
        <v/>
      </c>
      <c r="E222" s="91" t="str">
        <f>IFERROR(IF(VLOOKUP($A222,'Annex 2 EHV charges'!$D:$O,9,FALSE)=0,"",VLOOKUP($A222,'Annex 2 EHV charges'!$D:$O,9,FALSE)),"")</f>
        <v/>
      </c>
      <c r="F222" s="92" t="str">
        <f>IFERROR(IF(VLOOKUP($A222,'Annex 2 EHV charges'!$D:$O,10,FALSE)=0,"",VLOOKUP($A222,'Annex 2 EHV charges'!$D:$O,10,FALSE)),"")</f>
        <v/>
      </c>
      <c r="G222" s="93" t="str">
        <f>IFERROR(IF(VLOOKUP($A222,'Annex 2 EHV charges'!$D:$O,11,FALSE)=0,"",VLOOKUP($A222,'Annex 2 EHV charges'!$D:$O,11,FALSE)),"")</f>
        <v/>
      </c>
      <c r="H222" s="93" t="str">
        <f>IFERROR(IF(VLOOKUP($A222,'Annex 2 EHV charges'!$D:$O,12,FALSE)=0,"",VLOOKUP($A222,'Annex 2 EHV charges'!$D:$O,12,FALSE)),"")</f>
        <v/>
      </c>
    </row>
    <row r="223" spans="1:8" x14ac:dyDescent="0.2">
      <c r="A223" s="90" t="str">
        <f t="array" ref="A223">IFERROR(INDEX('Annex 2 EHV charges'!$D$11:$D$260, MATCH(0, IF(ISBLANK('Annex 2 EHV charges'!$D$11:$D$260),1, COUNTIF(A$4:$A222, 'Annex 2 EHV charges'!$D$11:$D$260)), 0)),"")</f>
        <v/>
      </c>
      <c r="B223" s="89" t="str">
        <f>IF($A223="","",VLOOKUP($A223,'Annex 2 EHV charges'!$D:$O,2,0))</f>
        <v/>
      </c>
      <c r="C223" s="90" t="str">
        <f>IF($A223="","",VLOOKUP($A223,'Annex 2 EHV charges'!$D:$O,3,0))</f>
        <v/>
      </c>
      <c r="D223" s="89" t="str">
        <f>IF($A223="","",VLOOKUP($A223,'Annex 2 EHV charges'!$D:$O,4,0))</f>
        <v/>
      </c>
      <c r="E223" s="91" t="str">
        <f>IFERROR(IF(VLOOKUP($A223,'Annex 2 EHV charges'!$D:$O,9,FALSE)=0,"",VLOOKUP($A223,'Annex 2 EHV charges'!$D:$O,9,FALSE)),"")</f>
        <v/>
      </c>
      <c r="F223" s="92" t="str">
        <f>IFERROR(IF(VLOOKUP($A223,'Annex 2 EHV charges'!$D:$O,10,FALSE)=0,"",VLOOKUP($A223,'Annex 2 EHV charges'!$D:$O,10,FALSE)),"")</f>
        <v/>
      </c>
      <c r="G223" s="93" t="str">
        <f>IFERROR(IF(VLOOKUP($A223,'Annex 2 EHV charges'!$D:$O,11,FALSE)=0,"",VLOOKUP($A223,'Annex 2 EHV charges'!$D:$O,11,FALSE)),"")</f>
        <v/>
      </c>
      <c r="H223" s="93" t="str">
        <f>IFERROR(IF(VLOOKUP($A223,'Annex 2 EHV charges'!$D:$O,12,FALSE)=0,"",VLOOKUP($A223,'Annex 2 EHV charges'!$D:$O,12,FALSE)),"")</f>
        <v/>
      </c>
    </row>
    <row r="224" spans="1:8" x14ac:dyDescent="0.2">
      <c r="A224" s="90" t="str">
        <f t="array" ref="A224">IFERROR(INDEX('Annex 2 EHV charges'!$D$11:$D$260, MATCH(0, IF(ISBLANK('Annex 2 EHV charges'!$D$11:$D$260),1, COUNTIF(A$4:$A223, 'Annex 2 EHV charges'!$D$11:$D$260)), 0)),"")</f>
        <v/>
      </c>
      <c r="B224" s="89" t="str">
        <f>IF($A224="","",VLOOKUP($A224,'Annex 2 EHV charges'!$D:$O,2,0))</f>
        <v/>
      </c>
      <c r="C224" s="90" t="str">
        <f>IF($A224="","",VLOOKUP($A224,'Annex 2 EHV charges'!$D:$O,3,0))</f>
        <v/>
      </c>
      <c r="D224" s="89" t="str">
        <f>IF($A224="","",VLOOKUP($A224,'Annex 2 EHV charges'!$D:$O,4,0))</f>
        <v/>
      </c>
      <c r="E224" s="91" t="str">
        <f>IFERROR(IF(VLOOKUP($A224,'Annex 2 EHV charges'!$D:$O,9,FALSE)=0,"",VLOOKUP($A224,'Annex 2 EHV charges'!$D:$O,9,FALSE)),"")</f>
        <v/>
      </c>
      <c r="F224" s="92" t="str">
        <f>IFERROR(IF(VLOOKUP($A224,'Annex 2 EHV charges'!$D:$O,10,FALSE)=0,"",VLOOKUP($A224,'Annex 2 EHV charges'!$D:$O,10,FALSE)),"")</f>
        <v/>
      </c>
      <c r="G224" s="93" t="str">
        <f>IFERROR(IF(VLOOKUP($A224,'Annex 2 EHV charges'!$D:$O,11,FALSE)=0,"",VLOOKUP($A224,'Annex 2 EHV charges'!$D:$O,11,FALSE)),"")</f>
        <v/>
      </c>
      <c r="H224" s="93" t="str">
        <f>IFERROR(IF(VLOOKUP($A224,'Annex 2 EHV charges'!$D:$O,12,FALSE)=0,"",VLOOKUP($A224,'Annex 2 EHV charges'!$D:$O,12,FALSE)),"")</f>
        <v/>
      </c>
    </row>
    <row r="225" spans="1:8" x14ac:dyDescent="0.2">
      <c r="A225" s="90" t="str">
        <f t="array" ref="A225">IFERROR(INDEX('Annex 2 EHV charges'!$D$11:$D$260, MATCH(0, IF(ISBLANK('Annex 2 EHV charges'!$D$11:$D$260),1, COUNTIF(A$4:$A224, 'Annex 2 EHV charges'!$D$11:$D$260)), 0)),"")</f>
        <v/>
      </c>
      <c r="B225" s="89" t="str">
        <f>IF($A225="","",VLOOKUP($A225,'Annex 2 EHV charges'!$D:$O,2,0))</f>
        <v/>
      </c>
      <c r="C225" s="90" t="str">
        <f>IF($A225="","",VLOOKUP($A225,'Annex 2 EHV charges'!$D:$O,3,0))</f>
        <v/>
      </c>
      <c r="D225" s="89" t="str">
        <f>IF($A225="","",VLOOKUP($A225,'Annex 2 EHV charges'!$D:$O,4,0))</f>
        <v/>
      </c>
      <c r="E225" s="91" t="str">
        <f>IFERROR(IF(VLOOKUP($A225,'Annex 2 EHV charges'!$D:$O,9,FALSE)=0,"",VLOOKUP($A225,'Annex 2 EHV charges'!$D:$O,9,FALSE)),"")</f>
        <v/>
      </c>
      <c r="F225" s="92" t="str">
        <f>IFERROR(IF(VLOOKUP($A225,'Annex 2 EHV charges'!$D:$O,10,FALSE)=0,"",VLOOKUP($A225,'Annex 2 EHV charges'!$D:$O,10,FALSE)),"")</f>
        <v/>
      </c>
      <c r="G225" s="93" t="str">
        <f>IFERROR(IF(VLOOKUP($A225,'Annex 2 EHV charges'!$D:$O,11,FALSE)=0,"",VLOOKUP($A225,'Annex 2 EHV charges'!$D:$O,11,FALSE)),"")</f>
        <v/>
      </c>
      <c r="H225" s="93" t="str">
        <f>IFERROR(IF(VLOOKUP($A225,'Annex 2 EHV charges'!$D:$O,12,FALSE)=0,"",VLOOKUP($A225,'Annex 2 EHV charges'!$D:$O,12,FALSE)),"")</f>
        <v/>
      </c>
    </row>
    <row r="226" spans="1:8" x14ac:dyDescent="0.2">
      <c r="A226" s="90" t="str">
        <f t="array" ref="A226">IFERROR(INDEX('Annex 2 EHV charges'!$D$11:$D$260, MATCH(0, IF(ISBLANK('Annex 2 EHV charges'!$D$11:$D$260),1, COUNTIF(A$4:$A225, 'Annex 2 EHV charges'!$D$11:$D$260)), 0)),"")</f>
        <v/>
      </c>
      <c r="B226" s="89" t="str">
        <f>IF($A226="","",VLOOKUP($A226,'Annex 2 EHV charges'!$D:$O,2,0))</f>
        <v/>
      </c>
      <c r="C226" s="90" t="str">
        <f>IF($A226="","",VLOOKUP($A226,'Annex 2 EHV charges'!$D:$O,3,0))</f>
        <v/>
      </c>
      <c r="D226" s="89" t="str">
        <f>IF($A226="","",VLOOKUP($A226,'Annex 2 EHV charges'!$D:$O,4,0))</f>
        <v/>
      </c>
      <c r="E226" s="91" t="str">
        <f>IFERROR(IF(VLOOKUP($A226,'Annex 2 EHV charges'!$D:$O,9,FALSE)=0,"",VLOOKUP($A226,'Annex 2 EHV charges'!$D:$O,9,FALSE)),"")</f>
        <v/>
      </c>
      <c r="F226" s="92" t="str">
        <f>IFERROR(IF(VLOOKUP($A226,'Annex 2 EHV charges'!$D:$O,10,FALSE)=0,"",VLOOKUP($A226,'Annex 2 EHV charges'!$D:$O,10,FALSE)),"")</f>
        <v/>
      </c>
      <c r="G226" s="93" t="str">
        <f>IFERROR(IF(VLOOKUP($A226,'Annex 2 EHV charges'!$D:$O,11,FALSE)=0,"",VLOOKUP($A226,'Annex 2 EHV charges'!$D:$O,11,FALSE)),"")</f>
        <v/>
      </c>
      <c r="H226" s="93" t="str">
        <f>IFERROR(IF(VLOOKUP($A226,'Annex 2 EHV charges'!$D:$O,12,FALSE)=0,"",VLOOKUP($A226,'Annex 2 EHV charges'!$D:$O,12,FALSE)),"")</f>
        <v/>
      </c>
    </row>
    <row r="227" spans="1:8" x14ac:dyDescent="0.2">
      <c r="A227" s="90" t="str">
        <f t="array" ref="A227">IFERROR(INDEX('Annex 2 EHV charges'!$D$11:$D$260, MATCH(0, IF(ISBLANK('Annex 2 EHV charges'!$D$11:$D$260),1, COUNTIF(A$4:$A226, 'Annex 2 EHV charges'!$D$11:$D$260)), 0)),"")</f>
        <v/>
      </c>
      <c r="B227" s="89" t="str">
        <f>IF($A227="","",VLOOKUP($A227,'Annex 2 EHV charges'!$D:$O,2,0))</f>
        <v/>
      </c>
      <c r="C227" s="90" t="str">
        <f>IF($A227="","",VLOOKUP($A227,'Annex 2 EHV charges'!$D:$O,3,0))</f>
        <v/>
      </c>
      <c r="D227" s="89" t="str">
        <f>IF($A227="","",VLOOKUP($A227,'Annex 2 EHV charges'!$D:$O,4,0))</f>
        <v/>
      </c>
      <c r="E227" s="91" t="str">
        <f>IFERROR(IF(VLOOKUP($A227,'Annex 2 EHV charges'!$D:$O,9,FALSE)=0,"",VLOOKUP($A227,'Annex 2 EHV charges'!$D:$O,9,FALSE)),"")</f>
        <v/>
      </c>
      <c r="F227" s="92" t="str">
        <f>IFERROR(IF(VLOOKUP($A227,'Annex 2 EHV charges'!$D:$O,10,FALSE)=0,"",VLOOKUP($A227,'Annex 2 EHV charges'!$D:$O,10,FALSE)),"")</f>
        <v/>
      </c>
      <c r="G227" s="93" t="str">
        <f>IFERROR(IF(VLOOKUP($A227,'Annex 2 EHV charges'!$D:$O,11,FALSE)=0,"",VLOOKUP($A227,'Annex 2 EHV charges'!$D:$O,11,FALSE)),"")</f>
        <v/>
      </c>
      <c r="H227" s="93" t="str">
        <f>IFERROR(IF(VLOOKUP($A227,'Annex 2 EHV charges'!$D:$O,12,FALSE)=0,"",VLOOKUP($A227,'Annex 2 EHV charges'!$D:$O,12,FALSE)),"")</f>
        <v/>
      </c>
    </row>
    <row r="228" spans="1:8" x14ac:dyDescent="0.2">
      <c r="A228" s="90" t="str">
        <f t="array" ref="A228">IFERROR(INDEX('Annex 2 EHV charges'!$D$11:$D$260, MATCH(0, IF(ISBLANK('Annex 2 EHV charges'!$D$11:$D$260),1, COUNTIF(A$4:$A227, 'Annex 2 EHV charges'!$D$11:$D$260)), 0)),"")</f>
        <v/>
      </c>
      <c r="B228" s="89" t="str">
        <f>IF($A228="","",VLOOKUP($A228,'Annex 2 EHV charges'!$D:$O,2,0))</f>
        <v/>
      </c>
      <c r="C228" s="90" t="str">
        <f>IF($A228="","",VLOOKUP($A228,'Annex 2 EHV charges'!$D:$O,3,0))</f>
        <v/>
      </c>
      <c r="D228" s="89" t="str">
        <f>IF($A228="","",VLOOKUP($A228,'Annex 2 EHV charges'!$D:$O,4,0))</f>
        <v/>
      </c>
      <c r="E228" s="91" t="str">
        <f>IFERROR(IF(VLOOKUP($A228,'Annex 2 EHV charges'!$D:$O,9,FALSE)=0,"",VLOOKUP($A228,'Annex 2 EHV charges'!$D:$O,9,FALSE)),"")</f>
        <v/>
      </c>
      <c r="F228" s="92" t="str">
        <f>IFERROR(IF(VLOOKUP($A228,'Annex 2 EHV charges'!$D:$O,10,FALSE)=0,"",VLOOKUP($A228,'Annex 2 EHV charges'!$D:$O,10,FALSE)),"")</f>
        <v/>
      </c>
      <c r="G228" s="93" t="str">
        <f>IFERROR(IF(VLOOKUP($A228,'Annex 2 EHV charges'!$D:$O,11,FALSE)=0,"",VLOOKUP($A228,'Annex 2 EHV charges'!$D:$O,11,FALSE)),"")</f>
        <v/>
      </c>
      <c r="H228" s="93" t="str">
        <f>IFERROR(IF(VLOOKUP($A228,'Annex 2 EHV charges'!$D:$O,12,FALSE)=0,"",VLOOKUP($A228,'Annex 2 EHV charges'!$D:$O,12,FALSE)),"")</f>
        <v/>
      </c>
    </row>
    <row r="229" spans="1:8" x14ac:dyDescent="0.2">
      <c r="A229" s="90" t="str">
        <f t="array" ref="A229">IFERROR(INDEX('Annex 2 EHV charges'!$D$11:$D$260, MATCH(0, IF(ISBLANK('Annex 2 EHV charges'!$D$11:$D$260),1, COUNTIF(A$4:$A228, 'Annex 2 EHV charges'!$D$11:$D$260)), 0)),"")</f>
        <v/>
      </c>
      <c r="B229" s="89" t="str">
        <f>IF($A229="","",VLOOKUP($A229,'Annex 2 EHV charges'!$D:$O,2,0))</f>
        <v/>
      </c>
      <c r="C229" s="90" t="str">
        <f>IF($A229="","",VLOOKUP($A229,'Annex 2 EHV charges'!$D:$O,3,0))</f>
        <v/>
      </c>
      <c r="D229" s="89" t="str">
        <f>IF($A229="","",VLOOKUP($A229,'Annex 2 EHV charges'!$D:$O,4,0))</f>
        <v/>
      </c>
      <c r="E229" s="91" t="str">
        <f>IFERROR(IF(VLOOKUP($A229,'Annex 2 EHV charges'!$D:$O,9,FALSE)=0,"",VLOOKUP($A229,'Annex 2 EHV charges'!$D:$O,9,FALSE)),"")</f>
        <v/>
      </c>
      <c r="F229" s="92" t="str">
        <f>IFERROR(IF(VLOOKUP($A229,'Annex 2 EHV charges'!$D:$O,10,FALSE)=0,"",VLOOKUP($A229,'Annex 2 EHV charges'!$D:$O,10,FALSE)),"")</f>
        <v/>
      </c>
      <c r="G229" s="93" t="str">
        <f>IFERROR(IF(VLOOKUP($A229,'Annex 2 EHV charges'!$D:$O,11,FALSE)=0,"",VLOOKUP($A229,'Annex 2 EHV charges'!$D:$O,11,FALSE)),"")</f>
        <v/>
      </c>
      <c r="H229" s="93" t="str">
        <f>IFERROR(IF(VLOOKUP($A229,'Annex 2 EHV charges'!$D:$O,12,FALSE)=0,"",VLOOKUP($A229,'Annex 2 EHV charges'!$D:$O,12,FALSE)),"")</f>
        <v/>
      </c>
    </row>
    <row r="230" spans="1:8" x14ac:dyDescent="0.2">
      <c r="A230" s="90" t="str">
        <f t="array" ref="A230">IFERROR(INDEX('Annex 2 EHV charges'!$D$11:$D$260, MATCH(0, IF(ISBLANK('Annex 2 EHV charges'!$D$11:$D$260),1, COUNTIF(A$4:$A229, 'Annex 2 EHV charges'!$D$11:$D$260)), 0)),"")</f>
        <v/>
      </c>
      <c r="B230" s="89" t="str">
        <f>IF($A230="","",VLOOKUP($A230,'Annex 2 EHV charges'!$D:$O,2,0))</f>
        <v/>
      </c>
      <c r="C230" s="90" t="str">
        <f>IF($A230="","",VLOOKUP($A230,'Annex 2 EHV charges'!$D:$O,3,0))</f>
        <v/>
      </c>
      <c r="D230" s="89" t="str">
        <f>IF($A230="","",VLOOKUP($A230,'Annex 2 EHV charges'!$D:$O,4,0))</f>
        <v/>
      </c>
      <c r="E230" s="91" t="str">
        <f>IFERROR(IF(VLOOKUP($A230,'Annex 2 EHV charges'!$D:$O,9,FALSE)=0,"",VLOOKUP($A230,'Annex 2 EHV charges'!$D:$O,9,FALSE)),"")</f>
        <v/>
      </c>
      <c r="F230" s="92" t="str">
        <f>IFERROR(IF(VLOOKUP($A230,'Annex 2 EHV charges'!$D:$O,10,FALSE)=0,"",VLOOKUP($A230,'Annex 2 EHV charges'!$D:$O,10,FALSE)),"")</f>
        <v/>
      </c>
      <c r="G230" s="93" t="str">
        <f>IFERROR(IF(VLOOKUP($A230,'Annex 2 EHV charges'!$D:$O,11,FALSE)=0,"",VLOOKUP($A230,'Annex 2 EHV charges'!$D:$O,11,FALSE)),"")</f>
        <v/>
      </c>
      <c r="H230" s="93" t="str">
        <f>IFERROR(IF(VLOOKUP($A230,'Annex 2 EHV charges'!$D:$O,12,FALSE)=0,"",VLOOKUP($A230,'Annex 2 EHV charges'!$D:$O,12,FALSE)),"")</f>
        <v/>
      </c>
    </row>
    <row r="231" spans="1:8" x14ac:dyDescent="0.2">
      <c r="A231" s="90" t="str">
        <f t="array" ref="A231">IFERROR(INDEX('Annex 2 EHV charges'!$D$11:$D$260, MATCH(0, IF(ISBLANK('Annex 2 EHV charges'!$D$11:$D$260),1, COUNTIF(A$4:$A230, 'Annex 2 EHV charges'!$D$11:$D$260)), 0)),"")</f>
        <v/>
      </c>
      <c r="B231" s="89" t="str">
        <f>IF($A231="","",VLOOKUP($A231,'Annex 2 EHV charges'!$D:$O,2,0))</f>
        <v/>
      </c>
      <c r="C231" s="90" t="str">
        <f>IF($A231="","",VLOOKUP($A231,'Annex 2 EHV charges'!$D:$O,3,0))</f>
        <v/>
      </c>
      <c r="D231" s="89" t="str">
        <f>IF($A231="","",VLOOKUP($A231,'Annex 2 EHV charges'!$D:$O,4,0))</f>
        <v/>
      </c>
      <c r="E231" s="91" t="str">
        <f>IFERROR(IF(VLOOKUP($A231,'Annex 2 EHV charges'!$D:$O,9,FALSE)=0,"",VLOOKUP($A231,'Annex 2 EHV charges'!$D:$O,9,FALSE)),"")</f>
        <v/>
      </c>
      <c r="F231" s="92" t="str">
        <f>IFERROR(IF(VLOOKUP($A231,'Annex 2 EHV charges'!$D:$O,10,FALSE)=0,"",VLOOKUP($A231,'Annex 2 EHV charges'!$D:$O,10,FALSE)),"")</f>
        <v/>
      </c>
      <c r="G231" s="93" t="str">
        <f>IFERROR(IF(VLOOKUP($A231,'Annex 2 EHV charges'!$D:$O,11,FALSE)=0,"",VLOOKUP($A231,'Annex 2 EHV charges'!$D:$O,11,FALSE)),"")</f>
        <v/>
      </c>
      <c r="H231" s="93" t="str">
        <f>IFERROR(IF(VLOOKUP($A231,'Annex 2 EHV charges'!$D:$O,12,FALSE)=0,"",VLOOKUP($A231,'Annex 2 EHV charges'!$D:$O,12,FALSE)),"")</f>
        <v/>
      </c>
    </row>
    <row r="232" spans="1:8" x14ac:dyDescent="0.2">
      <c r="A232" s="90" t="str">
        <f t="array" ref="A232">IFERROR(INDEX('Annex 2 EHV charges'!$D$11:$D$260, MATCH(0, IF(ISBLANK('Annex 2 EHV charges'!$D$11:$D$260),1, COUNTIF(A$4:$A231, 'Annex 2 EHV charges'!$D$11:$D$260)), 0)),"")</f>
        <v/>
      </c>
      <c r="B232" s="89" t="str">
        <f>IF($A232="","",VLOOKUP($A232,'Annex 2 EHV charges'!$D:$O,2,0))</f>
        <v/>
      </c>
      <c r="C232" s="90" t="str">
        <f>IF($A232="","",VLOOKUP($A232,'Annex 2 EHV charges'!$D:$O,3,0))</f>
        <v/>
      </c>
      <c r="D232" s="89" t="str">
        <f>IF($A232="","",VLOOKUP($A232,'Annex 2 EHV charges'!$D:$O,4,0))</f>
        <v/>
      </c>
      <c r="E232" s="91" t="str">
        <f>IFERROR(IF(VLOOKUP($A232,'Annex 2 EHV charges'!$D:$O,9,FALSE)=0,"",VLOOKUP($A232,'Annex 2 EHV charges'!$D:$O,9,FALSE)),"")</f>
        <v/>
      </c>
      <c r="F232" s="92" t="str">
        <f>IFERROR(IF(VLOOKUP($A232,'Annex 2 EHV charges'!$D:$O,10,FALSE)=0,"",VLOOKUP($A232,'Annex 2 EHV charges'!$D:$O,10,FALSE)),"")</f>
        <v/>
      </c>
      <c r="G232" s="93" t="str">
        <f>IFERROR(IF(VLOOKUP($A232,'Annex 2 EHV charges'!$D:$O,11,FALSE)=0,"",VLOOKUP($A232,'Annex 2 EHV charges'!$D:$O,11,FALSE)),"")</f>
        <v/>
      </c>
      <c r="H232" s="93" t="str">
        <f>IFERROR(IF(VLOOKUP($A232,'Annex 2 EHV charges'!$D:$O,12,FALSE)=0,"",VLOOKUP($A232,'Annex 2 EHV charges'!$D:$O,12,FALSE)),"")</f>
        <v/>
      </c>
    </row>
    <row r="233" spans="1:8" x14ac:dyDescent="0.2">
      <c r="A233" s="90" t="str">
        <f t="array" ref="A233">IFERROR(INDEX('Annex 2 EHV charges'!$D$11:$D$260, MATCH(0, IF(ISBLANK('Annex 2 EHV charges'!$D$11:$D$260),1, COUNTIF(A$4:$A232, 'Annex 2 EHV charges'!$D$11:$D$260)), 0)),"")</f>
        <v/>
      </c>
      <c r="B233" s="89" t="str">
        <f>IF($A233="","",VLOOKUP($A233,'Annex 2 EHV charges'!$D:$O,2,0))</f>
        <v/>
      </c>
      <c r="C233" s="90" t="str">
        <f>IF($A233="","",VLOOKUP($A233,'Annex 2 EHV charges'!$D:$O,3,0))</f>
        <v/>
      </c>
      <c r="D233" s="89" t="str">
        <f>IF($A233="","",VLOOKUP($A233,'Annex 2 EHV charges'!$D:$O,4,0))</f>
        <v/>
      </c>
      <c r="E233" s="91" t="str">
        <f>IFERROR(IF(VLOOKUP($A233,'Annex 2 EHV charges'!$D:$O,9,FALSE)=0,"",VLOOKUP($A233,'Annex 2 EHV charges'!$D:$O,9,FALSE)),"")</f>
        <v/>
      </c>
      <c r="F233" s="92" t="str">
        <f>IFERROR(IF(VLOOKUP($A233,'Annex 2 EHV charges'!$D:$O,10,FALSE)=0,"",VLOOKUP($A233,'Annex 2 EHV charges'!$D:$O,10,FALSE)),"")</f>
        <v/>
      </c>
      <c r="G233" s="93" t="str">
        <f>IFERROR(IF(VLOOKUP($A233,'Annex 2 EHV charges'!$D:$O,11,FALSE)=0,"",VLOOKUP($A233,'Annex 2 EHV charges'!$D:$O,11,FALSE)),"")</f>
        <v/>
      </c>
      <c r="H233" s="93" t="str">
        <f>IFERROR(IF(VLOOKUP($A233,'Annex 2 EHV charges'!$D:$O,12,FALSE)=0,"",VLOOKUP($A233,'Annex 2 EHV charges'!$D:$O,12,FALSE)),"")</f>
        <v/>
      </c>
    </row>
    <row r="234" spans="1:8" x14ac:dyDescent="0.2">
      <c r="A234" s="90" t="str">
        <f t="array" ref="A234">IFERROR(INDEX('Annex 2 EHV charges'!$D$11:$D$260, MATCH(0, IF(ISBLANK('Annex 2 EHV charges'!$D$11:$D$260),1, COUNTIF(A$4:$A233, 'Annex 2 EHV charges'!$D$11:$D$260)), 0)),"")</f>
        <v/>
      </c>
      <c r="B234" s="89" t="str">
        <f>IF($A234="","",VLOOKUP($A234,'Annex 2 EHV charges'!$D:$O,2,0))</f>
        <v/>
      </c>
      <c r="C234" s="90" t="str">
        <f>IF($A234="","",VLOOKUP($A234,'Annex 2 EHV charges'!$D:$O,3,0))</f>
        <v/>
      </c>
      <c r="D234" s="89" t="str">
        <f>IF($A234="","",VLOOKUP($A234,'Annex 2 EHV charges'!$D:$O,4,0))</f>
        <v/>
      </c>
      <c r="E234" s="91" t="str">
        <f>IFERROR(IF(VLOOKUP($A234,'Annex 2 EHV charges'!$D:$O,9,FALSE)=0,"",VLOOKUP($A234,'Annex 2 EHV charges'!$D:$O,9,FALSE)),"")</f>
        <v/>
      </c>
      <c r="F234" s="92" t="str">
        <f>IFERROR(IF(VLOOKUP($A234,'Annex 2 EHV charges'!$D:$O,10,FALSE)=0,"",VLOOKUP($A234,'Annex 2 EHV charges'!$D:$O,10,FALSE)),"")</f>
        <v/>
      </c>
      <c r="G234" s="93" t="str">
        <f>IFERROR(IF(VLOOKUP($A234,'Annex 2 EHV charges'!$D:$O,11,FALSE)=0,"",VLOOKUP($A234,'Annex 2 EHV charges'!$D:$O,11,FALSE)),"")</f>
        <v/>
      </c>
      <c r="H234" s="93" t="str">
        <f>IFERROR(IF(VLOOKUP($A234,'Annex 2 EHV charges'!$D:$O,12,FALSE)=0,"",VLOOKUP($A234,'Annex 2 EHV charges'!$D:$O,12,FALSE)),"")</f>
        <v/>
      </c>
    </row>
    <row r="235" spans="1:8" x14ac:dyDescent="0.2">
      <c r="A235" s="90" t="str">
        <f t="array" ref="A235">IFERROR(INDEX('Annex 2 EHV charges'!$D$11:$D$260, MATCH(0, IF(ISBLANK('Annex 2 EHV charges'!$D$11:$D$260),1, COUNTIF(A$4:$A234, 'Annex 2 EHV charges'!$D$11:$D$260)), 0)),"")</f>
        <v/>
      </c>
      <c r="B235" s="89" t="str">
        <f>IF($A235="","",VLOOKUP($A235,'Annex 2 EHV charges'!$D:$O,2,0))</f>
        <v/>
      </c>
      <c r="C235" s="90" t="str">
        <f>IF($A235="","",VLOOKUP($A235,'Annex 2 EHV charges'!$D:$O,3,0))</f>
        <v/>
      </c>
      <c r="D235" s="89" t="str">
        <f>IF($A235="","",VLOOKUP($A235,'Annex 2 EHV charges'!$D:$O,4,0))</f>
        <v/>
      </c>
      <c r="E235" s="91" t="str">
        <f>IFERROR(IF(VLOOKUP($A235,'Annex 2 EHV charges'!$D:$O,9,FALSE)=0,"",VLOOKUP($A235,'Annex 2 EHV charges'!$D:$O,9,FALSE)),"")</f>
        <v/>
      </c>
      <c r="F235" s="92" t="str">
        <f>IFERROR(IF(VLOOKUP($A235,'Annex 2 EHV charges'!$D:$O,10,FALSE)=0,"",VLOOKUP($A235,'Annex 2 EHV charges'!$D:$O,10,FALSE)),"")</f>
        <v/>
      </c>
      <c r="G235" s="93" t="str">
        <f>IFERROR(IF(VLOOKUP($A235,'Annex 2 EHV charges'!$D:$O,11,FALSE)=0,"",VLOOKUP($A235,'Annex 2 EHV charges'!$D:$O,11,FALSE)),"")</f>
        <v/>
      </c>
      <c r="H235" s="93" t="str">
        <f>IFERROR(IF(VLOOKUP($A235,'Annex 2 EHV charges'!$D:$O,12,FALSE)=0,"",VLOOKUP($A235,'Annex 2 EHV charges'!$D:$O,12,FALSE)),"")</f>
        <v/>
      </c>
    </row>
    <row r="236" spans="1:8" x14ac:dyDescent="0.2">
      <c r="A236" s="90" t="str">
        <f t="array" ref="A236">IFERROR(INDEX('Annex 2 EHV charges'!$D$11:$D$260, MATCH(0, IF(ISBLANK('Annex 2 EHV charges'!$D$11:$D$260),1, COUNTIF(A$4:$A235, 'Annex 2 EHV charges'!$D$11:$D$260)), 0)),"")</f>
        <v/>
      </c>
      <c r="B236" s="89" t="str">
        <f>IF($A236="","",VLOOKUP($A236,'Annex 2 EHV charges'!$D:$O,2,0))</f>
        <v/>
      </c>
      <c r="C236" s="90" t="str">
        <f>IF($A236="","",VLOOKUP($A236,'Annex 2 EHV charges'!$D:$O,3,0))</f>
        <v/>
      </c>
      <c r="D236" s="89" t="str">
        <f>IF($A236="","",VLOOKUP($A236,'Annex 2 EHV charges'!$D:$O,4,0))</f>
        <v/>
      </c>
      <c r="E236" s="91" t="str">
        <f>IFERROR(IF(VLOOKUP($A236,'Annex 2 EHV charges'!$D:$O,9,FALSE)=0,"",VLOOKUP($A236,'Annex 2 EHV charges'!$D:$O,9,FALSE)),"")</f>
        <v/>
      </c>
      <c r="F236" s="92" t="str">
        <f>IFERROR(IF(VLOOKUP($A236,'Annex 2 EHV charges'!$D:$O,10,FALSE)=0,"",VLOOKUP($A236,'Annex 2 EHV charges'!$D:$O,10,FALSE)),"")</f>
        <v/>
      </c>
      <c r="G236" s="93" t="str">
        <f>IFERROR(IF(VLOOKUP($A236,'Annex 2 EHV charges'!$D:$O,11,FALSE)=0,"",VLOOKUP($A236,'Annex 2 EHV charges'!$D:$O,11,FALSE)),"")</f>
        <v/>
      </c>
      <c r="H236" s="93" t="str">
        <f>IFERROR(IF(VLOOKUP($A236,'Annex 2 EHV charges'!$D:$O,12,FALSE)=0,"",VLOOKUP($A236,'Annex 2 EHV charges'!$D:$O,12,FALSE)),"")</f>
        <v/>
      </c>
    </row>
    <row r="237" spans="1:8" x14ac:dyDescent="0.2">
      <c r="A237" s="90" t="str">
        <f t="array" ref="A237">IFERROR(INDEX('Annex 2 EHV charges'!$D$11:$D$260, MATCH(0, IF(ISBLANK('Annex 2 EHV charges'!$D$11:$D$260),1, COUNTIF(A$4:$A236, 'Annex 2 EHV charges'!$D$11:$D$260)), 0)),"")</f>
        <v/>
      </c>
      <c r="B237" s="89" t="str">
        <f>IF($A237="","",VLOOKUP($A237,'Annex 2 EHV charges'!$D:$O,2,0))</f>
        <v/>
      </c>
      <c r="C237" s="90" t="str">
        <f>IF($A237="","",VLOOKUP($A237,'Annex 2 EHV charges'!$D:$O,3,0))</f>
        <v/>
      </c>
      <c r="D237" s="89" t="str">
        <f>IF($A237="","",VLOOKUP($A237,'Annex 2 EHV charges'!$D:$O,4,0))</f>
        <v/>
      </c>
      <c r="E237" s="91" t="str">
        <f>IFERROR(IF(VLOOKUP($A237,'Annex 2 EHV charges'!$D:$O,9,FALSE)=0,"",VLOOKUP($A237,'Annex 2 EHV charges'!$D:$O,9,FALSE)),"")</f>
        <v/>
      </c>
      <c r="F237" s="92" t="str">
        <f>IFERROR(IF(VLOOKUP($A237,'Annex 2 EHV charges'!$D:$O,10,FALSE)=0,"",VLOOKUP($A237,'Annex 2 EHV charges'!$D:$O,10,FALSE)),"")</f>
        <v/>
      </c>
      <c r="G237" s="93" t="str">
        <f>IFERROR(IF(VLOOKUP($A237,'Annex 2 EHV charges'!$D:$O,11,FALSE)=0,"",VLOOKUP($A237,'Annex 2 EHV charges'!$D:$O,11,FALSE)),"")</f>
        <v/>
      </c>
      <c r="H237" s="93" t="str">
        <f>IFERROR(IF(VLOOKUP($A237,'Annex 2 EHV charges'!$D:$O,12,FALSE)=0,"",VLOOKUP($A237,'Annex 2 EHV charges'!$D:$O,12,FALSE)),"")</f>
        <v/>
      </c>
    </row>
    <row r="238" spans="1:8" x14ac:dyDescent="0.2">
      <c r="A238" s="90" t="str">
        <f t="array" ref="A238">IFERROR(INDEX('Annex 2 EHV charges'!$D$11:$D$260, MATCH(0, IF(ISBLANK('Annex 2 EHV charges'!$D$11:$D$260),1, COUNTIF(A$4:$A237, 'Annex 2 EHV charges'!$D$11:$D$260)), 0)),"")</f>
        <v/>
      </c>
      <c r="B238" s="89" t="str">
        <f>IF($A238="","",VLOOKUP($A238,'Annex 2 EHV charges'!$D:$O,2,0))</f>
        <v/>
      </c>
      <c r="C238" s="90" t="str">
        <f>IF($A238="","",VLOOKUP($A238,'Annex 2 EHV charges'!$D:$O,3,0))</f>
        <v/>
      </c>
      <c r="D238" s="89" t="str">
        <f>IF($A238="","",VLOOKUP($A238,'Annex 2 EHV charges'!$D:$O,4,0))</f>
        <v/>
      </c>
      <c r="E238" s="91" t="str">
        <f>IFERROR(IF(VLOOKUP($A238,'Annex 2 EHV charges'!$D:$O,9,FALSE)=0,"",VLOOKUP($A238,'Annex 2 EHV charges'!$D:$O,9,FALSE)),"")</f>
        <v/>
      </c>
      <c r="F238" s="92" t="str">
        <f>IFERROR(IF(VLOOKUP($A238,'Annex 2 EHV charges'!$D:$O,10,FALSE)=0,"",VLOOKUP($A238,'Annex 2 EHV charges'!$D:$O,10,FALSE)),"")</f>
        <v/>
      </c>
      <c r="G238" s="93" t="str">
        <f>IFERROR(IF(VLOOKUP($A238,'Annex 2 EHV charges'!$D:$O,11,FALSE)=0,"",VLOOKUP($A238,'Annex 2 EHV charges'!$D:$O,11,FALSE)),"")</f>
        <v/>
      </c>
      <c r="H238" s="93" t="str">
        <f>IFERROR(IF(VLOOKUP($A238,'Annex 2 EHV charges'!$D:$O,12,FALSE)=0,"",VLOOKUP($A238,'Annex 2 EHV charges'!$D:$O,12,FALSE)),"")</f>
        <v/>
      </c>
    </row>
    <row r="239" spans="1:8" x14ac:dyDescent="0.2">
      <c r="A239" s="90" t="str">
        <f t="array" ref="A239">IFERROR(INDEX('Annex 2 EHV charges'!$D$11:$D$260, MATCH(0, IF(ISBLANK('Annex 2 EHV charges'!$D$11:$D$260),1, COUNTIF(A$4:$A238, 'Annex 2 EHV charges'!$D$11:$D$260)), 0)),"")</f>
        <v/>
      </c>
      <c r="B239" s="89" t="str">
        <f>IF($A239="","",VLOOKUP($A239,'Annex 2 EHV charges'!$D:$O,2,0))</f>
        <v/>
      </c>
      <c r="C239" s="90" t="str">
        <f>IF($A239="","",VLOOKUP($A239,'Annex 2 EHV charges'!$D:$O,3,0))</f>
        <v/>
      </c>
      <c r="D239" s="89" t="str">
        <f>IF($A239="","",VLOOKUP($A239,'Annex 2 EHV charges'!$D:$O,4,0))</f>
        <v/>
      </c>
      <c r="E239" s="91" t="str">
        <f>IFERROR(IF(VLOOKUP($A239,'Annex 2 EHV charges'!$D:$O,9,FALSE)=0,"",VLOOKUP($A239,'Annex 2 EHV charges'!$D:$O,9,FALSE)),"")</f>
        <v/>
      </c>
      <c r="F239" s="92" t="str">
        <f>IFERROR(IF(VLOOKUP($A239,'Annex 2 EHV charges'!$D:$O,10,FALSE)=0,"",VLOOKUP($A239,'Annex 2 EHV charges'!$D:$O,10,FALSE)),"")</f>
        <v/>
      </c>
      <c r="G239" s="93" t="str">
        <f>IFERROR(IF(VLOOKUP($A239,'Annex 2 EHV charges'!$D:$O,11,FALSE)=0,"",VLOOKUP($A239,'Annex 2 EHV charges'!$D:$O,11,FALSE)),"")</f>
        <v/>
      </c>
      <c r="H239" s="93" t="str">
        <f>IFERROR(IF(VLOOKUP($A239,'Annex 2 EHV charges'!$D:$O,12,FALSE)=0,"",VLOOKUP($A239,'Annex 2 EHV charges'!$D:$O,12,FALSE)),"")</f>
        <v/>
      </c>
    </row>
    <row r="240" spans="1:8" x14ac:dyDescent="0.2">
      <c r="A240" s="90" t="str">
        <f t="array" ref="A240">IFERROR(INDEX('Annex 2 EHV charges'!$D$11:$D$260, MATCH(0, IF(ISBLANK('Annex 2 EHV charges'!$D$11:$D$260),1, COUNTIF(A$4:$A239, 'Annex 2 EHV charges'!$D$11:$D$260)), 0)),"")</f>
        <v/>
      </c>
      <c r="B240" s="89" t="str">
        <f>IF($A240="","",VLOOKUP($A240,'Annex 2 EHV charges'!$D:$O,2,0))</f>
        <v/>
      </c>
      <c r="C240" s="90" t="str">
        <f>IF($A240="","",VLOOKUP($A240,'Annex 2 EHV charges'!$D:$O,3,0))</f>
        <v/>
      </c>
      <c r="D240" s="89" t="str">
        <f>IF($A240="","",VLOOKUP($A240,'Annex 2 EHV charges'!$D:$O,4,0))</f>
        <v/>
      </c>
      <c r="E240" s="91" t="str">
        <f>IFERROR(IF(VLOOKUP($A240,'Annex 2 EHV charges'!$D:$O,9,FALSE)=0,"",VLOOKUP($A240,'Annex 2 EHV charges'!$D:$O,9,FALSE)),"")</f>
        <v/>
      </c>
      <c r="F240" s="92" t="str">
        <f>IFERROR(IF(VLOOKUP($A240,'Annex 2 EHV charges'!$D:$O,10,FALSE)=0,"",VLOOKUP($A240,'Annex 2 EHV charges'!$D:$O,10,FALSE)),"")</f>
        <v/>
      </c>
      <c r="G240" s="93" t="str">
        <f>IFERROR(IF(VLOOKUP($A240,'Annex 2 EHV charges'!$D:$O,11,FALSE)=0,"",VLOOKUP($A240,'Annex 2 EHV charges'!$D:$O,11,FALSE)),"")</f>
        <v/>
      </c>
      <c r="H240" s="93" t="str">
        <f>IFERROR(IF(VLOOKUP($A240,'Annex 2 EHV charges'!$D:$O,12,FALSE)=0,"",VLOOKUP($A240,'Annex 2 EHV charges'!$D:$O,12,FALSE)),"")</f>
        <v/>
      </c>
    </row>
    <row r="241" spans="1:8" x14ac:dyDescent="0.2">
      <c r="A241" s="90" t="str">
        <f t="array" ref="A241">IFERROR(INDEX('Annex 2 EHV charges'!$D$11:$D$260, MATCH(0, IF(ISBLANK('Annex 2 EHV charges'!$D$11:$D$260),1, COUNTIF(A$4:$A240, 'Annex 2 EHV charges'!$D$11:$D$260)), 0)),"")</f>
        <v/>
      </c>
      <c r="B241" s="89" t="str">
        <f>IF($A241="","",VLOOKUP($A241,'Annex 2 EHV charges'!$D:$O,2,0))</f>
        <v/>
      </c>
      <c r="C241" s="90" t="str">
        <f>IF($A241="","",VLOOKUP($A241,'Annex 2 EHV charges'!$D:$O,3,0))</f>
        <v/>
      </c>
      <c r="D241" s="89" t="str">
        <f>IF($A241="","",VLOOKUP($A241,'Annex 2 EHV charges'!$D:$O,4,0))</f>
        <v/>
      </c>
      <c r="E241" s="91" t="str">
        <f>IFERROR(IF(VLOOKUP($A241,'Annex 2 EHV charges'!$D:$O,9,FALSE)=0,"",VLOOKUP($A241,'Annex 2 EHV charges'!$D:$O,9,FALSE)),"")</f>
        <v/>
      </c>
      <c r="F241" s="92" t="str">
        <f>IFERROR(IF(VLOOKUP($A241,'Annex 2 EHV charges'!$D:$O,10,FALSE)=0,"",VLOOKUP($A241,'Annex 2 EHV charges'!$D:$O,10,FALSE)),"")</f>
        <v/>
      </c>
      <c r="G241" s="93" t="str">
        <f>IFERROR(IF(VLOOKUP($A241,'Annex 2 EHV charges'!$D:$O,11,FALSE)=0,"",VLOOKUP($A241,'Annex 2 EHV charges'!$D:$O,11,FALSE)),"")</f>
        <v/>
      </c>
      <c r="H241" s="93" t="str">
        <f>IFERROR(IF(VLOOKUP($A241,'Annex 2 EHV charges'!$D:$O,12,FALSE)=0,"",VLOOKUP($A241,'Annex 2 EHV charges'!$D:$O,12,FALSE)),"")</f>
        <v/>
      </c>
    </row>
    <row r="242" spans="1:8" x14ac:dyDescent="0.2">
      <c r="A242" s="90" t="str">
        <f t="array" ref="A242">IFERROR(INDEX('Annex 2 EHV charges'!$D$11:$D$260, MATCH(0, IF(ISBLANK('Annex 2 EHV charges'!$D$11:$D$260),1, COUNTIF(A$4:$A241, 'Annex 2 EHV charges'!$D$11:$D$260)), 0)),"")</f>
        <v/>
      </c>
      <c r="B242" s="89" t="str">
        <f>IF($A242="","",VLOOKUP($A242,'Annex 2 EHV charges'!$D:$O,2,0))</f>
        <v/>
      </c>
      <c r="C242" s="90" t="str">
        <f>IF($A242="","",VLOOKUP($A242,'Annex 2 EHV charges'!$D:$O,3,0))</f>
        <v/>
      </c>
      <c r="D242" s="89" t="str">
        <f>IF($A242="","",VLOOKUP($A242,'Annex 2 EHV charges'!$D:$O,4,0))</f>
        <v/>
      </c>
      <c r="E242" s="91" t="str">
        <f>IFERROR(IF(VLOOKUP($A242,'Annex 2 EHV charges'!$D:$O,9,FALSE)=0,"",VLOOKUP($A242,'Annex 2 EHV charges'!$D:$O,9,FALSE)),"")</f>
        <v/>
      </c>
      <c r="F242" s="92" t="str">
        <f>IFERROR(IF(VLOOKUP($A242,'Annex 2 EHV charges'!$D:$O,10,FALSE)=0,"",VLOOKUP($A242,'Annex 2 EHV charges'!$D:$O,10,FALSE)),"")</f>
        <v/>
      </c>
      <c r="G242" s="93" t="str">
        <f>IFERROR(IF(VLOOKUP($A242,'Annex 2 EHV charges'!$D:$O,11,FALSE)=0,"",VLOOKUP($A242,'Annex 2 EHV charges'!$D:$O,11,FALSE)),"")</f>
        <v/>
      </c>
      <c r="H242" s="93" t="str">
        <f>IFERROR(IF(VLOOKUP($A242,'Annex 2 EHV charges'!$D:$O,12,FALSE)=0,"",VLOOKUP($A242,'Annex 2 EHV charges'!$D:$O,12,FALSE)),"")</f>
        <v/>
      </c>
    </row>
    <row r="243" spans="1:8" x14ac:dyDescent="0.2">
      <c r="A243" s="90" t="str">
        <f t="array" ref="A243">IFERROR(INDEX('Annex 2 EHV charges'!$D$11:$D$260, MATCH(0, IF(ISBLANK('Annex 2 EHV charges'!$D$11:$D$260),1, COUNTIF(A$4:$A242, 'Annex 2 EHV charges'!$D$11:$D$260)), 0)),"")</f>
        <v/>
      </c>
      <c r="B243" s="89" t="str">
        <f>IF($A243="","",VLOOKUP($A243,'Annex 2 EHV charges'!$D:$O,2,0))</f>
        <v/>
      </c>
      <c r="C243" s="90" t="str">
        <f>IF($A243="","",VLOOKUP($A243,'Annex 2 EHV charges'!$D:$O,3,0))</f>
        <v/>
      </c>
      <c r="D243" s="89" t="str">
        <f>IF($A243="","",VLOOKUP($A243,'Annex 2 EHV charges'!$D:$O,4,0))</f>
        <v/>
      </c>
      <c r="E243" s="91" t="str">
        <f>IFERROR(IF(VLOOKUP($A243,'Annex 2 EHV charges'!$D:$O,9,FALSE)=0,"",VLOOKUP($A243,'Annex 2 EHV charges'!$D:$O,9,FALSE)),"")</f>
        <v/>
      </c>
      <c r="F243" s="92" t="str">
        <f>IFERROR(IF(VLOOKUP($A243,'Annex 2 EHV charges'!$D:$O,10,FALSE)=0,"",VLOOKUP($A243,'Annex 2 EHV charges'!$D:$O,10,FALSE)),"")</f>
        <v/>
      </c>
      <c r="G243" s="93" t="str">
        <f>IFERROR(IF(VLOOKUP($A243,'Annex 2 EHV charges'!$D:$O,11,FALSE)=0,"",VLOOKUP($A243,'Annex 2 EHV charges'!$D:$O,11,FALSE)),"")</f>
        <v/>
      </c>
      <c r="H243" s="93" t="str">
        <f>IFERROR(IF(VLOOKUP($A243,'Annex 2 EHV charges'!$D:$O,12,FALSE)=0,"",VLOOKUP($A243,'Annex 2 EHV charges'!$D:$O,12,FALSE)),"")</f>
        <v/>
      </c>
    </row>
    <row r="244" spans="1:8" x14ac:dyDescent="0.2">
      <c r="A244" s="90" t="str">
        <f t="array" ref="A244">IFERROR(INDEX('Annex 2 EHV charges'!$D$11:$D$260, MATCH(0, IF(ISBLANK('Annex 2 EHV charges'!$D$11:$D$260),1, COUNTIF(A$4:$A243, 'Annex 2 EHV charges'!$D$11:$D$260)), 0)),"")</f>
        <v/>
      </c>
      <c r="B244" s="89" t="str">
        <f>IF($A244="","",VLOOKUP($A244,'Annex 2 EHV charges'!$D:$O,2,0))</f>
        <v/>
      </c>
      <c r="C244" s="90" t="str">
        <f>IF($A244="","",VLOOKUP($A244,'Annex 2 EHV charges'!$D:$O,3,0))</f>
        <v/>
      </c>
      <c r="D244" s="89" t="str">
        <f>IF($A244="","",VLOOKUP($A244,'Annex 2 EHV charges'!$D:$O,4,0))</f>
        <v/>
      </c>
      <c r="E244" s="91" t="str">
        <f>IFERROR(IF(VLOOKUP($A244,'Annex 2 EHV charges'!$D:$O,9,FALSE)=0,"",VLOOKUP($A244,'Annex 2 EHV charges'!$D:$O,9,FALSE)),"")</f>
        <v/>
      </c>
      <c r="F244" s="92" t="str">
        <f>IFERROR(IF(VLOOKUP($A244,'Annex 2 EHV charges'!$D:$O,10,FALSE)=0,"",VLOOKUP($A244,'Annex 2 EHV charges'!$D:$O,10,FALSE)),"")</f>
        <v/>
      </c>
      <c r="G244" s="93" t="str">
        <f>IFERROR(IF(VLOOKUP($A244,'Annex 2 EHV charges'!$D:$O,11,FALSE)=0,"",VLOOKUP($A244,'Annex 2 EHV charges'!$D:$O,11,FALSE)),"")</f>
        <v/>
      </c>
      <c r="H244" s="93" t="str">
        <f>IFERROR(IF(VLOOKUP($A244,'Annex 2 EHV charges'!$D:$O,12,FALSE)=0,"",VLOOKUP($A244,'Annex 2 EHV charges'!$D:$O,12,FALSE)),"")</f>
        <v/>
      </c>
    </row>
    <row r="245" spans="1:8" x14ac:dyDescent="0.2">
      <c r="A245" s="90" t="str">
        <f t="array" ref="A245">IFERROR(INDEX('Annex 2 EHV charges'!$D$11:$D$260, MATCH(0, IF(ISBLANK('Annex 2 EHV charges'!$D$11:$D$260),1, COUNTIF(A$4:$A244, 'Annex 2 EHV charges'!$D$11:$D$260)), 0)),"")</f>
        <v/>
      </c>
      <c r="B245" s="89" t="str">
        <f>IF($A245="","",VLOOKUP($A245,'Annex 2 EHV charges'!$D:$O,2,0))</f>
        <v/>
      </c>
      <c r="C245" s="90" t="str">
        <f>IF($A245="","",VLOOKUP($A245,'Annex 2 EHV charges'!$D:$O,3,0))</f>
        <v/>
      </c>
      <c r="D245" s="89" t="str">
        <f>IF($A245="","",VLOOKUP($A245,'Annex 2 EHV charges'!$D:$O,4,0))</f>
        <v/>
      </c>
      <c r="E245" s="91" t="str">
        <f>IFERROR(IF(VLOOKUP($A245,'Annex 2 EHV charges'!$D:$O,9,FALSE)=0,"",VLOOKUP($A245,'Annex 2 EHV charges'!$D:$O,9,FALSE)),"")</f>
        <v/>
      </c>
      <c r="F245" s="92" t="str">
        <f>IFERROR(IF(VLOOKUP($A245,'Annex 2 EHV charges'!$D:$O,10,FALSE)=0,"",VLOOKUP($A245,'Annex 2 EHV charges'!$D:$O,10,FALSE)),"")</f>
        <v/>
      </c>
      <c r="G245" s="93" t="str">
        <f>IFERROR(IF(VLOOKUP($A245,'Annex 2 EHV charges'!$D:$O,11,FALSE)=0,"",VLOOKUP($A245,'Annex 2 EHV charges'!$D:$O,11,FALSE)),"")</f>
        <v/>
      </c>
      <c r="H245" s="93" t="str">
        <f>IFERROR(IF(VLOOKUP($A245,'Annex 2 EHV charges'!$D:$O,12,FALSE)=0,"",VLOOKUP($A245,'Annex 2 EHV charges'!$D:$O,12,FALSE)),"")</f>
        <v/>
      </c>
    </row>
    <row r="246" spans="1:8" x14ac:dyDescent="0.2">
      <c r="A246" s="90" t="str">
        <f t="array" ref="A246">IFERROR(INDEX('Annex 2 EHV charges'!$D$11:$D$260, MATCH(0, IF(ISBLANK('Annex 2 EHV charges'!$D$11:$D$260),1, COUNTIF(A$4:$A245, 'Annex 2 EHV charges'!$D$11:$D$260)), 0)),"")</f>
        <v/>
      </c>
      <c r="B246" s="89" t="str">
        <f>IF($A246="","",VLOOKUP($A246,'Annex 2 EHV charges'!$D:$O,2,0))</f>
        <v/>
      </c>
      <c r="C246" s="90" t="str">
        <f>IF($A246="","",VLOOKUP($A246,'Annex 2 EHV charges'!$D:$O,3,0))</f>
        <v/>
      </c>
      <c r="D246" s="89" t="str">
        <f>IF($A246="","",VLOOKUP($A246,'Annex 2 EHV charges'!$D:$O,4,0))</f>
        <v/>
      </c>
      <c r="E246" s="91" t="str">
        <f>IFERROR(IF(VLOOKUP($A246,'Annex 2 EHV charges'!$D:$O,9,FALSE)=0,"",VLOOKUP($A246,'Annex 2 EHV charges'!$D:$O,9,FALSE)),"")</f>
        <v/>
      </c>
      <c r="F246" s="92" t="str">
        <f>IFERROR(IF(VLOOKUP($A246,'Annex 2 EHV charges'!$D:$O,10,FALSE)=0,"",VLOOKUP($A246,'Annex 2 EHV charges'!$D:$O,10,FALSE)),"")</f>
        <v/>
      </c>
      <c r="G246" s="93" t="str">
        <f>IFERROR(IF(VLOOKUP($A246,'Annex 2 EHV charges'!$D:$O,11,FALSE)=0,"",VLOOKUP($A246,'Annex 2 EHV charges'!$D:$O,11,FALSE)),"")</f>
        <v/>
      </c>
      <c r="H246" s="93" t="str">
        <f>IFERROR(IF(VLOOKUP($A246,'Annex 2 EHV charges'!$D:$O,12,FALSE)=0,"",VLOOKUP($A246,'Annex 2 EHV charges'!$D:$O,12,FALSE)),"")</f>
        <v/>
      </c>
    </row>
    <row r="247" spans="1:8" x14ac:dyDescent="0.2">
      <c r="A247" s="90" t="str">
        <f t="array" ref="A247">IFERROR(INDEX('Annex 2 EHV charges'!$D$11:$D$260, MATCH(0, IF(ISBLANK('Annex 2 EHV charges'!$D$11:$D$260),1, COUNTIF(A$4:$A246, 'Annex 2 EHV charges'!$D$11:$D$260)), 0)),"")</f>
        <v/>
      </c>
      <c r="B247" s="89" t="str">
        <f>IF($A247="","",VLOOKUP($A247,'Annex 2 EHV charges'!$D:$O,2,0))</f>
        <v/>
      </c>
      <c r="C247" s="90" t="str">
        <f>IF($A247="","",VLOOKUP($A247,'Annex 2 EHV charges'!$D:$O,3,0))</f>
        <v/>
      </c>
      <c r="D247" s="89" t="str">
        <f>IF($A247="","",VLOOKUP($A247,'Annex 2 EHV charges'!$D:$O,4,0))</f>
        <v/>
      </c>
      <c r="E247" s="91" t="str">
        <f>IFERROR(IF(VLOOKUP($A247,'Annex 2 EHV charges'!$D:$O,9,FALSE)=0,"",VLOOKUP($A247,'Annex 2 EHV charges'!$D:$O,9,FALSE)),"")</f>
        <v/>
      </c>
      <c r="F247" s="92" t="str">
        <f>IFERROR(IF(VLOOKUP($A247,'Annex 2 EHV charges'!$D:$O,10,FALSE)=0,"",VLOOKUP($A247,'Annex 2 EHV charges'!$D:$O,10,FALSE)),"")</f>
        <v/>
      </c>
      <c r="G247" s="93" t="str">
        <f>IFERROR(IF(VLOOKUP($A247,'Annex 2 EHV charges'!$D:$O,11,FALSE)=0,"",VLOOKUP($A247,'Annex 2 EHV charges'!$D:$O,11,FALSE)),"")</f>
        <v/>
      </c>
      <c r="H247" s="93" t="str">
        <f>IFERROR(IF(VLOOKUP($A247,'Annex 2 EHV charges'!$D:$O,12,FALSE)=0,"",VLOOKUP($A247,'Annex 2 EHV charges'!$D:$O,12,FALSE)),"")</f>
        <v/>
      </c>
    </row>
    <row r="248" spans="1:8" x14ac:dyDescent="0.2">
      <c r="A248" s="90" t="str">
        <f t="array" ref="A248">IFERROR(INDEX('Annex 2 EHV charges'!$D$11:$D$260, MATCH(0, IF(ISBLANK('Annex 2 EHV charges'!$D$11:$D$260),1, COUNTIF(A$4:$A247, 'Annex 2 EHV charges'!$D$11:$D$260)), 0)),"")</f>
        <v/>
      </c>
      <c r="B248" s="89" t="str">
        <f>IF($A248="","",VLOOKUP($A248,'Annex 2 EHV charges'!$D:$O,2,0))</f>
        <v/>
      </c>
      <c r="C248" s="90" t="str">
        <f>IF($A248="","",VLOOKUP($A248,'Annex 2 EHV charges'!$D:$O,3,0))</f>
        <v/>
      </c>
      <c r="D248" s="89" t="str">
        <f>IF($A248="","",VLOOKUP($A248,'Annex 2 EHV charges'!$D:$O,4,0))</f>
        <v/>
      </c>
      <c r="E248" s="91" t="str">
        <f>IFERROR(IF(VLOOKUP($A248,'Annex 2 EHV charges'!$D:$O,9,FALSE)=0,"",VLOOKUP($A248,'Annex 2 EHV charges'!$D:$O,9,FALSE)),"")</f>
        <v/>
      </c>
      <c r="F248" s="92" t="str">
        <f>IFERROR(IF(VLOOKUP($A248,'Annex 2 EHV charges'!$D:$O,10,FALSE)=0,"",VLOOKUP($A248,'Annex 2 EHV charges'!$D:$O,10,FALSE)),"")</f>
        <v/>
      </c>
      <c r="G248" s="93" t="str">
        <f>IFERROR(IF(VLOOKUP($A248,'Annex 2 EHV charges'!$D:$O,11,FALSE)=0,"",VLOOKUP($A248,'Annex 2 EHV charges'!$D:$O,11,FALSE)),"")</f>
        <v/>
      </c>
      <c r="H248" s="93" t="str">
        <f>IFERROR(IF(VLOOKUP($A248,'Annex 2 EHV charges'!$D:$O,12,FALSE)=0,"",VLOOKUP($A248,'Annex 2 EHV charges'!$D:$O,12,FALSE)),"")</f>
        <v/>
      </c>
    </row>
    <row r="249" spans="1:8" x14ac:dyDescent="0.2">
      <c r="A249" s="90" t="str">
        <f t="array" ref="A249">IFERROR(INDEX('Annex 2 EHV charges'!$D$11:$D$260, MATCH(0, IF(ISBLANK('Annex 2 EHV charges'!$D$11:$D$260),1, COUNTIF(A$4:$A248, 'Annex 2 EHV charges'!$D$11:$D$260)), 0)),"")</f>
        <v/>
      </c>
      <c r="B249" s="89" t="str">
        <f>IF($A249="","",VLOOKUP($A249,'Annex 2 EHV charges'!$D:$O,2,0))</f>
        <v/>
      </c>
      <c r="C249" s="90" t="str">
        <f>IF($A249="","",VLOOKUP($A249,'Annex 2 EHV charges'!$D:$O,3,0))</f>
        <v/>
      </c>
      <c r="D249" s="89" t="str">
        <f>IF($A249="","",VLOOKUP($A249,'Annex 2 EHV charges'!$D:$O,4,0))</f>
        <v/>
      </c>
      <c r="E249" s="91" t="str">
        <f>IFERROR(IF(VLOOKUP($A249,'Annex 2 EHV charges'!$D:$O,9,FALSE)=0,"",VLOOKUP($A249,'Annex 2 EHV charges'!$D:$O,9,FALSE)),"")</f>
        <v/>
      </c>
      <c r="F249" s="92" t="str">
        <f>IFERROR(IF(VLOOKUP($A249,'Annex 2 EHV charges'!$D:$O,10,FALSE)=0,"",VLOOKUP($A249,'Annex 2 EHV charges'!$D:$O,10,FALSE)),"")</f>
        <v/>
      </c>
      <c r="G249" s="93" t="str">
        <f>IFERROR(IF(VLOOKUP($A249,'Annex 2 EHV charges'!$D:$O,11,FALSE)=0,"",VLOOKUP($A249,'Annex 2 EHV charges'!$D:$O,11,FALSE)),"")</f>
        <v/>
      </c>
      <c r="H249" s="93" t="str">
        <f>IFERROR(IF(VLOOKUP($A249,'Annex 2 EHV charges'!$D:$O,12,FALSE)=0,"",VLOOKUP($A249,'Annex 2 EHV charges'!$D:$O,12,FALSE)),"")</f>
        <v/>
      </c>
    </row>
    <row r="250" spans="1:8" x14ac:dyDescent="0.2">
      <c r="A250" s="90" t="str">
        <f t="array" ref="A250">IFERROR(INDEX('Annex 2 EHV charges'!$D$11:$D$260, MATCH(0, IF(ISBLANK('Annex 2 EHV charges'!$D$11:$D$260),1, COUNTIF(A$4:$A249, 'Annex 2 EHV charges'!$D$11:$D$260)), 0)),"")</f>
        <v/>
      </c>
      <c r="B250" s="89" t="str">
        <f>IF($A250="","",VLOOKUP($A250,'Annex 2 EHV charges'!$D:$O,2,0))</f>
        <v/>
      </c>
      <c r="C250" s="90" t="str">
        <f>IF($A250="","",VLOOKUP($A250,'Annex 2 EHV charges'!$D:$O,3,0))</f>
        <v/>
      </c>
      <c r="D250" s="89" t="str">
        <f>IF($A250="","",VLOOKUP($A250,'Annex 2 EHV charges'!$D:$O,4,0))</f>
        <v/>
      </c>
      <c r="E250" s="91" t="str">
        <f>IFERROR(IF(VLOOKUP($A250,'Annex 2 EHV charges'!$D:$O,9,FALSE)=0,"",VLOOKUP($A250,'Annex 2 EHV charges'!$D:$O,9,FALSE)),"")</f>
        <v/>
      </c>
      <c r="F250" s="92" t="str">
        <f>IFERROR(IF(VLOOKUP($A250,'Annex 2 EHV charges'!$D:$O,10,FALSE)=0,"",VLOOKUP($A250,'Annex 2 EHV charges'!$D:$O,10,FALSE)),"")</f>
        <v/>
      </c>
      <c r="G250" s="93" t="str">
        <f>IFERROR(IF(VLOOKUP($A250,'Annex 2 EHV charges'!$D:$O,11,FALSE)=0,"",VLOOKUP($A250,'Annex 2 EHV charges'!$D:$O,11,FALSE)),"")</f>
        <v/>
      </c>
      <c r="H250" s="93" t="str">
        <f>IFERROR(IF(VLOOKUP($A250,'Annex 2 EHV charges'!$D:$O,12,FALSE)=0,"",VLOOKUP($A250,'Annex 2 EHV charges'!$D:$O,12,FALSE)),"")</f>
        <v/>
      </c>
    </row>
    <row r="251" spans="1:8" x14ac:dyDescent="0.2">
      <c r="A251" s="90" t="str">
        <f t="array" ref="A251">IFERROR(INDEX('Annex 2 EHV charges'!$D$11:$D$260, MATCH(0, IF(ISBLANK('Annex 2 EHV charges'!$D$11:$D$260),1, COUNTIF(A$4:$A250, 'Annex 2 EHV charges'!$D$11:$D$260)), 0)),"")</f>
        <v/>
      </c>
      <c r="B251" s="89" t="str">
        <f>IF($A251="","",VLOOKUP($A251,'Annex 2 EHV charges'!$D:$O,2,0))</f>
        <v/>
      </c>
      <c r="C251" s="90" t="str">
        <f>IF($A251="","",VLOOKUP($A251,'Annex 2 EHV charges'!$D:$O,3,0))</f>
        <v/>
      </c>
      <c r="D251" s="89" t="str">
        <f>IF($A251="","",VLOOKUP($A251,'Annex 2 EHV charges'!$D:$O,4,0))</f>
        <v/>
      </c>
      <c r="E251" s="91" t="str">
        <f>IFERROR(IF(VLOOKUP($A251,'Annex 2 EHV charges'!$D:$O,9,FALSE)=0,"",VLOOKUP($A251,'Annex 2 EHV charges'!$D:$O,9,FALSE)),"")</f>
        <v/>
      </c>
      <c r="F251" s="92" t="str">
        <f>IFERROR(IF(VLOOKUP($A251,'Annex 2 EHV charges'!$D:$O,10,FALSE)=0,"",VLOOKUP($A251,'Annex 2 EHV charges'!$D:$O,10,FALSE)),"")</f>
        <v/>
      </c>
      <c r="G251" s="93" t="str">
        <f>IFERROR(IF(VLOOKUP($A251,'Annex 2 EHV charges'!$D:$O,11,FALSE)=0,"",VLOOKUP($A251,'Annex 2 EHV charges'!$D:$O,11,FALSE)),"")</f>
        <v/>
      </c>
      <c r="H251" s="93" t="str">
        <f>IFERROR(IF(VLOOKUP($A251,'Annex 2 EHV charges'!$D:$O,12,FALSE)=0,"",VLOOKUP($A251,'Annex 2 EHV charges'!$D:$O,12,FALSE)),"")</f>
        <v/>
      </c>
    </row>
    <row r="252" spans="1:8" x14ac:dyDescent="0.2">
      <c r="A252" s="90" t="str">
        <f t="array" ref="A252">IFERROR(INDEX('Annex 2 EHV charges'!$D$11:$D$260, MATCH(0, IF(ISBLANK('Annex 2 EHV charges'!$D$11:$D$260),1, COUNTIF(A$4:$A251, 'Annex 2 EHV charges'!$D$11:$D$260)), 0)),"")</f>
        <v/>
      </c>
      <c r="B252" s="89" t="str">
        <f>IF($A252="","",VLOOKUP($A252,'Annex 2 EHV charges'!$D:$O,2,0))</f>
        <v/>
      </c>
      <c r="C252" s="90" t="str">
        <f>IF($A252="","",VLOOKUP($A252,'Annex 2 EHV charges'!$D:$O,3,0))</f>
        <v/>
      </c>
      <c r="D252" s="89" t="str">
        <f>IF($A252="","",VLOOKUP($A252,'Annex 2 EHV charges'!$D:$O,4,0))</f>
        <v/>
      </c>
      <c r="E252" s="91" t="str">
        <f>IFERROR(IF(VLOOKUP($A252,'Annex 2 EHV charges'!$D:$O,9,FALSE)=0,"",VLOOKUP($A252,'Annex 2 EHV charges'!$D:$O,9,FALSE)),"")</f>
        <v/>
      </c>
      <c r="F252" s="92" t="str">
        <f>IFERROR(IF(VLOOKUP($A252,'Annex 2 EHV charges'!$D:$O,10,FALSE)=0,"",VLOOKUP($A252,'Annex 2 EHV charges'!$D:$O,10,FALSE)),"")</f>
        <v/>
      </c>
      <c r="G252" s="93" t="str">
        <f>IFERROR(IF(VLOOKUP($A252,'Annex 2 EHV charges'!$D:$O,11,FALSE)=0,"",VLOOKUP($A252,'Annex 2 EHV charges'!$D:$O,11,FALSE)),"")</f>
        <v/>
      </c>
      <c r="H252" s="93" t="str">
        <f>IFERROR(IF(VLOOKUP($A252,'Annex 2 EHV charges'!$D:$O,12,FALSE)=0,"",VLOOKUP($A252,'Annex 2 EHV charges'!$D:$O,12,FALSE)),"")</f>
        <v/>
      </c>
    </row>
    <row r="253" spans="1:8" x14ac:dyDescent="0.2">
      <c r="A253" s="90" t="str">
        <f t="array" ref="A253">IFERROR(INDEX('Annex 2 EHV charges'!$D$11:$D$260, MATCH(0, IF(ISBLANK('Annex 2 EHV charges'!$D$11:$D$260),1, COUNTIF(A$4:$A252, 'Annex 2 EHV charges'!$D$11:$D$260)), 0)),"")</f>
        <v/>
      </c>
      <c r="B253" s="89" t="str">
        <f>IF($A253="","",VLOOKUP($A253,'Annex 2 EHV charges'!$D:$O,2,0))</f>
        <v/>
      </c>
      <c r="C253" s="90" t="str">
        <f>IF($A253="","",VLOOKUP($A253,'Annex 2 EHV charges'!$D:$O,3,0))</f>
        <v/>
      </c>
      <c r="D253" s="89" t="str">
        <f>IF($A253="","",VLOOKUP($A253,'Annex 2 EHV charges'!$D:$O,4,0))</f>
        <v/>
      </c>
      <c r="E253" s="91" t="str">
        <f>IFERROR(IF(VLOOKUP($A253,'Annex 2 EHV charges'!$D:$O,9,FALSE)=0,"",VLOOKUP($A253,'Annex 2 EHV charges'!$D:$O,9,FALSE)),"")</f>
        <v/>
      </c>
      <c r="F253" s="92" t="str">
        <f>IFERROR(IF(VLOOKUP($A253,'Annex 2 EHV charges'!$D:$O,10,FALSE)=0,"",VLOOKUP($A253,'Annex 2 EHV charges'!$D:$O,10,FALSE)),"")</f>
        <v/>
      </c>
      <c r="G253" s="93" t="str">
        <f>IFERROR(IF(VLOOKUP($A253,'Annex 2 EHV charges'!$D:$O,11,FALSE)=0,"",VLOOKUP($A253,'Annex 2 EHV charges'!$D:$O,11,FALSE)),"")</f>
        <v/>
      </c>
      <c r="H253" s="93" t="str">
        <f>IFERROR(IF(VLOOKUP($A253,'Annex 2 EHV charges'!$D:$O,12,FALSE)=0,"",VLOOKUP($A253,'Annex 2 EHV charges'!$D:$O,12,FALSE)),"")</f>
        <v/>
      </c>
    </row>
    <row r="254" spans="1:8" x14ac:dyDescent="0.2">
      <c r="A254" s="90" t="str">
        <f t="array" ref="A254">IFERROR(INDEX('Annex 2 EHV charges'!$D$11:$D$260, MATCH(0, IF(ISBLANK('Annex 2 EHV charges'!$D$11:$D$260),1, COUNTIF(A$4:$A253, 'Annex 2 EHV charges'!$D$11:$D$260)), 0)),"")</f>
        <v/>
      </c>
      <c r="B254" s="89" t="str">
        <f>IF($A254="","",VLOOKUP($A254,'Annex 2 EHV charges'!$D:$O,2,0))</f>
        <v/>
      </c>
      <c r="C254" s="90" t="str">
        <f>IF($A254="","",VLOOKUP($A254,'Annex 2 EHV charges'!$D:$O,3,0))</f>
        <v/>
      </c>
      <c r="D254" s="89" t="str">
        <f>IF($A254="","",VLOOKUP($A254,'Annex 2 EHV charges'!$D:$O,4,0))</f>
        <v/>
      </c>
      <c r="E254" s="91" t="str">
        <f>IFERROR(IF(VLOOKUP($A254,'Annex 2 EHV charges'!$D:$O,9,FALSE)=0,"",VLOOKUP($A254,'Annex 2 EHV charges'!$D:$O,9,FALSE)),"")</f>
        <v/>
      </c>
      <c r="F254" s="92" t="str">
        <f>IFERROR(IF(VLOOKUP($A254,'Annex 2 EHV charges'!$D:$O,10,FALSE)=0,"",VLOOKUP($A254,'Annex 2 EHV charges'!$D:$O,10,FALSE)),"")</f>
        <v/>
      </c>
      <c r="G254" s="93" t="str">
        <f>IFERROR(IF(VLOOKUP($A254,'Annex 2 EHV charges'!$D:$O,11,FALSE)=0,"",VLOOKUP($A254,'Annex 2 EHV charges'!$D:$O,11,FALSE)),"")</f>
        <v/>
      </c>
      <c r="H254" s="93" t="str">
        <f>IFERROR(IF(VLOOKUP($A254,'Annex 2 EHV charges'!$D:$O,12,FALSE)=0,"",VLOOKUP($A254,'Annex 2 EHV charges'!$D:$O,12,FALSE)),"")</f>
        <v/>
      </c>
    </row>
  </sheetData>
  <autoFilter ref="A4:H176"/>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4" t="s">
        <v>27</v>
      </c>
      <c r="B1" s="3"/>
      <c r="D1" s="3"/>
      <c r="E1" s="3"/>
      <c r="F1" s="3"/>
      <c r="G1" s="10"/>
      <c r="H1" s="4"/>
      <c r="I1" s="4"/>
    </row>
    <row r="2" spans="1:12" s="2" customFormat="1" ht="27" customHeight="1" x14ac:dyDescent="0.2">
      <c r="A2" s="272" t="str">
        <f>Overview!B4&amp; " - Effective from "&amp;TEXT(Overview!D4,"D MMMM YYYY")&amp;" - "&amp;Overview!E4&amp;" LV and HV tariffs"</f>
        <v>Western Power Distribution (South Wales) plc - Effective from 1 April 2022 - Final LV and HV tariffs</v>
      </c>
      <c r="B2" s="272"/>
      <c r="C2" s="272"/>
      <c r="D2" s="272"/>
      <c r="E2" s="272"/>
      <c r="F2" s="272"/>
      <c r="G2" s="272"/>
      <c r="H2" s="272"/>
      <c r="I2" s="272"/>
      <c r="J2" s="272"/>
      <c r="K2" s="4"/>
      <c r="L2" s="4"/>
    </row>
    <row r="3" spans="1:12" s="2" customFormat="1" ht="27" customHeight="1" x14ac:dyDescent="0.2">
      <c r="A3" s="296" t="s">
        <v>205</v>
      </c>
      <c r="B3" s="296"/>
      <c r="C3" s="296"/>
      <c r="D3" s="296"/>
      <c r="E3" s="296"/>
      <c r="F3" s="296"/>
      <c r="G3" s="296"/>
      <c r="H3" s="296"/>
      <c r="I3" s="296"/>
      <c r="J3" s="296"/>
      <c r="K3" s="4"/>
      <c r="L3" s="4"/>
    </row>
    <row r="4" spans="1:12" s="2" customFormat="1" ht="71.25" customHeight="1" x14ac:dyDescent="0.2">
      <c r="A4" s="16"/>
      <c r="B4" s="26" t="s">
        <v>0</v>
      </c>
      <c r="C4" s="15" t="s">
        <v>32</v>
      </c>
      <c r="D4" s="54" t="s">
        <v>206</v>
      </c>
      <c r="E4" s="54" t="s">
        <v>208</v>
      </c>
      <c r="F4" s="54" t="s">
        <v>207</v>
      </c>
      <c r="G4" s="143" t="s">
        <v>33</v>
      </c>
      <c r="H4" s="15"/>
      <c r="I4" s="15"/>
      <c r="J4" s="15"/>
      <c r="K4" s="4"/>
      <c r="L4" s="4"/>
    </row>
    <row r="5" spans="1:12" s="2" customFormat="1" ht="32.25" customHeight="1" x14ac:dyDescent="0.2">
      <c r="A5" s="17"/>
      <c r="B5" s="25"/>
      <c r="C5" s="18"/>
      <c r="D5" s="19"/>
      <c r="E5" s="19"/>
      <c r="F5" s="19"/>
      <c r="G5" s="20"/>
      <c r="H5" s="24"/>
      <c r="I5" s="24"/>
      <c r="J5" s="24"/>
      <c r="K5" s="4"/>
      <c r="L5" s="4"/>
    </row>
    <row r="6" spans="1:12" x14ac:dyDescent="0.2">
      <c r="A6" s="297" t="s">
        <v>2</v>
      </c>
      <c r="B6" s="294" t="s">
        <v>3</v>
      </c>
      <c r="C6" s="294"/>
      <c r="D6" s="294"/>
      <c r="E6" s="294"/>
      <c r="F6" s="294"/>
      <c r="G6" s="294"/>
      <c r="H6" s="295"/>
      <c r="I6" s="295"/>
      <c r="J6" s="295"/>
    </row>
    <row r="7" spans="1:12" x14ac:dyDescent="0.2">
      <c r="A7" s="297"/>
      <c r="B7" s="294"/>
      <c r="C7" s="294"/>
      <c r="D7" s="294"/>
      <c r="E7" s="294"/>
      <c r="F7" s="294"/>
      <c r="G7" s="294"/>
      <c r="H7" s="295"/>
      <c r="I7" s="295"/>
      <c r="J7" s="295"/>
    </row>
    <row r="8" spans="1:12" x14ac:dyDescent="0.2">
      <c r="A8" s="297"/>
      <c r="B8" s="294"/>
      <c r="C8" s="294"/>
      <c r="D8" s="294"/>
      <c r="E8" s="294"/>
      <c r="F8" s="294"/>
      <c r="G8" s="294"/>
      <c r="H8" s="295"/>
      <c r="I8" s="295"/>
      <c r="J8" s="295"/>
    </row>
    <row r="9" spans="1:12" x14ac:dyDescent="0.2">
      <c r="A9" s="49"/>
      <c r="B9" s="49"/>
      <c r="C9" s="49"/>
      <c r="D9" s="49"/>
      <c r="E9" s="49"/>
      <c r="F9" s="49"/>
      <c r="G9" s="49"/>
      <c r="H9" s="49"/>
      <c r="I9" s="49"/>
      <c r="J9" s="49"/>
    </row>
    <row r="10" spans="1:12" x14ac:dyDescent="0.2">
      <c r="A10" s="49"/>
      <c r="B10" s="49"/>
      <c r="C10" s="49"/>
      <c r="D10" s="49"/>
      <c r="E10" s="49"/>
      <c r="F10" s="49"/>
      <c r="G10" s="49"/>
      <c r="H10" s="49"/>
      <c r="I10" s="49"/>
      <c r="J10" s="49"/>
    </row>
    <row r="11" spans="1:12" s="2" customFormat="1" ht="27" customHeight="1" x14ac:dyDescent="0.2">
      <c r="A11" s="296" t="s">
        <v>204</v>
      </c>
      <c r="B11" s="296"/>
      <c r="C11" s="296"/>
      <c r="D11" s="296"/>
      <c r="E11" s="296"/>
      <c r="F11" s="296"/>
      <c r="G11" s="296"/>
      <c r="H11" s="296"/>
      <c r="I11" s="296"/>
      <c r="J11" s="296"/>
      <c r="K11" s="4"/>
      <c r="L11" s="4"/>
    </row>
    <row r="12" spans="1:12" s="2" customFormat="1" ht="58.5" customHeight="1" x14ac:dyDescent="0.2">
      <c r="A12" s="16"/>
      <c r="B12" s="26" t="s">
        <v>0</v>
      </c>
      <c r="C12" s="15" t="s">
        <v>32</v>
      </c>
      <c r="D12" s="54" t="s">
        <v>206</v>
      </c>
      <c r="E12" s="54" t="s">
        <v>208</v>
      </c>
      <c r="F12" s="54" t="s">
        <v>207</v>
      </c>
      <c r="G12" s="126" t="s">
        <v>33</v>
      </c>
      <c r="H12" s="126" t="s">
        <v>34</v>
      </c>
      <c r="I12" s="26" t="s">
        <v>174</v>
      </c>
      <c r="J12" s="126" t="s">
        <v>61</v>
      </c>
      <c r="K12" s="4"/>
      <c r="L12" s="4"/>
    </row>
    <row r="13" spans="1:12" s="2" customFormat="1" ht="32.25" customHeight="1" x14ac:dyDescent="0.2">
      <c r="A13" s="17"/>
      <c r="B13" s="25"/>
      <c r="C13" s="18">
        <v>0</v>
      </c>
      <c r="D13" s="19"/>
      <c r="E13" s="19"/>
      <c r="F13" s="19"/>
      <c r="G13" s="20"/>
      <c r="H13" s="20"/>
      <c r="I13" s="20"/>
      <c r="J13" s="19"/>
      <c r="K13" s="4"/>
      <c r="L13" s="4"/>
    </row>
    <row r="14" spans="1:12" x14ac:dyDescent="0.2">
      <c r="A14" s="297" t="s">
        <v>2</v>
      </c>
      <c r="B14" s="298" t="s">
        <v>20</v>
      </c>
      <c r="C14" s="298"/>
      <c r="D14" s="298"/>
      <c r="E14" s="298"/>
      <c r="F14" s="298"/>
      <c r="G14" s="298"/>
      <c r="H14" s="299"/>
      <c r="I14" s="299"/>
      <c r="J14" s="299"/>
    </row>
    <row r="15" spans="1:12" x14ac:dyDescent="0.2">
      <c r="A15" s="297"/>
      <c r="B15" s="294" t="s">
        <v>3</v>
      </c>
      <c r="C15" s="294"/>
      <c r="D15" s="294"/>
      <c r="E15" s="294"/>
      <c r="F15" s="294"/>
      <c r="G15" s="294"/>
      <c r="H15" s="295"/>
      <c r="I15" s="295"/>
      <c r="J15" s="295"/>
    </row>
    <row r="16" spans="1:12" x14ac:dyDescent="0.2">
      <c r="A16" s="297"/>
      <c r="B16" s="294" t="s">
        <v>71</v>
      </c>
      <c r="C16" s="294"/>
      <c r="D16" s="294"/>
      <c r="E16" s="294"/>
      <c r="F16" s="294"/>
      <c r="G16" s="294"/>
      <c r="H16" s="295"/>
      <c r="I16" s="295"/>
      <c r="J16" s="295"/>
    </row>
    <row r="17" spans="1:10" x14ac:dyDescent="0.2">
      <c r="A17" s="300"/>
      <c r="B17" s="294" t="s">
        <v>72</v>
      </c>
      <c r="C17" s="294"/>
      <c r="D17" s="294"/>
      <c r="E17" s="294"/>
      <c r="F17" s="294"/>
      <c r="G17" s="294"/>
      <c r="H17" s="295"/>
      <c r="I17" s="295"/>
      <c r="J17" s="295"/>
    </row>
    <row r="18" spans="1:10" x14ac:dyDescent="0.2">
      <c r="A18" s="300"/>
      <c r="B18" s="294" t="s">
        <v>73</v>
      </c>
      <c r="C18" s="294"/>
      <c r="D18" s="294"/>
      <c r="E18" s="294"/>
      <c r="F18" s="294"/>
      <c r="G18" s="294"/>
      <c r="H18" s="295"/>
      <c r="I18" s="295"/>
      <c r="J18" s="295"/>
    </row>
    <row r="19" spans="1:10" x14ac:dyDescent="0.2">
      <c r="A19" s="300"/>
      <c r="B19" s="294" t="s">
        <v>4</v>
      </c>
      <c r="C19" s="294"/>
      <c r="D19" s="294"/>
      <c r="E19" s="294"/>
      <c r="F19" s="294"/>
      <c r="G19" s="294"/>
      <c r="H19" s="295"/>
      <c r="I19" s="295"/>
      <c r="J19" s="295"/>
    </row>
    <row r="20" spans="1:10" x14ac:dyDescent="0.2">
      <c r="A20" s="300"/>
      <c r="B20" s="294"/>
      <c r="C20" s="294"/>
      <c r="D20" s="294"/>
      <c r="E20" s="294"/>
      <c r="F20" s="294"/>
      <c r="G20" s="294"/>
      <c r="H20" s="295"/>
      <c r="I20" s="295"/>
      <c r="J20" s="295"/>
    </row>
    <row r="21" spans="1:10" x14ac:dyDescent="0.2">
      <c r="A21" s="300"/>
      <c r="B21" s="294" t="s">
        <v>5</v>
      </c>
      <c r="C21" s="294"/>
      <c r="D21" s="294"/>
      <c r="E21" s="294"/>
      <c r="F21" s="294"/>
      <c r="G21" s="294"/>
      <c r="H21" s="295"/>
      <c r="I21" s="295"/>
      <c r="J21" s="29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tabSelected="1" zoomScaleNormal="100" zoomScaleSheetLayoutView="85" workbookViewId="0">
      <selection activeCell="C9" sqref="C9:D9"/>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4" t="s">
        <v>27</v>
      </c>
      <c r="B1" s="308" t="s">
        <v>170</v>
      </c>
      <c r="C1" s="309"/>
      <c r="D1" s="309"/>
      <c r="F1" s="310" t="s">
        <v>173</v>
      </c>
      <c r="G1" s="311"/>
      <c r="H1" s="312"/>
      <c r="I1" s="4"/>
      <c r="J1" s="2"/>
      <c r="K1" s="2"/>
    </row>
    <row r="2" spans="1:13" ht="31.5" customHeight="1" x14ac:dyDescent="0.2">
      <c r="A2" s="313" t="str">
        <f>Overview!B4&amp; " - Effective from "&amp;TEXT(Overview!D4,"D MMMM YYYY")&amp;" - "&amp;Overview!E4&amp;" LDNO tariffs"</f>
        <v>Western Power Distribution (South Wales) plc - Effective from 1 April 2022 - Final LDNO tariffs</v>
      </c>
      <c r="B2" s="313"/>
      <c r="C2" s="313"/>
      <c r="D2" s="313"/>
      <c r="E2" s="313"/>
      <c r="F2" s="313"/>
      <c r="G2" s="313"/>
      <c r="H2" s="313"/>
      <c r="I2" s="313"/>
      <c r="J2" s="313"/>
    </row>
    <row r="3" spans="1:13" ht="8.25" customHeight="1" x14ac:dyDescent="0.2">
      <c r="A3" s="224"/>
      <c r="B3" s="224"/>
      <c r="C3" s="224"/>
      <c r="D3" s="224"/>
      <c r="E3" s="224"/>
      <c r="F3" s="224"/>
      <c r="G3" s="224"/>
      <c r="H3" s="224"/>
      <c r="I3" s="224"/>
      <c r="J3" s="224"/>
    </row>
    <row r="4" spans="1:13" ht="18" x14ac:dyDescent="0.2">
      <c r="A4" s="288" t="str">
        <f>'Annex 1 LV, HV and UMS charges'!A4:E4</f>
        <v>Time Bands for LV and HV Designated Properties</v>
      </c>
      <c r="B4" s="289"/>
      <c r="C4" s="289"/>
      <c r="D4" s="290"/>
      <c r="E4" s="224"/>
      <c r="F4" s="288" t="str">
        <f>'Annex 1 LV, HV and UMS charges'!G4</f>
        <v>Time Bands for Unmetered Properties</v>
      </c>
      <c r="G4" s="289"/>
      <c r="H4" s="289"/>
      <c r="I4" s="289"/>
      <c r="J4" s="290"/>
      <c r="L4" s="4"/>
    </row>
    <row r="5" spans="1:13" ht="30" x14ac:dyDescent="0.2">
      <c r="A5" s="219" t="s">
        <v>20</v>
      </c>
      <c r="B5" s="228" t="s">
        <v>103</v>
      </c>
      <c r="C5" s="225" t="s">
        <v>104</v>
      </c>
      <c r="D5" s="220" t="s">
        <v>105</v>
      </c>
      <c r="E5" s="224"/>
      <c r="F5" s="316"/>
      <c r="G5" s="317"/>
      <c r="H5" s="221" t="s">
        <v>107</v>
      </c>
      <c r="I5" s="222" t="s">
        <v>108</v>
      </c>
      <c r="J5" s="220" t="s">
        <v>105</v>
      </c>
      <c r="K5" s="78"/>
      <c r="L5" s="4"/>
      <c r="M5" s="4"/>
    </row>
    <row r="6" spans="1:13" ht="48.75" customHeight="1" x14ac:dyDescent="0.2">
      <c r="A6" s="229" t="str">
        <f>IF('Annex 1 LV, HV and UMS charges'!A6=0,"",'Annex 1 LV, HV and UMS charges'!A6)</f>
        <v xml:space="preserve">Monday to Friday </v>
      </c>
      <c r="B6" s="218" t="str">
        <f>IF('Annex 1 LV, HV and UMS charges'!B6=0,"",'Annex 1 LV, HV and UMS charges'!B6)</f>
        <v>17:00 to 19:30</v>
      </c>
      <c r="C6" s="226" t="str">
        <f>IF('Annex 1 LV, HV and UMS charges'!C6=0,"",'Annex 1 LV, HV and UMS charges'!C6)</f>
        <v>07:30 to 17:00
19:30 to 22:00</v>
      </c>
      <c r="D6" s="230" t="str">
        <f>IF('Annex 1 LV, HV and UMS charges'!E6=0,"",'Annex 1 LV, HV and UMS charges'!E6)</f>
        <v>00:00 to 07:30
22:00 to 24:00</v>
      </c>
      <c r="E6" s="224"/>
      <c r="F6" s="314" t="str">
        <f>IF('Annex 1 LV, HV and UMS charges'!G6=0,"",'Annex 1 LV, HV and UMS charges'!G6)</f>
        <v>Monday to Friday Nov to Feb
(excluding 22nd Dec to
4th Jan inclusive)</v>
      </c>
      <c r="G6" s="315"/>
      <c r="H6" s="218" t="str">
        <f>IF('Annex 1 LV, HV and UMS charges'!I6=0,"",'Annex 1 LV, HV and UMS charges'!I6)</f>
        <v>17:00 to 19:30</v>
      </c>
      <c r="I6" s="218" t="str">
        <f>IF('Annex 1 LV, HV and UMS charges'!J6=0,"",'Annex 1 LV, HV and UMS charges'!J6)</f>
        <v>07:30 to 17:00
19:30 to 22:00</v>
      </c>
      <c r="J6" s="218" t="str">
        <f>IF('Annex 1 LV, HV and UMS charges'!K6=0,"",'Annex 1 LV, HV and UMS charges'!K6)</f>
        <v>00:00 to 07:30
22:00 to 24:00</v>
      </c>
      <c r="K6" s="78"/>
      <c r="L6" s="4"/>
      <c r="M6" s="4"/>
    </row>
    <row r="7" spans="1:13" ht="38.25" customHeight="1" x14ac:dyDescent="0.2">
      <c r="A7" s="229" t="str">
        <f>IF('Annex 1 LV, HV and UMS charges'!A7=0,"",'Annex 1 LV, HV and UMS charges'!A7)</f>
        <v>Weekends</v>
      </c>
      <c r="B7" s="227" t="str">
        <f>IF('Annex 1 LV, HV and UMS charges'!B7=0,"",'Annex 1 LV, HV and UMS charges'!B7)</f>
        <v/>
      </c>
      <c r="C7" s="348" t="str">
        <f>IF('Annex 1 LV, HV and UMS charges'!C7=0,"",'Annex 1 LV, HV and UMS charges'!C7)</f>
        <v>12:00 to 13:00
16:00 to 21:00</v>
      </c>
      <c r="D7" s="230" t="str">
        <f>IF('Annex 1 LV, HV and UMS charges'!E7=0,"",'Annex 1 LV, HV and UMS charges'!E7)</f>
        <v>00:00 to 12:00
13:00 to 16:00 
21:00 to 24:00</v>
      </c>
      <c r="E7" s="224"/>
      <c r="F7" s="314" t="str">
        <f>IF('Annex 1 LV, HV and UMS charges'!G7=0,"",'Annex 1 LV, HV and UMS charges'!G7)</f>
        <v>Monday to Friday Mar to Oct
(plus 22nd Dec to
4th Jan inclusive)</v>
      </c>
      <c r="G7" s="315"/>
      <c r="H7" s="227" t="str">
        <f>IF('Annex 1 LV, HV and UMS charges'!I7=0,"",'Annex 1 LV, HV and UMS charges'!I7)</f>
        <v/>
      </c>
      <c r="I7" s="223" t="str">
        <f>IF('Annex 1 LV, HV and UMS charges'!J7=0,"",'Annex 1 LV, HV and UMS charges'!J7)</f>
        <v>07:30 to 22:00</v>
      </c>
      <c r="J7" s="223" t="str">
        <f>IF('Annex 1 LV, HV and UMS charges'!K7=0,"",'Annex 1 LV, HV and UMS charges'!K7)</f>
        <v>00:00 to 07:30
22:00 to 24:00</v>
      </c>
      <c r="K7" s="78"/>
      <c r="L7" s="4"/>
      <c r="M7" s="4"/>
    </row>
    <row r="8" spans="1:13" ht="38.25" x14ac:dyDescent="0.2">
      <c r="A8" s="229" t="str">
        <f>IF('Annex 1 LV, HV and UMS charges'!A8=0,"",'Annex 1 LV, HV and UMS charges'!A8)</f>
        <v>Notes</v>
      </c>
      <c r="B8" s="264" t="s">
        <v>22</v>
      </c>
      <c r="C8" s="265"/>
      <c r="D8" s="266"/>
      <c r="E8" s="224"/>
      <c r="F8" s="314" t="str">
        <f>IF('Annex 1 LV, HV and UMS charges'!G8=0,"",'Annex 1 LV, HV and UMS charges'!G8)</f>
        <v>Weekends</v>
      </c>
      <c r="G8" s="315"/>
      <c r="H8" s="227" t="str">
        <f>IF('Annex 1 LV, HV and UMS charges'!I8=0,"",'Annex 1 LV, HV and UMS charges'!I8)</f>
        <v/>
      </c>
      <c r="I8" s="223" t="str">
        <f>IF('Annex 1 LV, HV and UMS charges'!J8=0,"",'Annex 1 LV, HV and UMS charges'!J8)</f>
        <v>12:00 to 13:00
16:00 to 21:00</v>
      </c>
      <c r="J8" s="223" t="str">
        <f>IF('Annex 1 LV, HV and UMS charges'!K8=0,"",'Annex 1 LV, HV and UMS charges'!K8)</f>
        <v>00:00 to 12:00
13:00 to 16:00
21:00 to 24:00</v>
      </c>
      <c r="K8" s="78"/>
      <c r="L8" s="4"/>
      <c r="M8" s="4"/>
    </row>
    <row r="9" spans="1:13" s="77" customFormat="1" ht="18" x14ac:dyDescent="0.2">
      <c r="A9" s="232"/>
      <c r="B9" s="232"/>
      <c r="C9" s="304"/>
      <c r="D9" s="305"/>
      <c r="E9" s="224"/>
      <c r="F9" s="314" t="str">
        <f>IF('Annex 1 LV, HV and UMS charges'!G9=0,"",'Annex 1 LV, HV and UMS charges'!G9)</f>
        <v>Notes</v>
      </c>
      <c r="G9" s="315"/>
      <c r="H9" s="264" t="s">
        <v>22</v>
      </c>
      <c r="I9" s="265"/>
      <c r="J9" s="266"/>
      <c r="K9" s="78"/>
      <c r="L9" s="49"/>
      <c r="M9" s="49"/>
    </row>
    <row r="10" spans="1:13" ht="4.5" customHeight="1" x14ac:dyDescent="0.2">
      <c r="A10" s="233"/>
      <c r="B10" s="301"/>
      <c r="C10" s="302"/>
      <c r="D10" s="302"/>
      <c r="E10" s="303"/>
      <c r="F10" s="224"/>
      <c r="G10" s="304"/>
      <c r="H10" s="305"/>
      <c r="I10" s="234"/>
      <c r="J10" s="234"/>
    </row>
    <row r="11" spans="1:13" ht="4.5" customHeight="1" x14ac:dyDescent="0.2">
      <c r="A11" s="224"/>
      <c r="B11" s="224"/>
      <c r="C11" s="224"/>
      <c r="D11" s="224"/>
      <c r="E11" s="224"/>
      <c r="F11" s="224"/>
      <c r="G11" s="306"/>
      <c r="H11" s="307"/>
      <c r="I11" s="235"/>
      <c r="J11" s="236"/>
    </row>
    <row r="12" spans="1:13" ht="4.5" customHeight="1" x14ac:dyDescent="0.2">
      <c r="A12" s="224"/>
      <c r="B12" s="224"/>
      <c r="C12" s="224"/>
      <c r="D12" s="224"/>
      <c r="E12" s="224"/>
      <c r="F12" s="224"/>
      <c r="G12" s="224"/>
      <c r="H12" s="224"/>
      <c r="I12" s="224"/>
      <c r="J12" s="224"/>
    </row>
    <row r="13" spans="1:13" ht="38.25" x14ac:dyDescent="0.2">
      <c r="A13" s="177" t="s">
        <v>172</v>
      </c>
      <c r="B13" s="177" t="s">
        <v>513</v>
      </c>
      <c r="C13" s="178" t="s">
        <v>32</v>
      </c>
      <c r="D13" s="54" t="s">
        <v>206</v>
      </c>
      <c r="E13" s="54" t="s">
        <v>208</v>
      </c>
      <c r="F13" s="54" t="s">
        <v>207</v>
      </c>
      <c r="G13" s="178" t="s">
        <v>33</v>
      </c>
      <c r="H13" s="178" t="s">
        <v>34</v>
      </c>
      <c r="I13" s="178" t="s">
        <v>174</v>
      </c>
      <c r="J13" s="178" t="s">
        <v>61</v>
      </c>
    </row>
    <row r="14" spans="1:13" ht="27.75" customHeight="1" x14ac:dyDescent="0.2">
      <c r="A14" s="172" t="s">
        <v>544</v>
      </c>
      <c r="B14" s="25" t="s">
        <v>1055</v>
      </c>
      <c r="C14" s="173" t="s">
        <v>699</v>
      </c>
      <c r="D14" s="137">
        <v>6.6230000000000002</v>
      </c>
      <c r="E14" s="138">
        <v>0.752</v>
      </c>
      <c r="F14" s="139">
        <v>0.107</v>
      </c>
      <c r="G14" s="174">
        <v>10.77</v>
      </c>
      <c r="H14" s="175" t="s">
        <v>1447</v>
      </c>
      <c r="I14" s="179" t="s">
        <v>1447</v>
      </c>
      <c r="J14" s="41" t="s">
        <v>1447</v>
      </c>
    </row>
    <row r="15" spans="1:13" ht="27.75" customHeight="1" x14ac:dyDescent="0.2">
      <c r="A15" s="172" t="s">
        <v>545</v>
      </c>
      <c r="B15" s="25" t="s">
        <v>1055</v>
      </c>
      <c r="C15" s="173" t="s">
        <v>463</v>
      </c>
      <c r="D15" s="137">
        <v>6.6230000000000002</v>
      </c>
      <c r="E15" s="138">
        <v>0.752</v>
      </c>
      <c r="F15" s="139">
        <v>0.107</v>
      </c>
      <c r="G15" s="175" t="s">
        <v>1447</v>
      </c>
      <c r="H15" s="175" t="s">
        <v>1447</v>
      </c>
      <c r="I15" s="179" t="s">
        <v>1447</v>
      </c>
      <c r="J15" s="41" t="s">
        <v>1447</v>
      </c>
    </row>
    <row r="16" spans="1:13" ht="27.75" customHeight="1" x14ac:dyDescent="0.2">
      <c r="A16" s="172" t="s">
        <v>546</v>
      </c>
      <c r="B16" s="25" t="s">
        <v>1055</v>
      </c>
      <c r="C16" s="173" t="s">
        <v>700</v>
      </c>
      <c r="D16" s="137">
        <v>5.6920000000000002</v>
      </c>
      <c r="E16" s="138">
        <v>0.64600000000000002</v>
      </c>
      <c r="F16" s="139">
        <v>9.1999999999999998E-2</v>
      </c>
      <c r="G16" s="174">
        <v>6.68</v>
      </c>
      <c r="H16" s="175" t="s">
        <v>1447</v>
      </c>
      <c r="I16" s="179" t="s">
        <v>1447</v>
      </c>
      <c r="J16" s="41" t="s">
        <v>1447</v>
      </c>
    </row>
    <row r="17" spans="1:10" ht="27.75" customHeight="1" x14ac:dyDescent="0.2">
      <c r="A17" s="172" t="s">
        <v>547</v>
      </c>
      <c r="B17" s="25" t="s">
        <v>1055</v>
      </c>
      <c r="C17" s="173" t="s">
        <v>700</v>
      </c>
      <c r="D17" s="137">
        <v>5.6920000000000002</v>
      </c>
      <c r="E17" s="138">
        <v>0.64600000000000002</v>
      </c>
      <c r="F17" s="139">
        <v>9.1999999999999998E-2</v>
      </c>
      <c r="G17" s="174">
        <v>10.1</v>
      </c>
      <c r="H17" s="175" t="s">
        <v>1447</v>
      </c>
      <c r="I17" s="179" t="s">
        <v>1447</v>
      </c>
      <c r="J17" s="41" t="s">
        <v>1447</v>
      </c>
    </row>
    <row r="18" spans="1:10" ht="27.75" customHeight="1" x14ac:dyDescent="0.2">
      <c r="A18" s="172" t="s">
        <v>548</v>
      </c>
      <c r="B18" s="25" t="s">
        <v>1055</v>
      </c>
      <c r="C18" s="173" t="s">
        <v>700</v>
      </c>
      <c r="D18" s="137">
        <v>5.6920000000000002</v>
      </c>
      <c r="E18" s="138">
        <v>0.64600000000000002</v>
      </c>
      <c r="F18" s="139">
        <v>9.1999999999999998E-2</v>
      </c>
      <c r="G18" s="174">
        <v>25.37</v>
      </c>
      <c r="H18" s="175" t="s">
        <v>1447</v>
      </c>
      <c r="I18" s="179" t="s">
        <v>1447</v>
      </c>
      <c r="J18" s="41" t="s">
        <v>1447</v>
      </c>
    </row>
    <row r="19" spans="1:10" ht="27.75" customHeight="1" x14ac:dyDescent="0.2">
      <c r="A19" s="172" t="s">
        <v>549</v>
      </c>
      <c r="B19" s="25" t="s">
        <v>1055</v>
      </c>
      <c r="C19" s="173" t="s">
        <v>700</v>
      </c>
      <c r="D19" s="137">
        <v>5.6920000000000002</v>
      </c>
      <c r="E19" s="138">
        <v>0.64600000000000002</v>
      </c>
      <c r="F19" s="139">
        <v>9.1999999999999998E-2</v>
      </c>
      <c r="G19" s="174">
        <v>53.09</v>
      </c>
      <c r="H19" s="175" t="s">
        <v>1447</v>
      </c>
      <c r="I19" s="179" t="s">
        <v>1447</v>
      </c>
      <c r="J19" s="41" t="s">
        <v>1447</v>
      </c>
    </row>
    <row r="20" spans="1:10" ht="27.75" customHeight="1" x14ac:dyDescent="0.2">
      <c r="A20" s="172" t="s">
        <v>550</v>
      </c>
      <c r="B20" s="25" t="s">
        <v>1055</v>
      </c>
      <c r="C20" s="173" t="s">
        <v>700</v>
      </c>
      <c r="D20" s="137">
        <v>5.6920000000000002</v>
      </c>
      <c r="E20" s="138">
        <v>0.64600000000000002</v>
      </c>
      <c r="F20" s="139">
        <v>9.1999999999999998E-2</v>
      </c>
      <c r="G20" s="174">
        <v>150.97999999999999</v>
      </c>
      <c r="H20" s="175" t="s">
        <v>1447</v>
      </c>
      <c r="I20" s="179" t="s">
        <v>1447</v>
      </c>
      <c r="J20" s="41" t="s">
        <v>1447</v>
      </c>
    </row>
    <row r="21" spans="1:10" ht="27.75" customHeight="1" x14ac:dyDescent="0.2">
      <c r="A21" s="172" t="s">
        <v>467</v>
      </c>
      <c r="B21" s="25" t="s">
        <v>1055</v>
      </c>
      <c r="C21" s="173" t="s">
        <v>464</v>
      </c>
      <c r="D21" s="137">
        <v>5.6920000000000002</v>
      </c>
      <c r="E21" s="138">
        <v>0.64600000000000002</v>
      </c>
      <c r="F21" s="139">
        <v>9.1999999999999998E-2</v>
      </c>
      <c r="G21" s="175" t="s">
        <v>1447</v>
      </c>
      <c r="H21" s="175" t="s">
        <v>1447</v>
      </c>
      <c r="I21" s="179" t="s">
        <v>1447</v>
      </c>
      <c r="J21" s="41" t="s">
        <v>1447</v>
      </c>
    </row>
    <row r="22" spans="1:10" ht="27.75" customHeight="1" x14ac:dyDescent="0.2">
      <c r="A22" s="172" t="s">
        <v>551</v>
      </c>
      <c r="B22" s="25" t="s">
        <v>1055</v>
      </c>
      <c r="C22" s="173">
        <v>0</v>
      </c>
      <c r="D22" s="137">
        <v>4.3620000000000001</v>
      </c>
      <c r="E22" s="138">
        <v>0.48799999999999999</v>
      </c>
      <c r="F22" s="139">
        <v>7.2999999999999995E-2</v>
      </c>
      <c r="G22" s="174">
        <v>10.28</v>
      </c>
      <c r="H22" s="174">
        <v>2.4</v>
      </c>
      <c r="I22" s="180">
        <v>4.7699999999999996</v>
      </c>
      <c r="J22" s="40">
        <v>0.125</v>
      </c>
    </row>
    <row r="23" spans="1:10" ht="27.75" customHeight="1" x14ac:dyDescent="0.2">
      <c r="A23" s="172" t="s">
        <v>552</v>
      </c>
      <c r="B23" s="25" t="s">
        <v>1055</v>
      </c>
      <c r="C23" s="173">
        <v>0</v>
      </c>
      <c r="D23" s="137">
        <v>4.3620000000000001</v>
      </c>
      <c r="E23" s="138">
        <v>0.48799999999999999</v>
      </c>
      <c r="F23" s="139">
        <v>7.2999999999999995E-2</v>
      </c>
      <c r="G23" s="174">
        <v>228.79</v>
      </c>
      <c r="H23" s="174">
        <v>2.4</v>
      </c>
      <c r="I23" s="180">
        <v>4.7699999999999996</v>
      </c>
      <c r="J23" s="40">
        <v>0.125</v>
      </c>
    </row>
    <row r="24" spans="1:10" ht="27.75" customHeight="1" x14ac:dyDescent="0.2">
      <c r="A24" s="172" t="s">
        <v>553</v>
      </c>
      <c r="B24" s="25" t="s">
        <v>1055</v>
      </c>
      <c r="C24" s="173">
        <v>0</v>
      </c>
      <c r="D24" s="137">
        <v>4.3620000000000001</v>
      </c>
      <c r="E24" s="138">
        <v>0.48799999999999999</v>
      </c>
      <c r="F24" s="139">
        <v>7.2999999999999995E-2</v>
      </c>
      <c r="G24" s="174">
        <v>464.19</v>
      </c>
      <c r="H24" s="174">
        <v>2.4</v>
      </c>
      <c r="I24" s="180">
        <v>4.7699999999999996</v>
      </c>
      <c r="J24" s="40">
        <v>0.125</v>
      </c>
    </row>
    <row r="25" spans="1:10" ht="27.75" customHeight="1" x14ac:dyDescent="0.2">
      <c r="A25" s="172" t="s">
        <v>554</v>
      </c>
      <c r="B25" s="25" t="s">
        <v>1055</v>
      </c>
      <c r="C25" s="173">
        <v>0</v>
      </c>
      <c r="D25" s="137">
        <v>4.3620000000000001</v>
      </c>
      <c r="E25" s="138">
        <v>0.48799999999999999</v>
      </c>
      <c r="F25" s="139">
        <v>7.2999999999999995E-2</v>
      </c>
      <c r="G25" s="174">
        <v>735.94</v>
      </c>
      <c r="H25" s="174">
        <v>2.4</v>
      </c>
      <c r="I25" s="180">
        <v>4.7699999999999996</v>
      </c>
      <c r="J25" s="40">
        <v>0.125</v>
      </c>
    </row>
    <row r="26" spans="1:10" ht="27.75" customHeight="1" x14ac:dyDescent="0.2">
      <c r="A26" s="172" t="s">
        <v>555</v>
      </c>
      <c r="B26" s="25" t="s">
        <v>1055</v>
      </c>
      <c r="C26" s="173">
        <v>0</v>
      </c>
      <c r="D26" s="137">
        <v>4.3620000000000001</v>
      </c>
      <c r="E26" s="138">
        <v>0.48799999999999999</v>
      </c>
      <c r="F26" s="139">
        <v>7.2999999999999995E-2</v>
      </c>
      <c r="G26" s="174">
        <v>1614.62</v>
      </c>
      <c r="H26" s="174">
        <v>2.4</v>
      </c>
      <c r="I26" s="180">
        <v>4.7699999999999996</v>
      </c>
      <c r="J26" s="40">
        <v>0.125</v>
      </c>
    </row>
    <row r="27" spans="1:10" ht="27.75" customHeight="1" x14ac:dyDescent="0.2">
      <c r="A27" s="172" t="s">
        <v>468</v>
      </c>
      <c r="B27" s="25" t="s">
        <v>1055</v>
      </c>
      <c r="C27" s="181" t="s">
        <v>465</v>
      </c>
      <c r="D27" s="140">
        <v>17.7</v>
      </c>
      <c r="E27" s="141">
        <v>2.4889999999999999</v>
      </c>
      <c r="F27" s="139">
        <v>1.7030000000000001</v>
      </c>
      <c r="G27" s="175" t="s">
        <v>1447</v>
      </c>
      <c r="H27" s="175" t="s">
        <v>1447</v>
      </c>
      <c r="I27" s="179" t="s">
        <v>1447</v>
      </c>
      <c r="J27" s="41" t="s">
        <v>1447</v>
      </c>
    </row>
    <row r="28" spans="1:10" ht="27.75" customHeight="1" x14ac:dyDescent="0.2">
      <c r="A28" s="172" t="s">
        <v>469</v>
      </c>
      <c r="B28" s="25" t="s">
        <v>1055</v>
      </c>
      <c r="C28" s="181">
        <v>0</v>
      </c>
      <c r="D28" s="137">
        <v>-6.532</v>
      </c>
      <c r="E28" s="138">
        <v>-0.74199999999999999</v>
      </c>
      <c r="F28" s="139">
        <v>-0.105</v>
      </c>
      <c r="G28" s="174">
        <v>0</v>
      </c>
      <c r="H28" s="175" t="s">
        <v>1447</v>
      </c>
      <c r="I28" s="179" t="s">
        <v>1447</v>
      </c>
      <c r="J28" s="41" t="s">
        <v>1447</v>
      </c>
    </row>
    <row r="29" spans="1:10" ht="27.75" customHeight="1" x14ac:dyDescent="0.2">
      <c r="A29" s="172" t="s">
        <v>470</v>
      </c>
      <c r="B29" s="25" t="s">
        <v>1055</v>
      </c>
      <c r="C29" s="181">
        <v>0</v>
      </c>
      <c r="D29" s="137">
        <v>-6.532</v>
      </c>
      <c r="E29" s="138">
        <v>-0.74199999999999999</v>
      </c>
      <c r="F29" s="139">
        <v>-0.105</v>
      </c>
      <c r="G29" s="174">
        <v>0</v>
      </c>
      <c r="H29" s="175" t="s">
        <v>1447</v>
      </c>
      <c r="I29" s="179" t="s">
        <v>1447</v>
      </c>
      <c r="J29" s="40">
        <v>0.20399999999999999</v>
      </c>
    </row>
    <row r="30" spans="1:10" ht="27.75" customHeight="1" x14ac:dyDescent="0.2">
      <c r="A30" s="176" t="s">
        <v>556</v>
      </c>
      <c r="B30" s="25" t="s">
        <v>1055</v>
      </c>
      <c r="C30" s="181" t="s">
        <v>699</v>
      </c>
      <c r="D30" s="137">
        <v>4.1509999999999998</v>
      </c>
      <c r="E30" s="138">
        <v>0.47099999999999997</v>
      </c>
      <c r="F30" s="139">
        <v>6.7000000000000004E-2</v>
      </c>
      <c r="G30" s="174">
        <v>6.79</v>
      </c>
      <c r="H30" s="175" t="s">
        <v>1447</v>
      </c>
      <c r="I30" s="179" t="s">
        <v>1447</v>
      </c>
      <c r="J30" s="41" t="s">
        <v>1447</v>
      </c>
    </row>
    <row r="31" spans="1:10" ht="27.75" customHeight="1" x14ac:dyDescent="0.2">
      <c r="A31" s="176" t="s">
        <v>557</v>
      </c>
      <c r="B31" s="25" t="s">
        <v>1055</v>
      </c>
      <c r="C31" s="181" t="s">
        <v>463</v>
      </c>
      <c r="D31" s="137">
        <v>4.1509999999999998</v>
      </c>
      <c r="E31" s="138">
        <v>0.47099999999999997</v>
      </c>
      <c r="F31" s="139">
        <v>6.7000000000000004E-2</v>
      </c>
      <c r="G31" s="175" t="s">
        <v>1447</v>
      </c>
      <c r="H31" s="175" t="s">
        <v>1447</v>
      </c>
      <c r="I31" s="179" t="s">
        <v>1447</v>
      </c>
      <c r="J31" s="41" t="s">
        <v>1447</v>
      </c>
    </row>
    <row r="32" spans="1:10" ht="27.75" customHeight="1" x14ac:dyDescent="0.2">
      <c r="A32" s="176" t="s">
        <v>558</v>
      </c>
      <c r="B32" s="25" t="s">
        <v>1055</v>
      </c>
      <c r="C32" s="181" t="s">
        <v>700</v>
      </c>
      <c r="D32" s="137">
        <v>3.5670000000000002</v>
      </c>
      <c r="E32" s="138">
        <v>0.40500000000000003</v>
      </c>
      <c r="F32" s="139">
        <v>5.8000000000000003E-2</v>
      </c>
      <c r="G32" s="174">
        <v>4.21</v>
      </c>
      <c r="H32" s="175" t="s">
        <v>1447</v>
      </c>
      <c r="I32" s="179" t="s">
        <v>1447</v>
      </c>
      <c r="J32" s="41" t="s">
        <v>1447</v>
      </c>
    </row>
    <row r="33" spans="1:10" ht="27.75" customHeight="1" x14ac:dyDescent="0.2">
      <c r="A33" s="176" t="s">
        <v>559</v>
      </c>
      <c r="B33" s="25" t="s">
        <v>1055</v>
      </c>
      <c r="C33" s="181" t="s">
        <v>700</v>
      </c>
      <c r="D33" s="137">
        <v>3.5670000000000002</v>
      </c>
      <c r="E33" s="138">
        <v>0.40500000000000003</v>
      </c>
      <c r="F33" s="139">
        <v>5.8000000000000003E-2</v>
      </c>
      <c r="G33" s="174">
        <v>6.36</v>
      </c>
      <c r="H33" s="175" t="s">
        <v>1447</v>
      </c>
      <c r="I33" s="179" t="s">
        <v>1447</v>
      </c>
      <c r="J33" s="41" t="s">
        <v>1447</v>
      </c>
    </row>
    <row r="34" spans="1:10" ht="27.75" customHeight="1" x14ac:dyDescent="0.2">
      <c r="A34" s="176" t="s">
        <v>560</v>
      </c>
      <c r="B34" s="25" t="s">
        <v>1055</v>
      </c>
      <c r="C34" s="181" t="s">
        <v>700</v>
      </c>
      <c r="D34" s="137">
        <v>3.5670000000000002</v>
      </c>
      <c r="E34" s="138">
        <v>0.40500000000000003</v>
      </c>
      <c r="F34" s="139">
        <v>5.8000000000000003E-2</v>
      </c>
      <c r="G34" s="174">
        <v>15.93</v>
      </c>
      <c r="H34" s="175" t="s">
        <v>1447</v>
      </c>
      <c r="I34" s="179" t="s">
        <v>1447</v>
      </c>
      <c r="J34" s="41" t="s">
        <v>1447</v>
      </c>
    </row>
    <row r="35" spans="1:10" ht="27.75" customHeight="1" x14ac:dyDescent="0.2">
      <c r="A35" s="176" t="s">
        <v>561</v>
      </c>
      <c r="B35" s="25" t="s">
        <v>1055</v>
      </c>
      <c r="C35" s="181" t="s">
        <v>700</v>
      </c>
      <c r="D35" s="137">
        <v>3.5670000000000002</v>
      </c>
      <c r="E35" s="138">
        <v>0.40500000000000003</v>
      </c>
      <c r="F35" s="139">
        <v>5.8000000000000003E-2</v>
      </c>
      <c r="G35" s="174">
        <v>33.299999999999997</v>
      </c>
      <c r="H35" s="175" t="s">
        <v>1447</v>
      </c>
      <c r="I35" s="179" t="s">
        <v>1447</v>
      </c>
      <c r="J35" s="41" t="s">
        <v>1447</v>
      </c>
    </row>
    <row r="36" spans="1:10" ht="27.75" customHeight="1" x14ac:dyDescent="0.2">
      <c r="A36" s="176" t="s">
        <v>562</v>
      </c>
      <c r="B36" s="25" t="s">
        <v>1055</v>
      </c>
      <c r="C36" s="181" t="s">
        <v>700</v>
      </c>
      <c r="D36" s="137">
        <v>3.5670000000000002</v>
      </c>
      <c r="E36" s="138">
        <v>0.40500000000000003</v>
      </c>
      <c r="F36" s="139">
        <v>5.8000000000000003E-2</v>
      </c>
      <c r="G36" s="174">
        <v>94.65</v>
      </c>
      <c r="H36" s="175" t="s">
        <v>1447</v>
      </c>
      <c r="I36" s="179" t="s">
        <v>1447</v>
      </c>
      <c r="J36" s="41" t="s">
        <v>1447</v>
      </c>
    </row>
    <row r="37" spans="1:10" ht="27.75" customHeight="1" x14ac:dyDescent="0.2">
      <c r="A37" s="176" t="s">
        <v>471</v>
      </c>
      <c r="B37" s="25" t="s">
        <v>1055</v>
      </c>
      <c r="C37" s="181" t="s">
        <v>464</v>
      </c>
      <c r="D37" s="137">
        <v>3.5670000000000002</v>
      </c>
      <c r="E37" s="138">
        <v>0.40500000000000003</v>
      </c>
      <c r="F37" s="139">
        <v>5.8000000000000003E-2</v>
      </c>
      <c r="G37" s="175" t="s">
        <v>1447</v>
      </c>
      <c r="H37" s="175" t="s">
        <v>1447</v>
      </c>
      <c r="I37" s="179" t="s">
        <v>1447</v>
      </c>
      <c r="J37" s="41" t="s">
        <v>1447</v>
      </c>
    </row>
    <row r="38" spans="1:10" ht="27.75" customHeight="1" x14ac:dyDescent="0.2">
      <c r="A38" s="176" t="s">
        <v>563</v>
      </c>
      <c r="B38" s="25" t="s">
        <v>1055</v>
      </c>
      <c r="C38" s="181">
        <v>0</v>
      </c>
      <c r="D38" s="137">
        <v>2.734</v>
      </c>
      <c r="E38" s="138">
        <v>0.30599999999999999</v>
      </c>
      <c r="F38" s="139">
        <v>4.5999999999999999E-2</v>
      </c>
      <c r="G38" s="174">
        <v>6.47</v>
      </c>
      <c r="H38" s="174">
        <v>1.51</v>
      </c>
      <c r="I38" s="180">
        <v>2.99</v>
      </c>
      <c r="J38" s="40">
        <v>7.8E-2</v>
      </c>
    </row>
    <row r="39" spans="1:10" ht="27.75" customHeight="1" x14ac:dyDescent="0.2">
      <c r="A39" s="176" t="s">
        <v>564</v>
      </c>
      <c r="B39" s="25" t="s">
        <v>1055</v>
      </c>
      <c r="C39" s="181">
        <v>0</v>
      </c>
      <c r="D39" s="137">
        <v>2.734</v>
      </c>
      <c r="E39" s="138">
        <v>0.30599999999999999</v>
      </c>
      <c r="F39" s="139">
        <v>4.5999999999999999E-2</v>
      </c>
      <c r="G39" s="174">
        <v>143.41999999999999</v>
      </c>
      <c r="H39" s="174">
        <v>1.51</v>
      </c>
      <c r="I39" s="180">
        <v>2.99</v>
      </c>
      <c r="J39" s="40">
        <v>7.8E-2</v>
      </c>
    </row>
    <row r="40" spans="1:10" ht="27.75" customHeight="1" x14ac:dyDescent="0.2">
      <c r="A40" s="176" t="s">
        <v>565</v>
      </c>
      <c r="B40" s="25" t="s">
        <v>1055</v>
      </c>
      <c r="C40" s="181">
        <v>0</v>
      </c>
      <c r="D40" s="137">
        <v>2.734</v>
      </c>
      <c r="E40" s="138">
        <v>0.30599999999999999</v>
      </c>
      <c r="F40" s="139">
        <v>4.5999999999999999E-2</v>
      </c>
      <c r="G40" s="174">
        <v>290.95</v>
      </c>
      <c r="H40" s="174">
        <v>1.51</v>
      </c>
      <c r="I40" s="180">
        <v>2.99</v>
      </c>
      <c r="J40" s="40">
        <v>7.8E-2</v>
      </c>
    </row>
    <row r="41" spans="1:10" ht="27.75" customHeight="1" x14ac:dyDescent="0.2">
      <c r="A41" s="176" t="s">
        <v>566</v>
      </c>
      <c r="B41" s="25" t="s">
        <v>1055</v>
      </c>
      <c r="C41" s="181">
        <v>0</v>
      </c>
      <c r="D41" s="137">
        <v>2.734</v>
      </c>
      <c r="E41" s="138">
        <v>0.30599999999999999</v>
      </c>
      <c r="F41" s="139">
        <v>4.5999999999999999E-2</v>
      </c>
      <c r="G41" s="174">
        <v>461.27</v>
      </c>
      <c r="H41" s="174">
        <v>1.51</v>
      </c>
      <c r="I41" s="180">
        <v>2.99</v>
      </c>
      <c r="J41" s="40">
        <v>7.8E-2</v>
      </c>
    </row>
    <row r="42" spans="1:10" ht="27.75" customHeight="1" x14ac:dyDescent="0.2">
      <c r="A42" s="176" t="s">
        <v>567</v>
      </c>
      <c r="B42" s="25" t="s">
        <v>1055</v>
      </c>
      <c r="C42" s="181">
        <v>0</v>
      </c>
      <c r="D42" s="137">
        <v>2.734</v>
      </c>
      <c r="E42" s="138">
        <v>0.30599999999999999</v>
      </c>
      <c r="F42" s="139">
        <v>4.5999999999999999E-2</v>
      </c>
      <c r="G42" s="174">
        <v>1011.97</v>
      </c>
      <c r="H42" s="174">
        <v>1.51</v>
      </c>
      <c r="I42" s="180">
        <v>2.99</v>
      </c>
      <c r="J42" s="40">
        <v>7.8E-2</v>
      </c>
    </row>
    <row r="43" spans="1:10" ht="27.75" customHeight="1" x14ac:dyDescent="0.2">
      <c r="A43" s="176" t="s">
        <v>568</v>
      </c>
      <c r="B43" s="25" t="s">
        <v>1055</v>
      </c>
      <c r="C43" s="181">
        <v>0</v>
      </c>
      <c r="D43" s="137">
        <v>2.8860000000000001</v>
      </c>
      <c r="E43" s="138">
        <v>0.311</v>
      </c>
      <c r="F43" s="139">
        <v>5.2999999999999999E-2</v>
      </c>
      <c r="G43" s="174">
        <v>7.77</v>
      </c>
      <c r="H43" s="174">
        <v>2.44</v>
      </c>
      <c r="I43" s="180">
        <v>4.29</v>
      </c>
      <c r="J43" s="40">
        <v>8.8999999999999996E-2</v>
      </c>
    </row>
    <row r="44" spans="1:10" ht="27.75" customHeight="1" x14ac:dyDescent="0.2">
      <c r="A44" s="176" t="s">
        <v>569</v>
      </c>
      <c r="B44" s="25" t="s">
        <v>1055</v>
      </c>
      <c r="C44" s="181">
        <v>0</v>
      </c>
      <c r="D44" s="137">
        <v>2.8860000000000001</v>
      </c>
      <c r="E44" s="138">
        <v>0.311</v>
      </c>
      <c r="F44" s="139">
        <v>5.2999999999999999E-2</v>
      </c>
      <c r="G44" s="174">
        <v>219.03</v>
      </c>
      <c r="H44" s="174">
        <v>2.44</v>
      </c>
      <c r="I44" s="180">
        <v>4.29</v>
      </c>
      <c r="J44" s="40">
        <v>8.8999999999999996E-2</v>
      </c>
    </row>
    <row r="45" spans="1:10" ht="27.75" customHeight="1" x14ac:dyDescent="0.2">
      <c r="A45" s="176" t="s">
        <v>570</v>
      </c>
      <c r="B45" s="25" t="s">
        <v>1055</v>
      </c>
      <c r="C45" s="181">
        <v>0</v>
      </c>
      <c r="D45" s="137">
        <v>2.8860000000000001</v>
      </c>
      <c r="E45" s="138">
        <v>0.311</v>
      </c>
      <c r="F45" s="139">
        <v>5.2999999999999999E-2</v>
      </c>
      <c r="G45" s="174">
        <v>446.6</v>
      </c>
      <c r="H45" s="174">
        <v>2.44</v>
      </c>
      <c r="I45" s="180">
        <v>4.29</v>
      </c>
      <c r="J45" s="40">
        <v>8.8999999999999996E-2</v>
      </c>
    </row>
    <row r="46" spans="1:10" ht="27.75" customHeight="1" x14ac:dyDescent="0.2">
      <c r="A46" s="176" t="s">
        <v>571</v>
      </c>
      <c r="B46" s="25" t="s">
        <v>1055</v>
      </c>
      <c r="C46" s="181">
        <v>0</v>
      </c>
      <c r="D46" s="137">
        <v>2.8860000000000001</v>
      </c>
      <c r="E46" s="138">
        <v>0.311</v>
      </c>
      <c r="F46" s="139">
        <v>5.2999999999999999E-2</v>
      </c>
      <c r="G46" s="174">
        <v>709.32</v>
      </c>
      <c r="H46" s="174">
        <v>2.44</v>
      </c>
      <c r="I46" s="180">
        <v>4.29</v>
      </c>
      <c r="J46" s="40">
        <v>8.8999999999999996E-2</v>
      </c>
    </row>
    <row r="47" spans="1:10" ht="27.75" customHeight="1" x14ac:dyDescent="0.2">
      <c r="A47" s="176" t="s">
        <v>572</v>
      </c>
      <c r="B47" s="25" t="s">
        <v>1055</v>
      </c>
      <c r="C47" s="181">
        <v>0</v>
      </c>
      <c r="D47" s="137">
        <v>2.8860000000000001</v>
      </c>
      <c r="E47" s="138">
        <v>0.311</v>
      </c>
      <c r="F47" s="139">
        <v>5.2999999999999999E-2</v>
      </c>
      <c r="G47" s="174">
        <v>1558.8</v>
      </c>
      <c r="H47" s="174">
        <v>2.44</v>
      </c>
      <c r="I47" s="180">
        <v>4.29</v>
      </c>
      <c r="J47" s="40">
        <v>8.8999999999999996E-2</v>
      </c>
    </row>
    <row r="48" spans="1:10" ht="27.75" customHeight="1" x14ac:dyDescent="0.2">
      <c r="A48" s="176" t="s">
        <v>573</v>
      </c>
      <c r="B48" s="25" t="s">
        <v>1055</v>
      </c>
      <c r="C48" s="181">
        <v>0</v>
      </c>
      <c r="D48" s="137">
        <v>2.8610000000000002</v>
      </c>
      <c r="E48" s="138">
        <v>0.29799999999999999</v>
      </c>
      <c r="F48" s="139">
        <v>5.3999999999999999E-2</v>
      </c>
      <c r="G48" s="174">
        <v>85.87</v>
      </c>
      <c r="H48" s="174">
        <v>3.04</v>
      </c>
      <c r="I48" s="180">
        <v>5.54</v>
      </c>
      <c r="J48" s="40">
        <v>7.6999999999999999E-2</v>
      </c>
    </row>
    <row r="49" spans="1:10" ht="27.75" customHeight="1" x14ac:dyDescent="0.2">
      <c r="A49" s="176" t="s">
        <v>574</v>
      </c>
      <c r="B49" s="25" t="s">
        <v>1055</v>
      </c>
      <c r="C49" s="181">
        <v>0</v>
      </c>
      <c r="D49" s="137">
        <v>2.8610000000000002</v>
      </c>
      <c r="E49" s="138">
        <v>0.29799999999999999</v>
      </c>
      <c r="F49" s="139">
        <v>5.3999999999999999E-2</v>
      </c>
      <c r="G49" s="174">
        <v>918.97</v>
      </c>
      <c r="H49" s="174">
        <v>3.04</v>
      </c>
      <c r="I49" s="180">
        <v>5.54</v>
      </c>
      <c r="J49" s="40">
        <v>7.6999999999999999E-2</v>
      </c>
    </row>
    <row r="50" spans="1:10" ht="27.75" customHeight="1" x14ac:dyDescent="0.2">
      <c r="A50" s="176" t="s">
        <v>575</v>
      </c>
      <c r="B50" s="25" t="s">
        <v>1055</v>
      </c>
      <c r="C50" s="181">
        <v>0</v>
      </c>
      <c r="D50" s="137">
        <v>2.8610000000000002</v>
      </c>
      <c r="E50" s="138">
        <v>0.29799999999999999</v>
      </c>
      <c r="F50" s="139">
        <v>5.3999999999999999E-2</v>
      </c>
      <c r="G50" s="174">
        <v>4653.51</v>
      </c>
      <c r="H50" s="174">
        <v>3.04</v>
      </c>
      <c r="I50" s="180">
        <v>5.54</v>
      </c>
      <c r="J50" s="40">
        <v>7.6999999999999999E-2</v>
      </c>
    </row>
    <row r="51" spans="1:10" ht="27.75" customHeight="1" x14ac:dyDescent="0.2">
      <c r="A51" s="176" t="s">
        <v>576</v>
      </c>
      <c r="B51" s="25" t="s">
        <v>1055</v>
      </c>
      <c r="C51" s="181">
        <v>0</v>
      </c>
      <c r="D51" s="137">
        <v>2.8610000000000002</v>
      </c>
      <c r="E51" s="138">
        <v>0.29799999999999999</v>
      </c>
      <c r="F51" s="139">
        <v>5.3999999999999999E-2</v>
      </c>
      <c r="G51" s="174">
        <v>9492.7199999999993</v>
      </c>
      <c r="H51" s="174">
        <v>3.04</v>
      </c>
      <c r="I51" s="180">
        <v>5.54</v>
      </c>
      <c r="J51" s="40">
        <v>7.6999999999999999E-2</v>
      </c>
    </row>
    <row r="52" spans="1:10" ht="27.75" customHeight="1" x14ac:dyDescent="0.2">
      <c r="A52" s="176" t="s">
        <v>577</v>
      </c>
      <c r="B52" s="25" t="s">
        <v>1055</v>
      </c>
      <c r="C52" s="181">
        <v>0</v>
      </c>
      <c r="D52" s="137">
        <v>2.8610000000000002</v>
      </c>
      <c r="E52" s="138">
        <v>0.29799999999999999</v>
      </c>
      <c r="F52" s="139">
        <v>5.3999999999999999E-2</v>
      </c>
      <c r="G52" s="174">
        <v>21154.79</v>
      </c>
      <c r="H52" s="174">
        <v>3.04</v>
      </c>
      <c r="I52" s="180">
        <v>5.54</v>
      </c>
      <c r="J52" s="40">
        <v>7.6999999999999999E-2</v>
      </c>
    </row>
    <row r="53" spans="1:10" ht="27.75" customHeight="1" x14ac:dyDescent="0.2">
      <c r="A53" s="176" t="s">
        <v>472</v>
      </c>
      <c r="B53" s="25" t="s">
        <v>1055</v>
      </c>
      <c r="C53" s="181" t="s">
        <v>465</v>
      </c>
      <c r="D53" s="140">
        <v>11.093</v>
      </c>
      <c r="E53" s="141">
        <v>1.56</v>
      </c>
      <c r="F53" s="139">
        <v>1.0669999999999999</v>
      </c>
      <c r="G53" s="175" t="s">
        <v>1447</v>
      </c>
      <c r="H53" s="175" t="s">
        <v>1447</v>
      </c>
      <c r="I53" s="179" t="s">
        <v>1447</v>
      </c>
      <c r="J53" s="41" t="s">
        <v>1447</v>
      </c>
    </row>
    <row r="54" spans="1:10" ht="27.75" customHeight="1" x14ac:dyDescent="0.2">
      <c r="A54" s="176" t="s">
        <v>473</v>
      </c>
      <c r="B54" s="25" t="s">
        <v>1055</v>
      </c>
      <c r="C54" s="181">
        <v>0</v>
      </c>
      <c r="D54" s="137">
        <v>-6.532</v>
      </c>
      <c r="E54" s="138">
        <v>-0.74199999999999999</v>
      </c>
      <c r="F54" s="139">
        <v>-0.105</v>
      </c>
      <c r="G54" s="174">
        <v>0</v>
      </c>
      <c r="H54" s="175" t="s">
        <v>1447</v>
      </c>
      <c r="I54" s="179" t="s">
        <v>1447</v>
      </c>
      <c r="J54" s="41" t="s">
        <v>1447</v>
      </c>
    </row>
    <row r="55" spans="1:10" ht="27.75" customHeight="1" x14ac:dyDescent="0.2">
      <c r="A55" s="176" t="s">
        <v>474</v>
      </c>
      <c r="B55" s="25" t="s">
        <v>1055</v>
      </c>
      <c r="C55" s="181">
        <v>0</v>
      </c>
      <c r="D55" s="137">
        <v>-5.9560000000000004</v>
      </c>
      <c r="E55" s="138">
        <v>-0.67</v>
      </c>
      <c r="F55" s="139">
        <v>-9.9000000000000005E-2</v>
      </c>
      <c r="G55" s="174">
        <v>0</v>
      </c>
      <c r="H55" s="175" t="s">
        <v>1447</v>
      </c>
      <c r="I55" s="179" t="s">
        <v>1447</v>
      </c>
      <c r="J55" s="41" t="s">
        <v>1447</v>
      </c>
    </row>
    <row r="56" spans="1:10" ht="27.75" customHeight="1" x14ac:dyDescent="0.2">
      <c r="A56" s="176" t="s">
        <v>475</v>
      </c>
      <c r="B56" s="25" t="s">
        <v>1055</v>
      </c>
      <c r="C56" s="181">
        <v>0</v>
      </c>
      <c r="D56" s="137">
        <v>-6.532</v>
      </c>
      <c r="E56" s="138">
        <v>-0.74199999999999999</v>
      </c>
      <c r="F56" s="139">
        <v>-0.105</v>
      </c>
      <c r="G56" s="174">
        <v>0</v>
      </c>
      <c r="H56" s="175" t="s">
        <v>1447</v>
      </c>
      <c r="I56" s="179" t="s">
        <v>1447</v>
      </c>
      <c r="J56" s="40">
        <v>0.20399999999999999</v>
      </c>
    </row>
    <row r="57" spans="1:10" ht="27.75" customHeight="1" x14ac:dyDescent="0.2">
      <c r="A57" s="176" t="s">
        <v>476</v>
      </c>
      <c r="B57" s="25" t="s">
        <v>1055</v>
      </c>
      <c r="C57" s="181">
        <v>0</v>
      </c>
      <c r="D57" s="137">
        <v>-5.9560000000000004</v>
      </c>
      <c r="E57" s="138">
        <v>-0.67</v>
      </c>
      <c r="F57" s="139">
        <v>-9.9000000000000005E-2</v>
      </c>
      <c r="G57" s="174">
        <v>0</v>
      </c>
      <c r="H57" s="175" t="s">
        <v>1447</v>
      </c>
      <c r="I57" s="179" t="s">
        <v>1447</v>
      </c>
      <c r="J57" s="40">
        <v>0.17</v>
      </c>
    </row>
    <row r="58" spans="1:10" ht="27.75" customHeight="1" x14ac:dyDescent="0.2">
      <c r="A58" s="176" t="s">
        <v>477</v>
      </c>
      <c r="B58" s="25" t="s">
        <v>1055</v>
      </c>
      <c r="C58" s="181">
        <v>0</v>
      </c>
      <c r="D58" s="137">
        <v>-4.0869999999999997</v>
      </c>
      <c r="E58" s="138">
        <v>-0.437</v>
      </c>
      <c r="F58" s="139">
        <v>-7.5999999999999998E-2</v>
      </c>
      <c r="G58" s="174">
        <v>0</v>
      </c>
      <c r="H58" s="175" t="s">
        <v>1447</v>
      </c>
      <c r="I58" s="179" t="s">
        <v>1447</v>
      </c>
      <c r="J58" s="40">
        <v>0.14299999999999999</v>
      </c>
    </row>
    <row r="59" spans="1:10" ht="27.75" customHeight="1" x14ac:dyDescent="0.2">
      <c r="A59" s="172" t="s">
        <v>666</v>
      </c>
      <c r="B59" s="25" t="s">
        <v>1055</v>
      </c>
      <c r="C59" s="181" t="s">
        <v>699</v>
      </c>
      <c r="D59" s="137">
        <v>2.54</v>
      </c>
      <c r="E59" s="138">
        <v>0.28799999999999998</v>
      </c>
      <c r="F59" s="139">
        <v>4.1000000000000002E-2</v>
      </c>
      <c r="G59" s="174">
        <v>4.1900000000000004</v>
      </c>
      <c r="H59" s="175" t="s">
        <v>1447</v>
      </c>
      <c r="I59" s="179" t="s">
        <v>1447</v>
      </c>
      <c r="J59" s="41" t="s">
        <v>1447</v>
      </c>
    </row>
    <row r="60" spans="1:10" ht="27.75" customHeight="1" x14ac:dyDescent="0.2">
      <c r="A60" s="172" t="s">
        <v>667</v>
      </c>
      <c r="B60" s="25" t="s">
        <v>1055</v>
      </c>
      <c r="C60" s="181" t="s">
        <v>463</v>
      </c>
      <c r="D60" s="137">
        <v>2.54</v>
      </c>
      <c r="E60" s="138">
        <v>0.28799999999999998</v>
      </c>
      <c r="F60" s="139">
        <v>4.1000000000000002E-2</v>
      </c>
      <c r="G60" s="175" t="s">
        <v>1447</v>
      </c>
      <c r="H60" s="175" t="s">
        <v>1447</v>
      </c>
      <c r="I60" s="179" t="s">
        <v>1447</v>
      </c>
      <c r="J60" s="41" t="s">
        <v>1447</v>
      </c>
    </row>
    <row r="61" spans="1:10" ht="27.75" customHeight="1" x14ac:dyDescent="0.2">
      <c r="A61" s="172" t="s">
        <v>668</v>
      </c>
      <c r="B61" s="25" t="s">
        <v>1055</v>
      </c>
      <c r="C61" s="181" t="s">
        <v>700</v>
      </c>
      <c r="D61" s="137">
        <v>2.1829999999999998</v>
      </c>
      <c r="E61" s="138">
        <v>0.248</v>
      </c>
      <c r="F61" s="139">
        <v>3.5000000000000003E-2</v>
      </c>
      <c r="G61" s="174">
        <v>2.61</v>
      </c>
      <c r="H61" s="175" t="s">
        <v>1447</v>
      </c>
      <c r="I61" s="179" t="s">
        <v>1447</v>
      </c>
      <c r="J61" s="41" t="s">
        <v>1447</v>
      </c>
    </row>
    <row r="62" spans="1:10" ht="27.75" customHeight="1" x14ac:dyDescent="0.2">
      <c r="A62" s="172" t="s">
        <v>669</v>
      </c>
      <c r="B62" s="25" t="s">
        <v>1055</v>
      </c>
      <c r="C62" s="181" t="s">
        <v>700</v>
      </c>
      <c r="D62" s="137">
        <v>2.1829999999999998</v>
      </c>
      <c r="E62" s="138">
        <v>0.248</v>
      </c>
      <c r="F62" s="139">
        <v>3.5000000000000003E-2</v>
      </c>
      <c r="G62" s="174">
        <v>3.92</v>
      </c>
      <c r="H62" s="175" t="s">
        <v>1447</v>
      </c>
      <c r="I62" s="179" t="s">
        <v>1447</v>
      </c>
      <c r="J62" s="41" t="s">
        <v>1447</v>
      </c>
    </row>
    <row r="63" spans="1:10" ht="27.75" customHeight="1" x14ac:dyDescent="0.2">
      <c r="A63" s="172" t="s">
        <v>670</v>
      </c>
      <c r="B63" s="25" t="s">
        <v>1055</v>
      </c>
      <c r="C63" s="181" t="s">
        <v>700</v>
      </c>
      <c r="D63" s="137">
        <v>2.1829999999999998</v>
      </c>
      <c r="E63" s="138">
        <v>0.248</v>
      </c>
      <c r="F63" s="139">
        <v>3.5000000000000003E-2</v>
      </c>
      <c r="G63" s="174">
        <v>9.7799999999999994</v>
      </c>
      <c r="H63" s="175" t="s">
        <v>1447</v>
      </c>
      <c r="I63" s="179" t="s">
        <v>1447</v>
      </c>
      <c r="J63" s="41" t="s">
        <v>1447</v>
      </c>
    </row>
    <row r="64" spans="1:10" ht="27.75" customHeight="1" x14ac:dyDescent="0.2">
      <c r="A64" s="172" t="s">
        <v>671</v>
      </c>
      <c r="B64" s="25" t="s">
        <v>1055</v>
      </c>
      <c r="C64" s="181" t="s">
        <v>700</v>
      </c>
      <c r="D64" s="137">
        <v>2.1829999999999998</v>
      </c>
      <c r="E64" s="138">
        <v>0.248</v>
      </c>
      <c r="F64" s="139">
        <v>3.5000000000000003E-2</v>
      </c>
      <c r="G64" s="174">
        <v>20.41</v>
      </c>
      <c r="H64" s="175" t="s">
        <v>1447</v>
      </c>
      <c r="I64" s="179" t="s">
        <v>1447</v>
      </c>
      <c r="J64" s="41" t="s">
        <v>1447</v>
      </c>
    </row>
    <row r="65" spans="1:10" ht="27.75" customHeight="1" x14ac:dyDescent="0.2">
      <c r="A65" s="172" t="s">
        <v>672</v>
      </c>
      <c r="B65" s="25" t="s">
        <v>1055</v>
      </c>
      <c r="C65" s="181" t="s">
        <v>700</v>
      </c>
      <c r="D65" s="137">
        <v>2.1829999999999998</v>
      </c>
      <c r="E65" s="138">
        <v>0.248</v>
      </c>
      <c r="F65" s="139">
        <v>3.5000000000000003E-2</v>
      </c>
      <c r="G65" s="174">
        <v>57.96</v>
      </c>
      <c r="H65" s="175" t="s">
        <v>1447</v>
      </c>
      <c r="I65" s="179" t="s">
        <v>1447</v>
      </c>
      <c r="J65" s="41" t="s">
        <v>1447</v>
      </c>
    </row>
    <row r="66" spans="1:10" ht="27.75" customHeight="1" x14ac:dyDescent="0.2">
      <c r="A66" s="172" t="s">
        <v>478</v>
      </c>
      <c r="B66" s="25" t="s">
        <v>1055</v>
      </c>
      <c r="C66" s="181" t="s">
        <v>464</v>
      </c>
      <c r="D66" s="137">
        <v>2.1829999999999998</v>
      </c>
      <c r="E66" s="138">
        <v>0.248</v>
      </c>
      <c r="F66" s="139">
        <v>3.5000000000000003E-2</v>
      </c>
      <c r="G66" s="175" t="s">
        <v>1447</v>
      </c>
      <c r="H66" s="175" t="s">
        <v>1447</v>
      </c>
      <c r="I66" s="179" t="s">
        <v>1447</v>
      </c>
      <c r="J66" s="41" t="s">
        <v>1447</v>
      </c>
    </row>
    <row r="67" spans="1:10" ht="27.75" customHeight="1" x14ac:dyDescent="0.2">
      <c r="A67" s="172" t="s">
        <v>673</v>
      </c>
      <c r="B67" s="25" t="s">
        <v>1055</v>
      </c>
      <c r="C67" s="181">
        <v>0</v>
      </c>
      <c r="D67" s="137">
        <v>1.673</v>
      </c>
      <c r="E67" s="138">
        <v>0.187</v>
      </c>
      <c r="F67" s="139">
        <v>2.8000000000000001E-2</v>
      </c>
      <c r="G67" s="174">
        <v>3.99</v>
      </c>
      <c r="H67" s="174">
        <v>0.92</v>
      </c>
      <c r="I67" s="180">
        <v>1.83</v>
      </c>
      <c r="J67" s="40">
        <v>4.8000000000000001E-2</v>
      </c>
    </row>
    <row r="68" spans="1:10" ht="27.75" customHeight="1" x14ac:dyDescent="0.2">
      <c r="A68" s="172" t="s">
        <v>674</v>
      </c>
      <c r="B68" s="25" t="s">
        <v>1055</v>
      </c>
      <c r="C68" s="181">
        <v>0</v>
      </c>
      <c r="D68" s="137">
        <v>1.673</v>
      </c>
      <c r="E68" s="138">
        <v>0.187</v>
      </c>
      <c r="F68" s="139">
        <v>2.8000000000000001E-2</v>
      </c>
      <c r="G68" s="174">
        <v>87.81</v>
      </c>
      <c r="H68" s="174">
        <v>0.92</v>
      </c>
      <c r="I68" s="180">
        <v>1.83</v>
      </c>
      <c r="J68" s="40">
        <v>4.8000000000000001E-2</v>
      </c>
    </row>
    <row r="69" spans="1:10" ht="27.75" customHeight="1" x14ac:dyDescent="0.2">
      <c r="A69" s="172" t="s">
        <v>675</v>
      </c>
      <c r="B69" s="25" t="s">
        <v>1055</v>
      </c>
      <c r="C69" s="181">
        <v>0</v>
      </c>
      <c r="D69" s="137">
        <v>1.673</v>
      </c>
      <c r="E69" s="138">
        <v>0.187</v>
      </c>
      <c r="F69" s="139">
        <v>2.8000000000000001E-2</v>
      </c>
      <c r="G69" s="174">
        <v>178.1</v>
      </c>
      <c r="H69" s="174">
        <v>0.92</v>
      </c>
      <c r="I69" s="180">
        <v>1.83</v>
      </c>
      <c r="J69" s="40">
        <v>4.8000000000000001E-2</v>
      </c>
    </row>
    <row r="70" spans="1:10" ht="27.75" customHeight="1" x14ac:dyDescent="0.2">
      <c r="A70" s="172" t="s">
        <v>676</v>
      </c>
      <c r="B70" s="25" t="s">
        <v>1055</v>
      </c>
      <c r="C70" s="181">
        <v>0</v>
      </c>
      <c r="D70" s="137">
        <v>1.673</v>
      </c>
      <c r="E70" s="138">
        <v>0.187</v>
      </c>
      <c r="F70" s="139">
        <v>2.8000000000000001E-2</v>
      </c>
      <c r="G70" s="174">
        <v>282.35000000000002</v>
      </c>
      <c r="H70" s="174">
        <v>0.92</v>
      </c>
      <c r="I70" s="180">
        <v>1.83</v>
      </c>
      <c r="J70" s="40">
        <v>4.8000000000000001E-2</v>
      </c>
    </row>
    <row r="71" spans="1:10" ht="27.75" customHeight="1" x14ac:dyDescent="0.2">
      <c r="A71" s="172" t="s">
        <v>677</v>
      </c>
      <c r="B71" s="25" t="s">
        <v>1055</v>
      </c>
      <c r="C71" s="181">
        <v>0</v>
      </c>
      <c r="D71" s="137">
        <v>1.673</v>
      </c>
      <c r="E71" s="138">
        <v>0.187</v>
      </c>
      <c r="F71" s="139">
        <v>2.8000000000000001E-2</v>
      </c>
      <c r="G71" s="174">
        <v>619.4</v>
      </c>
      <c r="H71" s="174">
        <v>0.92</v>
      </c>
      <c r="I71" s="180">
        <v>1.83</v>
      </c>
      <c r="J71" s="40">
        <v>4.8000000000000001E-2</v>
      </c>
    </row>
    <row r="72" spans="1:10" ht="27.75" customHeight="1" x14ac:dyDescent="0.2">
      <c r="A72" s="172" t="s">
        <v>678</v>
      </c>
      <c r="B72" s="25" t="s">
        <v>1055</v>
      </c>
      <c r="C72" s="181">
        <v>0</v>
      </c>
      <c r="D72" s="137">
        <v>1.7270000000000001</v>
      </c>
      <c r="E72" s="138">
        <v>0.186</v>
      </c>
      <c r="F72" s="139">
        <v>3.2000000000000001E-2</v>
      </c>
      <c r="G72" s="174">
        <v>4.68</v>
      </c>
      <c r="H72" s="174">
        <v>1.46</v>
      </c>
      <c r="I72" s="180">
        <v>2.57</v>
      </c>
      <c r="J72" s="40">
        <v>5.2999999999999999E-2</v>
      </c>
    </row>
    <row r="73" spans="1:10" ht="27.75" customHeight="1" x14ac:dyDescent="0.2">
      <c r="A73" s="172" t="s">
        <v>679</v>
      </c>
      <c r="B73" s="25" t="s">
        <v>1055</v>
      </c>
      <c r="C73" s="181">
        <v>0</v>
      </c>
      <c r="D73" s="137">
        <v>1.7270000000000001</v>
      </c>
      <c r="E73" s="138">
        <v>0.186</v>
      </c>
      <c r="F73" s="139">
        <v>3.2000000000000001E-2</v>
      </c>
      <c r="G73" s="174">
        <v>131.09</v>
      </c>
      <c r="H73" s="174">
        <v>1.46</v>
      </c>
      <c r="I73" s="180">
        <v>2.57</v>
      </c>
      <c r="J73" s="40">
        <v>5.2999999999999999E-2</v>
      </c>
    </row>
    <row r="74" spans="1:10" ht="27.75" customHeight="1" x14ac:dyDescent="0.2">
      <c r="A74" s="172" t="s">
        <v>680</v>
      </c>
      <c r="B74" s="25" t="s">
        <v>1055</v>
      </c>
      <c r="C74" s="181">
        <v>0</v>
      </c>
      <c r="D74" s="137">
        <v>1.7270000000000001</v>
      </c>
      <c r="E74" s="138">
        <v>0.186</v>
      </c>
      <c r="F74" s="139">
        <v>3.2000000000000001E-2</v>
      </c>
      <c r="G74" s="174">
        <v>267.26</v>
      </c>
      <c r="H74" s="174">
        <v>1.46</v>
      </c>
      <c r="I74" s="180">
        <v>2.57</v>
      </c>
      <c r="J74" s="40">
        <v>5.2999999999999999E-2</v>
      </c>
    </row>
    <row r="75" spans="1:10" ht="27.75" customHeight="1" x14ac:dyDescent="0.2">
      <c r="A75" s="172" t="s">
        <v>681</v>
      </c>
      <c r="B75" s="25" t="s">
        <v>1055</v>
      </c>
      <c r="C75" s="181">
        <v>0</v>
      </c>
      <c r="D75" s="137">
        <v>1.7270000000000001</v>
      </c>
      <c r="E75" s="138">
        <v>0.186</v>
      </c>
      <c r="F75" s="139">
        <v>3.2000000000000001E-2</v>
      </c>
      <c r="G75" s="174">
        <v>424.47</v>
      </c>
      <c r="H75" s="174">
        <v>1.46</v>
      </c>
      <c r="I75" s="180">
        <v>2.57</v>
      </c>
      <c r="J75" s="40">
        <v>5.2999999999999999E-2</v>
      </c>
    </row>
    <row r="76" spans="1:10" ht="27.75" customHeight="1" x14ac:dyDescent="0.2">
      <c r="A76" s="172" t="s">
        <v>682</v>
      </c>
      <c r="B76" s="25" t="s">
        <v>1055</v>
      </c>
      <c r="C76" s="181">
        <v>0</v>
      </c>
      <c r="D76" s="137">
        <v>1.7270000000000001</v>
      </c>
      <c r="E76" s="138">
        <v>0.186</v>
      </c>
      <c r="F76" s="139">
        <v>3.2000000000000001E-2</v>
      </c>
      <c r="G76" s="174">
        <v>932.77</v>
      </c>
      <c r="H76" s="174">
        <v>1.46</v>
      </c>
      <c r="I76" s="180">
        <v>2.57</v>
      </c>
      <c r="J76" s="40">
        <v>5.2999999999999999E-2</v>
      </c>
    </row>
    <row r="77" spans="1:10" ht="27.75" customHeight="1" x14ac:dyDescent="0.2">
      <c r="A77" s="172" t="s">
        <v>683</v>
      </c>
      <c r="B77" s="25" t="s">
        <v>1055</v>
      </c>
      <c r="C77" s="181">
        <v>0</v>
      </c>
      <c r="D77" s="137">
        <v>1.6859999999999999</v>
      </c>
      <c r="E77" s="138">
        <v>0.17499999999999999</v>
      </c>
      <c r="F77" s="139">
        <v>3.2000000000000001E-2</v>
      </c>
      <c r="G77" s="174">
        <v>50.63</v>
      </c>
      <c r="H77" s="174">
        <v>1.79</v>
      </c>
      <c r="I77" s="180">
        <v>3.27</v>
      </c>
      <c r="J77" s="40">
        <v>4.4999999999999998E-2</v>
      </c>
    </row>
    <row r="78" spans="1:10" ht="27.75" customHeight="1" x14ac:dyDescent="0.2">
      <c r="A78" s="172" t="s">
        <v>684</v>
      </c>
      <c r="B78" s="25" t="s">
        <v>1055</v>
      </c>
      <c r="C78" s="181">
        <v>0</v>
      </c>
      <c r="D78" s="137">
        <v>1.6859999999999999</v>
      </c>
      <c r="E78" s="138">
        <v>0.17499999999999999</v>
      </c>
      <c r="F78" s="139">
        <v>3.2000000000000001E-2</v>
      </c>
      <c r="G78" s="174">
        <v>541.55999999999995</v>
      </c>
      <c r="H78" s="174">
        <v>1.79</v>
      </c>
      <c r="I78" s="180">
        <v>3.27</v>
      </c>
      <c r="J78" s="40">
        <v>4.4999999999999998E-2</v>
      </c>
    </row>
    <row r="79" spans="1:10" ht="27.75" customHeight="1" x14ac:dyDescent="0.2">
      <c r="A79" s="172" t="s">
        <v>685</v>
      </c>
      <c r="B79" s="25" t="s">
        <v>1055</v>
      </c>
      <c r="C79" s="181">
        <v>0</v>
      </c>
      <c r="D79" s="137">
        <v>1.6859999999999999</v>
      </c>
      <c r="E79" s="138">
        <v>0.17499999999999999</v>
      </c>
      <c r="F79" s="139">
        <v>3.2000000000000001E-2</v>
      </c>
      <c r="G79" s="174">
        <v>2742.24</v>
      </c>
      <c r="H79" s="174">
        <v>1.79</v>
      </c>
      <c r="I79" s="180">
        <v>3.27</v>
      </c>
      <c r="J79" s="40">
        <v>4.4999999999999998E-2</v>
      </c>
    </row>
    <row r="80" spans="1:10" ht="27.75" customHeight="1" x14ac:dyDescent="0.2">
      <c r="A80" s="172" t="s">
        <v>686</v>
      </c>
      <c r="B80" s="25" t="s">
        <v>1055</v>
      </c>
      <c r="C80" s="181">
        <v>0</v>
      </c>
      <c r="D80" s="137">
        <v>1.6859999999999999</v>
      </c>
      <c r="E80" s="138">
        <v>0.17499999999999999</v>
      </c>
      <c r="F80" s="139">
        <v>3.2000000000000001E-2</v>
      </c>
      <c r="G80" s="174">
        <v>5593.87</v>
      </c>
      <c r="H80" s="174">
        <v>1.79</v>
      </c>
      <c r="I80" s="180">
        <v>3.27</v>
      </c>
      <c r="J80" s="40">
        <v>4.4999999999999998E-2</v>
      </c>
    </row>
    <row r="81" spans="1:10" ht="27.75" customHeight="1" x14ac:dyDescent="0.2">
      <c r="A81" s="172" t="s">
        <v>687</v>
      </c>
      <c r="B81" s="25" t="s">
        <v>1055</v>
      </c>
      <c r="C81" s="181">
        <v>0</v>
      </c>
      <c r="D81" s="137">
        <v>1.6859999999999999</v>
      </c>
      <c r="E81" s="138">
        <v>0.17499999999999999</v>
      </c>
      <c r="F81" s="139">
        <v>3.2000000000000001E-2</v>
      </c>
      <c r="G81" s="174">
        <v>12466.07</v>
      </c>
      <c r="H81" s="174">
        <v>1.79</v>
      </c>
      <c r="I81" s="180">
        <v>3.27</v>
      </c>
      <c r="J81" s="40">
        <v>4.4999999999999998E-2</v>
      </c>
    </row>
    <row r="82" spans="1:10" ht="27.75" customHeight="1" x14ac:dyDescent="0.2">
      <c r="A82" s="172" t="s">
        <v>479</v>
      </c>
      <c r="B82" s="25" t="s">
        <v>1055</v>
      </c>
      <c r="C82" s="181" t="s">
        <v>465</v>
      </c>
      <c r="D82" s="140">
        <v>6.7889999999999997</v>
      </c>
      <c r="E82" s="141">
        <v>0.95499999999999996</v>
      </c>
      <c r="F82" s="139">
        <v>0.65300000000000002</v>
      </c>
      <c r="G82" s="175" t="s">
        <v>1447</v>
      </c>
      <c r="H82" s="175" t="s">
        <v>1447</v>
      </c>
      <c r="I82" s="179" t="s">
        <v>1447</v>
      </c>
      <c r="J82" s="41" t="s">
        <v>1447</v>
      </c>
    </row>
    <row r="83" spans="1:10" ht="27.75" customHeight="1" x14ac:dyDescent="0.2">
      <c r="A83" s="172" t="s">
        <v>480</v>
      </c>
      <c r="B83" s="25" t="s">
        <v>1055</v>
      </c>
      <c r="C83" s="181">
        <v>0</v>
      </c>
      <c r="D83" s="137">
        <v>-2.5129999999999999</v>
      </c>
      <c r="E83" s="138">
        <v>-0.28499999999999998</v>
      </c>
      <c r="F83" s="139">
        <v>-4.1000000000000002E-2</v>
      </c>
      <c r="G83" s="174">
        <v>0</v>
      </c>
      <c r="H83" s="175" t="s">
        <v>1447</v>
      </c>
      <c r="I83" s="179" t="s">
        <v>1447</v>
      </c>
      <c r="J83" s="41" t="s">
        <v>1447</v>
      </c>
    </row>
    <row r="84" spans="1:10" ht="27.75" customHeight="1" x14ac:dyDescent="0.2">
      <c r="A84" s="172" t="s">
        <v>481</v>
      </c>
      <c r="B84" s="25" t="s">
        <v>1055</v>
      </c>
      <c r="C84" s="181">
        <v>0</v>
      </c>
      <c r="D84" s="137">
        <v>-2.7229999999999999</v>
      </c>
      <c r="E84" s="138">
        <v>-0.30599999999999999</v>
      </c>
      <c r="F84" s="139">
        <v>-4.4999999999999998E-2</v>
      </c>
      <c r="G84" s="174">
        <v>0</v>
      </c>
      <c r="H84" s="175" t="s">
        <v>1447</v>
      </c>
      <c r="I84" s="179" t="s">
        <v>1447</v>
      </c>
      <c r="J84" s="41" t="s">
        <v>1447</v>
      </c>
    </row>
    <row r="85" spans="1:10" ht="27.75" customHeight="1" x14ac:dyDescent="0.2">
      <c r="A85" s="172" t="s">
        <v>482</v>
      </c>
      <c r="B85" s="25" t="s">
        <v>1055</v>
      </c>
      <c r="C85" s="181">
        <v>0</v>
      </c>
      <c r="D85" s="137">
        <v>-2.5129999999999999</v>
      </c>
      <c r="E85" s="138">
        <v>-0.28499999999999998</v>
      </c>
      <c r="F85" s="139">
        <v>-4.1000000000000002E-2</v>
      </c>
      <c r="G85" s="174">
        <v>0</v>
      </c>
      <c r="H85" s="175" t="s">
        <v>1447</v>
      </c>
      <c r="I85" s="179" t="s">
        <v>1447</v>
      </c>
      <c r="J85" s="40">
        <v>7.9000000000000001E-2</v>
      </c>
    </row>
    <row r="86" spans="1:10" ht="27.75" customHeight="1" x14ac:dyDescent="0.2">
      <c r="A86" s="172" t="s">
        <v>483</v>
      </c>
      <c r="B86" s="25" t="s">
        <v>1055</v>
      </c>
      <c r="C86" s="181">
        <v>0</v>
      </c>
      <c r="D86" s="137">
        <v>-2.7229999999999999</v>
      </c>
      <c r="E86" s="138">
        <v>-0.30599999999999999</v>
      </c>
      <c r="F86" s="139">
        <v>-4.4999999999999998E-2</v>
      </c>
      <c r="G86" s="174">
        <v>0</v>
      </c>
      <c r="H86" s="175" t="s">
        <v>1447</v>
      </c>
      <c r="I86" s="179" t="s">
        <v>1447</v>
      </c>
      <c r="J86" s="40">
        <v>7.8E-2</v>
      </c>
    </row>
    <row r="87" spans="1:10" ht="27.75" customHeight="1" x14ac:dyDescent="0.2">
      <c r="A87" s="172" t="s">
        <v>484</v>
      </c>
      <c r="B87" s="25" t="s">
        <v>1055</v>
      </c>
      <c r="C87" s="181">
        <v>0</v>
      </c>
      <c r="D87" s="137">
        <v>-4.0869999999999997</v>
      </c>
      <c r="E87" s="138">
        <v>-0.437</v>
      </c>
      <c r="F87" s="139">
        <v>-7.5999999999999998E-2</v>
      </c>
      <c r="G87" s="174">
        <v>69.2</v>
      </c>
      <c r="H87" s="175" t="s">
        <v>1447</v>
      </c>
      <c r="I87" s="179" t="s">
        <v>1447</v>
      </c>
      <c r="J87" s="40">
        <v>0.14299999999999999</v>
      </c>
    </row>
    <row r="88" spans="1:10" ht="27.75" customHeight="1" x14ac:dyDescent="0.2">
      <c r="A88" s="172" t="s">
        <v>644</v>
      </c>
      <c r="B88" s="25" t="s">
        <v>1055</v>
      </c>
      <c r="C88" s="181" t="s">
        <v>699</v>
      </c>
      <c r="D88" s="137">
        <v>2.0259999999999998</v>
      </c>
      <c r="E88" s="138">
        <v>0.23</v>
      </c>
      <c r="F88" s="139">
        <v>3.3000000000000002E-2</v>
      </c>
      <c r="G88" s="174">
        <v>3.36</v>
      </c>
      <c r="H88" s="175" t="s">
        <v>1447</v>
      </c>
      <c r="I88" s="179" t="s">
        <v>1447</v>
      </c>
      <c r="J88" s="41" t="s">
        <v>1447</v>
      </c>
    </row>
    <row r="89" spans="1:10" ht="27.75" customHeight="1" x14ac:dyDescent="0.2">
      <c r="A89" s="172" t="s">
        <v>645</v>
      </c>
      <c r="B89" s="25" t="s">
        <v>1055</v>
      </c>
      <c r="C89" s="181" t="s">
        <v>463</v>
      </c>
      <c r="D89" s="137">
        <v>2.0259999999999998</v>
      </c>
      <c r="E89" s="138">
        <v>0.23</v>
      </c>
      <c r="F89" s="139">
        <v>3.3000000000000002E-2</v>
      </c>
      <c r="G89" s="175" t="s">
        <v>1447</v>
      </c>
      <c r="H89" s="175" t="s">
        <v>1447</v>
      </c>
      <c r="I89" s="179" t="s">
        <v>1447</v>
      </c>
      <c r="J89" s="41" t="s">
        <v>1447</v>
      </c>
    </row>
    <row r="90" spans="1:10" ht="27.75" customHeight="1" x14ac:dyDescent="0.2">
      <c r="A90" s="172" t="s">
        <v>646</v>
      </c>
      <c r="B90" s="25" t="s">
        <v>1055</v>
      </c>
      <c r="C90" s="181" t="s">
        <v>700</v>
      </c>
      <c r="D90" s="137">
        <v>1.7410000000000001</v>
      </c>
      <c r="E90" s="138">
        <v>0.19800000000000001</v>
      </c>
      <c r="F90" s="139">
        <v>2.8000000000000001E-2</v>
      </c>
      <c r="G90" s="174">
        <v>2.09</v>
      </c>
      <c r="H90" s="175" t="s">
        <v>1447</v>
      </c>
      <c r="I90" s="179" t="s">
        <v>1447</v>
      </c>
      <c r="J90" s="41" t="s">
        <v>1447</v>
      </c>
    </row>
    <row r="91" spans="1:10" ht="27.75" customHeight="1" x14ac:dyDescent="0.2">
      <c r="A91" s="172" t="s">
        <v>647</v>
      </c>
      <c r="B91" s="25" t="s">
        <v>1055</v>
      </c>
      <c r="C91" s="181" t="s">
        <v>700</v>
      </c>
      <c r="D91" s="137">
        <v>1.7410000000000001</v>
      </c>
      <c r="E91" s="138">
        <v>0.19800000000000001</v>
      </c>
      <c r="F91" s="139">
        <v>2.8000000000000001E-2</v>
      </c>
      <c r="G91" s="174">
        <v>3.14</v>
      </c>
      <c r="H91" s="175" t="s">
        <v>1447</v>
      </c>
      <c r="I91" s="179" t="s">
        <v>1447</v>
      </c>
      <c r="J91" s="41" t="s">
        <v>1447</v>
      </c>
    </row>
    <row r="92" spans="1:10" ht="27.75" customHeight="1" x14ac:dyDescent="0.2">
      <c r="A92" s="172" t="s">
        <v>648</v>
      </c>
      <c r="B92" s="25" t="s">
        <v>1055</v>
      </c>
      <c r="C92" s="181" t="s">
        <v>700</v>
      </c>
      <c r="D92" s="137">
        <v>1.7410000000000001</v>
      </c>
      <c r="E92" s="138">
        <v>0.19800000000000001</v>
      </c>
      <c r="F92" s="139">
        <v>2.8000000000000001E-2</v>
      </c>
      <c r="G92" s="174">
        <v>7.81</v>
      </c>
      <c r="H92" s="175" t="s">
        <v>1447</v>
      </c>
      <c r="I92" s="179" t="s">
        <v>1447</v>
      </c>
      <c r="J92" s="41" t="s">
        <v>1447</v>
      </c>
    </row>
    <row r="93" spans="1:10" ht="27.75" customHeight="1" x14ac:dyDescent="0.2">
      <c r="A93" s="172" t="s">
        <v>649</v>
      </c>
      <c r="B93" s="25" t="s">
        <v>1055</v>
      </c>
      <c r="C93" s="181" t="s">
        <v>700</v>
      </c>
      <c r="D93" s="137">
        <v>1.7410000000000001</v>
      </c>
      <c r="E93" s="138">
        <v>0.19800000000000001</v>
      </c>
      <c r="F93" s="139">
        <v>2.8000000000000001E-2</v>
      </c>
      <c r="G93" s="174">
        <v>16.29</v>
      </c>
      <c r="H93" s="175" t="s">
        <v>1447</v>
      </c>
      <c r="I93" s="179" t="s">
        <v>1447</v>
      </c>
      <c r="J93" s="41" t="s">
        <v>1447</v>
      </c>
    </row>
    <row r="94" spans="1:10" ht="27.75" customHeight="1" x14ac:dyDescent="0.2">
      <c r="A94" s="172" t="s">
        <v>650</v>
      </c>
      <c r="B94" s="25" t="s">
        <v>1055</v>
      </c>
      <c r="C94" s="181" t="s">
        <v>700</v>
      </c>
      <c r="D94" s="137">
        <v>1.7410000000000001</v>
      </c>
      <c r="E94" s="138">
        <v>0.19800000000000001</v>
      </c>
      <c r="F94" s="139">
        <v>2.8000000000000001E-2</v>
      </c>
      <c r="G94" s="174">
        <v>46.24</v>
      </c>
      <c r="H94" s="175" t="s">
        <v>1447</v>
      </c>
      <c r="I94" s="179" t="s">
        <v>1447</v>
      </c>
      <c r="J94" s="41" t="s">
        <v>1447</v>
      </c>
    </row>
    <row r="95" spans="1:10" ht="27.75" customHeight="1" x14ac:dyDescent="0.2">
      <c r="A95" s="172" t="s">
        <v>485</v>
      </c>
      <c r="B95" s="25" t="s">
        <v>1055</v>
      </c>
      <c r="C95" s="181" t="s">
        <v>464</v>
      </c>
      <c r="D95" s="137">
        <v>1.7410000000000001</v>
      </c>
      <c r="E95" s="138">
        <v>0.19800000000000001</v>
      </c>
      <c r="F95" s="139">
        <v>2.8000000000000001E-2</v>
      </c>
      <c r="G95" s="175" t="s">
        <v>1447</v>
      </c>
      <c r="H95" s="175" t="s">
        <v>1447</v>
      </c>
      <c r="I95" s="179" t="s">
        <v>1447</v>
      </c>
      <c r="J95" s="41" t="s">
        <v>1447</v>
      </c>
    </row>
    <row r="96" spans="1:10" ht="27.75" customHeight="1" x14ac:dyDescent="0.2">
      <c r="A96" s="172" t="s">
        <v>651</v>
      </c>
      <c r="B96" s="25" t="s">
        <v>1055</v>
      </c>
      <c r="C96" s="181">
        <v>0</v>
      </c>
      <c r="D96" s="137">
        <v>1.3340000000000001</v>
      </c>
      <c r="E96" s="138">
        <v>0.14899999999999999</v>
      </c>
      <c r="F96" s="139">
        <v>2.1999999999999999E-2</v>
      </c>
      <c r="G96" s="174">
        <v>3.19</v>
      </c>
      <c r="H96" s="174">
        <v>0.74</v>
      </c>
      <c r="I96" s="180">
        <v>1.46</v>
      </c>
      <c r="J96" s="40">
        <v>3.7999999999999999E-2</v>
      </c>
    </row>
    <row r="97" spans="1:10" ht="27.75" customHeight="1" x14ac:dyDescent="0.2">
      <c r="A97" s="172" t="s">
        <v>652</v>
      </c>
      <c r="B97" s="25" t="s">
        <v>1055</v>
      </c>
      <c r="C97" s="181">
        <v>0</v>
      </c>
      <c r="D97" s="137">
        <v>1.3340000000000001</v>
      </c>
      <c r="E97" s="138">
        <v>0.14899999999999999</v>
      </c>
      <c r="F97" s="139">
        <v>2.1999999999999999E-2</v>
      </c>
      <c r="G97" s="174">
        <v>70.040000000000006</v>
      </c>
      <c r="H97" s="174">
        <v>0.74</v>
      </c>
      <c r="I97" s="180">
        <v>1.46</v>
      </c>
      <c r="J97" s="40">
        <v>3.7999999999999999E-2</v>
      </c>
    </row>
    <row r="98" spans="1:10" ht="27.75" customHeight="1" x14ac:dyDescent="0.2">
      <c r="A98" s="172" t="s">
        <v>653</v>
      </c>
      <c r="B98" s="25" t="s">
        <v>1055</v>
      </c>
      <c r="C98" s="181">
        <v>0</v>
      </c>
      <c r="D98" s="137">
        <v>1.3340000000000001</v>
      </c>
      <c r="E98" s="138">
        <v>0.14899999999999999</v>
      </c>
      <c r="F98" s="139">
        <v>2.1999999999999999E-2</v>
      </c>
      <c r="G98" s="174">
        <v>142.05000000000001</v>
      </c>
      <c r="H98" s="174">
        <v>0.74</v>
      </c>
      <c r="I98" s="180">
        <v>1.46</v>
      </c>
      <c r="J98" s="40">
        <v>3.7999999999999999E-2</v>
      </c>
    </row>
    <row r="99" spans="1:10" ht="27.75" customHeight="1" x14ac:dyDescent="0.2">
      <c r="A99" s="172" t="s">
        <v>654</v>
      </c>
      <c r="B99" s="25" t="s">
        <v>1055</v>
      </c>
      <c r="C99" s="181">
        <v>0</v>
      </c>
      <c r="D99" s="137">
        <v>1.3340000000000001</v>
      </c>
      <c r="E99" s="138">
        <v>0.14899999999999999</v>
      </c>
      <c r="F99" s="139">
        <v>2.1999999999999999E-2</v>
      </c>
      <c r="G99" s="174">
        <v>225.18</v>
      </c>
      <c r="H99" s="174">
        <v>0.74</v>
      </c>
      <c r="I99" s="180">
        <v>1.46</v>
      </c>
      <c r="J99" s="40">
        <v>3.7999999999999999E-2</v>
      </c>
    </row>
    <row r="100" spans="1:10" ht="27.75" customHeight="1" x14ac:dyDescent="0.2">
      <c r="A100" s="172" t="s">
        <v>655</v>
      </c>
      <c r="B100" s="25" t="s">
        <v>1055</v>
      </c>
      <c r="C100" s="181">
        <v>0</v>
      </c>
      <c r="D100" s="137">
        <v>1.3340000000000001</v>
      </c>
      <c r="E100" s="138">
        <v>0.14899999999999999</v>
      </c>
      <c r="F100" s="139">
        <v>2.1999999999999999E-2</v>
      </c>
      <c r="G100" s="174">
        <v>493.97</v>
      </c>
      <c r="H100" s="174">
        <v>0.74</v>
      </c>
      <c r="I100" s="180">
        <v>1.46</v>
      </c>
      <c r="J100" s="40">
        <v>3.7999999999999999E-2</v>
      </c>
    </row>
    <row r="101" spans="1:10" ht="27.75" customHeight="1" x14ac:dyDescent="0.2">
      <c r="A101" s="172" t="s">
        <v>656</v>
      </c>
      <c r="B101" s="25" t="s">
        <v>1055</v>
      </c>
      <c r="C101" s="181">
        <v>0</v>
      </c>
      <c r="D101" s="137">
        <v>1.377</v>
      </c>
      <c r="E101" s="138">
        <v>0.14899999999999999</v>
      </c>
      <c r="F101" s="139">
        <v>2.5000000000000001E-2</v>
      </c>
      <c r="G101" s="174">
        <v>3.75</v>
      </c>
      <c r="H101" s="174">
        <v>1.1599999999999999</v>
      </c>
      <c r="I101" s="180">
        <v>2.0499999999999998</v>
      </c>
      <c r="J101" s="40">
        <v>4.2999999999999997E-2</v>
      </c>
    </row>
    <row r="102" spans="1:10" ht="27.75" customHeight="1" x14ac:dyDescent="0.2">
      <c r="A102" s="172" t="s">
        <v>657</v>
      </c>
      <c r="B102" s="25" t="s">
        <v>1055</v>
      </c>
      <c r="C102" s="181">
        <v>0</v>
      </c>
      <c r="D102" s="137">
        <v>1.377</v>
      </c>
      <c r="E102" s="138">
        <v>0.14899999999999999</v>
      </c>
      <c r="F102" s="139">
        <v>2.5000000000000001E-2</v>
      </c>
      <c r="G102" s="174">
        <v>104.55</v>
      </c>
      <c r="H102" s="174">
        <v>1.1599999999999999</v>
      </c>
      <c r="I102" s="180">
        <v>2.0499999999999998</v>
      </c>
      <c r="J102" s="40">
        <v>4.2999999999999997E-2</v>
      </c>
    </row>
    <row r="103" spans="1:10" ht="27.75" customHeight="1" x14ac:dyDescent="0.2">
      <c r="A103" s="172" t="s">
        <v>658</v>
      </c>
      <c r="B103" s="25" t="s">
        <v>1055</v>
      </c>
      <c r="C103" s="181">
        <v>0</v>
      </c>
      <c r="D103" s="137">
        <v>1.377</v>
      </c>
      <c r="E103" s="138">
        <v>0.14899999999999999</v>
      </c>
      <c r="F103" s="139">
        <v>2.5000000000000001E-2</v>
      </c>
      <c r="G103" s="174">
        <v>213.15</v>
      </c>
      <c r="H103" s="174">
        <v>1.1599999999999999</v>
      </c>
      <c r="I103" s="180">
        <v>2.0499999999999998</v>
      </c>
      <c r="J103" s="40">
        <v>4.2999999999999997E-2</v>
      </c>
    </row>
    <row r="104" spans="1:10" ht="27.75" customHeight="1" x14ac:dyDescent="0.2">
      <c r="A104" s="172" t="s">
        <v>659</v>
      </c>
      <c r="B104" s="25" t="s">
        <v>1055</v>
      </c>
      <c r="C104" s="181">
        <v>0</v>
      </c>
      <c r="D104" s="137">
        <v>1.377</v>
      </c>
      <c r="E104" s="138">
        <v>0.14899999999999999</v>
      </c>
      <c r="F104" s="139">
        <v>2.5000000000000001E-2</v>
      </c>
      <c r="G104" s="174">
        <v>338.51</v>
      </c>
      <c r="H104" s="174">
        <v>1.1599999999999999</v>
      </c>
      <c r="I104" s="180">
        <v>2.0499999999999998</v>
      </c>
      <c r="J104" s="40">
        <v>4.2999999999999997E-2</v>
      </c>
    </row>
    <row r="105" spans="1:10" ht="27.75" customHeight="1" x14ac:dyDescent="0.2">
      <c r="A105" s="172" t="s">
        <v>660</v>
      </c>
      <c r="B105" s="25" t="s">
        <v>1055</v>
      </c>
      <c r="C105" s="181">
        <v>0</v>
      </c>
      <c r="D105" s="137">
        <v>1.377</v>
      </c>
      <c r="E105" s="138">
        <v>0.14899999999999999</v>
      </c>
      <c r="F105" s="139">
        <v>2.5000000000000001E-2</v>
      </c>
      <c r="G105" s="174">
        <v>743.87</v>
      </c>
      <c r="H105" s="174">
        <v>1.1599999999999999</v>
      </c>
      <c r="I105" s="180">
        <v>2.0499999999999998</v>
      </c>
      <c r="J105" s="40">
        <v>4.2999999999999997E-2</v>
      </c>
    </row>
    <row r="106" spans="1:10" ht="27.75" customHeight="1" x14ac:dyDescent="0.2">
      <c r="A106" s="172" t="s">
        <v>661</v>
      </c>
      <c r="B106" s="25" t="s">
        <v>1055</v>
      </c>
      <c r="C106" s="181">
        <v>0</v>
      </c>
      <c r="D106" s="137">
        <v>1.345</v>
      </c>
      <c r="E106" s="138">
        <v>0.14000000000000001</v>
      </c>
      <c r="F106" s="139">
        <v>2.5999999999999999E-2</v>
      </c>
      <c r="G106" s="174">
        <v>40.39</v>
      </c>
      <c r="H106" s="174">
        <v>1.43</v>
      </c>
      <c r="I106" s="180">
        <v>2.6</v>
      </c>
      <c r="J106" s="40">
        <v>3.5999999999999997E-2</v>
      </c>
    </row>
    <row r="107" spans="1:10" ht="27.75" customHeight="1" x14ac:dyDescent="0.2">
      <c r="A107" s="172" t="s">
        <v>662</v>
      </c>
      <c r="B107" s="25" t="s">
        <v>1055</v>
      </c>
      <c r="C107" s="181">
        <v>0</v>
      </c>
      <c r="D107" s="137">
        <v>1.345</v>
      </c>
      <c r="E107" s="138">
        <v>0.14000000000000001</v>
      </c>
      <c r="F107" s="139">
        <v>2.5999999999999999E-2</v>
      </c>
      <c r="G107" s="174">
        <v>431.89</v>
      </c>
      <c r="H107" s="174">
        <v>1.43</v>
      </c>
      <c r="I107" s="180">
        <v>2.6</v>
      </c>
      <c r="J107" s="40">
        <v>3.5999999999999997E-2</v>
      </c>
    </row>
    <row r="108" spans="1:10" ht="27.75" customHeight="1" x14ac:dyDescent="0.2">
      <c r="A108" s="172" t="s">
        <v>663</v>
      </c>
      <c r="B108" s="25" t="s">
        <v>1055</v>
      </c>
      <c r="C108" s="181">
        <v>0</v>
      </c>
      <c r="D108" s="137">
        <v>1.345</v>
      </c>
      <c r="E108" s="138">
        <v>0.14000000000000001</v>
      </c>
      <c r="F108" s="139">
        <v>2.5999999999999999E-2</v>
      </c>
      <c r="G108" s="174">
        <v>2186.87</v>
      </c>
      <c r="H108" s="174">
        <v>1.43</v>
      </c>
      <c r="I108" s="180">
        <v>2.6</v>
      </c>
      <c r="J108" s="40">
        <v>3.5999999999999997E-2</v>
      </c>
    </row>
    <row r="109" spans="1:10" ht="27.75" customHeight="1" x14ac:dyDescent="0.2">
      <c r="A109" s="172" t="s">
        <v>664</v>
      </c>
      <c r="B109" s="25" t="s">
        <v>1055</v>
      </c>
      <c r="C109" s="181">
        <v>0</v>
      </c>
      <c r="D109" s="137">
        <v>1.345</v>
      </c>
      <c r="E109" s="138">
        <v>0.14000000000000001</v>
      </c>
      <c r="F109" s="139">
        <v>2.5999999999999999E-2</v>
      </c>
      <c r="G109" s="174">
        <v>4460.96</v>
      </c>
      <c r="H109" s="174">
        <v>1.43</v>
      </c>
      <c r="I109" s="180">
        <v>2.6</v>
      </c>
      <c r="J109" s="40">
        <v>3.5999999999999997E-2</v>
      </c>
    </row>
    <row r="110" spans="1:10" ht="27.75" customHeight="1" x14ac:dyDescent="0.2">
      <c r="A110" s="172" t="s">
        <v>665</v>
      </c>
      <c r="B110" s="25" t="s">
        <v>1055</v>
      </c>
      <c r="C110" s="181">
        <v>0</v>
      </c>
      <c r="D110" s="137">
        <v>1.345</v>
      </c>
      <c r="E110" s="138">
        <v>0.14000000000000001</v>
      </c>
      <c r="F110" s="139">
        <v>2.5999999999999999E-2</v>
      </c>
      <c r="G110" s="174">
        <v>9941.33</v>
      </c>
      <c r="H110" s="174">
        <v>1.43</v>
      </c>
      <c r="I110" s="180">
        <v>2.6</v>
      </c>
      <c r="J110" s="40">
        <v>3.5999999999999997E-2</v>
      </c>
    </row>
    <row r="111" spans="1:10" ht="27.75" customHeight="1" x14ac:dyDescent="0.2">
      <c r="A111" s="172" t="s">
        <v>486</v>
      </c>
      <c r="B111" s="25" t="s">
        <v>1055</v>
      </c>
      <c r="C111" s="181" t="s">
        <v>465</v>
      </c>
      <c r="D111" s="140">
        <v>5.4139999999999997</v>
      </c>
      <c r="E111" s="141">
        <v>0.76200000000000001</v>
      </c>
      <c r="F111" s="139">
        <v>0.52100000000000002</v>
      </c>
      <c r="G111" s="175" t="s">
        <v>1447</v>
      </c>
      <c r="H111" s="175" t="s">
        <v>1447</v>
      </c>
      <c r="I111" s="179" t="s">
        <v>1447</v>
      </c>
      <c r="J111" s="41" t="s">
        <v>1447</v>
      </c>
    </row>
    <row r="112" spans="1:10" ht="27.75" customHeight="1" x14ac:dyDescent="0.2">
      <c r="A112" s="172" t="s">
        <v>487</v>
      </c>
      <c r="B112" s="25" t="s">
        <v>1055</v>
      </c>
      <c r="C112" s="181">
        <v>0</v>
      </c>
      <c r="D112" s="137">
        <v>-2.004</v>
      </c>
      <c r="E112" s="138">
        <v>-0.22700000000000001</v>
      </c>
      <c r="F112" s="139">
        <v>-3.2000000000000001E-2</v>
      </c>
      <c r="G112" s="174">
        <v>0</v>
      </c>
      <c r="H112" s="175" t="s">
        <v>1447</v>
      </c>
      <c r="I112" s="179" t="s">
        <v>1447</v>
      </c>
      <c r="J112" s="41" t="s">
        <v>1447</v>
      </c>
    </row>
    <row r="113" spans="1:10" ht="27.75" customHeight="1" x14ac:dyDescent="0.2">
      <c r="A113" s="172" t="s">
        <v>488</v>
      </c>
      <c r="B113" s="25" t="s">
        <v>1055</v>
      </c>
      <c r="C113" s="181">
        <v>0</v>
      </c>
      <c r="D113" s="137">
        <v>-2.1720000000000002</v>
      </c>
      <c r="E113" s="138">
        <v>-0.24399999999999999</v>
      </c>
      <c r="F113" s="139">
        <v>-3.5999999999999997E-2</v>
      </c>
      <c r="G113" s="174">
        <v>0</v>
      </c>
      <c r="H113" s="175" t="s">
        <v>1447</v>
      </c>
      <c r="I113" s="179" t="s">
        <v>1447</v>
      </c>
      <c r="J113" s="41" t="s">
        <v>1447</v>
      </c>
    </row>
    <row r="114" spans="1:10" ht="27.75" customHeight="1" x14ac:dyDescent="0.2">
      <c r="A114" s="172" t="s">
        <v>489</v>
      </c>
      <c r="B114" s="25" t="s">
        <v>1055</v>
      </c>
      <c r="C114" s="181">
        <v>0</v>
      </c>
      <c r="D114" s="137">
        <v>-2.004</v>
      </c>
      <c r="E114" s="138">
        <v>-0.22700000000000001</v>
      </c>
      <c r="F114" s="139">
        <v>-3.2000000000000001E-2</v>
      </c>
      <c r="G114" s="174">
        <v>0</v>
      </c>
      <c r="H114" s="175" t="s">
        <v>1447</v>
      </c>
      <c r="I114" s="179" t="s">
        <v>1447</v>
      </c>
      <c r="J114" s="40">
        <v>6.3E-2</v>
      </c>
    </row>
    <row r="115" spans="1:10" ht="27.75" customHeight="1" x14ac:dyDescent="0.2">
      <c r="A115" s="172" t="s">
        <v>490</v>
      </c>
      <c r="B115" s="25" t="s">
        <v>1055</v>
      </c>
      <c r="C115" s="181">
        <v>0</v>
      </c>
      <c r="D115" s="137">
        <v>-2.1720000000000002</v>
      </c>
      <c r="E115" s="138">
        <v>-0.24399999999999999</v>
      </c>
      <c r="F115" s="139">
        <v>-3.5999999999999997E-2</v>
      </c>
      <c r="G115" s="174">
        <v>0</v>
      </c>
      <c r="H115" s="175" t="s">
        <v>1447</v>
      </c>
      <c r="I115" s="179" t="s">
        <v>1447</v>
      </c>
      <c r="J115" s="40">
        <v>6.2E-2</v>
      </c>
    </row>
    <row r="116" spans="1:10" ht="27.75" customHeight="1" x14ac:dyDescent="0.2">
      <c r="A116" s="172" t="s">
        <v>491</v>
      </c>
      <c r="B116" s="25" t="s">
        <v>1055</v>
      </c>
      <c r="C116" s="181">
        <v>0</v>
      </c>
      <c r="D116" s="137">
        <v>-3.26</v>
      </c>
      <c r="E116" s="138">
        <v>-0.34899999999999998</v>
      </c>
      <c r="F116" s="139">
        <v>-6.0999999999999999E-2</v>
      </c>
      <c r="G116" s="174">
        <v>55.19</v>
      </c>
      <c r="H116" s="175" t="s">
        <v>1447</v>
      </c>
      <c r="I116" s="179" t="s">
        <v>1447</v>
      </c>
      <c r="J116" s="40">
        <v>0.114</v>
      </c>
    </row>
    <row r="117" spans="1:10" ht="27.75" customHeight="1" x14ac:dyDescent="0.2">
      <c r="A117" s="172" t="s">
        <v>622</v>
      </c>
      <c r="B117" s="25" t="s">
        <v>1055</v>
      </c>
      <c r="C117" s="181" t="s">
        <v>699</v>
      </c>
      <c r="D117" s="137">
        <v>1.698</v>
      </c>
      <c r="E117" s="138">
        <v>0.193</v>
      </c>
      <c r="F117" s="139">
        <v>2.7E-2</v>
      </c>
      <c r="G117" s="174">
        <v>2.83</v>
      </c>
      <c r="H117" s="175" t="s">
        <v>1447</v>
      </c>
      <c r="I117" s="179" t="s">
        <v>1447</v>
      </c>
      <c r="J117" s="41" t="s">
        <v>1447</v>
      </c>
    </row>
    <row r="118" spans="1:10" ht="27.75" customHeight="1" x14ac:dyDescent="0.2">
      <c r="A118" s="172" t="s">
        <v>623</v>
      </c>
      <c r="B118" s="25" t="s">
        <v>1055</v>
      </c>
      <c r="C118" s="181" t="s">
        <v>463</v>
      </c>
      <c r="D118" s="137">
        <v>1.698</v>
      </c>
      <c r="E118" s="138">
        <v>0.193</v>
      </c>
      <c r="F118" s="139">
        <v>2.7E-2</v>
      </c>
      <c r="G118" s="175" t="s">
        <v>1447</v>
      </c>
      <c r="H118" s="175" t="s">
        <v>1447</v>
      </c>
      <c r="I118" s="179" t="s">
        <v>1447</v>
      </c>
      <c r="J118" s="41" t="s">
        <v>1447</v>
      </c>
    </row>
    <row r="119" spans="1:10" ht="27.75" customHeight="1" x14ac:dyDescent="0.2">
      <c r="A119" s="172" t="s">
        <v>624</v>
      </c>
      <c r="B119" s="25" t="s">
        <v>1055</v>
      </c>
      <c r="C119" s="181" t="s">
        <v>700</v>
      </c>
      <c r="D119" s="137">
        <v>1.4590000000000001</v>
      </c>
      <c r="E119" s="138">
        <v>0.16600000000000001</v>
      </c>
      <c r="F119" s="139">
        <v>2.4E-2</v>
      </c>
      <c r="G119" s="174">
        <v>1.77</v>
      </c>
      <c r="H119" s="175" t="s">
        <v>1447</v>
      </c>
      <c r="I119" s="179" t="s">
        <v>1447</v>
      </c>
      <c r="J119" s="41" t="s">
        <v>1447</v>
      </c>
    </row>
    <row r="120" spans="1:10" ht="27.75" customHeight="1" x14ac:dyDescent="0.2">
      <c r="A120" s="172" t="s">
        <v>625</v>
      </c>
      <c r="B120" s="25" t="s">
        <v>1055</v>
      </c>
      <c r="C120" s="181" t="s">
        <v>700</v>
      </c>
      <c r="D120" s="137">
        <v>1.4590000000000001</v>
      </c>
      <c r="E120" s="138">
        <v>0.16600000000000001</v>
      </c>
      <c r="F120" s="139">
        <v>2.4E-2</v>
      </c>
      <c r="G120" s="174">
        <v>2.64</v>
      </c>
      <c r="H120" s="175" t="s">
        <v>1447</v>
      </c>
      <c r="I120" s="179" t="s">
        <v>1447</v>
      </c>
      <c r="J120" s="41" t="s">
        <v>1447</v>
      </c>
    </row>
    <row r="121" spans="1:10" ht="27.75" customHeight="1" x14ac:dyDescent="0.2">
      <c r="A121" s="172" t="s">
        <v>626</v>
      </c>
      <c r="B121" s="25" t="s">
        <v>1055</v>
      </c>
      <c r="C121" s="181" t="s">
        <v>700</v>
      </c>
      <c r="D121" s="137">
        <v>1.4590000000000001</v>
      </c>
      <c r="E121" s="138">
        <v>0.16600000000000001</v>
      </c>
      <c r="F121" s="139">
        <v>2.4E-2</v>
      </c>
      <c r="G121" s="174">
        <v>6.56</v>
      </c>
      <c r="H121" s="175" t="s">
        <v>1447</v>
      </c>
      <c r="I121" s="179" t="s">
        <v>1447</v>
      </c>
      <c r="J121" s="41" t="s">
        <v>1447</v>
      </c>
    </row>
    <row r="122" spans="1:10" ht="27.75" customHeight="1" x14ac:dyDescent="0.2">
      <c r="A122" s="172" t="s">
        <v>627</v>
      </c>
      <c r="B122" s="25" t="s">
        <v>1055</v>
      </c>
      <c r="C122" s="181" t="s">
        <v>700</v>
      </c>
      <c r="D122" s="137">
        <v>1.4590000000000001</v>
      </c>
      <c r="E122" s="138">
        <v>0.16600000000000001</v>
      </c>
      <c r="F122" s="139">
        <v>2.4E-2</v>
      </c>
      <c r="G122" s="174">
        <v>13.66</v>
      </c>
      <c r="H122" s="175" t="s">
        <v>1447</v>
      </c>
      <c r="I122" s="179" t="s">
        <v>1447</v>
      </c>
      <c r="J122" s="41" t="s">
        <v>1447</v>
      </c>
    </row>
    <row r="123" spans="1:10" ht="27.75" customHeight="1" x14ac:dyDescent="0.2">
      <c r="A123" s="172" t="s">
        <v>628</v>
      </c>
      <c r="B123" s="25" t="s">
        <v>1055</v>
      </c>
      <c r="C123" s="181" t="s">
        <v>700</v>
      </c>
      <c r="D123" s="137">
        <v>1.4590000000000001</v>
      </c>
      <c r="E123" s="138">
        <v>0.16600000000000001</v>
      </c>
      <c r="F123" s="139">
        <v>2.4E-2</v>
      </c>
      <c r="G123" s="174">
        <v>38.75</v>
      </c>
      <c r="H123" s="175" t="s">
        <v>1447</v>
      </c>
      <c r="I123" s="179" t="s">
        <v>1447</v>
      </c>
      <c r="J123" s="41" t="s">
        <v>1447</v>
      </c>
    </row>
    <row r="124" spans="1:10" ht="27.75" customHeight="1" x14ac:dyDescent="0.2">
      <c r="A124" s="172" t="s">
        <v>492</v>
      </c>
      <c r="B124" s="25" t="s">
        <v>1055</v>
      </c>
      <c r="C124" s="181" t="s">
        <v>464</v>
      </c>
      <c r="D124" s="137">
        <v>1.4590000000000001</v>
      </c>
      <c r="E124" s="138">
        <v>0.16600000000000001</v>
      </c>
      <c r="F124" s="139">
        <v>2.4E-2</v>
      </c>
      <c r="G124" s="175" t="s">
        <v>1447</v>
      </c>
      <c r="H124" s="175" t="s">
        <v>1447</v>
      </c>
      <c r="I124" s="179" t="s">
        <v>1447</v>
      </c>
      <c r="J124" s="41" t="s">
        <v>1447</v>
      </c>
    </row>
    <row r="125" spans="1:10" ht="27.75" customHeight="1" x14ac:dyDescent="0.2">
      <c r="A125" s="172" t="s">
        <v>629</v>
      </c>
      <c r="B125" s="25" t="s">
        <v>1055</v>
      </c>
      <c r="C125" s="181">
        <v>0</v>
      </c>
      <c r="D125" s="137">
        <v>1.1180000000000001</v>
      </c>
      <c r="E125" s="138">
        <v>0.125</v>
      </c>
      <c r="F125" s="139">
        <v>1.9E-2</v>
      </c>
      <c r="G125" s="174">
        <v>2.69</v>
      </c>
      <c r="H125" s="174">
        <v>0.62</v>
      </c>
      <c r="I125" s="180">
        <v>1.22</v>
      </c>
      <c r="J125" s="40">
        <v>3.2000000000000001E-2</v>
      </c>
    </row>
    <row r="126" spans="1:10" ht="27.75" customHeight="1" x14ac:dyDescent="0.2">
      <c r="A126" s="172" t="s">
        <v>630</v>
      </c>
      <c r="B126" s="25" t="s">
        <v>1055</v>
      </c>
      <c r="C126" s="181">
        <v>0</v>
      </c>
      <c r="D126" s="137">
        <v>1.1180000000000001</v>
      </c>
      <c r="E126" s="138">
        <v>0.125</v>
      </c>
      <c r="F126" s="139">
        <v>1.9E-2</v>
      </c>
      <c r="G126" s="174">
        <v>58.7</v>
      </c>
      <c r="H126" s="174">
        <v>0.62</v>
      </c>
      <c r="I126" s="180">
        <v>1.22</v>
      </c>
      <c r="J126" s="40">
        <v>3.2000000000000001E-2</v>
      </c>
    </row>
    <row r="127" spans="1:10" ht="27.75" customHeight="1" x14ac:dyDescent="0.2">
      <c r="A127" s="172" t="s">
        <v>631</v>
      </c>
      <c r="B127" s="25" t="s">
        <v>1055</v>
      </c>
      <c r="C127" s="181">
        <v>0</v>
      </c>
      <c r="D127" s="137">
        <v>1.1180000000000001</v>
      </c>
      <c r="E127" s="138">
        <v>0.125</v>
      </c>
      <c r="F127" s="139">
        <v>1.9E-2</v>
      </c>
      <c r="G127" s="174">
        <v>119.04</v>
      </c>
      <c r="H127" s="174">
        <v>0.62</v>
      </c>
      <c r="I127" s="180">
        <v>1.22</v>
      </c>
      <c r="J127" s="40">
        <v>3.2000000000000001E-2</v>
      </c>
    </row>
    <row r="128" spans="1:10" ht="27.75" customHeight="1" x14ac:dyDescent="0.2">
      <c r="A128" s="172" t="s">
        <v>632</v>
      </c>
      <c r="B128" s="25" t="s">
        <v>1055</v>
      </c>
      <c r="C128" s="181">
        <v>0</v>
      </c>
      <c r="D128" s="137">
        <v>1.1180000000000001</v>
      </c>
      <c r="E128" s="138">
        <v>0.125</v>
      </c>
      <c r="F128" s="139">
        <v>1.9E-2</v>
      </c>
      <c r="G128" s="174">
        <v>188.7</v>
      </c>
      <c r="H128" s="174">
        <v>0.62</v>
      </c>
      <c r="I128" s="180">
        <v>1.22</v>
      </c>
      <c r="J128" s="40">
        <v>3.2000000000000001E-2</v>
      </c>
    </row>
    <row r="129" spans="1:10" ht="27.75" customHeight="1" x14ac:dyDescent="0.2">
      <c r="A129" s="172" t="s">
        <v>633</v>
      </c>
      <c r="B129" s="25" t="s">
        <v>1055</v>
      </c>
      <c r="C129" s="181">
        <v>0</v>
      </c>
      <c r="D129" s="137">
        <v>1.1180000000000001</v>
      </c>
      <c r="E129" s="138">
        <v>0.125</v>
      </c>
      <c r="F129" s="139">
        <v>1.9E-2</v>
      </c>
      <c r="G129" s="174">
        <v>413.93</v>
      </c>
      <c r="H129" s="174">
        <v>0.62</v>
      </c>
      <c r="I129" s="180">
        <v>1.22</v>
      </c>
      <c r="J129" s="40">
        <v>3.2000000000000001E-2</v>
      </c>
    </row>
    <row r="130" spans="1:10" ht="27.75" customHeight="1" x14ac:dyDescent="0.2">
      <c r="A130" s="172" t="s">
        <v>634</v>
      </c>
      <c r="B130" s="25" t="s">
        <v>1055</v>
      </c>
      <c r="C130" s="181">
        <v>0</v>
      </c>
      <c r="D130" s="137">
        <v>1.1539999999999999</v>
      </c>
      <c r="E130" s="138">
        <v>0.124</v>
      </c>
      <c r="F130" s="139">
        <v>2.1000000000000001E-2</v>
      </c>
      <c r="G130" s="174">
        <v>3.15</v>
      </c>
      <c r="H130" s="174">
        <v>0.97</v>
      </c>
      <c r="I130" s="180">
        <v>1.72</v>
      </c>
      <c r="J130" s="40">
        <v>3.5999999999999997E-2</v>
      </c>
    </row>
    <row r="131" spans="1:10" ht="27.75" customHeight="1" x14ac:dyDescent="0.2">
      <c r="A131" s="172" t="s">
        <v>635</v>
      </c>
      <c r="B131" s="25" t="s">
        <v>1055</v>
      </c>
      <c r="C131" s="181">
        <v>0</v>
      </c>
      <c r="D131" s="137">
        <v>1.1539999999999999</v>
      </c>
      <c r="E131" s="138">
        <v>0.124</v>
      </c>
      <c r="F131" s="139">
        <v>2.1000000000000001E-2</v>
      </c>
      <c r="G131" s="174">
        <v>87.62</v>
      </c>
      <c r="H131" s="174">
        <v>0.97</v>
      </c>
      <c r="I131" s="180">
        <v>1.72</v>
      </c>
      <c r="J131" s="40">
        <v>3.5999999999999997E-2</v>
      </c>
    </row>
    <row r="132" spans="1:10" ht="27.75" customHeight="1" x14ac:dyDescent="0.2">
      <c r="A132" s="172" t="s">
        <v>636</v>
      </c>
      <c r="B132" s="25" t="s">
        <v>1055</v>
      </c>
      <c r="C132" s="181">
        <v>0</v>
      </c>
      <c r="D132" s="137">
        <v>1.1539999999999999</v>
      </c>
      <c r="E132" s="138">
        <v>0.124</v>
      </c>
      <c r="F132" s="139">
        <v>2.1000000000000001E-2</v>
      </c>
      <c r="G132" s="174">
        <v>178.62</v>
      </c>
      <c r="H132" s="174">
        <v>0.97</v>
      </c>
      <c r="I132" s="180">
        <v>1.72</v>
      </c>
      <c r="J132" s="40">
        <v>3.5999999999999997E-2</v>
      </c>
    </row>
    <row r="133" spans="1:10" ht="27.75" customHeight="1" x14ac:dyDescent="0.2">
      <c r="A133" s="172" t="s">
        <v>637</v>
      </c>
      <c r="B133" s="25" t="s">
        <v>1055</v>
      </c>
      <c r="C133" s="181">
        <v>0</v>
      </c>
      <c r="D133" s="137">
        <v>1.1539999999999999</v>
      </c>
      <c r="E133" s="138">
        <v>0.124</v>
      </c>
      <c r="F133" s="139">
        <v>2.1000000000000001E-2</v>
      </c>
      <c r="G133" s="174">
        <v>283.66000000000003</v>
      </c>
      <c r="H133" s="174">
        <v>0.97</v>
      </c>
      <c r="I133" s="180">
        <v>1.72</v>
      </c>
      <c r="J133" s="40">
        <v>3.5999999999999997E-2</v>
      </c>
    </row>
    <row r="134" spans="1:10" ht="27.75" customHeight="1" x14ac:dyDescent="0.2">
      <c r="A134" s="172" t="s">
        <v>638</v>
      </c>
      <c r="B134" s="25" t="s">
        <v>1055</v>
      </c>
      <c r="C134" s="181">
        <v>0</v>
      </c>
      <c r="D134" s="137">
        <v>1.1539999999999999</v>
      </c>
      <c r="E134" s="138">
        <v>0.124</v>
      </c>
      <c r="F134" s="139">
        <v>2.1000000000000001E-2</v>
      </c>
      <c r="G134" s="174">
        <v>623.33000000000004</v>
      </c>
      <c r="H134" s="174">
        <v>0.97</v>
      </c>
      <c r="I134" s="180">
        <v>1.72</v>
      </c>
      <c r="J134" s="40">
        <v>3.5999999999999997E-2</v>
      </c>
    </row>
    <row r="135" spans="1:10" ht="27.75" customHeight="1" x14ac:dyDescent="0.2">
      <c r="A135" s="172" t="s">
        <v>639</v>
      </c>
      <c r="B135" s="25" t="s">
        <v>1055</v>
      </c>
      <c r="C135" s="181">
        <v>0</v>
      </c>
      <c r="D135" s="137">
        <v>1.127</v>
      </c>
      <c r="E135" s="138">
        <v>0.11700000000000001</v>
      </c>
      <c r="F135" s="139">
        <v>2.1000000000000001E-2</v>
      </c>
      <c r="G135" s="174">
        <v>33.86</v>
      </c>
      <c r="H135" s="174">
        <v>1.2</v>
      </c>
      <c r="I135" s="180">
        <v>2.1800000000000002</v>
      </c>
      <c r="J135" s="40">
        <v>0.03</v>
      </c>
    </row>
    <row r="136" spans="1:10" ht="27.75" customHeight="1" x14ac:dyDescent="0.2">
      <c r="A136" s="172" t="s">
        <v>640</v>
      </c>
      <c r="B136" s="25" t="s">
        <v>1055</v>
      </c>
      <c r="C136" s="181">
        <v>0</v>
      </c>
      <c r="D136" s="137">
        <v>1.127</v>
      </c>
      <c r="E136" s="138">
        <v>0.11700000000000001</v>
      </c>
      <c r="F136" s="139">
        <v>2.1000000000000001E-2</v>
      </c>
      <c r="G136" s="174">
        <v>361.91</v>
      </c>
      <c r="H136" s="174">
        <v>1.2</v>
      </c>
      <c r="I136" s="180">
        <v>2.1800000000000002</v>
      </c>
      <c r="J136" s="40">
        <v>0.03</v>
      </c>
    </row>
    <row r="137" spans="1:10" ht="27.75" customHeight="1" x14ac:dyDescent="0.2">
      <c r="A137" s="172" t="s">
        <v>641</v>
      </c>
      <c r="B137" s="25" t="s">
        <v>1055</v>
      </c>
      <c r="C137" s="181">
        <v>0</v>
      </c>
      <c r="D137" s="137">
        <v>1.127</v>
      </c>
      <c r="E137" s="138">
        <v>0.11700000000000001</v>
      </c>
      <c r="F137" s="139">
        <v>2.1000000000000001E-2</v>
      </c>
      <c r="G137" s="174">
        <v>1832.46</v>
      </c>
      <c r="H137" s="174">
        <v>1.2</v>
      </c>
      <c r="I137" s="180">
        <v>2.1800000000000002</v>
      </c>
      <c r="J137" s="40">
        <v>0.03</v>
      </c>
    </row>
    <row r="138" spans="1:10" ht="27.75" customHeight="1" x14ac:dyDescent="0.2">
      <c r="A138" s="172" t="s">
        <v>642</v>
      </c>
      <c r="B138" s="25" t="s">
        <v>1055</v>
      </c>
      <c r="C138" s="181">
        <v>0</v>
      </c>
      <c r="D138" s="137">
        <v>1.127</v>
      </c>
      <c r="E138" s="138">
        <v>0.11700000000000001</v>
      </c>
      <c r="F138" s="139">
        <v>2.1000000000000001E-2</v>
      </c>
      <c r="G138" s="174">
        <v>3738.01</v>
      </c>
      <c r="H138" s="174">
        <v>1.2</v>
      </c>
      <c r="I138" s="180">
        <v>2.1800000000000002</v>
      </c>
      <c r="J138" s="40">
        <v>0.03</v>
      </c>
    </row>
    <row r="139" spans="1:10" ht="27.75" customHeight="1" x14ac:dyDescent="0.2">
      <c r="A139" s="172" t="s">
        <v>643</v>
      </c>
      <c r="B139" s="25" t="s">
        <v>1055</v>
      </c>
      <c r="C139" s="181">
        <v>0</v>
      </c>
      <c r="D139" s="137">
        <v>1.127</v>
      </c>
      <c r="E139" s="138">
        <v>0.11700000000000001</v>
      </c>
      <c r="F139" s="139">
        <v>2.1000000000000001E-2</v>
      </c>
      <c r="G139" s="174">
        <v>8330.2000000000007</v>
      </c>
      <c r="H139" s="174">
        <v>1.2</v>
      </c>
      <c r="I139" s="180">
        <v>2.1800000000000002</v>
      </c>
      <c r="J139" s="40">
        <v>0.03</v>
      </c>
    </row>
    <row r="140" spans="1:10" ht="27.75" customHeight="1" x14ac:dyDescent="0.2">
      <c r="A140" s="172" t="s">
        <v>493</v>
      </c>
      <c r="B140" s="25" t="s">
        <v>1055</v>
      </c>
      <c r="C140" s="181" t="s">
        <v>465</v>
      </c>
      <c r="D140" s="140">
        <v>4.5369999999999999</v>
      </c>
      <c r="E140" s="141">
        <v>0.63800000000000001</v>
      </c>
      <c r="F140" s="139">
        <v>0.436</v>
      </c>
      <c r="G140" s="175" t="s">
        <v>1447</v>
      </c>
      <c r="H140" s="175" t="s">
        <v>1447</v>
      </c>
      <c r="I140" s="179" t="s">
        <v>1447</v>
      </c>
      <c r="J140" s="41" t="s">
        <v>1447</v>
      </c>
    </row>
    <row r="141" spans="1:10" ht="27.75" customHeight="1" x14ac:dyDescent="0.2">
      <c r="A141" s="172" t="s">
        <v>494</v>
      </c>
      <c r="B141" s="25" t="s">
        <v>1055</v>
      </c>
      <c r="C141" s="181">
        <v>0</v>
      </c>
      <c r="D141" s="137">
        <v>-1.679</v>
      </c>
      <c r="E141" s="138">
        <v>-0.191</v>
      </c>
      <c r="F141" s="139">
        <v>-2.7E-2</v>
      </c>
      <c r="G141" s="174">
        <v>0</v>
      </c>
      <c r="H141" s="175" t="s">
        <v>1447</v>
      </c>
      <c r="I141" s="179" t="s">
        <v>1447</v>
      </c>
      <c r="J141" s="41" t="s">
        <v>1447</v>
      </c>
    </row>
    <row r="142" spans="1:10" ht="27.75" customHeight="1" x14ac:dyDescent="0.2">
      <c r="A142" s="172" t="s">
        <v>495</v>
      </c>
      <c r="B142" s="25" t="s">
        <v>1055</v>
      </c>
      <c r="C142" s="181">
        <v>0</v>
      </c>
      <c r="D142" s="137">
        <v>-1.82</v>
      </c>
      <c r="E142" s="138">
        <v>-0.20499999999999999</v>
      </c>
      <c r="F142" s="139">
        <v>-0.03</v>
      </c>
      <c r="G142" s="174">
        <v>0</v>
      </c>
      <c r="H142" s="175" t="s">
        <v>1447</v>
      </c>
      <c r="I142" s="179" t="s">
        <v>1447</v>
      </c>
      <c r="J142" s="41" t="s">
        <v>1447</v>
      </c>
    </row>
    <row r="143" spans="1:10" ht="27.75" customHeight="1" x14ac:dyDescent="0.2">
      <c r="A143" s="172" t="s">
        <v>496</v>
      </c>
      <c r="B143" s="25" t="s">
        <v>1055</v>
      </c>
      <c r="C143" s="181">
        <v>0</v>
      </c>
      <c r="D143" s="137">
        <v>-1.679</v>
      </c>
      <c r="E143" s="138">
        <v>-0.191</v>
      </c>
      <c r="F143" s="139">
        <v>-2.7E-2</v>
      </c>
      <c r="G143" s="174">
        <v>0</v>
      </c>
      <c r="H143" s="175" t="s">
        <v>1447</v>
      </c>
      <c r="I143" s="179" t="s">
        <v>1447</v>
      </c>
      <c r="J143" s="40">
        <v>5.1999999999999998E-2</v>
      </c>
    </row>
    <row r="144" spans="1:10" ht="27.75" customHeight="1" x14ac:dyDescent="0.2">
      <c r="A144" s="172" t="s">
        <v>497</v>
      </c>
      <c r="B144" s="25" t="s">
        <v>1055</v>
      </c>
      <c r="C144" s="181">
        <v>0</v>
      </c>
      <c r="D144" s="137">
        <v>-1.82</v>
      </c>
      <c r="E144" s="138">
        <v>-0.20499999999999999</v>
      </c>
      <c r="F144" s="139">
        <v>-0.03</v>
      </c>
      <c r="G144" s="174">
        <v>0</v>
      </c>
      <c r="H144" s="175" t="s">
        <v>1447</v>
      </c>
      <c r="I144" s="179" t="s">
        <v>1447</v>
      </c>
      <c r="J144" s="40">
        <v>5.1999999999999998E-2</v>
      </c>
    </row>
    <row r="145" spans="1:10" ht="27.75" customHeight="1" x14ac:dyDescent="0.2">
      <c r="A145" s="172" t="s">
        <v>498</v>
      </c>
      <c r="B145" s="25" t="s">
        <v>1055</v>
      </c>
      <c r="C145" s="181">
        <v>0</v>
      </c>
      <c r="D145" s="137">
        <v>-2.7309999999999999</v>
      </c>
      <c r="E145" s="138">
        <v>-0.29199999999999998</v>
      </c>
      <c r="F145" s="139">
        <v>-5.0999999999999997E-2</v>
      </c>
      <c r="G145" s="174">
        <v>46.24</v>
      </c>
      <c r="H145" s="175" t="s">
        <v>1447</v>
      </c>
      <c r="I145" s="179" t="s">
        <v>1447</v>
      </c>
      <c r="J145" s="40">
        <v>9.5000000000000001E-2</v>
      </c>
    </row>
    <row r="146" spans="1:10" ht="27.75" customHeight="1" x14ac:dyDescent="0.2">
      <c r="A146" s="172" t="s">
        <v>600</v>
      </c>
      <c r="B146" s="25" t="s">
        <v>1055</v>
      </c>
      <c r="C146" s="181" t="s">
        <v>699</v>
      </c>
      <c r="D146" s="137">
        <v>0.96</v>
      </c>
      <c r="E146" s="138">
        <v>0.109</v>
      </c>
      <c r="F146" s="139">
        <v>1.4999999999999999E-2</v>
      </c>
      <c r="G146" s="174">
        <v>1.64</v>
      </c>
      <c r="H146" s="175" t="s">
        <v>1447</v>
      </c>
      <c r="I146" s="179" t="s">
        <v>1447</v>
      </c>
      <c r="J146" s="41" t="s">
        <v>1447</v>
      </c>
    </row>
    <row r="147" spans="1:10" ht="27.75" customHeight="1" x14ac:dyDescent="0.2">
      <c r="A147" s="172" t="s">
        <v>601</v>
      </c>
      <c r="B147" s="25" t="s">
        <v>1055</v>
      </c>
      <c r="C147" s="181" t="s">
        <v>463</v>
      </c>
      <c r="D147" s="137">
        <v>0.96</v>
      </c>
      <c r="E147" s="138">
        <v>0.109</v>
      </c>
      <c r="F147" s="139">
        <v>1.4999999999999999E-2</v>
      </c>
      <c r="G147" s="175" t="s">
        <v>1447</v>
      </c>
      <c r="H147" s="175" t="s">
        <v>1447</v>
      </c>
      <c r="I147" s="179" t="s">
        <v>1447</v>
      </c>
      <c r="J147" s="41" t="s">
        <v>1447</v>
      </c>
    </row>
    <row r="148" spans="1:10" ht="27.75" customHeight="1" x14ac:dyDescent="0.2">
      <c r="A148" s="172" t="s">
        <v>602</v>
      </c>
      <c r="B148" s="25" t="s">
        <v>1055</v>
      </c>
      <c r="C148" s="181" t="s">
        <v>700</v>
      </c>
      <c r="D148" s="137">
        <v>0.82499999999999996</v>
      </c>
      <c r="E148" s="138">
        <v>9.4E-2</v>
      </c>
      <c r="F148" s="139">
        <v>1.2999999999999999E-2</v>
      </c>
      <c r="G148" s="174">
        <v>1.03</v>
      </c>
      <c r="H148" s="175" t="s">
        <v>1447</v>
      </c>
      <c r="I148" s="179" t="s">
        <v>1447</v>
      </c>
      <c r="J148" s="41" t="s">
        <v>1447</v>
      </c>
    </row>
    <row r="149" spans="1:10" ht="27.75" customHeight="1" x14ac:dyDescent="0.2">
      <c r="A149" s="172" t="s">
        <v>603</v>
      </c>
      <c r="B149" s="25" t="s">
        <v>1055</v>
      </c>
      <c r="C149" s="181" t="s">
        <v>700</v>
      </c>
      <c r="D149" s="137">
        <v>0.82499999999999996</v>
      </c>
      <c r="E149" s="138">
        <v>9.4E-2</v>
      </c>
      <c r="F149" s="139">
        <v>1.2999999999999999E-2</v>
      </c>
      <c r="G149" s="174">
        <v>1.53</v>
      </c>
      <c r="H149" s="175" t="s">
        <v>1447</v>
      </c>
      <c r="I149" s="179" t="s">
        <v>1447</v>
      </c>
      <c r="J149" s="41" t="s">
        <v>1447</v>
      </c>
    </row>
    <row r="150" spans="1:10" ht="27.75" customHeight="1" x14ac:dyDescent="0.2">
      <c r="A150" s="172" t="s">
        <v>604</v>
      </c>
      <c r="B150" s="25" t="s">
        <v>1055</v>
      </c>
      <c r="C150" s="181" t="s">
        <v>700</v>
      </c>
      <c r="D150" s="137">
        <v>0.82499999999999996</v>
      </c>
      <c r="E150" s="138">
        <v>9.4E-2</v>
      </c>
      <c r="F150" s="139">
        <v>1.2999999999999999E-2</v>
      </c>
      <c r="G150" s="174">
        <v>3.74</v>
      </c>
      <c r="H150" s="175" t="s">
        <v>1447</v>
      </c>
      <c r="I150" s="179" t="s">
        <v>1447</v>
      </c>
      <c r="J150" s="41" t="s">
        <v>1447</v>
      </c>
    </row>
    <row r="151" spans="1:10" ht="27.75" customHeight="1" x14ac:dyDescent="0.2">
      <c r="A151" s="172" t="s">
        <v>605</v>
      </c>
      <c r="B151" s="25" t="s">
        <v>1055</v>
      </c>
      <c r="C151" s="181" t="s">
        <v>700</v>
      </c>
      <c r="D151" s="137">
        <v>0.82499999999999996</v>
      </c>
      <c r="E151" s="138">
        <v>9.4E-2</v>
      </c>
      <c r="F151" s="139">
        <v>1.2999999999999999E-2</v>
      </c>
      <c r="G151" s="174">
        <v>7.76</v>
      </c>
      <c r="H151" s="175" t="s">
        <v>1447</v>
      </c>
      <c r="I151" s="179" t="s">
        <v>1447</v>
      </c>
      <c r="J151" s="41" t="s">
        <v>1447</v>
      </c>
    </row>
    <row r="152" spans="1:10" ht="27.75" customHeight="1" x14ac:dyDescent="0.2">
      <c r="A152" s="172" t="s">
        <v>606</v>
      </c>
      <c r="B152" s="25" t="s">
        <v>1055</v>
      </c>
      <c r="C152" s="181" t="s">
        <v>700</v>
      </c>
      <c r="D152" s="137">
        <v>0.82499999999999996</v>
      </c>
      <c r="E152" s="138">
        <v>9.4E-2</v>
      </c>
      <c r="F152" s="139">
        <v>1.2999999999999999E-2</v>
      </c>
      <c r="G152" s="174">
        <v>21.95</v>
      </c>
      <c r="H152" s="175" t="s">
        <v>1447</v>
      </c>
      <c r="I152" s="179" t="s">
        <v>1447</v>
      </c>
      <c r="J152" s="41" t="s">
        <v>1447</v>
      </c>
    </row>
    <row r="153" spans="1:10" ht="27.75" customHeight="1" x14ac:dyDescent="0.2">
      <c r="A153" s="172" t="s">
        <v>499</v>
      </c>
      <c r="B153" s="25" t="s">
        <v>1055</v>
      </c>
      <c r="C153" s="181" t="s">
        <v>464</v>
      </c>
      <c r="D153" s="137">
        <v>0.82499999999999996</v>
      </c>
      <c r="E153" s="138">
        <v>9.4E-2</v>
      </c>
      <c r="F153" s="139">
        <v>1.2999999999999999E-2</v>
      </c>
      <c r="G153" s="175" t="s">
        <v>1447</v>
      </c>
      <c r="H153" s="175" t="s">
        <v>1447</v>
      </c>
      <c r="I153" s="179" t="s">
        <v>1447</v>
      </c>
      <c r="J153" s="41" t="s">
        <v>1447</v>
      </c>
    </row>
    <row r="154" spans="1:10" ht="27.75" customHeight="1" x14ac:dyDescent="0.2">
      <c r="A154" s="172" t="s">
        <v>607</v>
      </c>
      <c r="B154" s="25" t="s">
        <v>1055</v>
      </c>
      <c r="C154" s="181">
        <v>0</v>
      </c>
      <c r="D154" s="137">
        <v>0.63200000000000001</v>
      </c>
      <c r="E154" s="138">
        <v>7.0999999999999994E-2</v>
      </c>
      <c r="F154" s="139">
        <v>1.0999999999999999E-2</v>
      </c>
      <c r="G154" s="174">
        <v>1.55</v>
      </c>
      <c r="H154" s="174">
        <v>0.35</v>
      </c>
      <c r="I154" s="180">
        <v>0.69</v>
      </c>
      <c r="J154" s="40">
        <v>1.7999999999999999E-2</v>
      </c>
    </row>
    <row r="155" spans="1:10" ht="27.75" customHeight="1" x14ac:dyDescent="0.2">
      <c r="A155" s="172" t="s">
        <v>608</v>
      </c>
      <c r="B155" s="25" t="s">
        <v>1055</v>
      </c>
      <c r="C155" s="181">
        <v>0</v>
      </c>
      <c r="D155" s="137">
        <v>0.63200000000000001</v>
      </c>
      <c r="E155" s="138">
        <v>7.0999999999999994E-2</v>
      </c>
      <c r="F155" s="139">
        <v>1.0999999999999999E-2</v>
      </c>
      <c r="G155" s="174">
        <v>33.229999999999997</v>
      </c>
      <c r="H155" s="174">
        <v>0.35</v>
      </c>
      <c r="I155" s="180">
        <v>0.69</v>
      </c>
      <c r="J155" s="40">
        <v>1.7999999999999999E-2</v>
      </c>
    </row>
    <row r="156" spans="1:10" ht="27.75" customHeight="1" x14ac:dyDescent="0.2">
      <c r="A156" s="172" t="s">
        <v>609</v>
      </c>
      <c r="B156" s="25" t="s">
        <v>1055</v>
      </c>
      <c r="C156" s="181">
        <v>0</v>
      </c>
      <c r="D156" s="137">
        <v>0.63200000000000001</v>
      </c>
      <c r="E156" s="138">
        <v>7.0999999999999994E-2</v>
      </c>
      <c r="F156" s="139">
        <v>1.0999999999999999E-2</v>
      </c>
      <c r="G156" s="174">
        <v>67.349999999999994</v>
      </c>
      <c r="H156" s="174">
        <v>0.35</v>
      </c>
      <c r="I156" s="180">
        <v>0.69</v>
      </c>
      <c r="J156" s="40">
        <v>1.7999999999999999E-2</v>
      </c>
    </row>
    <row r="157" spans="1:10" ht="27.75" customHeight="1" x14ac:dyDescent="0.2">
      <c r="A157" s="172" t="s">
        <v>610</v>
      </c>
      <c r="B157" s="25" t="s">
        <v>1055</v>
      </c>
      <c r="C157" s="181">
        <v>0</v>
      </c>
      <c r="D157" s="137">
        <v>0.63200000000000001</v>
      </c>
      <c r="E157" s="138">
        <v>7.0999999999999994E-2</v>
      </c>
      <c r="F157" s="139">
        <v>1.0999999999999999E-2</v>
      </c>
      <c r="G157" s="174">
        <v>106.74</v>
      </c>
      <c r="H157" s="174">
        <v>0.35</v>
      </c>
      <c r="I157" s="180">
        <v>0.69</v>
      </c>
      <c r="J157" s="40">
        <v>1.7999999999999999E-2</v>
      </c>
    </row>
    <row r="158" spans="1:10" ht="27.75" customHeight="1" x14ac:dyDescent="0.2">
      <c r="A158" s="172" t="s">
        <v>611</v>
      </c>
      <c r="B158" s="25" t="s">
        <v>1055</v>
      </c>
      <c r="C158" s="181">
        <v>0</v>
      </c>
      <c r="D158" s="137">
        <v>0.63200000000000001</v>
      </c>
      <c r="E158" s="138">
        <v>7.0999999999999994E-2</v>
      </c>
      <c r="F158" s="139">
        <v>1.0999999999999999E-2</v>
      </c>
      <c r="G158" s="174">
        <v>234.1</v>
      </c>
      <c r="H158" s="174">
        <v>0.35</v>
      </c>
      <c r="I158" s="180">
        <v>0.69</v>
      </c>
      <c r="J158" s="40">
        <v>1.7999999999999999E-2</v>
      </c>
    </row>
    <row r="159" spans="1:10" ht="27.75" customHeight="1" x14ac:dyDescent="0.2">
      <c r="A159" s="172" t="s">
        <v>612</v>
      </c>
      <c r="B159" s="25" t="s">
        <v>1055</v>
      </c>
      <c r="C159" s="181">
        <v>0</v>
      </c>
      <c r="D159" s="137">
        <v>0.65300000000000002</v>
      </c>
      <c r="E159" s="138">
        <v>7.0000000000000007E-2</v>
      </c>
      <c r="F159" s="139">
        <v>1.2E-2</v>
      </c>
      <c r="G159" s="174">
        <v>1.81</v>
      </c>
      <c r="H159" s="174">
        <v>0.55000000000000004</v>
      </c>
      <c r="I159" s="180">
        <v>0.97</v>
      </c>
      <c r="J159" s="40">
        <v>0.02</v>
      </c>
    </row>
    <row r="160" spans="1:10" ht="27.75" customHeight="1" x14ac:dyDescent="0.2">
      <c r="A160" s="172" t="s">
        <v>613</v>
      </c>
      <c r="B160" s="25" t="s">
        <v>1055</v>
      </c>
      <c r="C160" s="181">
        <v>0</v>
      </c>
      <c r="D160" s="137">
        <v>0.65300000000000002</v>
      </c>
      <c r="E160" s="138">
        <v>7.0000000000000007E-2</v>
      </c>
      <c r="F160" s="139">
        <v>1.2E-2</v>
      </c>
      <c r="G160" s="174">
        <v>49.58</v>
      </c>
      <c r="H160" s="174">
        <v>0.55000000000000004</v>
      </c>
      <c r="I160" s="180">
        <v>0.97</v>
      </c>
      <c r="J160" s="40">
        <v>0.02</v>
      </c>
    </row>
    <row r="161" spans="1:10" ht="27.75" customHeight="1" x14ac:dyDescent="0.2">
      <c r="A161" s="172" t="s">
        <v>614</v>
      </c>
      <c r="B161" s="25" t="s">
        <v>1055</v>
      </c>
      <c r="C161" s="181">
        <v>0</v>
      </c>
      <c r="D161" s="137">
        <v>0.65300000000000002</v>
      </c>
      <c r="E161" s="138">
        <v>7.0000000000000007E-2</v>
      </c>
      <c r="F161" s="139">
        <v>1.2E-2</v>
      </c>
      <c r="G161" s="174">
        <v>101.04</v>
      </c>
      <c r="H161" s="174">
        <v>0.55000000000000004</v>
      </c>
      <c r="I161" s="180">
        <v>0.97</v>
      </c>
      <c r="J161" s="40">
        <v>0.02</v>
      </c>
    </row>
    <row r="162" spans="1:10" ht="27.75" customHeight="1" x14ac:dyDescent="0.2">
      <c r="A162" s="172" t="s">
        <v>615</v>
      </c>
      <c r="B162" s="25" t="s">
        <v>1055</v>
      </c>
      <c r="C162" s="181">
        <v>0</v>
      </c>
      <c r="D162" s="137">
        <v>0.65300000000000002</v>
      </c>
      <c r="E162" s="138">
        <v>7.0000000000000007E-2</v>
      </c>
      <c r="F162" s="139">
        <v>1.2E-2</v>
      </c>
      <c r="G162" s="174">
        <v>160.44</v>
      </c>
      <c r="H162" s="174">
        <v>0.55000000000000004</v>
      </c>
      <c r="I162" s="180">
        <v>0.97</v>
      </c>
      <c r="J162" s="40">
        <v>0.02</v>
      </c>
    </row>
    <row r="163" spans="1:10" ht="27.75" customHeight="1" x14ac:dyDescent="0.2">
      <c r="A163" s="172" t="s">
        <v>616</v>
      </c>
      <c r="B163" s="25" t="s">
        <v>1055</v>
      </c>
      <c r="C163" s="181">
        <v>0</v>
      </c>
      <c r="D163" s="137">
        <v>0.65300000000000002</v>
      </c>
      <c r="E163" s="138">
        <v>7.0000000000000007E-2</v>
      </c>
      <c r="F163" s="139">
        <v>1.2E-2</v>
      </c>
      <c r="G163" s="174">
        <v>352.52</v>
      </c>
      <c r="H163" s="174">
        <v>0.55000000000000004</v>
      </c>
      <c r="I163" s="180">
        <v>0.97</v>
      </c>
      <c r="J163" s="40">
        <v>0.02</v>
      </c>
    </row>
    <row r="164" spans="1:10" ht="27.75" customHeight="1" x14ac:dyDescent="0.2">
      <c r="A164" s="172" t="s">
        <v>617</v>
      </c>
      <c r="B164" s="25" t="s">
        <v>1055</v>
      </c>
      <c r="C164" s="181">
        <v>0</v>
      </c>
      <c r="D164" s="137">
        <v>0.63700000000000001</v>
      </c>
      <c r="E164" s="138">
        <v>6.6000000000000003E-2</v>
      </c>
      <c r="F164" s="139">
        <v>1.2E-2</v>
      </c>
      <c r="G164" s="174">
        <v>19.18</v>
      </c>
      <c r="H164" s="174">
        <v>0.68</v>
      </c>
      <c r="I164" s="180">
        <v>1.23</v>
      </c>
      <c r="J164" s="40">
        <v>1.7000000000000001E-2</v>
      </c>
    </row>
    <row r="165" spans="1:10" ht="27.75" customHeight="1" x14ac:dyDescent="0.2">
      <c r="A165" s="172" t="s">
        <v>618</v>
      </c>
      <c r="B165" s="25" t="s">
        <v>1055</v>
      </c>
      <c r="C165" s="181">
        <v>0</v>
      </c>
      <c r="D165" s="137">
        <v>0.63700000000000001</v>
      </c>
      <c r="E165" s="138">
        <v>6.6000000000000003E-2</v>
      </c>
      <c r="F165" s="139">
        <v>1.2E-2</v>
      </c>
      <c r="G165" s="174">
        <v>204.69</v>
      </c>
      <c r="H165" s="174">
        <v>0.68</v>
      </c>
      <c r="I165" s="180">
        <v>1.23</v>
      </c>
      <c r="J165" s="40">
        <v>1.7000000000000001E-2</v>
      </c>
    </row>
    <row r="166" spans="1:10" ht="27.75" customHeight="1" x14ac:dyDescent="0.2">
      <c r="A166" s="172" t="s">
        <v>619</v>
      </c>
      <c r="B166" s="25" t="s">
        <v>1055</v>
      </c>
      <c r="C166" s="181">
        <v>0</v>
      </c>
      <c r="D166" s="137">
        <v>0.63700000000000001</v>
      </c>
      <c r="E166" s="138">
        <v>6.6000000000000003E-2</v>
      </c>
      <c r="F166" s="139">
        <v>1.2E-2</v>
      </c>
      <c r="G166" s="174">
        <v>1036.27</v>
      </c>
      <c r="H166" s="174">
        <v>0.68</v>
      </c>
      <c r="I166" s="180">
        <v>1.23</v>
      </c>
      <c r="J166" s="40">
        <v>1.7000000000000001E-2</v>
      </c>
    </row>
    <row r="167" spans="1:10" ht="27.75" customHeight="1" x14ac:dyDescent="0.2">
      <c r="A167" s="172" t="s">
        <v>620</v>
      </c>
      <c r="B167" s="25" t="s">
        <v>1055</v>
      </c>
      <c r="C167" s="181">
        <v>0</v>
      </c>
      <c r="D167" s="137">
        <v>0.63700000000000001</v>
      </c>
      <c r="E167" s="138">
        <v>6.6000000000000003E-2</v>
      </c>
      <c r="F167" s="139">
        <v>1.2E-2</v>
      </c>
      <c r="G167" s="174">
        <v>2113.83</v>
      </c>
      <c r="H167" s="174">
        <v>0.68</v>
      </c>
      <c r="I167" s="180">
        <v>1.23</v>
      </c>
      <c r="J167" s="40">
        <v>1.7000000000000001E-2</v>
      </c>
    </row>
    <row r="168" spans="1:10" ht="27.75" customHeight="1" x14ac:dyDescent="0.2">
      <c r="A168" s="172" t="s">
        <v>621</v>
      </c>
      <c r="B168" s="25" t="s">
        <v>1055</v>
      </c>
      <c r="C168" s="181">
        <v>0</v>
      </c>
      <c r="D168" s="137">
        <v>0.63700000000000001</v>
      </c>
      <c r="E168" s="138">
        <v>6.6000000000000003E-2</v>
      </c>
      <c r="F168" s="139">
        <v>1.2E-2</v>
      </c>
      <c r="G168" s="174">
        <v>4710.67</v>
      </c>
      <c r="H168" s="174">
        <v>0.68</v>
      </c>
      <c r="I168" s="180">
        <v>1.23</v>
      </c>
      <c r="J168" s="40">
        <v>1.7000000000000001E-2</v>
      </c>
    </row>
    <row r="169" spans="1:10" ht="27.75" customHeight="1" x14ac:dyDescent="0.2">
      <c r="A169" s="172" t="s">
        <v>500</v>
      </c>
      <c r="B169" s="25" t="s">
        <v>1055</v>
      </c>
      <c r="C169" s="181" t="s">
        <v>465</v>
      </c>
      <c r="D169" s="140">
        <v>2.5659999999999998</v>
      </c>
      <c r="E169" s="141">
        <v>0.36099999999999999</v>
      </c>
      <c r="F169" s="139">
        <v>0.247</v>
      </c>
      <c r="G169" s="175" t="s">
        <v>1447</v>
      </c>
      <c r="H169" s="175" t="s">
        <v>1447</v>
      </c>
      <c r="I169" s="179" t="s">
        <v>1447</v>
      </c>
      <c r="J169" s="41" t="s">
        <v>1447</v>
      </c>
    </row>
    <row r="170" spans="1:10" ht="27.75" customHeight="1" x14ac:dyDescent="0.2">
      <c r="A170" s="172" t="s">
        <v>501</v>
      </c>
      <c r="B170" s="25" t="s">
        <v>1055</v>
      </c>
      <c r="C170" s="181">
        <v>0</v>
      </c>
      <c r="D170" s="137">
        <v>-0.95</v>
      </c>
      <c r="E170" s="138">
        <v>-0.108</v>
      </c>
      <c r="F170" s="139">
        <v>-1.4999999999999999E-2</v>
      </c>
      <c r="G170" s="174">
        <v>0</v>
      </c>
      <c r="H170" s="175" t="s">
        <v>1447</v>
      </c>
      <c r="I170" s="179" t="s">
        <v>1447</v>
      </c>
      <c r="J170" s="41" t="s">
        <v>1447</v>
      </c>
    </row>
    <row r="171" spans="1:10" ht="27.75" customHeight="1" x14ac:dyDescent="0.2">
      <c r="A171" s="172" t="s">
        <v>502</v>
      </c>
      <c r="B171" s="25" t="s">
        <v>1055</v>
      </c>
      <c r="C171" s="181">
        <v>0</v>
      </c>
      <c r="D171" s="137">
        <v>-1.0289999999999999</v>
      </c>
      <c r="E171" s="138">
        <v>-0.11600000000000001</v>
      </c>
      <c r="F171" s="139">
        <v>-1.7000000000000001E-2</v>
      </c>
      <c r="G171" s="174">
        <v>0</v>
      </c>
      <c r="H171" s="175" t="s">
        <v>1447</v>
      </c>
      <c r="I171" s="179" t="s">
        <v>1447</v>
      </c>
      <c r="J171" s="41" t="s">
        <v>1447</v>
      </c>
    </row>
    <row r="172" spans="1:10" ht="27.75" customHeight="1" x14ac:dyDescent="0.2">
      <c r="A172" s="172" t="s">
        <v>503</v>
      </c>
      <c r="B172" s="25" t="s">
        <v>1055</v>
      </c>
      <c r="C172" s="181">
        <v>0</v>
      </c>
      <c r="D172" s="137">
        <v>-0.95</v>
      </c>
      <c r="E172" s="138">
        <v>-0.108</v>
      </c>
      <c r="F172" s="139">
        <v>-1.4999999999999999E-2</v>
      </c>
      <c r="G172" s="174">
        <v>0</v>
      </c>
      <c r="H172" s="175" t="s">
        <v>1447</v>
      </c>
      <c r="I172" s="179" t="s">
        <v>1447</v>
      </c>
      <c r="J172" s="40">
        <v>0.03</v>
      </c>
    </row>
    <row r="173" spans="1:10" ht="27.75" customHeight="1" x14ac:dyDescent="0.2">
      <c r="A173" s="172" t="s">
        <v>504</v>
      </c>
      <c r="B173" s="25" t="s">
        <v>1055</v>
      </c>
      <c r="C173" s="181">
        <v>0</v>
      </c>
      <c r="D173" s="137">
        <v>-1.0289999999999999</v>
      </c>
      <c r="E173" s="138">
        <v>-0.11600000000000001</v>
      </c>
      <c r="F173" s="139">
        <v>-1.7000000000000001E-2</v>
      </c>
      <c r="G173" s="174">
        <v>0</v>
      </c>
      <c r="H173" s="175" t="s">
        <v>1447</v>
      </c>
      <c r="I173" s="179" t="s">
        <v>1447</v>
      </c>
      <c r="J173" s="40">
        <v>2.9000000000000001E-2</v>
      </c>
    </row>
    <row r="174" spans="1:10" ht="27.75" customHeight="1" x14ac:dyDescent="0.2">
      <c r="A174" s="172" t="s">
        <v>505</v>
      </c>
      <c r="B174" s="25" t="s">
        <v>1055</v>
      </c>
      <c r="C174" s="181">
        <v>0</v>
      </c>
      <c r="D174" s="137">
        <v>-1.544</v>
      </c>
      <c r="E174" s="138">
        <v>-0.16500000000000001</v>
      </c>
      <c r="F174" s="139">
        <v>-2.9000000000000001E-2</v>
      </c>
      <c r="G174" s="174">
        <v>26.15</v>
      </c>
      <c r="H174" s="175" t="s">
        <v>1447</v>
      </c>
      <c r="I174" s="179" t="s">
        <v>1447</v>
      </c>
      <c r="J174" s="40">
        <v>5.3999999999999999E-2</v>
      </c>
    </row>
    <row r="175" spans="1:10" ht="27.75" customHeight="1" x14ac:dyDescent="0.2">
      <c r="A175" s="172" t="s">
        <v>578</v>
      </c>
      <c r="B175" s="25" t="s">
        <v>1055</v>
      </c>
      <c r="C175" s="181" t="s">
        <v>699</v>
      </c>
      <c r="D175" s="137">
        <v>0.27900000000000003</v>
      </c>
      <c r="E175" s="138">
        <v>3.2000000000000001E-2</v>
      </c>
      <c r="F175" s="139">
        <v>4.0000000000000001E-3</v>
      </c>
      <c r="G175" s="174">
        <v>0.55000000000000004</v>
      </c>
      <c r="H175" s="175" t="s">
        <v>1447</v>
      </c>
      <c r="I175" s="179" t="s">
        <v>1447</v>
      </c>
      <c r="J175" s="41" t="s">
        <v>1447</v>
      </c>
    </row>
    <row r="176" spans="1:10" ht="27.75" customHeight="1" x14ac:dyDescent="0.2">
      <c r="A176" s="172" t="s">
        <v>579</v>
      </c>
      <c r="B176" s="25" t="s">
        <v>1055</v>
      </c>
      <c r="C176" s="181" t="s">
        <v>463</v>
      </c>
      <c r="D176" s="137">
        <v>0.27900000000000003</v>
      </c>
      <c r="E176" s="138">
        <v>3.2000000000000001E-2</v>
      </c>
      <c r="F176" s="139">
        <v>4.0000000000000001E-3</v>
      </c>
      <c r="G176" s="175" t="s">
        <v>1447</v>
      </c>
      <c r="H176" s="175" t="s">
        <v>1447</v>
      </c>
      <c r="I176" s="179" t="s">
        <v>1447</v>
      </c>
      <c r="J176" s="41" t="s">
        <v>1447</v>
      </c>
    </row>
    <row r="177" spans="1:10" ht="27.75" customHeight="1" x14ac:dyDescent="0.2">
      <c r="A177" s="172" t="s">
        <v>580</v>
      </c>
      <c r="B177" s="25" t="s">
        <v>1055</v>
      </c>
      <c r="C177" s="181" t="s">
        <v>700</v>
      </c>
      <c r="D177" s="137">
        <v>0.24</v>
      </c>
      <c r="E177" s="138">
        <v>2.7E-2</v>
      </c>
      <c r="F177" s="139">
        <v>4.0000000000000001E-3</v>
      </c>
      <c r="G177" s="174">
        <v>0.35</v>
      </c>
      <c r="H177" s="175" t="s">
        <v>1447</v>
      </c>
      <c r="I177" s="179" t="s">
        <v>1447</v>
      </c>
      <c r="J177" s="41" t="s">
        <v>1447</v>
      </c>
    </row>
    <row r="178" spans="1:10" ht="27.75" customHeight="1" x14ac:dyDescent="0.2">
      <c r="A178" s="172" t="s">
        <v>581</v>
      </c>
      <c r="B178" s="25" t="s">
        <v>1055</v>
      </c>
      <c r="C178" s="181" t="s">
        <v>700</v>
      </c>
      <c r="D178" s="137">
        <v>0.24</v>
      </c>
      <c r="E178" s="138">
        <v>2.7E-2</v>
      </c>
      <c r="F178" s="139">
        <v>4.0000000000000001E-3</v>
      </c>
      <c r="G178" s="174">
        <v>0.49</v>
      </c>
      <c r="H178" s="175" t="s">
        <v>1447</v>
      </c>
      <c r="I178" s="179" t="s">
        <v>1447</v>
      </c>
      <c r="J178" s="41" t="s">
        <v>1447</v>
      </c>
    </row>
    <row r="179" spans="1:10" ht="27.75" customHeight="1" x14ac:dyDescent="0.2">
      <c r="A179" s="172" t="s">
        <v>582</v>
      </c>
      <c r="B179" s="25" t="s">
        <v>1055</v>
      </c>
      <c r="C179" s="181" t="s">
        <v>700</v>
      </c>
      <c r="D179" s="137">
        <v>0.24</v>
      </c>
      <c r="E179" s="138">
        <v>2.7E-2</v>
      </c>
      <c r="F179" s="139">
        <v>4.0000000000000001E-3</v>
      </c>
      <c r="G179" s="174">
        <v>1.1399999999999999</v>
      </c>
      <c r="H179" s="175" t="s">
        <v>1447</v>
      </c>
      <c r="I179" s="179" t="s">
        <v>1447</v>
      </c>
      <c r="J179" s="41" t="s">
        <v>1447</v>
      </c>
    </row>
    <row r="180" spans="1:10" ht="27.75" customHeight="1" x14ac:dyDescent="0.2">
      <c r="A180" s="172" t="s">
        <v>583</v>
      </c>
      <c r="B180" s="25" t="s">
        <v>1055</v>
      </c>
      <c r="C180" s="181" t="s">
        <v>700</v>
      </c>
      <c r="D180" s="137">
        <v>0.24</v>
      </c>
      <c r="E180" s="138">
        <v>2.7E-2</v>
      </c>
      <c r="F180" s="139">
        <v>4.0000000000000001E-3</v>
      </c>
      <c r="G180" s="174">
        <v>2.2999999999999998</v>
      </c>
      <c r="H180" s="175" t="s">
        <v>1447</v>
      </c>
      <c r="I180" s="179" t="s">
        <v>1447</v>
      </c>
      <c r="J180" s="41" t="s">
        <v>1447</v>
      </c>
    </row>
    <row r="181" spans="1:10" ht="27.75" customHeight="1" x14ac:dyDescent="0.2">
      <c r="A181" s="172" t="s">
        <v>584</v>
      </c>
      <c r="B181" s="25" t="s">
        <v>1055</v>
      </c>
      <c r="C181" s="181" t="s">
        <v>700</v>
      </c>
      <c r="D181" s="137">
        <v>0.24</v>
      </c>
      <c r="E181" s="138">
        <v>2.7E-2</v>
      </c>
      <c r="F181" s="139">
        <v>4.0000000000000001E-3</v>
      </c>
      <c r="G181" s="174">
        <v>6.43</v>
      </c>
      <c r="H181" s="175" t="s">
        <v>1447</v>
      </c>
      <c r="I181" s="179" t="s">
        <v>1447</v>
      </c>
      <c r="J181" s="41" t="s">
        <v>1447</v>
      </c>
    </row>
    <row r="182" spans="1:10" ht="27.75" customHeight="1" x14ac:dyDescent="0.2">
      <c r="A182" s="172" t="s">
        <v>506</v>
      </c>
      <c r="B182" s="25" t="s">
        <v>1055</v>
      </c>
      <c r="C182" s="181" t="s">
        <v>464</v>
      </c>
      <c r="D182" s="137">
        <v>0.24</v>
      </c>
      <c r="E182" s="138">
        <v>2.7E-2</v>
      </c>
      <c r="F182" s="139">
        <v>4.0000000000000001E-3</v>
      </c>
      <c r="G182" s="175" t="s">
        <v>1447</v>
      </c>
      <c r="H182" s="175" t="s">
        <v>1447</v>
      </c>
      <c r="I182" s="179" t="s">
        <v>1447</v>
      </c>
      <c r="J182" s="41" t="s">
        <v>1447</v>
      </c>
    </row>
    <row r="183" spans="1:10" ht="27.75" customHeight="1" x14ac:dyDescent="0.2">
      <c r="A183" s="172" t="s">
        <v>585</v>
      </c>
      <c r="B183" s="25" t="s">
        <v>1055</v>
      </c>
      <c r="C183" s="181">
        <v>0</v>
      </c>
      <c r="D183" s="137">
        <v>0.184</v>
      </c>
      <c r="E183" s="138">
        <v>2.1000000000000001E-2</v>
      </c>
      <c r="F183" s="139">
        <v>3.0000000000000001E-3</v>
      </c>
      <c r="G183" s="174">
        <v>0.5</v>
      </c>
      <c r="H183" s="174">
        <v>0.1</v>
      </c>
      <c r="I183" s="180">
        <v>0.2</v>
      </c>
      <c r="J183" s="40">
        <v>5.0000000000000001E-3</v>
      </c>
    </row>
    <row r="184" spans="1:10" ht="27.75" customHeight="1" x14ac:dyDescent="0.2">
      <c r="A184" s="172" t="s">
        <v>586</v>
      </c>
      <c r="B184" s="25" t="s">
        <v>1055</v>
      </c>
      <c r="C184" s="181">
        <v>0</v>
      </c>
      <c r="D184" s="137">
        <v>0.184</v>
      </c>
      <c r="E184" s="138">
        <v>2.1000000000000001E-2</v>
      </c>
      <c r="F184" s="139">
        <v>3.0000000000000001E-3</v>
      </c>
      <c r="G184" s="174">
        <v>9.6999999999999993</v>
      </c>
      <c r="H184" s="174">
        <v>0.1</v>
      </c>
      <c r="I184" s="180">
        <v>0.2</v>
      </c>
      <c r="J184" s="40">
        <v>5.0000000000000001E-3</v>
      </c>
    </row>
    <row r="185" spans="1:10" ht="27.75" customHeight="1" x14ac:dyDescent="0.2">
      <c r="A185" s="172" t="s">
        <v>587</v>
      </c>
      <c r="B185" s="25" t="s">
        <v>1055</v>
      </c>
      <c r="C185" s="181">
        <v>0</v>
      </c>
      <c r="D185" s="137">
        <v>0.184</v>
      </c>
      <c r="E185" s="138">
        <v>2.1000000000000001E-2</v>
      </c>
      <c r="F185" s="139">
        <v>3.0000000000000001E-3</v>
      </c>
      <c r="G185" s="174">
        <v>19.62</v>
      </c>
      <c r="H185" s="174">
        <v>0.1</v>
      </c>
      <c r="I185" s="180">
        <v>0.2</v>
      </c>
      <c r="J185" s="40">
        <v>5.0000000000000001E-3</v>
      </c>
    </row>
    <row r="186" spans="1:10" ht="27.75" customHeight="1" x14ac:dyDescent="0.2">
      <c r="A186" s="172" t="s">
        <v>588</v>
      </c>
      <c r="B186" s="25" t="s">
        <v>1055</v>
      </c>
      <c r="C186" s="181">
        <v>0</v>
      </c>
      <c r="D186" s="137">
        <v>0.184</v>
      </c>
      <c r="E186" s="138">
        <v>2.1000000000000001E-2</v>
      </c>
      <c r="F186" s="139">
        <v>3.0000000000000001E-3</v>
      </c>
      <c r="G186" s="174">
        <v>31.06</v>
      </c>
      <c r="H186" s="174">
        <v>0.1</v>
      </c>
      <c r="I186" s="180">
        <v>0.2</v>
      </c>
      <c r="J186" s="40">
        <v>5.0000000000000001E-3</v>
      </c>
    </row>
    <row r="187" spans="1:10" ht="27.75" customHeight="1" x14ac:dyDescent="0.2">
      <c r="A187" s="172" t="s">
        <v>589</v>
      </c>
      <c r="B187" s="25" t="s">
        <v>1055</v>
      </c>
      <c r="C187" s="181">
        <v>0</v>
      </c>
      <c r="D187" s="137">
        <v>0.184</v>
      </c>
      <c r="E187" s="138">
        <v>2.1000000000000001E-2</v>
      </c>
      <c r="F187" s="139">
        <v>3.0000000000000001E-3</v>
      </c>
      <c r="G187" s="174">
        <v>68.06</v>
      </c>
      <c r="H187" s="174">
        <v>0.1</v>
      </c>
      <c r="I187" s="180">
        <v>0.2</v>
      </c>
      <c r="J187" s="40">
        <v>5.0000000000000001E-3</v>
      </c>
    </row>
    <row r="188" spans="1:10" ht="27.75" customHeight="1" x14ac:dyDescent="0.2">
      <c r="A188" s="172" t="s">
        <v>590</v>
      </c>
      <c r="B188" s="25" t="s">
        <v>1055</v>
      </c>
      <c r="C188" s="181">
        <v>0</v>
      </c>
      <c r="D188" s="137">
        <v>0.19</v>
      </c>
      <c r="E188" s="138">
        <v>0.02</v>
      </c>
      <c r="F188" s="139">
        <v>3.0000000000000001E-3</v>
      </c>
      <c r="G188" s="174">
        <v>0.57999999999999996</v>
      </c>
      <c r="H188" s="174">
        <v>0.16</v>
      </c>
      <c r="I188" s="180">
        <v>0.28000000000000003</v>
      </c>
      <c r="J188" s="40">
        <v>6.0000000000000001E-3</v>
      </c>
    </row>
    <row r="189" spans="1:10" ht="27.75" customHeight="1" x14ac:dyDescent="0.2">
      <c r="A189" s="172" t="s">
        <v>591</v>
      </c>
      <c r="B189" s="25" t="s">
        <v>1055</v>
      </c>
      <c r="C189" s="181">
        <v>0</v>
      </c>
      <c r="D189" s="137">
        <v>0.19</v>
      </c>
      <c r="E189" s="138">
        <v>0.02</v>
      </c>
      <c r="F189" s="139">
        <v>3.0000000000000001E-3</v>
      </c>
      <c r="G189" s="174">
        <v>14.45</v>
      </c>
      <c r="H189" s="174">
        <v>0.16</v>
      </c>
      <c r="I189" s="180">
        <v>0.28000000000000003</v>
      </c>
      <c r="J189" s="40">
        <v>6.0000000000000001E-3</v>
      </c>
    </row>
    <row r="190" spans="1:10" ht="27.75" customHeight="1" x14ac:dyDescent="0.2">
      <c r="A190" s="172" t="s">
        <v>592</v>
      </c>
      <c r="B190" s="25" t="s">
        <v>1055</v>
      </c>
      <c r="C190" s="181">
        <v>0</v>
      </c>
      <c r="D190" s="137">
        <v>0.19</v>
      </c>
      <c r="E190" s="138">
        <v>0.02</v>
      </c>
      <c r="F190" s="139">
        <v>3.0000000000000001E-3</v>
      </c>
      <c r="G190" s="174">
        <v>29.4</v>
      </c>
      <c r="H190" s="174">
        <v>0.16</v>
      </c>
      <c r="I190" s="180">
        <v>0.28000000000000003</v>
      </c>
      <c r="J190" s="40">
        <v>6.0000000000000001E-3</v>
      </c>
    </row>
    <row r="191" spans="1:10" ht="27.75" customHeight="1" x14ac:dyDescent="0.2">
      <c r="A191" s="172" t="s">
        <v>593</v>
      </c>
      <c r="B191" s="25" t="s">
        <v>1055</v>
      </c>
      <c r="C191" s="181">
        <v>0</v>
      </c>
      <c r="D191" s="137">
        <v>0.19</v>
      </c>
      <c r="E191" s="138">
        <v>0.02</v>
      </c>
      <c r="F191" s="139">
        <v>3.0000000000000001E-3</v>
      </c>
      <c r="G191" s="174">
        <v>46.66</v>
      </c>
      <c r="H191" s="174">
        <v>0.16</v>
      </c>
      <c r="I191" s="180">
        <v>0.28000000000000003</v>
      </c>
      <c r="J191" s="40">
        <v>6.0000000000000001E-3</v>
      </c>
    </row>
    <row r="192" spans="1:10" ht="27.75" customHeight="1" x14ac:dyDescent="0.2">
      <c r="A192" s="172" t="s">
        <v>594</v>
      </c>
      <c r="B192" s="25" t="s">
        <v>1055</v>
      </c>
      <c r="C192" s="181">
        <v>0</v>
      </c>
      <c r="D192" s="137">
        <v>0.19</v>
      </c>
      <c r="E192" s="138">
        <v>0.02</v>
      </c>
      <c r="F192" s="139">
        <v>3.0000000000000001E-3</v>
      </c>
      <c r="G192" s="174">
        <v>102.46</v>
      </c>
      <c r="H192" s="174">
        <v>0.16</v>
      </c>
      <c r="I192" s="180">
        <v>0.28000000000000003</v>
      </c>
      <c r="J192" s="40">
        <v>6.0000000000000001E-3</v>
      </c>
    </row>
    <row r="193" spans="1:10" ht="27.75" customHeight="1" x14ac:dyDescent="0.2">
      <c r="A193" s="172" t="s">
        <v>595</v>
      </c>
      <c r="B193" s="25" t="s">
        <v>1055</v>
      </c>
      <c r="C193" s="181">
        <v>0</v>
      </c>
      <c r="D193" s="137">
        <v>0.185</v>
      </c>
      <c r="E193" s="138">
        <v>1.9E-2</v>
      </c>
      <c r="F193" s="139">
        <v>4.0000000000000001E-3</v>
      </c>
      <c r="G193" s="174">
        <v>5.62</v>
      </c>
      <c r="H193" s="174">
        <v>0.2</v>
      </c>
      <c r="I193" s="180">
        <v>0.36</v>
      </c>
      <c r="J193" s="40">
        <v>5.0000000000000001E-3</v>
      </c>
    </row>
    <row r="194" spans="1:10" ht="27.75" customHeight="1" x14ac:dyDescent="0.2">
      <c r="A194" s="172" t="s">
        <v>596</v>
      </c>
      <c r="B194" s="25" t="s">
        <v>1055</v>
      </c>
      <c r="C194" s="181">
        <v>0</v>
      </c>
      <c r="D194" s="137">
        <v>0.185</v>
      </c>
      <c r="E194" s="138">
        <v>1.9E-2</v>
      </c>
      <c r="F194" s="139">
        <v>4.0000000000000001E-3</v>
      </c>
      <c r="G194" s="174">
        <v>59.51</v>
      </c>
      <c r="H194" s="174">
        <v>0.2</v>
      </c>
      <c r="I194" s="180">
        <v>0.36</v>
      </c>
      <c r="J194" s="40">
        <v>5.0000000000000001E-3</v>
      </c>
    </row>
    <row r="195" spans="1:10" ht="27.75" customHeight="1" x14ac:dyDescent="0.2">
      <c r="A195" s="172" t="s">
        <v>597</v>
      </c>
      <c r="B195" s="25" t="s">
        <v>1055</v>
      </c>
      <c r="C195" s="181">
        <v>0</v>
      </c>
      <c r="D195" s="137">
        <v>0.185</v>
      </c>
      <c r="E195" s="138">
        <v>1.9E-2</v>
      </c>
      <c r="F195" s="139">
        <v>4.0000000000000001E-3</v>
      </c>
      <c r="G195" s="174">
        <v>301.08999999999997</v>
      </c>
      <c r="H195" s="174">
        <v>0.2</v>
      </c>
      <c r="I195" s="180">
        <v>0.36</v>
      </c>
      <c r="J195" s="40">
        <v>5.0000000000000001E-3</v>
      </c>
    </row>
    <row r="196" spans="1:10" ht="27.75" customHeight="1" x14ac:dyDescent="0.2">
      <c r="A196" s="172" t="s">
        <v>598</v>
      </c>
      <c r="B196" s="25" t="s">
        <v>1055</v>
      </c>
      <c r="C196" s="181">
        <v>0</v>
      </c>
      <c r="D196" s="137">
        <v>0.185</v>
      </c>
      <c r="E196" s="138">
        <v>1.9E-2</v>
      </c>
      <c r="F196" s="139">
        <v>4.0000000000000001E-3</v>
      </c>
      <c r="G196" s="174">
        <v>614.12</v>
      </c>
      <c r="H196" s="174">
        <v>0.2</v>
      </c>
      <c r="I196" s="180">
        <v>0.36</v>
      </c>
      <c r="J196" s="40">
        <v>5.0000000000000001E-3</v>
      </c>
    </row>
    <row r="197" spans="1:10" ht="27.75" customHeight="1" x14ac:dyDescent="0.2">
      <c r="A197" s="172" t="s">
        <v>599</v>
      </c>
      <c r="B197" s="25" t="s">
        <v>1055</v>
      </c>
      <c r="C197" s="181">
        <v>0</v>
      </c>
      <c r="D197" s="137">
        <v>0.185</v>
      </c>
      <c r="E197" s="138">
        <v>1.9E-2</v>
      </c>
      <c r="F197" s="139">
        <v>4.0000000000000001E-3</v>
      </c>
      <c r="G197" s="174">
        <v>1368.51</v>
      </c>
      <c r="H197" s="174">
        <v>0.2</v>
      </c>
      <c r="I197" s="180">
        <v>0.36</v>
      </c>
      <c r="J197" s="40">
        <v>5.0000000000000001E-3</v>
      </c>
    </row>
    <row r="198" spans="1:10" ht="27.75" customHeight="1" x14ac:dyDescent="0.2">
      <c r="A198" s="172" t="s">
        <v>507</v>
      </c>
      <c r="B198" s="25" t="s">
        <v>1055</v>
      </c>
      <c r="C198" s="181" t="s">
        <v>465</v>
      </c>
      <c r="D198" s="140">
        <v>0.745</v>
      </c>
      <c r="E198" s="141">
        <v>0.105</v>
      </c>
      <c r="F198" s="139">
        <v>7.1999999999999995E-2</v>
      </c>
      <c r="G198" s="175" t="s">
        <v>1447</v>
      </c>
      <c r="H198" s="175" t="s">
        <v>1447</v>
      </c>
      <c r="I198" s="179" t="s">
        <v>1447</v>
      </c>
      <c r="J198" s="41" t="s">
        <v>1447</v>
      </c>
    </row>
    <row r="199" spans="1:10" ht="27.75" customHeight="1" x14ac:dyDescent="0.2">
      <c r="A199" s="172" t="s">
        <v>508</v>
      </c>
      <c r="B199" s="25" t="s">
        <v>1055</v>
      </c>
      <c r="C199" s="181">
        <v>0</v>
      </c>
      <c r="D199" s="137">
        <v>-0.27600000000000002</v>
      </c>
      <c r="E199" s="138">
        <v>-3.1E-2</v>
      </c>
      <c r="F199" s="139">
        <v>-4.0000000000000001E-3</v>
      </c>
      <c r="G199" s="174">
        <v>0</v>
      </c>
      <c r="H199" s="175" t="s">
        <v>1447</v>
      </c>
      <c r="I199" s="179" t="s">
        <v>1447</v>
      </c>
      <c r="J199" s="41" t="s">
        <v>1447</v>
      </c>
    </row>
    <row r="200" spans="1:10" ht="27.75" customHeight="1" x14ac:dyDescent="0.2">
      <c r="A200" s="172" t="s">
        <v>509</v>
      </c>
      <c r="B200" s="25" t="s">
        <v>1055</v>
      </c>
      <c r="C200" s="181">
        <v>0</v>
      </c>
      <c r="D200" s="137">
        <v>-0.29899999999999999</v>
      </c>
      <c r="E200" s="138">
        <v>-3.4000000000000002E-2</v>
      </c>
      <c r="F200" s="139">
        <v>-5.0000000000000001E-3</v>
      </c>
      <c r="G200" s="174">
        <v>0</v>
      </c>
      <c r="H200" s="175" t="s">
        <v>1447</v>
      </c>
      <c r="I200" s="179" t="s">
        <v>1447</v>
      </c>
      <c r="J200" s="41" t="s">
        <v>1447</v>
      </c>
    </row>
    <row r="201" spans="1:10" ht="27.75" customHeight="1" x14ac:dyDescent="0.2">
      <c r="A201" s="172" t="s">
        <v>510</v>
      </c>
      <c r="B201" s="25" t="s">
        <v>1055</v>
      </c>
      <c r="C201" s="181">
        <v>0</v>
      </c>
      <c r="D201" s="137">
        <v>-0.27600000000000002</v>
      </c>
      <c r="E201" s="138">
        <v>-3.1E-2</v>
      </c>
      <c r="F201" s="139">
        <v>-4.0000000000000001E-3</v>
      </c>
      <c r="G201" s="174">
        <v>0</v>
      </c>
      <c r="H201" s="175" t="s">
        <v>1447</v>
      </c>
      <c r="I201" s="179" t="s">
        <v>1447</v>
      </c>
      <c r="J201" s="40">
        <v>8.9999999999999993E-3</v>
      </c>
    </row>
    <row r="202" spans="1:10" ht="27.75" customHeight="1" x14ac:dyDescent="0.2">
      <c r="A202" s="172" t="s">
        <v>511</v>
      </c>
      <c r="B202" s="25" t="s">
        <v>1055</v>
      </c>
      <c r="C202" s="181">
        <v>0</v>
      </c>
      <c r="D202" s="137">
        <v>-0.29899999999999999</v>
      </c>
      <c r="E202" s="138">
        <v>-3.4000000000000002E-2</v>
      </c>
      <c r="F202" s="139">
        <v>-5.0000000000000001E-3</v>
      </c>
      <c r="G202" s="174">
        <v>0</v>
      </c>
      <c r="H202" s="175" t="s">
        <v>1447</v>
      </c>
      <c r="I202" s="179" t="s">
        <v>1447</v>
      </c>
      <c r="J202" s="40">
        <v>8.9999999999999993E-3</v>
      </c>
    </row>
    <row r="203" spans="1:10" ht="27.75" customHeight="1" x14ac:dyDescent="0.2">
      <c r="A203" s="172" t="s">
        <v>512</v>
      </c>
      <c r="B203" s="25" t="s">
        <v>1055</v>
      </c>
      <c r="C203" s="181">
        <v>0</v>
      </c>
      <c r="D203" s="137">
        <v>-0.44900000000000001</v>
      </c>
      <c r="E203" s="138">
        <v>-4.8000000000000001E-2</v>
      </c>
      <c r="F203" s="139">
        <v>-8.0000000000000002E-3</v>
      </c>
      <c r="G203" s="174">
        <v>7.6</v>
      </c>
      <c r="H203" s="175" t="s">
        <v>1447</v>
      </c>
      <c r="I203" s="179" t="s">
        <v>1447</v>
      </c>
      <c r="J203" s="40">
        <v>1.6E-2</v>
      </c>
    </row>
    <row r="206" spans="1:10" ht="27.75" customHeight="1" x14ac:dyDescent="0.2">
      <c r="E206" s="242"/>
      <c r="G206" s="242"/>
    </row>
    <row r="207" spans="1:10" ht="27.75" customHeight="1" x14ac:dyDescent="0.2">
      <c r="E207" s="242"/>
      <c r="G207" s="24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B10:E10"/>
    <mergeCell ref="G10:H10"/>
    <mergeCell ref="G11:H11"/>
    <mergeCell ref="B1:D1"/>
    <mergeCell ref="F1:H1"/>
    <mergeCell ref="A2:J2"/>
    <mergeCell ref="F4:J4"/>
    <mergeCell ref="A4:D4"/>
    <mergeCell ref="B8:D8"/>
    <mergeCell ref="C9:D9"/>
    <mergeCell ref="F9:G9"/>
    <mergeCell ref="F8:G8"/>
    <mergeCell ref="F7:G7"/>
    <mergeCell ref="F6:G6"/>
    <mergeCell ref="F5:G5"/>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D22" sqref="D22"/>
    </sheetView>
  </sheetViews>
  <sheetFormatPr defaultRowHeight="12.75" x14ac:dyDescent="0.2"/>
  <cols>
    <col min="1" max="1" width="24" customWidth="1"/>
    <col min="2" max="5" width="26.140625" customWidth="1"/>
    <col min="6" max="6" width="28.140625" customWidth="1"/>
  </cols>
  <sheetData>
    <row r="1" spans="1:16384" s="2" customFormat="1" ht="27.75" customHeight="1" x14ac:dyDescent="0.2">
      <c r="A1" s="134" t="s">
        <v>27</v>
      </c>
      <c r="B1"/>
      <c r="C1" s="133"/>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18" t="s">
        <v>182</v>
      </c>
      <c r="B2" s="319"/>
      <c r="C2" s="319"/>
      <c r="D2" s="319"/>
      <c r="E2" s="319"/>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72" t="str">
        <f>Overview!B4&amp; " - Illustrative LLFs for year beginning "&amp;TEXT(Overview!D4,"D MMMM YYYY")</f>
        <v>Western Power Distribution (South Wales) plc - Illustrative LLFs for year beginning 1 April 2022</v>
      </c>
      <c r="B3" s="272"/>
      <c r="C3" s="272"/>
      <c r="D3" s="272"/>
      <c r="E3" s="272"/>
    </row>
    <row r="4" spans="1:16384" ht="19.5" customHeight="1" x14ac:dyDescent="0.2">
      <c r="A4" s="323" t="s">
        <v>20</v>
      </c>
      <c r="B4" s="207" t="s">
        <v>7</v>
      </c>
      <c r="C4" s="207" t="s">
        <v>8</v>
      </c>
      <c r="D4" s="207" t="s">
        <v>9</v>
      </c>
      <c r="E4" s="207" t="s">
        <v>10</v>
      </c>
    </row>
    <row r="5" spans="1:16384" ht="19.5" customHeight="1" x14ac:dyDescent="0.2">
      <c r="A5" s="324"/>
      <c r="B5" s="207" t="s">
        <v>705</v>
      </c>
      <c r="C5" s="207" t="s">
        <v>706</v>
      </c>
      <c r="D5" s="207" t="s">
        <v>707</v>
      </c>
      <c r="E5" s="207" t="s">
        <v>708</v>
      </c>
    </row>
    <row r="6" spans="1:16384" ht="45" customHeight="1" x14ac:dyDescent="0.2">
      <c r="A6" s="214" t="s">
        <v>709</v>
      </c>
      <c r="B6" s="212"/>
      <c r="C6" s="212"/>
      <c r="D6" s="209" t="s">
        <v>720</v>
      </c>
      <c r="E6" s="209" t="s">
        <v>721</v>
      </c>
    </row>
    <row r="7" spans="1:16384" ht="45" customHeight="1" x14ac:dyDescent="0.2">
      <c r="A7" s="214" t="s">
        <v>710</v>
      </c>
      <c r="B7" s="209" t="s">
        <v>711</v>
      </c>
      <c r="C7" s="208" t="s">
        <v>722</v>
      </c>
      <c r="D7" s="209" t="s">
        <v>720</v>
      </c>
      <c r="E7" s="209" t="s">
        <v>723</v>
      </c>
    </row>
    <row r="8" spans="1:16384" ht="45" customHeight="1" x14ac:dyDescent="0.2">
      <c r="A8" s="214" t="s">
        <v>23</v>
      </c>
      <c r="B8" s="212"/>
      <c r="C8" s="212"/>
      <c r="D8" s="209" t="s">
        <v>720</v>
      </c>
      <c r="E8" s="209" t="s">
        <v>721</v>
      </c>
    </row>
    <row r="9" spans="1:16384" ht="25.5" customHeight="1" x14ac:dyDescent="0.2">
      <c r="A9" s="215" t="s">
        <v>21</v>
      </c>
      <c r="B9" s="320" t="s">
        <v>22</v>
      </c>
      <c r="C9" s="321"/>
      <c r="D9" s="321"/>
      <c r="E9" s="322"/>
    </row>
    <row r="10" spans="1:16384" s="13" customFormat="1" x14ac:dyDescent="0.2">
      <c r="A10" s="206"/>
      <c r="B10" s="205"/>
      <c r="C10" s="205"/>
      <c r="D10" s="205"/>
      <c r="E10" s="205"/>
    </row>
    <row r="11" spans="1:16384" ht="12.75" customHeight="1" x14ac:dyDescent="0.2">
      <c r="A11" s="203"/>
      <c r="B11" s="205"/>
      <c r="C11" s="205"/>
      <c r="D11" s="205"/>
      <c r="E11" s="205"/>
    </row>
    <row r="12" spans="1:16384" ht="22.5" customHeight="1" x14ac:dyDescent="0.2">
      <c r="A12" s="259" t="s">
        <v>74</v>
      </c>
      <c r="B12" s="276"/>
      <c r="C12" s="276"/>
      <c r="D12" s="276"/>
      <c r="E12" s="276"/>
      <c r="F12" s="260"/>
    </row>
    <row r="13" spans="1:16384" ht="22.5" customHeight="1" x14ac:dyDescent="0.2">
      <c r="A13" s="259" t="s">
        <v>6</v>
      </c>
      <c r="B13" s="276"/>
      <c r="C13" s="276"/>
      <c r="D13" s="276"/>
      <c r="E13" s="276"/>
      <c r="F13" s="260"/>
    </row>
    <row r="14" spans="1:16384" ht="33" customHeight="1" x14ac:dyDescent="0.2">
      <c r="A14" s="21" t="s">
        <v>75</v>
      </c>
      <c r="B14" s="21" t="s">
        <v>7</v>
      </c>
      <c r="C14" s="21" t="s">
        <v>8</v>
      </c>
      <c r="D14" s="21" t="s">
        <v>9</v>
      </c>
      <c r="E14" s="21" t="s">
        <v>10</v>
      </c>
      <c r="F14" s="21" t="s">
        <v>11</v>
      </c>
    </row>
    <row r="15" spans="1:16384" ht="22.5" customHeight="1" x14ac:dyDescent="0.2">
      <c r="A15" s="204" t="s">
        <v>712</v>
      </c>
      <c r="B15" s="12"/>
      <c r="C15" s="12"/>
      <c r="D15" s="12"/>
      <c r="E15" s="12"/>
      <c r="F15" s="12"/>
    </row>
    <row r="16" spans="1:16384" ht="22.5" customHeight="1" x14ac:dyDescent="0.2">
      <c r="A16" s="204" t="s">
        <v>713</v>
      </c>
      <c r="B16" s="12"/>
      <c r="C16" s="12"/>
      <c r="D16" s="12"/>
      <c r="E16" s="12"/>
      <c r="F16" s="12"/>
    </row>
    <row r="17" spans="1:6" ht="22.5" customHeight="1" x14ac:dyDescent="0.2">
      <c r="A17" s="204" t="s">
        <v>714</v>
      </c>
      <c r="B17" s="12"/>
      <c r="C17" s="12"/>
      <c r="D17" s="12"/>
      <c r="E17" s="12"/>
      <c r="F17" s="12"/>
    </row>
    <row r="18" spans="1:6" ht="22.5" customHeight="1" x14ac:dyDescent="0.2">
      <c r="A18" s="204" t="s">
        <v>715</v>
      </c>
      <c r="B18" s="12"/>
      <c r="C18" s="12"/>
      <c r="D18" s="12"/>
      <c r="E18" s="12"/>
      <c r="F18" s="12" t="s">
        <v>1056</v>
      </c>
    </row>
    <row r="19" spans="1:6" ht="22.5" customHeight="1" x14ac:dyDescent="0.2">
      <c r="A19" s="204" t="s">
        <v>716</v>
      </c>
      <c r="B19" s="12"/>
      <c r="C19" s="12"/>
      <c r="D19" s="12"/>
      <c r="E19" s="12"/>
      <c r="F19" s="12" t="s">
        <v>1057</v>
      </c>
    </row>
    <row r="20" spans="1:6" ht="42.75" customHeight="1" x14ac:dyDescent="0.2">
      <c r="A20" s="204" t="s">
        <v>717</v>
      </c>
      <c r="B20" s="12"/>
      <c r="C20" s="12"/>
      <c r="D20" s="12"/>
      <c r="E20" s="12"/>
      <c r="F20" s="239" t="s">
        <v>1058</v>
      </c>
    </row>
    <row r="21" spans="1:6" ht="42.75" customHeight="1" x14ac:dyDescent="0.2">
      <c r="A21" s="204" t="s">
        <v>718</v>
      </c>
      <c r="B21" s="12"/>
      <c r="C21" s="12"/>
      <c r="D21" s="12"/>
      <c r="E21" s="12"/>
      <c r="F21" s="239" t="s">
        <v>1059</v>
      </c>
    </row>
    <row r="22" spans="1:6" ht="111" customHeight="1" x14ac:dyDescent="0.2">
      <c r="A22" s="204" t="s">
        <v>719</v>
      </c>
      <c r="B22" s="12"/>
      <c r="C22" s="12"/>
      <c r="D22" s="12"/>
      <c r="E22" s="12"/>
      <c r="F22" s="239" t="s">
        <v>1060</v>
      </c>
    </row>
    <row r="24" spans="1:6" ht="22.5" customHeight="1" x14ac:dyDescent="0.2">
      <c r="A24" s="259" t="s">
        <v>76</v>
      </c>
      <c r="B24" s="276"/>
      <c r="C24" s="276"/>
      <c r="D24" s="276"/>
      <c r="E24" s="276"/>
      <c r="F24" s="260"/>
    </row>
    <row r="25" spans="1:6" ht="22.5" customHeight="1" x14ac:dyDescent="0.2">
      <c r="A25" s="259" t="s">
        <v>18</v>
      </c>
      <c r="B25" s="276"/>
      <c r="C25" s="276"/>
      <c r="D25" s="276"/>
      <c r="E25" s="276"/>
      <c r="F25" s="260"/>
    </row>
    <row r="26" spans="1:6" ht="33" customHeight="1" x14ac:dyDescent="0.2">
      <c r="A26" s="21" t="s">
        <v>12</v>
      </c>
      <c r="B26" s="21" t="s">
        <v>7</v>
      </c>
      <c r="C26" s="21" t="s">
        <v>8</v>
      </c>
      <c r="D26" s="21" t="s">
        <v>9</v>
      </c>
      <c r="E26" s="21" t="s">
        <v>10</v>
      </c>
      <c r="F26" s="21" t="s">
        <v>11</v>
      </c>
    </row>
    <row r="27" spans="1:6" ht="22.5" customHeight="1" x14ac:dyDescent="0.2">
      <c r="A27" s="1" t="s">
        <v>13</v>
      </c>
      <c r="B27" s="12"/>
      <c r="C27" s="12"/>
      <c r="D27" s="12"/>
      <c r="E27" s="12"/>
      <c r="F27" s="12"/>
    </row>
    <row r="28" spans="1:6" ht="22.5" customHeight="1" x14ac:dyDescent="0.2">
      <c r="A28" s="1" t="s">
        <v>14</v>
      </c>
      <c r="B28" s="12"/>
      <c r="C28" s="12"/>
      <c r="D28" s="12"/>
      <c r="E28" s="12"/>
      <c r="F28" s="12"/>
    </row>
    <row r="29" spans="1:6" ht="22.5" customHeight="1" x14ac:dyDescent="0.2">
      <c r="A29" s="1" t="s">
        <v>15</v>
      </c>
      <c r="B29" s="12"/>
      <c r="C29" s="12"/>
      <c r="D29" s="12"/>
      <c r="E29" s="12"/>
      <c r="F29" s="12"/>
    </row>
    <row r="30" spans="1:6" ht="22.5" customHeight="1" x14ac:dyDescent="0.2">
      <c r="A30" s="1" t="s">
        <v>16</v>
      </c>
      <c r="B30" s="12"/>
      <c r="C30" s="12"/>
      <c r="D30" s="12"/>
      <c r="E30" s="12"/>
      <c r="F30" s="12"/>
    </row>
    <row r="31" spans="1:6" ht="22.5" customHeight="1" x14ac:dyDescent="0.2">
      <c r="A31" s="1" t="s">
        <v>17</v>
      </c>
      <c r="B31" s="12"/>
      <c r="C31" s="12"/>
      <c r="D31" s="12"/>
      <c r="E31" s="12"/>
      <c r="F31" s="12"/>
    </row>
    <row r="33" spans="1:6" ht="22.5" customHeight="1" x14ac:dyDescent="0.2">
      <c r="A33" s="259" t="s">
        <v>76</v>
      </c>
      <c r="B33" s="276"/>
      <c r="C33" s="276"/>
      <c r="D33" s="276"/>
      <c r="E33" s="276"/>
      <c r="F33" s="260"/>
    </row>
    <row r="34" spans="1:6" ht="22.5" customHeight="1" x14ac:dyDescent="0.2">
      <c r="A34" s="259" t="s">
        <v>19</v>
      </c>
      <c r="B34" s="276"/>
      <c r="C34" s="276"/>
      <c r="D34" s="276"/>
      <c r="E34" s="276"/>
      <c r="F34" s="260"/>
    </row>
    <row r="35" spans="1:6" ht="33" customHeight="1" x14ac:dyDescent="0.2">
      <c r="A35" s="21" t="s">
        <v>12</v>
      </c>
      <c r="B35" s="21" t="s">
        <v>7</v>
      </c>
      <c r="C35" s="21" t="s">
        <v>8</v>
      </c>
      <c r="D35" s="21" t="s">
        <v>9</v>
      </c>
      <c r="E35" s="21" t="s">
        <v>10</v>
      </c>
      <c r="F35" s="21" t="s">
        <v>11</v>
      </c>
    </row>
    <row r="36" spans="1:6" ht="22.5" customHeight="1" x14ac:dyDescent="0.2">
      <c r="A36" s="1" t="s">
        <v>13</v>
      </c>
      <c r="B36" s="12"/>
      <c r="C36" s="12"/>
      <c r="D36" s="12"/>
      <c r="E36" s="12"/>
      <c r="F36" s="12"/>
    </row>
    <row r="37" spans="1:6" ht="22.5" customHeight="1" x14ac:dyDescent="0.2">
      <c r="A37" s="1" t="s">
        <v>14</v>
      </c>
      <c r="B37" s="12"/>
      <c r="C37" s="12"/>
      <c r="D37" s="12"/>
      <c r="E37" s="12"/>
      <c r="F37" s="12"/>
    </row>
    <row r="38" spans="1:6" ht="22.5" customHeight="1" x14ac:dyDescent="0.2">
      <c r="A38" s="1" t="s">
        <v>15</v>
      </c>
      <c r="B38" s="12"/>
      <c r="C38" s="12"/>
      <c r="D38" s="12"/>
      <c r="E38" s="12"/>
      <c r="F38" s="12"/>
    </row>
    <row r="39" spans="1:6" ht="22.5" customHeight="1" x14ac:dyDescent="0.2">
      <c r="A39" s="1" t="s">
        <v>16</v>
      </c>
      <c r="B39" s="12"/>
      <c r="C39" s="12"/>
      <c r="D39" s="12"/>
      <c r="E39" s="12"/>
      <c r="F39" s="12"/>
    </row>
    <row r="40" spans="1:6" ht="22.5" customHeight="1" x14ac:dyDescent="0.2">
      <c r="A40" s="1" t="s">
        <v>17</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4" t="s">
        <v>27</v>
      </c>
      <c r="B1" s="14"/>
      <c r="C1" s="14"/>
      <c r="D1" s="14"/>
      <c r="G1" s="22"/>
      <c r="H1" s="325" t="s">
        <v>184</v>
      </c>
      <c r="I1" s="326"/>
    </row>
    <row r="2" spans="1:16" ht="27.75" customHeight="1" x14ac:dyDescent="0.2">
      <c r="A2" s="288" t="s">
        <v>183</v>
      </c>
      <c r="B2" s="289"/>
      <c r="C2" s="289"/>
      <c r="D2" s="289"/>
      <c r="E2" s="289"/>
      <c r="F2" s="289"/>
      <c r="G2" s="289"/>
      <c r="H2" s="289"/>
      <c r="I2" s="289"/>
      <c r="J2" s="289"/>
      <c r="K2" s="289"/>
      <c r="L2" s="289"/>
      <c r="M2" s="289"/>
      <c r="N2" s="289"/>
      <c r="O2" s="289"/>
      <c r="P2" s="290"/>
    </row>
    <row r="3" spans="1:16" ht="17.25" customHeight="1" x14ac:dyDescent="0.2">
      <c r="A3" s="14"/>
      <c r="B3" s="14"/>
      <c r="C3" s="14"/>
      <c r="D3" s="14"/>
      <c r="G3" s="22"/>
    </row>
    <row r="4" spans="1:16" s="11" customFormat="1" ht="25.5" customHeight="1" x14ac:dyDescent="0.2">
      <c r="A4" s="288" t="str">
        <f>Overview!B4&amp; " - Effective from "&amp;TEXT(Overview!D4,"D MMMM YYYY")&amp;" - "&amp;Overview!E4&amp;" new designated EHV charges"</f>
        <v>Western Power Distribution (South Wales) plc - Effective from 1 April 2022 - Final new designated EHV charges</v>
      </c>
      <c r="B4" s="289"/>
      <c r="C4" s="289"/>
      <c r="D4" s="289"/>
      <c r="E4" s="289"/>
      <c r="F4" s="289"/>
      <c r="G4" s="289"/>
      <c r="H4" s="289"/>
      <c r="I4" s="289"/>
      <c r="J4" s="289"/>
      <c r="K4" s="289"/>
      <c r="L4" s="289"/>
      <c r="M4" s="289"/>
      <c r="N4" s="289"/>
      <c r="O4" s="289"/>
      <c r="P4" s="290"/>
    </row>
    <row r="5" spans="1:16" ht="69.75" customHeight="1" x14ac:dyDescent="0.2">
      <c r="A5" s="26" t="s">
        <v>187</v>
      </c>
      <c r="B5" s="26" t="s">
        <v>98</v>
      </c>
      <c r="C5" s="26" t="s">
        <v>64</v>
      </c>
      <c r="D5" s="26" t="s">
        <v>65</v>
      </c>
      <c r="E5" s="26" t="s">
        <v>99</v>
      </c>
      <c r="F5" s="26" t="s">
        <v>64</v>
      </c>
      <c r="G5" s="26" t="s">
        <v>66</v>
      </c>
      <c r="H5" s="75" t="s">
        <v>58</v>
      </c>
      <c r="I5" s="75" t="str">
        <f>'Annex 2 EHV charges'!H10</f>
        <v>Import
Super Red
unit charge
(p/kWh)</v>
      </c>
      <c r="J5" s="75" t="str">
        <f>'Annex 2 EHV charges'!I10</f>
        <v>Import
fixed charge
(p/day)</v>
      </c>
      <c r="K5" s="75" t="str">
        <f>'Annex 2 EHV charges'!J10</f>
        <v>Import
capacity charge
(p/kVA/day)</v>
      </c>
      <c r="L5" s="75" t="str">
        <f>'Annex 2 EHV charges'!K10</f>
        <v>Import
exceeded capacity charge
(p/kVA/day)</v>
      </c>
      <c r="M5" s="75" t="str">
        <f>'Annex 2 EHV charges'!L10</f>
        <v>Export
Super Red
unit charge
(p/kWh)</v>
      </c>
      <c r="N5" s="75" t="str">
        <f>'Annex 2 EHV charges'!M10</f>
        <v>Export
fixed charge
(p/day)</v>
      </c>
      <c r="O5" s="75" t="str">
        <f>'Annex 2 EHV charges'!N10</f>
        <v>Export
capacity charge
(p/kVA/day)</v>
      </c>
      <c r="P5" s="75" t="str">
        <f>'Annex 2 EHV charges'!O10</f>
        <v>Export
exceeded capacity charge
(p/kVA/day)</v>
      </c>
    </row>
    <row r="6" spans="1:16" ht="22.5" customHeight="1" x14ac:dyDescent="0.2">
      <c r="A6" s="46"/>
      <c r="B6" s="46" t="s">
        <v>77</v>
      </c>
      <c r="C6" s="46"/>
      <c r="D6" s="46"/>
      <c r="E6" s="47" t="s">
        <v>78</v>
      </c>
      <c r="F6" s="47"/>
      <c r="G6" s="47"/>
      <c r="H6" s="48"/>
      <c r="I6" s="28"/>
      <c r="J6" s="29"/>
      <c r="K6" s="29"/>
      <c r="L6" s="29"/>
      <c r="M6" s="37"/>
      <c r="N6" s="38"/>
      <c r="O6" s="38"/>
      <c r="P6" s="38"/>
    </row>
    <row r="7" spans="1:16" ht="22.5" customHeight="1" x14ac:dyDescent="0.2">
      <c r="A7" s="46"/>
      <c r="B7" s="46" t="s">
        <v>79</v>
      </c>
      <c r="C7" s="46"/>
      <c r="D7" s="46"/>
      <c r="E7" s="47" t="s">
        <v>88</v>
      </c>
      <c r="F7" s="47"/>
      <c r="G7" s="47"/>
      <c r="H7" s="48"/>
      <c r="I7" s="28"/>
      <c r="J7" s="29"/>
      <c r="K7" s="29"/>
      <c r="L7" s="29"/>
      <c r="M7" s="37"/>
      <c r="N7" s="38"/>
      <c r="O7" s="38"/>
      <c r="P7" s="38"/>
    </row>
    <row r="8" spans="1:16" ht="22.5" customHeight="1" x14ac:dyDescent="0.2">
      <c r="A8" s="46"/>
      <c r="B8" s="46" t="s">
        <v>80</v>
      </c>
      <c r="C8" s="46"/>
      <c r="D8" s="46"/>
      <c r="E8" s="47" t="s">
        <v>89</v>
      </c>
      <c r="F8" s="47"/>
      <c r="G8" s="47"/>
      <c r="H8" s="48"/>
      <c r="I8" s="28"/>
      <c r="J8" s="29"/>
      <c r="K8" s="29"/>
      <c r="L8" s="29"/>
      <c r="M8" s="37"/>
      <c r="N8" s="38"/>
      <c r="O8" s="38"/>
      <c r="P8" s="38"/>
    </row>
    <row r="9" spans="1:16" ht="22.5" customHeight="1" x14ac:dyDescent="0.2">
      <c r="A9" s="46"/>
      <c r="B9" s="46" t="s">
        <v>81</v>
      </c>
      <c r="C9" s="46"/>
      <c r="D9" s="46"/>
      <c r="E9" s="47" t="s">
        <v>90</v>
      </c>
      <c r="F9" s="47"/>
      <c r="G9" s="47"/>
      <c r="H9" s="48"/>
      <c r="I9" s="28"/>
      <c r="J9" s="29"/>
      <c r="K9" s="29"/>
      <c r="L9" s="29"/>
      <c r="M9" s="37"/>
      <c r="N9" s="38"/>
      <c r="O9" s="38"/>
      <c r="P9" s="38"/>
    </row>
    <row r="10" spans="1:16" ht="22.5" customHeight="1" x14ac:dyDescent="0.2">
      <c r="A10" s="46"/>
      <c r="B10" s="46" t="s">
        <v>82</v>
      </c>
      <c r="C10" s="46"/>
      <c r="D10" s="46"/>
      <c r="E10" s="47" t="s">
        <v>91</v>
      </c>
      <c r="F10" s="47"/>
      <c r="G10" s="47"/>
      <c r="H10" s="48"/>
      <c r="I10" s="28"/>
      <c r="J10" s="29"/>
      <c r="K10" s="29"/>
      <c r="L10" s="29"/>
      <c r="M10" s="37"/>
      <c r="N10" s="38"/>
      <c r="O10" s="38"/>
      <c r="P10" s="38"/>
    </row>
    <row r="11" spans="1:16" ht="22.5" customHeight="1" x14ac:dyDescent="0.2">
      <c r="A11" s="46"/>
      <c r="B11" s="46" t="s">
        <v>83</v>
      </c>
      <c r="C11" s="46"/>
      <c r="D11" s="46"/>
      <c r="E11" s="47" t="s">
        <v>92</v>
      </c>
      <c r="F11" s="47"/>
      <c r="G11" s="47"/>
      <c r="H11" s="48"/>
      <c r="I11" s="28"/>
      <c r="J11" s="29"/>
      <c r="K11" s="29"/>
      <c r="L11" s="29"/>
      <c r="M11" s="37"/>
      <c r="N11" s="38"/>
      <c r="O11" s="38"/>
      <c r="P11" s="38"/>
    </row>
    <row r="12" spans="1:16" ht="22.5" customHeight="1" x14ac:dyDescent="0.2">
      <c r="A12" s="46"/>
      <c r="B12" s="46" t="s">
        <v>84</v>
      </c>
      <c r="C12" s="46"/>
      <c r="D12" s="46"/>
      <c r="E12" s="47" t="s">
        <v>93</v>
      </c>
      <c r="F12" s="47"/>
      <c r="G12" s="47"/>
      <c r="H12" s="48"/>
      <c r="I12" s="28"/>
      <c r="J12" s="29"/>
      <c r="K12" s="29"/>
      <c r="L12" s="29"/>
      <c r="M12" s="37"/>
      <c r="N12" s="38"/>
      <c r="O12" s="38"/>
      <c r="P12" s="38"/>
    </row>
    <row r="13" spans="1:16" ht="22.5" customHeight="1" x14ac:dyDescent="0.2">
      <c r="A13" s="46"/>
      <c r="B13" s="46" t="s">
        <v>85</v>
      </c>
      <c r="C13" s="46"/>
      <c r="D13" s="46"/>
      <c r="E13" s="47" t="s">
        <v>94</v>
      </c>
      <c r="F13" s="47"/>
      <c r="G13" s="47"/>
      <c r="H13" s="48"/>
      <c r="I13" s="28"/>
      <c r="J13" s="29"/>
      <c r="K13" s="29"/>
      <c r="L13" s="29"/>
      <c r="M13" s="37"/>
      <c r="N13" s="38"/>
      <c r="O13" s="38"/>
      <c r="P13" s="38"/>
    </row>
    <row r="14" spans="1:16" ht="22.5" customHeight="1" x14ac:dyDescent="0.2">
      <c r="A14" s="46"/>
      <c r="B14" s="46" t="s">
        <v>86</v>
      </c>
      <c r="C14" s="46"/>
      <c r="D14" s="46"/>
      <c r="E14" s="47" t="s">
        <v>95</v>
      </c>
      <c r="F14" s="47"/>
      <c r="G14" s="47"/>
      <c r="H14" s="48"/>
      <c r="I14" s="28"/>
      <c r="J14" s="29"/>
      <c r="K14" s="29"/>
      <c r="L14" s="29"/>
      <c r="M14" s="37"/>
      <c r="N14" s="38"/>
      <c r="O14" s="38"/>
      <c r="P14" s="38"/>
    </row>
    <row r="15" spans="1:16" ht="22.5" customHeight="1" x14ac:dyDescent="0.2">
      <c r="A15" s="46"/>
      <c r="B15" s="46" t="s">
        <v>87</v>
      </c>
      <c r="C15" s="46"/>
      <c r="D15" s="46"/>
      <c r="E15" s="47" t="s">
        <v>96</v>
      </c>
      <c r="F15" s="47"/>
      <c r="G15" s="47"/>
      <c r="H15" s="48"/>
      <c r="I15" s="28"/>
      <c r="J15" s="29"/>
      <c r="K15" s="29"/>
      <c r="L15" s="29"/>
      <c r="M15" s="37"/>
      <c r="N15" s="38"/>
      <c r="O15" s="38"/>
      <c r="P15" s="38"/>
    </row>
    <row r="17" spans="1:16" ht="27.75" customHeight="1" x14ac:dyDescent="0.2">
      <c r="A17" s="288" t="str">
        <f>Overview!B4&amp; " - Effective from "&amp;TEXT(Overview!D4,"D MMMM YYYY")&amp;" - "&amp;Overview!E4&amp;" new designated EHV line loss factors"</f>
        <v>Western Power Distribution (South Wales) plc - Effective from 1 April 2022 - Final new designated EHV line loss factors</v>
      </c>
      <c r="B17" s="289"/>
      <c r="C17" s="289"/>
      <c r="D17" s="289"/>
      <c r="E17" s="289"/>
      <c r="F17" s="289"/>
      <c r="G17" s="289"/>
      <c r="H17" s="289"/>
      <c r="I17" s="289"/>
      <c r="J17" s="289"/>
      <c r="K17" s="289"/>
      <c r="L17" s="289"/>
      <c r="M17" s="289"/>
      <c r="N17" s="289"/>
      <c r="O17" s="289"/>
      <c r="P17" s="290"/>
    </row>
    <row r="18" spans="1:16" ht="62.25" customHeight="1" x14ac:dyDescent="0.2">
      <c r="A18" s="26" t="s">
        <v>187</v>
      </c>
      <c r="B18" s="26" t="s">
        <v>98</v>
      </c>
      <c r="C18" s="26" t="s">
        <v>64</v>
      </c>
      <c r="D18" s="26" t="s">
        <v>65</v>
      </c>
      <c r="E18" s="26" t="s">
        <v>99</v>
      </c>
      <c r="F18" s="26" t="s">
        <v>64</v>
      </c>
      <c r="G18" s="26" t="s">
        <v>66</v>
      </c>
      <c r="H18" s="75" t="s">
        <v>58</v>
      </c>
      <c r="I18" s="32" t="s">
        <v>154</v>
      </c>
      <c r="J18" s="32" t="s">
        <v>153</v>
      </c>
      <c r="K18" s="32" t="s">
        <v>155</v>
      </c>
      <c r="L18" s="32" t="s">
        <v>156</v>
      </c>
      <c r="M18" s="34" t="s">
        <v>157</v>
      </c>
      <c r="N18" s="34" t="s">
        <v>158</v>
      </c>
      <c r="O18" s="34" t="s">
        <v>159</v>
      </c>
      <c r="P18" s="34" t="s">
        <v>160</v>
      </c>
    </row>
    <row r="19" spans="1:16" ht="22.5" customHeight="1" x14ac:dyDescent="0.2">
      <c r="A19" s="46"/>
      <c r="B19" s="46" t="s">
        <v>37</v>
      </c>
      <c r="C19" s="46"/>
      <c r="D19" s="46"/>
      <c r="E19" s="47" t="s">
        <v>48</v>
      </c>
      <c r="F19" s="35"/>
      <c r="G19" s="35"/>
      <c r="H19" s="36"/>
      <c r="I19" s="39"/>
      <c r="J19" s="39"/>
      <c r="K19" s="30"/>
      <c r="L19" s="31"/>
      <c r="M19" s="33"/>
      <c r="N19" s="33"/>
      <c r="O19" s="33"/>
      <c r="P19" s="33"/>
    </row>
    <row r="20" spans="1:16" ht="22.5" customHeight="1" x14ac:dyDescent="0.2">
      <c r="A20" s="46"/>
      <c r="B20" s="46" t="s">
        <v>38</v>
      </c>
      <c r="C20" s="46"/>
      <c r="D20" s="46"/>
      <c r="E20" s="47" t="s">
        <v>49</v>
      </c>
      <c r="F20" s="35"/>
      <c r="G20" s="35"/>
      <c r="H20" s="36"/>
      <c r="I20" s="39"/>
      <c r="J20" s="39"/>
      <c r="K20" s="30"/>
      <c r="L20" s="31"/>
      <c r="M20" s="33"/>
      <c r="N20" s="33"/>
      <c r="O20" s="33"/>
      <c r="P20" s="33"/>
    </row>
    <row r="21" spans="1:16" ht="22.5" customHeight="1" x14ac:dyDescent="0.2">
      <c r="A21" s="46"/>
      <c r="B21" s="46" t="s">
        <v>39</v>
      </c>
      <c r="C21" s="46"/>
      <c r="D21" s="46"/>
      <c r="E21" s="47" t="s">
        <v>50</v>
      </c>
      <c r="F21" s="35"/>
      <c r="G21" s="35"/>
      <c r="H21" s="36"/>
      <c r="I21" s="39"/>
      <c r="J21" s="39"/>
      <c r="K21" s="30"/>
      <c r="L21" s="31"/>
      <c r="M21" s="33"/>
      <c r="N21" s="33"/>
      <c r="O21" s="33"/>
      <c r="P21" s="33"/>
    </row>
    <row r="22" spans="1:16" ht="22.5" customHeight="1" x14ac:dyDescent="0.2">
      <c r="A22" s="46"/>
      <c r="B22" s="46" t="s">
        <v>40</v>
      </c>
      <c r="C22" s="46"/>
      <c r="D22" s="46"/>
      <c r="E22" s="47" t="s">
        <v>51</v>
      </c>
      <c r="F22" s="35"/>
      <c r="G22" s="35"/>
      <c r="H22" s="36"/>
      <c r="I22" s="39"/>
      <c r="J22" s="39"/>
      <c r="K22" s="30"/>
      <c r="L22" s="31"/>
      <c r="M22" s="33"/>
      <c r="N22" s="33"/>
      <c r="O22" s="33"/>
      <c r="P22" s="33"/>
    </row>
    <row r="23" spans="1:16" ht="22.5" customHeight="1" x14ac:dyDescent="0.2">
      <c r="A23" s="46"/>
      <c r="B23" s="46" t="s">
        <v>41</v>
      </c>
      <c r="C23" s="46"/>
      <c r="D23" s="46"/>
      <c r="E23" s="47" t="s">
        <v>52</v>
      </c>
      <c r="F23" s="35"/>
      <c r="G23" s="35"/>
      <c r="H23" s="36"/>
      <c r="I23" s="39"/>
      <c r="J23" s="39"/>
      <c r="K23" s="30"/>
      <c r="L23" s="31"/>
      <c r="M23" s="33"/>
      <c r="N23" s="33"/>
      <c r="O23" s="33"/>
      <c r="P23" s="33"/>
    </row>
    <row r="24" spans="1:16" ht="22.5" customHeight="1" x14ac:dyDescent="0.2">
      <c r="A24" s="46"/>
      <c r="B24" s="46" t="s">
        <v>42</v>
      </c>
      <c r="C24" s="46"/>
      <c r="D24" s="46"/>
      <c r="E24" s="47" t="s">
        <v>53</v>
      </c>
      <c r="F24" s="35"/>
      <c r="G24" s="35"/>
      <c r="H24" s="36"/>
      <c r="I24" s="39"/>
      <c r="J24" s="39"/>
      <c r="K24" s="30"/>
      <c r="L24" s="31"/>
      <c r="M24" s="33"/>
      <c r="N24" s="33"/>
      <c r="O24" s="33"/>
      <c r="P24" s="33"/>
    </row>
    <row r="25" spans="1:16" ht="22.5" customHeight="1" x14ac:dyDescent="0.2">
      <c r="A25" s="46"/>
      <c r="B25" s="46" t="s">
        <v>43</v>
      </c>
      <c r="C25" s="46"/>
      <c r="D25" s="46"/>
      <c r="E25" s="47" t="s">
        <v>54</v>
      </c>
      <c r="F25" s="35"/>
      <c r="G25" s="35"/>
      <c r="H25" s="36"/>
      <c r="I25" s="39"/>
      <c r="J25" s="39"/>
      <c r="K25" s="30"/>
      <c r="L25" s="31"/>
      <c r="M25" s="33"/>
      <c r="N25" s="33"/>
      <c r="O25" s="33"/>
      <c r="P25" s="33"/>
    </row>
    <row r="26" spans="1:16" ht="22.5" customHeight="1" x14ac:dyDescent="0.2">
      <c r="A26" s="46"/>
      <c r="B26" s="46" t="s">
        <v>44</v>
      </c>
      <c r="C26" s="46"/>
      <c r="D26" s="46"/>
      <c r="E26" s="47" t="s">
        <v>55</v>
      </c>
      <c r="F26" s="35"/>
      <c r="G26" s="35"/>
      <c r="H26" s="36"/>
      <c r="I26" s="39"/>
      <c r="J26" s="39"/>
      <c r="K26" s="30"/>
      <c r="L26" s="31"/>
      <c r="M26" s="33"/>
      <c r="N26" s="33"/>
      <c r="O26" s="33"/>
      <c r="P26" s="33"/>
    </row>
    <row r="27" spans="1:16" ht="22.5" customHeight="1" x14ac:dyDescent="0.2">
      <c r="A27" s="46"/>
      <c r="B27" s="46" t="s">
        <v>45</v>
      </c>
      <c r="C27" s="46"/>
      <c r="D27" s="46"/>
      <c r="E27" s="47" t="s">
        <v>56</v>
      </c>
      <c r="F27" s="35"/>
      <c r="G27" s="35"/>
      <c r="H27" s="36"/>
      <c r="I27" s="39"/>
      <c r="J27" s="39"/>
      <c r="K27" s="30"/>
      <c r="L27" s="31"/>
      <c r="M27" s="33"/>
      <c r="N27" s="33"/>
      <c r="O27" s="33"/>
      <c r="P27" s="33"/>
    </row>
    <row r="28" spans="1:16" ht="22.5" customHeight="1" x14ac:dyDescent="0.2">
      <c r="A28" s="46"/>
      <c r="B28" s="46" t="s">
        <v>46</v>
      </c>
      <c r="C28" s="46"/>
      <c r="D28" s="46"/>
      <c r="E28" s="47" t="s">
        <v>57</v>
      </c>
      <c r="F28" s="35"/>
      <c r="G28" s="35"/>
      <c r="H28" s="36"/>
      <c r="I28" s="39"/>
      <c r="J28" s="39"/>
      <c r="K28" s="30"/>
      <c r="L28" s="31"/>
      <c r="M28" s="33"/>
      <c r="N28" s="33"/>
      <c r="O28" s="33"/>
      <c r="P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2020-12-13T15:25:05Z</cp:lastPrinted>
  <dcterms:created xsi:type="dcterms:W3CDTF">2009-11-12T11:38:00Z</dcterms:created>
  <dcterms:modified xsi:type="dcterms:W3CDTF">2020-12-16T14:31:47Z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