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2\Publish\01 - Original LC14 published Dec 20\Source Excel Docs\"/>
    </mc:Choice>
  </mc:AlternateContent>
  <bookViews>
    <workbookView xWindow="0" yWindow="0" windowWidth="20490" windowHeight="7095" tabRatio="862"/>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charges'!$A$10:$O$135</definedName>
    <definedName name="_xlnm._FilterDatabase" localSheetId="3" hidden="1">'Annex 2a Import'!$A$4:$H$128</definedName>
    <definedName name="_xlnm._FilterDatabase" localSheetId="4" hidden="1">'Annex 2b Export'!$A$4:$H$115</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charges'!$A$2:$O$135</definedName>
    <definedName name="_xlnm.Print_Area" localSheetId="3">'Annex 2a Import'!$A$2:$H$128</definedName>
    <definedName name="_xlnm.Print_Area" localSheetId="4">'Annex 2b Export'!$A$2:$H$115</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EHV'!$A$4:$P$28</definedName>
    <definedName name="_xlnm.Print_Area" localSheetId="9">'Annex 7 Pass-Through Costs'!$A$2:$F$229</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F9" i="5" l="1"/>
  <c r="J8" i="5"/>
  <c r="I8" i="5"/>
  <c r="H8" i="5"/>
  <c r="F8" i="5"/>
  <c r="J7" i="5"/>
  <c r="I7" i="5"/>
  <c r="H7" i="5"/>
  <c r="F7" i="5"/>
  <c r="D7" i="5"/>
  <c r="C7" i="5"/>
  <c r="B7" i="5"/>
  <c r="A7" i="5"/>
  <c r="J6" i="5"/>
  <c r="I6" i="5"/>
  <c r="H6" i="5"/>
  <c r="F6" i="5"/>
  <c r="D6" i="5"/>
  <c r="C6" i="5"/>
  <c r="B6" i="5"/>
  <c r="A6" i="5"/>
  <c r="F4" i="5"/>
  <c r="A4" i="5"/>
  <c r="A3" i="6" l="1"/>
  <c r="A2" i="24"/>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P5" i="8" l="1"/>
  <c r="J5" i="8"/>
  <c r="K5" i="8"/>
  <c r="L5" i="8"/>
  <c r="M5" i="8"/>
  <c r="N5" i="8"/>
  <c r="O5" i="8"/>
  <c r="I5" i="8"/>
  <c r="F4" i="14"/>
  <c r="G4" i="14"/>
  <c r="H4" i="14"/>
  <c r="E4" i="14"/>
  <c r="F4" i="13"/>
  <c r="G4" i="13"/>
  <c r="H4" i="13"/>
  <c r="E4" i="13"/>
  <c r="N10" i="15" l="1"/>
  <c r="C14" i="15" l="1"/>
  <c r="A5" i="14" a="1"/>
  <c r="A5" i="14" s="1"/>
  <c r="A5" i="13" a="1"/>
  <c r="A5" i="13" s="1"/>
  <c r="H5" i="13" l="1"/>
  <c r="G5" i="13"/>
  <c r="F5" i="13"/>
  <c r="E5" i="13"/>
  <c r="F5" i="14"/>
  <c r="H5" i="14"/>
  <c r="E5" i="14"/>
  <c r="G5" i="14"/>
  <c r="D5" i="14"/>
  <c r="A6" i="14" a="1"/>
  <c r="A6" i="14" s="1"/>
  <c r="B5" i="14"/>
  <c r="C5" i="14"/>
  <c r="D5" i="13"/>
  <c r="C5" i="13"/>
  <c r="B5" i="13"/>
  <c r="A6" i="13" a="1"/>
  <c r="A6" i="13" s="1"/>
  <c r="E6" i="13" l="1"/>
  <c r="F6" i="13"/>
  <c r="G6" i="13"/>
  <c r="H6" i="13"/>
  <c r="E6" i="14"/>
  <c r="F6" i="14"/>
  <c r="G6" i="14"/>
  <c r="H6" i="14"/>
  <c r="A7" i="14" a="1"/>
  <c r="A7" i="14" s="1"/>
  <c r="D6" i="14"/>
  <c r="B6" i="14"/>
  <c r="C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G7" i="13" l="1"/>
  <c r="H7" i="13"/>
  <c r="E7" i="13"/>
  <c r="F7" i="13"/>
  <c r="G7" i="14"/>
  <c r="H7" i="14"/>
  <c r="E7" i="14"/>
  <c r="F7" i="14"/>
  <c r="C7" i="14"/>
  <c r="D7" i="14"/>
  <c r="B7" i="14"/>
  <c r="A8" i="14" a="1"/>
  <c r="A8" i="14" s="1"/>
  <c r="C7" i="13"/>
  <c r="D7" i="13"/>
  <c r="A8" i="13" a="1"/>
  <c r="A8" i="13" s="1"/>
  <c r="B7" i="13"/>
  <c r="S17" i="15"/>
  <c r="T18" i="15"/>
  <c r="R17" i="15"/>
  <c r="P18" i="15"/>
  <c r="M21" i="15"/>
  <c r="T17" i="15"/>
  <c r="M18" i="15"/>
  <c r="Q18" i="15"/>
  <c r="N18" i="15"/>
  <c r="S18" i="15"/>
  <c r="O18" i="15"/>
  <c r="R18" i="15"/>
  <c r="E8" i="13" l="1"/>
  <c r="F8" i="13"/>
  <c r="G8" i="13"/>
  <c r="H8" i="13"/>
  <c r="G8" i="14"/>
  <c r="F8" i="14"/>
  <c r="H8" i="14"/>
  <c r="E8" i="14"/>
  <c r="D8" i="14"/>
  <c r="B8" i="14"/>
  <c r="C8" i="14"/>
  <c r="A9" i="14" a="1"/>
  <c r="A9" i="14" s="1"/>
  <c r="B8" i="13"/>
  <c r="D8" i="13"/>
  <c r="C8" i="13"/>
  <c r="A9" i="13" a="1"/>
  <c r="A9" i="13" s="1"/>
  <c r="N21" i="15"/>
  <c r="M22" i="15"/>
  <c r="N22" i="15"/>
  <c r="E10" i="15"/>
  <c r="C10" i="15"/>
  <c r="C17" i="15" s="1"/>
  <c r="F10" i="15"/>
  <c r="D10" i="15"/>
  <c r="E9" i="13" l="1"/>
  <c r="F9" i="13"/>
  <c r="G9" i="13"/>
  <c r="H9" i="13"/>
  <c r="E9" i="14"/>
  <c r="F9" i="14"/>
  <c r="G9" i="14"/>
  <c r="H9" i="14"/>
  <c r="B9" i="14"/>
  <c r="C9" i="14"/>
  <c r="D9" i="14"/>
  <c r="A10" i="14" a="1"/>
  <c r="A10" i="14" s="1"/>
  <c r="B9" i="13"/>
  <c r="D9" i="13"/>
  <c r="C9" i="13"/>
  <c r="A10" i="13" a="1"/>
  <c r="A10" i="13" s="1"/>
  <c r="C18" i="15"/>
  <c r="G17" i="15"/>
  <c r="G18" i="15"/>
  <c r="D17" i="15"/>
  <c r="D18" i="15"/>
  <c r="E18" i="15"/>
  <c r="E17" i="15"/>
  <c r="F17" i="15"/>
  <c r="F18" i="15"/>
  <c r="I17" i="15"/>
  <c r="I18" i="15"/>
  <c r="G10" i="13" l="1"/>
  <c r="H10" i="13"/>
  <c r="E10" i="13"/>
  <c r="F10" i="13"/>
  <c r="G10" i="14"/>
  <c r="H10" i="14"/>
  <c r="E10" i="14"/>
  <c r="F10" i="14"/>
  <c r="B10" i="13"/>
  <c r="C21" i="15"/>
  <c r="C22" i="15"/>
  <c r="B10" i="14"/>
  <c r="C10" i="14"/>
  <c r="D10" i="14"/>
  <c r="A11" i="14" a="1"/>
  <c r="A11" i="14" s="1"/>
  <c r="A11" i="13" a="1"/>
  <c r="A11" i="13" s="1"/>
  <c r="C10" i="13"/>
  <c r="D10" i="13"/>
  <c r="E11" i="13" l="1"/>
  <c r="F11" i="13"/>
  <c r="G11" i="13"/>
  <c r="H11" i="13"/>
  <c r="G11" i="14"/>
  <c r="F11" i="14"/>
  <c r="H11" i="14"/>
  <c r="E11" i="14"/>
  <c r="A12" i="13" a="1"/>
  <c r="A12" i="13" s="1"/>
  <c r="A12" i="14" a="1"/>
  <c r="A12" i="14" s="1"/>
  <c r="C11" i="14"/>
  <c r="D11" i="14"/>
  <c r="B11" i="14"/>
  <c r="B11" i="13"/>
  <c r="C11" i="13"/>
  <c r="D11" i="13"/>
  <c r="E12" i="13" l="1"/>
  <c r="F12" i="13"/>
  <c r="G12" i="13"/>
  <c r="H12" i="13"/>
  <c r="D12" i="14"/>
  <c r="E12" i="14"/>
  <c r="F12" i="14"/>
  <c r="G12" i="14"/>
  <c r="H12" i="14"/>
  <c r="B12" i="13"/>
  <c r="A13" i="13" a="1"/>
  <c r="A13" i="13" s="1"/>
  <c r="D12" i="13"/>
  <c r="C12" i="13"/>
  <c r="B12" i="14"/>
  <c r="A13" i="14" a="1"/>
  <c r="A13" i="14" s="1"/>
  <c r="C12" i="14"/>
  <c r="G13" i="13" l="1"/>
  <c r="H13" i="13"/>
  <c r="E13" i="13"/>
  <c r="F13" i="13"/>
  <c r="G13" i="14"/>
  <c r="H13" i="14"/>
  <c r="E13" i="14"/>
  <c r="F13" i="14"/>
  <c r="B13" i="13"/>
  <c r="C13" i="13"/>
  <c r="A14" i="13" a="1"/>
  <c r="A14" i="13" s="1"/>
  <c r="D13" i="13"/>
  <c r="A14" i="14" a="1"/>
  <c r="A14" i="14" s="1"/>
  <c r="D13" i="14"/>
  <c r="C13" i="14"/>
  <c r="B13" i="14"/>
  <c r="B14" i="13" l="1"/>
  <c r="E14" i="13"/>
  <c r="F14" i="13"/>
  <c r="G14" i="13"/>
  <c r="H14" i="13"/>
  <c r="A15" i="14" a="1"/>
  <c r="A15" i="14" s="1"/>
  <c r="D15" i="14" s="1"/>
  <c r="G14" i="14"/>
  <c r="F14" i="14"/>
  <c r="H14" i="14"/>
  <c r="E14" i="14"/>
  <c r="D14" i="13"/>
  <c r="A15" i="13" a="1"/>
  <c r="A15" i="13" s="1"/>
  <c r="C14" i="13"/>
  <c r="D14" i="14"/>
  <c r="C14" i="14"/>
  <c r="B14" i="14"/>
  <c r="D15" i="13" l="1"/>
  <c r="E15" i="13"/>
  <c r="F15" i="13"/>
  <c r="G15" i="13"/>
  <c r="H15" i="13"/>
  <c r="A16" i="14" a="1"/>
  <c r="A16" i="14" s="1"/>
  <c r="C16" i="14" s="1"/>
  <c r="C15" i="14"/>
  <c r="B15" i="14"/>
  <c r="E15" i="14"/>
  <c r="F15" i="14"/>
  <c r="G15" i="14"/>
  <c r="H15" i="14"/>
  <c r="A16" i="13" a="1"/>
  <c r="A16" i="13" s="1"/>
  <c r="C15" i="13"/>
  <c r="B15" i="13"/>
  <c r="B16" i="13" l="1"/>
  <c r="G16" i="13"/>
  <c r="H16" i="13"/>
  <c r="E16" i="13"/>
  <c r="F16" i="13"/>
  <c r="B16" i="14"/>
  <c r="A17" i="14" a="1"/>
  <c r="A17" i="14" s="1"/>
  <c r="C17" i="14" s="1"/>
  <c r="D16" i="14"/>
  <c r="G16" i="14"/>
  <c r="H16" i="14"/>
  <c r="E16" i="14"/>
  <c r="F16" i="14"/>
  <c r="A17" i="13" a="1"/>
  <c r="A17" i="13" s="1"/>
  <c r="D16" i="13"/>
  <c r="C16" i="13"/>
  <c r="B17" i="13" l="1"/>
  <c r="E17" i="13"/>
  <c r="F17" i="13"/>
  <c r="G17" i="13"/>
  <c r="H17" i="13"/>
  <c r="B17" i="14"/>
  <c r="A18" i="14" a="1"/>
  <c r="A18" i="14" s="1"/>
  <c r="B18" i="14" s="1"/>
  <c r="D17" i="14"/>
  <c r="G17" i="14"/>
  <c r="F17" i="14"/>
  <c r="H17" i="14"/>
  <c r="E17" i="14"/>
  <c r="A18" i="13" a="1"/>
  <c r="A18" i="13" s="1"/>
  <c r="C17" i="13"/>
  <c r="D17" i="13"/>
  <c r="B18" i="13" l="1"/>
  <c r="E18" i="13"/>
  <c r="F18" i="13"/>
  <c r="G18" i="13"/>
  <c r="H18" i="13"/>
  <c r="E18" i="14"/>
  <c r="F18" i="14"/>
  <c r="G18" i="14"/>
  <c r="H18" i="14"/>
  <c r="A19" i="14" a="1"/>
  <c r="A19" i="14" s="1"/>
  <c r="C19" i="14" s="1"/>
  <c r="D18" i="14"/>
  <c r="C18" i="14"/>
  <c r="A19" i="13" a="1"/>
  <c r="A19" i="13" s="1"/>
  <c r="D18" i="13"/>
  <c r="C18" i="13"/>
  <c r="B19" i="13" l="1"/>
  <c r="G19" i="13"/>
  <c r="H19" i="13"/>
  <c r="E19" i="13"/>
  <c r="F19" i="13"/>
  <c r="A20" i="14" a="1"/>
  <c r="A20" i="14" s="1"/>
  <c r="C20" i="14" s="1"/>
  <c r="G19" i="14"/>
  <c r="H19" i="14"/>
  <c r="E19" i="14"/>
  <c r="F19" i="14"/>
  <c r="B19" i="14"/>
  <c r="D19" i="14"/>
  <c r="D19" i="13"/>
  <c r="C19" i="13"/>
  <c r="A20" i="13" a="1"/>
  <c r="A20" i="13" s="1"/>
  <c r="C20" i="13" l="1"/>
  <c r="E20" i="13"/>
  <c r="F20" i="13"/>
  <c r="G20" i="13"/>
  <c r="H20" i="13"/>
  <c r="B20" i="14"/>
  <c r="D20" i="14"/>
  <c r="A21" i="14" a="1"/>
  <c r="A21" i="14" s="1"/>
  <c r="B21" i="14" s="1"/>
  <c r="G20" i="14"/>
  <c r="F20" i="14"/>
  <c r="H20" i="14"/>
  <c r="E20" i="14"/>
  <c r="B20" i="13"/>
  <c r="D20" i="13"/>
  <c r="A21" i="13" a="1"/>
  <c r="A21" i="13" s="1"/>
  <c r="B21" i="13" l="1"/>
  <c r="E21" i="13"/>
  <c r="F21" i="13"/>
  <c r="G21" i="13"/>
  <c r="H21" i="13"/>
  <c r="C21" i="14"/>
  <c r="E21" i="14"/>
  <c r="F21" i="14"/>
  <c r="G21" i="14"/>
  <c r="H21" i="14"/>
  <c r="A22" i="14" a="1"/>
  <c r="A22" i="14" s="1"/>
  <c r="B22" i="14" s="1"/>
  <c r="D21" i="14"/>
  <c r="A22" i="13" a="1"/>
  <c r="A22" i="13" s="1"/>
  <c r="C21" i="13"/>
  <c r="D21" i="13"/>
  <c r="C22" i="13" l="1"/>
  <c r="G22" i="13"/>
  <c r="H22" i="13"/>
  <c r="E22" i="13"/>
  <c r="F22" i="13"/>
  <c r="G22" i="14"/>
  <c r="E22" i="14"/>
  <c r="F22" i="14"/>
  <c r="H22" i="14"/>
  <c r="A23" i="14" a="1"/>
  <c r="A23" i="14" s="1"/>
  <c r="D22" i="14"/>
  <c r="C22" i="14"/>
  <c r="A23" i="13" a="1"/>
  <c r="A23" i="13" s="1"/>
  <c r="B22" i="13"/>
  <c r="D22" i="13"/>
  <c r="B23" i="13" l="1"/>
  <c r="E23" i="13"/>
  <c r="F23" i="13"/>
  <c r="G23" i="13"/>
  <c r="H23" i="13"/>
  <c r="G23" i="14"/>
  <c r="H23" i="14"/>
  <c r="E23" i="14"/>
  <c r="F23" i="14"/>
  <c r="C23" i="14"/>
  <c r="A24" i="14" a="1"/>
  <c r="A24" i="14" s="1"/>
  <c r="B23" i="14"/>
  <c r="D23" i="14"/>
  <c r="A24" i="13" a="1"/>
  <c r="A24" i="13" s="1"/>
  <c r="D23" i="13"/>
  <c r="C23" i="13"/>
  <c r="C24" i="13" l="1"/>
  <c r="E24" i="13"/>
  <c r="F24" i="13"/>
  <c r="G24" i="13"/>
  <c r="H24" i="13"/>
  <c r="E24" i="14"/>
  <c r="F24" i="14"/>
  <c r="G24" i="14"/>
  <c r="H24" i="14"/>
  <c r="A25" i="14" a="1"/>
  <c r="A25" i="14" s="1"/>
  <c r="A26" i="14" s="1" a="1"/>
  <c r="A26" i="14" s="1"/>
  <c r="C24" i="14"/>
  <c r="B24" i="14"/>
  <c r="D24" i="14"/>
  <c r="D24" i="13"/>
  <c r="B24" i="13"/>
  <c r="A25" i="13" a="1"/>
  <c r="A25" i="13" s="1"/>
  <c r="G25" i="13" l="1"/>
  <c r="H25" i="13"/>
  <c r="E25" i="13"/>
  <c r="F25" i="13"/>
  <c r="G26" i="14"/>
  <c r="E26" i="14"/>
  <c r="F26" i="14"/>
  <c r="H26" i="14"/>
  <c r="G25" i="14"/>
  <c r="E25" i="14"/>
  <c r="F25" i="14"/>
  <c r="H25" i="14"/>
  <c r="D25" i="14"/>
  <c r="C25" i="14"/>
  <c r="B25" i="14"/>
  <c r="C25" i="13"/>
  <c r="D25" i="13"/>
  <c r="B25" i="13"/>
  <c r="A26" i="13" a="1"/>
  <c r="A26" i="13" s="1"/>
  <c r="A27" i="14" a="1"/>
  <c r="A27" i="14" s="1"/>
  <c r="B26" i="14"/>
  <c r="C26" i="14"/>
  <c r="D26" i="14"/>
  <c r="A27" i="13" l="1" a="1"/>
  <c r="A27" i="13" s="1"/>
  <c r="D27" i="13" s="1"/>
  <c r="E26" i="13"/>
  <c r="F26" i="13"/>
  <c r="G26" i="13"/>
  <c r="H26" i="13"/>
  <c r="E27" i="14"/>
  <c r="G27" i="14"/>
  <c r="H27" i="14"/>
  <c r="F27" i="14"/>
  <c r="D26" i="13"/>
  <c r="C26" i="13"/>
  <c r="B26" i="13"/>
  <c r="A28" i="14" a="1"/>
  <c r="A28" i="14" s="1"/>
  <c r="C27" i="14"/>
  <c r="D27" i="14"/>
  <c r="B27" i="14"/>
  <c r="C27" i="13" l="1"/>
  <c r="B27" i="13"/>
  <c r="A28" i="13" a="1"/>
  <c r="A28" i="13" s="1"/>
  <c r="D28" i="13" s="1"/>
  <c r="E27" i="13"/>
  <c r="F27" i="13"/>
  <c r="G27" i="13"/>
  <c r="H27" i="13"/>
  <c r="G28" i="14"/>
  <c r="E28" i="14"/>
  <c r="F28" i="14"/>
  <c r="H28" i="14"/>
  <c r="A29" i="14" a="1"/>
  <c r="A29" i="14" s="1"/>
  <c r="D28" i="14"/>
  <c r="B28" i="14"/>
  <c r="C28" i="14"/>
  <c r="C28" i="13" l="1"/>
  <c r="G28" i="13"/>
  <c r="H28" i="13"/>
  <c r="E28" i="13"/>
  <c r="F28" i="13"/>
  <c r="B28" i="13"/>
  <c r="A29" i="13" a="1"/>
  <c r="A29" i="13" s="1"/>
  <c r="A30" i="13" s="1" a="1"/>
  <c r="A30" i="13" s="1"/>
  <c r="G29" i="14"/>
  <c r="E29" i="14"/>
  <c r="H29" i="14"/>
  <c r="F29" i="14"/>
  <c r="A30" i="14" a="1"/>
  <c r="A30" i="14" s="1"/>
  <c r="B29" i="14"/>
  <c r="C29" i="14"/>
  <c r="D29" i="14"/>
  <c r="C30" i="13" l="1"/>
  <c r="E30" i="13"/>
  <c r="F30" i="13"/>
  <c r="G30" i="13"/>
  <c r="H30" i="13"/>
  <c r="C29" i="13"/>
  <c r="D29" i="13"/>
  <c r="B29" i="13"/>
  <c r="E29" i="13"/>
  <c r="F29" i="13"/>
  <c r="G29" i="13"/>
  <c r="H29" i="13"/>
  <c r="E30" i="14"/>
  <c r="G30" i="14"/>
  <c r="H30" i="14"/>
  <c r="F30" i="14"/>
  <c r="A31" i="13" a="1"/>
  <c r="A31" i="13" s="1"/>
  <c r="B30" i="13"/>
  <c r="D30" i="13"/>
  <c r="B30" i="14"/>
  <c r="C30" i="14"/>
  <c r="D30" i="14"/>
  <c r="A31" i="14" a="1"/>
  <c r="A31" i="14" s="1"/>
  <c r="B31" i="13" l="1"/>
  <c r="G31" i="13"/>
  <c r="H31" i="13"/>
  <c r="E31" i="13"/>
  <c r="F31" i="13"/>
  <c r="G31" i="14"/>
  <c r="E31" i="14"/>
  <c r="F31" i="14"/>
  <c r="H31" i="14"/>
  <c r="A32" i="13" a="1"/>
  <c r="A32" i="13" s="1"/>
  <c r="D31" i="13"/>
  <c r="C31" i="13"/>
  <c r="A32" i="14" a="1"/>
  <c r="A32" i="14" s="1"/>
  <c r="C31" i="14"/>
  <c r="D31" i="14"/>
  <c r="B31" i="14"/>
  <c r="C32" i="13" l="1"/>
  <c r="E32" i="13"/>
  <c r="F32" i="13"/>
  <c r="G32" i="13"/>
  <c r="H32" i="13"/>
  <c r="G32" i="14"/>
  <c r="H32" i="14"/>
  <c r="E32" i="14"/>
  <c r="F32" i="14"/>
  <c r="A33" i="13" a="1"/>
  <c r="A33" i="13" s="1"/>
  <c r="B32" i="13"/>
  <c r="D32" i="13"/>
  <c r="A33" i="14" a="1"/>
  <c r="A33" i="14" s="1"/>
  <c r="D32" i="14"/>
  <c r="B32" i="14"/>
  <c r="C32" i="14"/>
  <c r="B33" i="13" l="1"/>
  <c r="E33" i="13"/>
  <c r="F33" i="13"/>
  <c r="G33" i="13"/>
  <c r="H33" i="13"/>
  <c r="E33" i="14"/>
  <c r="F33" i="14"/>
  <c r="G33" i="14"/>
  <c r="H33" i="14"/>
  <c r="D33" i="13"/>
  <c r="C33" i="13"/>
  <c r="A34" i="13" a="1"/>
  <c r="A34" i="13" s="1"/>
  <c r="A34" i="14" a="1"/>
  <c r="A34" i="14" s="1"/>
  <c r="B33" i="14"/>
  <c r="C33" i="14"/>
  <c r="D33" i="14"/>
  <c r="D34" i="13" l="1"/>
  <c r="G34" i="13"/>
  <c r="H34" i="13"/>
  <c r="E34" i="13"/>
  <c r="F34" i="13"/>
  <c r="G34" i="14"/>
  <c r="E34" i="14"/>
  <c r="F34" i="14"/>
  <c r="H34" i="14"/>
  <c r="C34" i="13"/>
  <c r="B34" i="13"/>
  <c r="A35" i="13" a="1"/>
  <c r="A35" i="13" s="1"/>
  <c r="A35" i="14" a="1"/>
  <c r="A35" i="14" s="1"/>
  <c r="B34" i="14"/>
  <c r="C34" i="14"/>
  <c r="D34" i="14"/>
  <c r="B35" i="13" l="1"/>
  <c r="E35" i="13"/>
  <c r="F35" i="13"/>
  <c r="G35" i="13"/>
  <c r="H35" i="13"/>
  <c r="G35" i="14"/>
  <c r="E35" i="14"/>
  <c r="F35" i="14"/>
  <c r="H35" i="14"/>
  <c r="A36" i="13" a="1"/>
  <c r="A36" i="13" s="1"/>
  <c r="D35" i="13"/>
  <c r="C35" i="13"/>
  <c r="A36" i="14" a="1"/>
  <c r="A36" i="14" s="1"/>
  <c r="C35" i="14"/>
  <c r="D35" i="14"/>
  <c r="B35" i="14"/>
  <c r="D36" i="13" l="1"/>
  <c r="E36" i="13"/>
  <c r="F36" i="13"/>
  <c r="G36" i="13"/>
  <c r="H36" i="13"/>
  <c r="E36" i="14"/>
  <c r="G36" i="14"/>
  <c r="H36" i="14"/>
  <c r="F36" i="14"/>
  <c r="C36" i="13"/>
  <c r="A37" i="13" a="1"/>
  <c r="A37" i="13" s="1"/>
  <c r="B36" i="13"/>
  <c r="A37" i="14" a="1"/>
  <c r="A37" i="14" s="1"/>
  <c r="D36" i="14"/>
  <c r="B36" i="14"/>
  <c r="C36" i="14"/>
  <c r="G37" i="13" l="1"/>
  <c r="H37" i="13"/>
  <c r="E37" i="13"/>
  <c r="F37" i="13"/>
  <c r="G37" i="14"/>
  <c r="E37" i="14"/>
  <c r="F37" i="14"/>
  <c r="H37" i="14"/>
  <c r="A38" i="13" a="1"/>
  <c r="A38" i="13" s="1"/>
  <c r="D37" i="13"/>
  <c r="B37" i="13"/>
  <c r="C37" i="13"/>
  <c r="A38" i="14" a="1"/>
  <c r="A38" i="14" s="1"/>
  <c r="B37" i="14"/>
  <c r="C37" i="14"/>
  <c r="D37" i="14"/>
  <c r="A39" i="13" l="1" a="1"/>
  <c r="A39" i="13" s="1"/>
  <c r="D39" i="13" s="1"/>
  <c r="E38" i="13"/>
  <c r="F38" i="13"/>
  <c r="G38" i="13"/>
  <c r="H38" i="13"/>
  <c r="G38" i="14"/>
  <c r="E38" i="14"/>
  <c r="H38" i="14"/>
  <c r="F38" i="14"/>
  <c r="B38" i="13"/>
  <c r="C38" i="13"/>
  <c r="D38" i="13"/>
  <c r="A39" i="14" a="1"/>
  <c r="A39" i="14" s="1"/>
  <c r="B38" i="14"/>
  <c r="C38" i="14"/>
  <c r="D38" i="14"/>
  <c r="A40" i="13" l="1" a="1"/>
  <c r="A40" i="13" s="1"/>
  <c r="A41" i="13" s="1" a="1"/>
  <c r="A41" i="13" s="1"/>
  <c r="B39" i="13"/>
  <c r="C39" i="13"/>
  <c r="E39" i="13"/>
  <c r="F39" i="13"/>
  <c r="G39" i="13"/>
  <c r="H39" i="13"/>
  <c r="E39" i="14"/>
  <c r="G39" i="14"/>
  <c r="H39" i="14"/>
  <c r="F39" i="14"/>
  <c r="A40" i="14" a="1"/>
  <c r="A40" i="14" s="1"/>
  <c r="C39" i="14"/>
  <c r="D39" i="14"/>
  <c r="B39" i="14"/>
  <c r="C41" i="13" l="1"/>
  <c r="E41" i="13"/>
  <c r="F41" i="13"/>
  <c r="G41" i="13"/>
  <c r="H41" i="13"/>
  <c r="C40" i="13"/>
  <c r="D40" i="13"/>
  <c r="B40" i="13"/>
  <c r="G40" i="13"/>
  <c r="H40" i="13"/>
  <c r="E40" i="13"/>
  <c r="F40" i="13"/>
  <c r="G40" i="14"/>
  <c r="E40" i="14"/>
  <c r="F40" i="14"/>
  <c r="H40" i="14"/>
  <c r="B41" i="13"/>
  <c r="D41" i="13"/>
  <c r="A42" i="13" a="1"/>
  <c r="A42" i="13" s="1"/>
  <c r="A41" i="14" a="1"/>
  <c r="A41" i="14" s="1"/>
  <c r="D40" i="14"/>
  <c r="B40" i="14"/>
  <c r="C40" i="14"/>
  <c r="C42" i="13" l="1"/>
  <c r="E42" i="13"/>
  <c r="F42" i="13"/>
  <c r="G42" i="13"/>
  <c r="H42" i="13"/>
  <c r="G41" i="14"/>
  <c r="H41" i="14"/>
  <c r="E41" i="14"/>
  <c r="F41" i="14"/>
  <c r="A43" i="13" a="1"/>
  <c r="A43" i="13" s="1"/>
  <c r="D42" i="13"/>
  <c r="B42" i="13"/>
  <c r="A42" i="14" a="1"/>
  <c r="A42" i="14" s="1"/>
  <c r="B41" i="14"/>
  <c r="C41" i="14"/>
  <c r="D41" i="14"/>
  <c r="D43" i="13" l="1"/>
  <c r="G43" i="13"/>
  <c r="H43" i="13"/>
  <c r="E43" i="13"/>
  <c r="F43" i="13"/>
  <c r="E42" i="14"/>
  <c r="F42" i="14"/>
  <c r="G42" i="14"/>
  <c r="H42" i="14"/>
  <c r="C43" i="13"/>
  <c r="A44" i="13" a="1"/>
  <c r="A44" i="13" s="1"/>
  <c r="B43" i="13"/>
  <c r="A43" i="14" a="1"/>
  <c r="A43" i="14" s="1"/>
  <c r="C42" i="14"/>
  <c r="B42" i="14"/>
  <c r="D42" i="14"/>
  <c r="B44" i="13" l="1"/>
  <c r="E44" i="13"/>
  <c r="F44" i="13"/>
  <c r="G44" i="13"/>
  <c r="H44" i="13"/>
  <c r="G43" i="14"/>
  <c r="E43" i="14"/>
  <c r="F43" i="14"/>
  <c r="H43" i="14"/>
  <c r="A45" i="13" a="1"/>
  <c r="A45" i="13" s="1"/>
  <c r="C44" i="13"/>
  <c r="D44" i="13"/>
  <c r="A44" i="14" a="1"/>
  <c r="A44" i="14" s="1"/>
  <c r="D43" i="14"/>
  <c r="C43" i="14"/>
  <c r="B43" i="14"/>
  <c r="D45" i="13" l="1"/>
  <c r="E45" i="13"/>
  <c r="F45" i="13"/>
  <c r="G45" i="13"/>
  <c r="H45" i="13"/>
  <c r="G44" i="14"/>
  <c r="E44" i="14"/>
  <c r="F44" i="14"/>
  <c r="H44" i="14"/>
  <c r="A46" i="13" a="1"/>
  <c r="A46" i="13" s="1"/>
  <c r="B45" i="13"/>
  <c r="C45" i="13"/>
  <c r="A45" i="14" a="1"/>
  <c r="A45" i="14" s="1"/>
  <c r="B44" i="14"/>
  <c r="C44" i="14"/>
  <c r="D44" i="14"/>
  <c r="C46" i="13" l="1"/>
  <c r="G46" i="13"/>
  <c r="H46" i="13"/>
  <c r="E46" i="13"/>
  <c r="F46" i="13"/>
  <c r="E45" i="14"/>
  <c r="G45" i="14"/>
  <c r="H45" i="14"/>
  <c r="F45" i="14"/>
  <c r="A47" i="13" a="1"/>
  <c r="A47" i="13" s="1"/>
  <c r="B46" i="13"/>
  <c r="D46" i="13"/>
  <c r="A46" i="14" a="1"/>
  <c r="A46" i="14" s="1"/>
  <c r="B45" i="14"/>
  <c r="C45" i="14"/>
  <c r="D45" i="14"/>
  <c r="B47" i="13" l="1"/>
  <c r="E47" i="13"/>
  <c r="F47" i="13"/>
  <c r="G47" i="13"/>
  <c r="H47" i="13"/>
  <c r="G46" i="14"/>
  <c r="E46" i="14"/>
  <c r="F46" i="14"/>
  <c r="H46" i="14"/>
  <c r="A48" i="13" a="1"/>
  <c r="A48" i="13" s="1"/>
  <c r="C47" i="13"/>
  <c r="D47" i="13"/>
  <c r="A47" i="14" a="1"/>
  <c r="A47" i="14" s="1"/>
  <c r="C46" i="14"/>
  <c r="D46" i="14"/>
  <c r="B46" i="14"/>
  <c r="A49" i="13" l="1" a="1"/>
  <c r="A49" i="13" s="1"/>
  <c r="B49" i="13" s="1"/>
  <c r="E48" i="13"/>
  <c r="F48" i="13"/>
  <c r="G48" i="13"/>
  <c r="H48" i="13"/>
  <c r="G47" i="14"/>
  <c r="E47" i="14"/>
  <c r="H47" i="14"/>
  <c r="F47" i="14"/>
  <c r="D48" i="13"/>
  <c r="B48" i="13"/>
  <c r="C48" i="13"/>
  <c r="A48" i="14" a="1"/>
  <c r="A48" i="14" s="1"/>
  <c r="D47" i="14"/>
  <c r="B47" i="14"/>
  <c r="C47" i="14"/>
  <c r="A50" i="13" l="1" a="1"/>
  <c r="A50" i="13" s="1"/>
  <c r="B50" i="13" s="1"/>
  <c r="C49" i="13"/>
  <c r="D49" i="13"/>
  <c r="G49" i="13"/>
  <c r="H49" i="13"/>
  <c r="E49" i="13"/>
  <c r="F49" i="13"/>
  <c r="E48" i="14"/>
  <c r="G48" i="14"/>
  <c r="H48" i="14"/>
  <c r="F48" i="14"/>
  <c r="A49" i="14" a="1"/>
  <c r="A49" i="14" s="1"/>
  <c r="B48" i="14"/>
  <c r="C48" i="14"/>
  <c r="D48" i="14"/>
  <c r="A51" i="13" l="1" a="1"/>
  <c r="A51" i="13" s="1"/>
  <c r="B51" i="13" s="1"/>
  <c r="C50" i="13"/>
  <c r="D50" i="13"/>
  <c r="E50" i="13"/>
  <c r="F50" i="13"/>
  <c r="G50" i="13"/>
  <c r="H50" i="13"/>
  <c r="G49" i="14"/>
  <c r="E49" i="14"/>
  <c r="H49" i="14"/>
  <c r="F49" i="14"/>
  <c r="A50" i="14" a="1"/>
  <c r="A50" i="14" s="1"/>
  <c r="B49" i="14"/>
  <c r="D49" i="14"/>
  <c r="C49" i="14"/>
  <c r="D51" i="13" l="1"/>
  <c r="C51" i="13"/>
  <c r="A52" i="13" a="1"/>
  <c r="A52" i="13" s="1"/>
  <c r="C52" i="13" s="1"/>
  <c r="E51" i="13"/>
  <c r="F51" i="13"/>
  <c r="G51" i="13"/>
  <c r="H51" i="13"/>
  <c r="F50" i="14"/>
  <c r="G50" i="14"/>
  <c r="H50" i="14"/>
  <c r="E50" i="14"/>
  <c r="A51" i="14" a="1"/>
  <c r="A51" i="14" s="1"/>
  <c r="C50" i="14"/>
  <c r="B50" i="14"/>
  <c r="D50" i="14"/>
  <c r="G52" i="13" l="1"/>
  <c r="H52" i="13"/>
  <c r="E52" i="13"/>
  <c r="F52" i="13"/>
  <c r="D52" i="13"/>
  <c r="A53" i="13" a="1"/>
  <c r="A53" i="13" s="1"/>
  <c r="B52" i="13"/>
  <c r="E51" i="14"/>
  <c r="G51" i="14"/>
  <c r="H51" i="14"/>
  <c r="F51" i="14"/>
  <c r="A52" i="14" a="1"/>
  <c r="A52" i="14" s="1"/>
  <c r="D51" i="14"/>
  <c r="B51" i="14"/>
  <c r="C51" i="14"/>
  <c r="E53" i="13" l="1"/>
  <c r="F53" i="13"/>
  <c r="G53" i="13"/>
  <c r="H53" i="13"/>
  <c r="A54" i="13" a="1"/>
  <c r="A54" i="13" s="1"/>
  <c r="C53" i="13"/>
  <c r="B53" i="13"/>
  <c r="D53" i="13"/>
  <c r="G52" i="14"/>
  <c r="E52" i="14"/>
  <c r="F52" i="14"/>
  <c r="H52" i="14"/>
  <c r="A53" i="14" a="1"/>
  <c r="A53" i="14" s="1"/>
  <c r="D52" i="14"/>
  <c r="B52" i="14"/>
  <c r="C52" i="14"/>
  <c r="E54" i="13" l="1"/>
  <c r="F54" i="13"/>
  <c r="G54" i="13"/>
  <c r="H54" i="13"/>
  <c r="B54" i="13"/>
  <c r="D54" i="13"/>
  <c r="A55" i="13" a="1"/>
  <c r="A55" i="13" s="1"/>
  <c r="D55" i="13" s="1"/>
  <c r="C54" i="13"/>
  <c r="H53" i="14"/>
  <c r="F53" i="14"/>
  <c r="G53" i="14"/>
  <c r="E53" i="14"/>
  <c r="A54" i="14" a="1"/>
  <c r="A54" i="14" s="1"/>
  <c r="B53" i="14"/>
  <c r="C53" i="14"/>
  <c r="D53" i="14"/>
  <c r="B55" i="13" l="1"/>
  <c r="A56" i="13" a="1"/>
  <c r="A56" i="13" s="1"/>
  <c r="C56" i="13" s="1"/>
  <c r="C55" i="13"/>
  <c r="G55" i="13"/>
  <c r="H55" i="13"/>
  <c r="E55" i="13"/>
  <c r="F55" i="13"/>
  <c r="E54" i="14"/>
  <c r="F54" i="14"/>
  <c r="G54" i="14"/>
  <c r="H54" i="14"/>
  <c r="A55" i="14" a="1"/>
  <c r="A55" i="14" s="1"/>
  <c r="C54" i="14"/>
  <c r="B54" i="14"/>
  <c r="D54" i="14"/>
  <c r="B56" i="13" l="1"/>
  <c r="E56" i="13"/>
  <c r="F56" i="13"/>
  <c r="G56" i="13"/>
  <c r="H56" i="13"/>
  <c r="A57" i="13" a="1"/>
  <c r="A57" i="13" s="1"/>
  <c r="D56" i="13"/>
  <c r="G55" i="14"/>
  <c r="H55" i="14"/>
  <c r="E55" i="14"/>
  <c r="F55" i="14"/>
  <c r="A56" i="14" a="1"/>
  <c r="A56" i="14" s="1"/>
  <c r="C55" i="14"/>
  <c r="D55" i="14"/>
  <c r="B55" i="14"/>
  <c r="E57" i="13" l="1"/>
  <c r="F57" i="13"/>
  <c r="G57" i="13"/>
  <c r="H57" i="13"/>
  <c r="B57" i="13"/>
  <c r="C57" i="13"/>
  <c r="A58" i="13" a="1"/>
  <c r="A58" i="13" s="1"/>
  <c r="D58" i="13" s="1"/>
  <c r="D57" i="13"/>
  <c r="E56" i="14"/>
  <c r="F56" i="14"/>
  <c r="H56" i="14"/>
  <c r="G56" i="14"/>
  <c r="A57" i="14" a="1"/>
  <c r="A57" i="14" s="1"/>
  <c r="D56" i="14"/>
  <c r="B56" i="14"/>
  <c r="C56" i="14"/>
  <c r="B58" i="13" l="1"/>
  <c r="C58" i="13"/>
  <c r="A59" i="13" a="1"/>
  <c r="A59" i="13" s="1"/>
  <c r="D59" i="13" s="1"/>
  <c r="G58" i="13"/>
  <c r="H58" i="13"/>
  <c r="E58" i="13"/>
  <c r="F58" i="13"/>
  <c r="E57" i="14"/>
  <c r="G57" i="14"/>
  <c r="H57" i="14"/>
  <c r="F57" i="14"/>
  <c r="A58" i="14" a="1"/>
  <c r="A58" i="14" s="1"/>
  <c r="B57" i="14"/>
  <c r="C57" i="14"/>
  <c r="D57" i="14"/>
  <c r="B59" i="13" l="1"/>
  <c r="E59" i="13"/>
  <c r="F59" i="13"/>
  <c r="G59" i="13"/>
  <c r="H59" i="13"/>
  <c r="A60" i="13" a="1"/>
  <c r="A60" i="13" s="1"/>
  <c r="C59" i="13"/>
  <c r="G58" i="14"/>
  <c r="E58" i="14"/>
  <c r="H58" i="14"/>
  <c r="F58" i="14"/>
  <c r="A59" i="14" a="1"/>
  <c r="A59" i="14" s="1"/>
  <c r="B58" i="14"/>
  <c r="C58" i="14"/>
  <c r="D58" i="14"/>
  <c r="E60" i="13" l="1"/>
  <c r="F60" i="13"/>
  <c r="G60" i="13"/>
  <c r="H60" i="13"/>
  <c r="A61" i="13" a="1"/>
  <c r="A61" i="13" s="1"/>
  <c r="B60" i="13"/>
  <c r="C60" i="13"/>
  <c r="D60" i="13"/>
  <c r="F59" i="14"/>
  <c r="G59" i="14"/>
  <c r="H59" i="14"/>
  <c r="E59" i="14"/>
  <c r="A60" i="14" a="1"/>
  <c r="A60" i="14" s="1"/>
  <c r="C59" i="14"/>
  <c r="D59" i="14"/>
  <c r="B59" i="14"/>
  <c r="G61" i="13" l="1"/>
  <c r="H61" i="13"/>
  <c r="E61" i="13"/>
  <c r="F61" i="13"/>
  <c r="B61" i="13"/>
  <c r="D61" i="13"/>
  <c r="A62" i="13" a="1"/>
  <c r="A62" i="13" s="1"/>
  <c r="D62" i="13" s="1"/>
  <c r="C61" i="13"/>
  <c r="E60" i="14"/>
  <c r="G60" i="14"/>
  <c r="H60" i="14"/>
  <c r="F60" i="14"/>
  <c r="A61" i="14" a="1"/>
  <c r="A61" i="14" s="1"/>
  <c r="D60" i="14"/>
  <c r="B60" i="14"/>
  <c r="C60" i="14"/>
  <c r="A63" i="13" l="1" a="1"/>
  <c r="A63" i="13" s="1"/>
  <c r="B63" i="13" s="1"/>
  <c r="C62" i="13"/>
  <c r="B62" i="13"/>
  <c r="E62" i="13"/>
  <c r="F62" i="13"/>
  <c r="G62" i="13"/>
  <c r="H62" i="13"/>
  <c r="G61" i="14"/>
  <c r="E61" i="14"/>
  <c r="F61" i="14"/>
  <c r="H61" i="14"/>
  <c r="A62" i="14" a="1"/>
  <c r="A62" i="14" s="1"/>
  <c r="B61" i="14"/>
  <c r="C61" i="14"/>
  <c r="D61" i="14"/>
  <c r="C63" i="13" l="1"/>
  <c r="A64" i="13" a="1"/>
  <c r="A64" i="13" s="1"/>
  <c r="B64" i="13" s="1"/>
  <c r="D63" i="13"/>
  <c r="E63" i="13"/>
  <c r="F63" i="13"/>
  <c r="G63" i="13"/>
  <c r="H63" i="13"/>
  <c r="H62" i="14"/>
  <c r="F62" i="14"/>
  <c r="G62" i="14"/>
  <c r="E62" i="14"/>
  <c r="A63" i="14" a="1"/>
  <c r="A63" i="14" s="1"/>
  <c r="B62" i="14"/>
  <c r="C62" i="14"/>
  <c r="D62" i="14"/>
  <c r="A65" i="13" l="1" a="1"/>
  <c r="A65" i="13" s="1"/>
  <c r="B65" i="13" s="1"/>
  <c r="G64" i="13"/>
  <c r="H64" i="13"/>
  <c r="E64" i="13"/>
  <c r="F64" i="13"/>
  <c r="C64" i="13"/>
  <c r="D64" i="13"/>
  <c r="E63" i="14"/>
  <c r="F63" i="14"/>
  <c r="H63" i="14"/>
  <c r="G63" i="14"/>
  <c r="A64" i="14" a="1"/>
  <c r="A64" i="14" s="1"/>
  <c r="C63" i="14"/>
  <c r="D63" i="14"/>
  <c r="B63" i="14"/>
  <c r="C65" i="13" l="1"/>
  <c r="D65" i="13"/>
  <c r="A66" i="13" a="1"/>
  <c r="A66" i="13" s="1"/>
  <c r="B66" i="13" s="1"/>
  <c r="E65" i="13"/>
  <c r="F65" i="13"/>
  <c r="G65" i="13"/>
  <c r="H65" i="13"/>
  <c r="G64" i="14"/>
  <c r="H64" i="14"/>
  <c r="E64" i="14"/>
  <c r="F64" i="14"/>
  <c r="A65" i="14" a="1"/>
  <c r="A65" i="14" s="1"/>
  <c r="D64" i="14"/>
  <c r="B64" i="14"/>
  <c r="C64" i="14"/>
  <c r="A67" i="13" l="1" a="1"/>
  <c r="A67" i="13" s="1"/>
  <c r="C67" i="13" s="1"/>
  <c r="E66" i="13"/>
  <c r="F66" i="13"/>
  <c r="G66" i="13"/>
  <c r="H66" i="13"/>
  <c r="C66" i="13"/>
  <c r="D66" i="13"/>
  <c r="E65" i="14"/>
  <c r="H65" i="14"/>
  <c r="G65" i="14"/>
  <c r="F65" i="14"/>
  <c r="A66" i="14" a="1"/>
  <c r="A66" i="14" s="1"/>
  <c r="B65" i="14"/>
  <c r="C65" i="14"/>
  <c r="D65" i="14"/>
  <c r="B67" i="13" l="1"/>
  <c r="D67" i="13"/>
  <c r="A68" i="13" a="1"/>
  <c r="A68" i="13" s="1"/>
  <c r="B68" i="13" s="1"/>
  <c r="G67" i="13"/>
  <c r="H67" i="13"/>
  <c r="E67" i="13"/>
  <c r="F67" i="13"/>
  <c r="E66" i="14"/>
  <c r="G66" i="14"/>
  <c r="H66" i="14"/>
  <c r="F66" i="14"/>
  <c r="A67" i="14" a="1"/>
  <c r="A67" i="14" s="1"/>
  <c r="B66" i="14"/>
  <c r="C66" i="14"/>
  <c r="D66" i="14"/>
  <c r="C68" i="13" l="1"/>
  <c r="A69" i="13" a="1"/>
  <c r="A69" i="13" s="1"/>
  <c r="A70" i="13" s="1" a="1"/>
  <c r="A70" i="13" s="1"/>
  <c r="E68" i="13"/>
  <c r="F68" i="13"/>
  <c r="G68" i="13"/>
  <c r="H68" i="13"/>
  <c r="D68" i="13"/>
  <c r="G67" i="14"/>
  <c r="H67" i="14"/>
  <c r="F67" i="14"/>
  <c r="E67" i="14"/>
  <c r="A68" i="14" a="1"/>
  <c r="A68" i="14" s="1"/>
  <c r="C67" i="14"/>
  <c r="D67" i="14"/>
  <c r="B67" i="14"/>
  <c r="G70" i="13" l="1"/>
  <c r="H70" i="13"/>
  <c r="E70" i="13"/>
  <c r="F70" i="13"/>
  <c r="E69" i="13"/>
  <c r="F69" i="13"/>
  <c r="G69" i="13"/>
  <c r="H69" i="13"/>
  <c r="C69" i="13"/>
  <c r="B69" i="13"/>
  <c r="D69" i="13"/>
  <c r="F68" i="14"/>
  <c r="G68" i="14"/>
  <c r="E68" i="14"/>
  <c r="H68" i="14"/>
  <c r="C70" i="13"/>
  <c r="A69" i="14" a="1"/>
  <c r="A69" i="14" s="1"/>
  <c r="D68" i="14"/>
  <c r="B68" i="14"/>
  <c r="C68" i="14"/>
  <c r="B70" i="13"/>
  <c r="A71" i="13" a="1"/>
  <c r="A71" i="13" s="1"/>
  <c r="D70" i="13"/>
  <c r="E71" i="13" l="1"/>
  <c r="F71" i="13"/>
  <c r="G71" i="13"/>
  <c r="H71" i="13"/>
  <c r="E69" i="14"/>
  <c r="G69" i="14"/>
  <c r="H69" i="14"/>
  <c r="F69" i="14"/>
  <c r="D71" i="13"/>
  <c r="B71" i="13"/>
  <c r="A70" i="14" a="1"/>
  <c r="A70" i="14" s="1"/>
  <c r="B69" i="14"/>
  <c r="C69" i="14"/>
  <c r="D69" i="14"/>
  <c r="A72" i="13" a="1"/>
  <c r="A72" i="13" s="1"/>
  <c r="C71" i="13"/>
  <c r="E72" i="13" l="1"/>
  <c r="F72" i="13"/>
  <c r="G72" i="13"/>
  <c r="H72" i="13"/>
  <c r="G70" i="14"/>
  <c r="E70" i="14"/>
  <c r="F70" i="14"/>
  <c r="H70" i="14"/>
  <c r="C72" i="13"/>
  <c r="A71" i="14" a="1"/>
  <c r="A71" i="14" s="1"/>
  <c r="B70" i="14"/>
  <c r="C70" i="14"/>
  <c r="D70" i="14"/>
  <c r="D72" i="13"/>
  <c r="B72" i="13"/>
  <c r="A73" i="13" a="1"/>
  <c r="A73" i="13" s="1"/>
  <c r="G73" i="13" l="1"/>
  <c r="H73" i="13"/>
  <c r="E73" i="13"/>
  <c r="F73" i="13"/>
  <c r="H71" i="14"/>
  <c r="F71" i="14"/>
  <c r="G71" i="14"/>
  <c r="E71" i="14"/>
  <c r="C73" i="13"/>
  <c r="B73" i="13"/>
  <c r="D73" i="13"/>
  <c r="A72" i="14" a="1"/>
  <c r="A72" i="14" s="1"/>
  <c r="C71" i="14"/>
  <c r="D71" i="14"/>
  <c r="B71" i="14"/>
  <c r="A74" i="13" a="1"/>
  <c r="A74" i="13" s="1"/>
  <c r="E74" i="13" l="1"/>
  <c r="F74" i="13"/>
  <c r="G74" i="13"/>
  <c r="H74" i="13"/>
  <c r="E72" i="14"/>
  <c r="F72" i="14"/>
  <c r="H72" i="14"/>
  <c r="G72" i="14"/>
  <c r="C74" i="13"/>
  <c r="A73" i="14" a="1"/>
  <c r="A73" i="14" s="1"/>
  <c r="D72" i="14"/>
  <c r="B72" i="14"/>
  <c r="C72" i="14"/>
  <c r="D74" i="13"/>
  <c r="B74" i="13"/>
  <c r="A75" i="13" a="1"/>
  <c r="A75" i="13" s="1"/>
  <c r="E75" i="13" l="1"/>
  <c r="F75" i="13"/>
  <c r="G75" i="13"/>
  <c r="H75" i="13"/>
  <c r="G73" i="14"/>
  <c r="H73" i="14"/>
  <c r="E73" i="14"/>
  <c r="F73" i="14"/>
  <c r="D75" i="13"/>
  <c r="B75" i="13"/>
  <c r="A74" i="14" a="1"/>
  <c r="A74" i="14" s="1"/>
  <c r="B73" i="14"/>
  <c r="C73" i="14"/>
  <c r="D73" i="14"/>
  <c r="A76" i="13" a="1"/>
  <c r="A76" i="13" s="1"/>
  <c r="C75" i="13"/>
  <c r="G76" i="13" l="1"/>
  <c r="H76" i="13"/>
  <c r="E76" i="13"/>
  <c r="F76" i="13"/>
  <c r="E74" i="14"/>
  <c r="H74" i="14"/>
  <c r="G74" i="14"/>
  <c r="F74" i="14"/>
  <c r="A75" i="14" a="1"/>
  <c r="A75" i="14" s="1"/>
  <c r="B74" i="14"/>
  <c r="C74" i="14"/>
  <c r="D74" i="14"/>
  <c r="C76" i="13"/>
  <c r="B76" i="13"/>
  <c r="A77" i="13" a="1"/>
  <c r="A77" i="13" s="1"/>
  <c r="D76" i="13"/>
  <c r="E77" i="13" l="1"/>
  <c r="F77" i="13"/>
  <c r="G77" i="13"/>
  <c r="H77" i="13"/>
  <c r="E75" i="14"/>
  <c r="G75" i="14"/>
  <c r="H75" i="14"/>
  <c r="F75" i="14"/>
  <c r="C77" i="13"/>
  <c r="B77" i="13"/>
  <c r="A76" i="14" a="1"/>
  <c r="A76" i="14" s="1"/>
  <c r="C75" i="14"/>
  <c r="D75" i="14"/>
  <c r="B75" i="14"/>
  <c r="A78" i="13" a="1"/>
  <c r="A78" i="13" s="1"/>
  <c r="D77" i="13"/>
  <c r="E78" i="13" l="1"/>
  <c r="F78" i="13"/>
  <c r="G78" i="13"/>
  <c r="H78" i="13"/>
  <c r="G76" i="14"/>
  <c r="H76" i="14"/>
  <c r="F76" i="14"/>
  <c r="E76" i="14"/>
  <c r="C78" i="13"/>
  <c r="B78" i="13"/>
  <c r="A77" i="14" a="1"/>
  <c r="A77" i="14" s="1"/>
  <c r="C76" i="14"/>
  <c r="D76" i="14"/>
  <c r="B76" i="14"/>
  <c r="A79" i="13" a="1"/>
  <c r="A79" i="13" s="1"/>
  <c r="D78" i="13"/>
  <c r="G79" i="13" l="1"/>
  <c r="H79" i="13"/>
  <c r="E79" i="13"/>
  <c r="F79" i="13"/>
  <c r="F77" i="14"/>
  <c r="G77" i="14"/>
  <c r="E77" i="14"/>
  <c r="H77" i="14"/>
  <c r="C79" i="13"/>
  <c r="A78" i="14" a="1"/>
  <c r="A78" i="14" s="1"/>
  <c r="B77" i="14"/>
  <c r="C77" i="14"/>
  <c r="D77" i="14"/>
  <c r="B79" i="13"/>
  <c r="A80" i="13" a="1"/>
  <c r="A80" i="13" s="1"/>
  <c r="D79" i="13"/>
  <c r="E80" i="13" l="1"/>
  <c r="F80" i="13"/>
  <c r="G80" i="13"/>
  <c r="H80" i="13"/>
  <c r="E78" i="14"/>
  <c r="G78" i="14"/>
  <c r="H78" i="14"/>
  <c r="F78" i="14"/>
  <c r="B80" i="13"/>
  <c r="A79" i="14" a="1"/>
  <c r="A79" i="14" s="1"/>
  <c r="C78" i="14"/>
  <c r="B78" i="14"/>
  <c r="D78" i="14"/>
  <c r="A81" i="13" a="1"/>
  <c r="A81" i="13" s="1"/>
  <c r="D80" i="13"/>
  <c r="C80" i="13"/>
  <c r="E81" i="13" l="1"/>
  <c r="F81" i="13"/>
  <c r="G81" i="13"/>
  <c r="H81" i="13"/>
  <c r="G79" i="14"/>
  <c r="E79" i="14"/>
  <c r="F79" i="14"/>
  <c r="H79" i="14"/>
  <c r="A80" i="14" a="1"/>
  <c r="A80" i="14" s="1"/>
  <c r="D79" i="14"/>
  <c r="C79" i="14"/>
  <c r="B79" i="14"/>
  <c r="B81" i="13"/>
  <c r="A82" i="13" a="1"/>
  <c r="A82" i="13" s="1"/>
  <c r="C81" i="13"/>
  <c r="D81" i="13"/>
  <c r="G82" i="13" l="1"/>
  <c r="H82" i="13"/>
  <c r="E82" i="13"/>
  <c r="F82" i="13"/>
  <c r="H80" i="14"/>
  <c r="F80" i="14"/>
  <c r="G80" i="14"/>
  <c r="E80" i="14"/>
  <c r="A81" i="14" a="1"/>
  <c r="A81" i="14" s="1"/>
  <c r="B80" i="14"/>
  <c r="C80" i="14"/>
  <c r="D80" i="14"/>
  <c r="A83" i="13" a="1"/>
  <c r="A83" i="13" s="1"/>
  <c r="C82" i="13"/>
  <c r="B82" i="13"/>
  <c r="D82" i="13"/>
  <c r="E83" i="13" l="1"/>
  <c r="F83" i="13"/>
  <c r="G83" i="13"/>
  <c r="H83" i="13"/>
  <c r="E81" i="14"/>
  <c r="F81" i="14"/>
  <c r="H81" i="14"/>
  <c r="G81" i="14"/>
  <c r="A82" i="14" a="1"/>
  <c r="A82" i="14" s="1"/>
  <c r="B81" i="14"/>
  <c r="C81" i="14"/>
  <c r="D81" i="14"/>
  <c r="A84" i="13" a="1"/>
  <c r="A84" i="13" s="1"/>
  <c r="D83" i="13"/>
  <c r="C83" i="13"/>
  <c r="B83" i="13"/>
  <c r="E84" i="13" l="1"/>
  <c r="F84" i="13"/>
  <c r="G84" i="13"/>
  <c r="H84" i="13"/>
  <c r="G82" i="14"/>
  <c r="H82" i="14"/>
  <c r="E82" i="14"/>
  <c r="F82" i="14"/>
  <c r="A83" i="14" a="1"/>
  <c r="A83" i="14" s="1"/>
  <c r="C82" i="14"/>
  <c r="D82" i="14"/>
  <c r="B82" i="14"/>
  <c r="D84" i="13"/>
  <c r="C84" i="13"/>
  <c r="B84" i="13"/>
  <c r="A85" i="13" a="1"/>
  <c r="A85" i="13" s="1"/>
  <c r="G85" i="13" l="1"/>
  <c r="H85" i="13"/>
  <c r="E85" i="13"/>
  <c r="F85" i="13"/>
  <c r="E83" i="14"/>
  <c r="H83" i="14"/>
  <c r="G83" i="14"/>
  <c r="F83" i="14"/>
  <c r="A84" i="14" a="1"/>
  <c r="A84" i="14" s="1"/>
  <c r="D83" i="14"/>
  <c r="B83" i="14"/>
  <c r="C83" i="14"/>
  <c r="A86" i="13" a="1"/>
  <c r="A86" i="13" s="1"/>
  <c r="D85" i="13"/>
  <c r="B85" i="13"/>
  <c r="C85" i="13"/>
  <c r="E86" i="13" l="1"/>
  <c r="F86" i="13"/>
  <c r="G86" i="13"/>
  <c r="H86" i="13"/>
  <c r="E84" i="14"/>
  <c r="G84" i="14"/>
  <c r="H84" i="14"/>
  <c r="F84" i="14"/>
  <c r="A85" i="14" a="1"/>
  <c r="A85" i="14" s="1"/>
  <c r="B84" i="14"/>
  <c r="C84" i="14"/>
  <c r="D84" i="14"/>
  <c r="D86" i="13"/>
  <c r="C86" i="13"/>
  <c r="B86" i="13"/>
  <c r="A87" i="13" a="1"/>
  <c r="A87" i="13" s="1"/>
  <c r="E87" i="13" l="1"/>
  <c r="F87" i="13"/>
  <c r="G87" i="13"/>
  <c r="H87" i="13"/>
  <c r="G85" i="14"/>
  <c r="H85" i="14"/>
  <c r="F85" i="14"/>
  <c r="E85" i="14"/>
  <c r="A86" i="14" a="1"/>
  <c r="A86" i="14" s="1"/>
  <c r="B85" i="14"/>
  <c r="D85" i="14"/>
  <c r="C85" i="14"/>
  <c r="C87" i="13"/>
  <c r="D87" i="13"/>
  <c r="B87" i="13"/>
  <c r="A88" i="13" a="1"/>
  <c r="A88" i="13" s="1"/>
  <c r="G88" i="13" l="1"/>
  <c r="H88" i="13"/>
  <c r="E88" i="13"/>
  <c r="F88" i="13"/>
  <c r="F86" i="14"/>
  <c r="G86" i="14"/>
  <c r="E86" i="14"/>
  <c r="H86" i="14"/>
  <c r="A87" i="14" a="1"/>
  <c r="A87" i="14" s="1"/>
  <c r="C86" i="14"/>
  <c r="B86" i="14"/>
  <c r="D86" i="14"/>
  <c r="C88" i="13"/>
  <c r="B88" i="13"/>
  <c r="A89" i="13" a="1"/>
  <c r="A89" i="13" s="1"/>
  <c r="D88" i="13"/>
  <c r="E89" i="13" l="1"/>
  <c r="F89" i="13"/>
  <c r="G89" i="13"/>
  <c r="H89" i="13"/>
  <c r="E87" i="14"/>
  <c r="G87" i="14"/>
  <c r="H87" i="14"/>
  <c r="F87" i="14"/>
  <c r="D89" i="13"/>
  <c r="A88" i="14" a="1"/>
  <c r="A88" i="14" s="1"/>
  <c r="D87" i="14"/>
  <c r="B87" i="14"/>
  <c r="C87" i="14"/>
  <c r="C89" i="13"/>
  <c r="B89" i="13"/>
  <c r="A90" i="13" a="1"/>
  <c r="A90" i="13" s="1"/>
  <c r="E90" i="13" l="1"/>
  <c r="F90" i="13"/>
  <c r="G90" i="13"/>
  <c r="H90" i="13"/>
  <c r="G88" i="14"/>
  <c r="E88" i="14"/>
  <c r="F88" i="14"/>
  <c r="H88" i="14"/>
  <c r="A89" i="14" a="1"/>
  <c r="A89" i="14" s="1"/>
  <c r="D88" i="14"/>
  <c r="B88" i="14"/>
  <c r="C88" i="14"/>
  <c r="C90" i="13"/>
  <c r="B90" i="13"/>
  <c r="A91" i="13" a="1"/>
  <c r="A91" i="13" s="1"/>
  <c r="D90" i="13"/>
  <c r="G91" i="13" l="1"/>
  <c r="H91" i="13"/>
  <c r="E91" i="13"/>
  <c r="F91" i="13"/>
  <c r="H89" i="14"/>
  <c r="F89" i="14"/>
  <c r="G89" i="14"/>
  <c r="E89" i="14"/>
  <c r="C91" i="13"/>
  <c r="A90" i="14" a="1"/>
  <c r="A90" i="14" s="1"/>
  <c r="B89" i="14"/>
  <c r="C89" i="14"/>
  <c r="D89" i="14"/>
  <c r="D91" i="13"/>
  <c r="B91" i="13"/>
  <c r="A92" i="13" a="1"/>
  <c r="A92" i="13" s="1"/>
  <c r="E92" i="13" l="1"/>
  <c r="F92" i="13"/>
  <c r="G92" i="13"/>
  <c r="H92" i="13"/>
  <c r="E90" i="14"/>
  <c r="F90" i="14"/>
  <c r="H90" i="14"/>
  <c r="G90" i="14"/>
  <c r="C92" i="13"/>
  <c r="A91" i="14" a="1"/>
  <c r="A91" i="14" s="1"/>
  <c r="C90" i="14"/>
  <c r="B90" i="14"/>
  <c r="D90" i="14"/>
  <c r="B92" i="13"/>
  <c r="D92" i="13"/>
  <c r="A93" i="13" a="1"/>
  <c r="A93" i="13" s="1"/>
  <c r="E93" i="13" l="1"/>
  <c r="F93" i="13"/>
  <c r="G93" i="13"/>
  <c r="H93" i="13"/>
  <c r="G91" i="14"/>
  <c r="H91" i="14"/>
  <c r="E91" i="14"/>
  <c r="F91" i="14"/>
  <c r="A92" i="14" a="1"/>
  <c r="A92" i="14" s="1"/>
  <c r="D91" i="14"/>
  <c r="B91" i="14"/>
  <c r="C91" i="14"/>
  <c r="D93" i="13"/>
  <c r="C93" i="13"/>
  <c r="B93" i="13"/>
  <c r="A94" i="13" a="1"/>
  <c r="A94" i="13" s="1"/>
  <c r="G94" i="13" l="1"/>
  <c r="H94" i="13"/>
  <c r="E94" i="13"/>
  <c r="F94" i="13"/>
  <c r="E92" i="14"/>
  <c r="H92" i="14"/>
  <c r="G92" i="14"/>
  <c r="F92" i="14"/>
  <c r="A93" i="14" a="1"/>
  <c r="A93" i="14" s="1"/>
  <c r="C92" i="14"/>
  <c r="D92" i="14"/>
  <c r="B92" i="14"/>
  <c r="D94" i="13"/>
  <c r="C94" i="13"/>
  <c r="B94" i="13"/>
  <c r="A95" i="13" a="1"/>
  <c r="A95" i="13" s="1"/>
  <c r="E95" i="13" l="1"/>
  <c r="F95" i="13"/>
  <c r="G95" i="13"/>
  <c r="H95" i="13"/>
  <c r="E93" i="14"/>
  <c r="G93" i="14"/>
  <c r="H93" i="14"/>
  <c r="F93" i="14"/>
  <c r="D95" i="13"/>
  <c r="A94" i="14" a="1"/>
  <c r="A94" i="14" s="1"/>
  <c r="B93" i="14"/>
  <c r="C93" i="14"/>
  <c r="D93" i="14"/>
  <c r="C95" i="13"/>
  <c r="B95" i="13"/>
  <c r="A96" i="13" a="1"/>
  <c r="A96" i="13" s="1"/>
  <c r="E96" i="13" l="1"/>
  <c r="F96" i="13"/>
  <c r="G96" i="13"/>
  <c r="H96" i="13"/>
  <c r="G94" i="14"/>
  <c r="H94" i="14"/>
  <c r="F94" i="14"/>
  <c r="E94" i="14"/>
  <c r="A95" i="14" a="1"/>
  <c r="A95" i="14" s="1"/>
  <c r="C94" i="14"/>
  <c r="B94" i="14"/>
  <c r="D94" i="14"/>
  <c r="D96" i="13"/>
  <c r="B96" i="13"/>
  <c r="C96" i="13"/>
  <c r="A97" i="13" a="1"/>
  <c r="A97" i="13" s="1"/>
  <c r="G97" i="13" l="1"/>
  <c r="H97" i="13"/>
  <c r="E97" i="13"/>
  <c r="F97" i="13"/>
  <c r="F95" i="14"/>
  <c r="G95" i="14"/>
  <c r="E95" i="14"/>
  <c r="H95" i="14"/>
  <c r="C97" i="13"/>
  <c r="A96" i="14" a="1"/>
  <c r="A96" i="14" s="1"/>
  <c r="D95" i="14"/>
  <c r="C95" i="14"/>
  <c r="B95" i="14"/>
  <c r="D97" i="13"/>
  <c r="B97" i="13"/>
  <c r="A98" i="13" a="1"/>
  <c r="A98" i="13" s="1"/>
  <c r="E98" i="13" l="1"/>
  <c r="F98" i="13"/>
  <c r="G98" i="13"/>
  <c r="H98" i="13"/>
  <c r="E96" i="14"/>
  <c r="G96" i="14"/>
  <c r="H96" i="14"/>
  <c r="F96" i="14"/>
  <c r="A97" i="14" a="1"/>
  <c r="A97" i="14" s="1"/>
  <c r="C96" i="14"/>
  <c r="D96" i="14"/>
  <c r="B96" i="14"/>
  <c r="D98" i="13"/>
  <c r="C98" i="13"/>
  <c r="B98" i="13"/>
  <c r="A99" i="13" a="1"/>
  <c r="A99" i="13" s="1"/>
  <c r="E99" i="13" l="1"/>
  <c r="F99" i="13"/>
  <c r="G99" i="13"/>
  <c r="H99" i="13"/>
  <c r="G97" i="14"/>
  <c r="E97" i="14"/>
  <c r="F97" i="14"/>
  <c r="H97" i="14"/>
  <c r="D99" i="13"/>
  <c r="A98" i="14" a="1"/>
  <c r="A98" i="14" s="1"/>
  <c r="B97" i="14"/>
  <c r="D97" i="14"/>
  <c r="C97" i="14"/>
  <c r="C99" i="13"/>
  <c r="B99" i="13"/>
  <c r="A100" i="13" a="1"/>
  <c r="A100" i="13" s="1"/>
  <c r="G100" i="13" l="1"/>
  <c r="H100" i="13"/>
  <c r="E100" i="13"/>
  <c r="F100" i="13"/>
  <c r="H98" i="14"/>
  <c r="F98" i="14"/>
  <c r="G98" i="14"/>
  <c r="E98" i="14"/>
  <c r="A99" i="14" a="1"/>
  <c r="A99" i="14" s="1"/>
  <c r="C98" i="14"/>
  <c r="D98" i="14"/>
  <c r="B98" i="14"/>
  <c r="A101" i="13" a="1"/>
  <c r="A101" i="13" s="1"/>
  <c r="D100" i="13"/>
  <c r="C100" i="13"/>
  <c r="B100" i="13"/>
  <c r="E101" i="13" l="1"/>
  <c r="F101" i="13"/>
  <c r="G101" i="13"/>
  <c r="H101" i="13"/>
  <c r="E99" i="14"/>
  <c r="F99" i="14"/>
  <c r="H99" i="14"/>
  <c r="G99" i="14"/>
  <c r="A100" i="14" a="1"/>
  <c r="A100" i="14" s="1"/>
  <c r="D99" i="14"/>
  <c r="C99" i="14"/>
  <c r="B99" i="14"/>
  <c r="A102" i="13" a="1"/>
  <c r="A102" i="13" s="1"/>
  <c r="C101" i="13"/>
  <c r="D101" i="13"/>
  <c r="B101" i="13"/>
  <c r="E102" i="13" l="1"/>
  <c r="F102" i="13"/>
  <c r="G102" i="13"/>
  <c r="H102" i="13"/>
  <c r="G100" i="14"/>
  <c r="H100" i="14"/>
  <c r="E100" i="14"/>
  <c r="F100" i="14"/>
  <c r="A101" i="14" a="1"/>
  <c r="A101" i="14" s="1"/>
  <c r="B100" i="14"/>
  <c r="D100" i="14"/>
  <c r="C100" i="14"/>
  <c r="C102" i="13"/>
  <c r="B102" i="13"/>
  <c r="D102" i="13"/>
  <c r="A103" i="13" a="1"/>
  <c r="A103" i="13" s="1"/>
  <c r="G103" i="13" l="1"/>
  <c r="H103" i="13"/>
  <c r="E103" i="13"/>
  <c r="F103" i="13"/>
  <c r="E101" i="14"/>
  <c r="H101" i="14"/>
  <c r="G101" i="14"/>
  <c r="F101" i="14"/>
  <c r="A102" i="14" a="1"/>
  <c r="A102" i="14" s="1"/>
  <c r="B101" i="14"/>
  <c r="D101" i="14"/>
  <c r="C101" i="14"/>
  <c r="B103" i="13"/>
  <c r="D103" i="13"/>
  <c r="A104" i="13" a="1"/>
  <c r="A104" i="13" s="1"/>
  <c r="C103" i="13"/>
  <c r="E104" i="13" l="1"/>
  <c r="F104" i="13"/>
  <c r="G104" i="13"/>
  <c r="H104" i="13"/>
  <c r="E102" i="14"/>
  <c r="G102" i="14"/>
  <c r="H102" i="14"/>
  <c r="F102" i="14"/>
  <c r="D104" i="13"/>
  <c r="A103" i="14" a="1"/>
  <c r="A103" i="14" s="1"/>
  <c r="C102" i="14"/>
  <c r="D102" i="14"/>
  <c r="B102" i="14"/>
  <c r="C104" i="13"/>
  <c r="B104" i="13"/>
  <c r="A105" i="13" a="1"/>
  <c r="A105" i="13" s="1"/>
  <c r="E105" i="13" l="1"/>
  <c r="F105" i="13"/>
  <c r="G105" i="13"/>
  <c r="H105" i="13"/>
  <c r="G103" i="14"/>
  <c r="H103" i="14"/>
  <c r="F103" i="14"/>
  <c r="E103" i="14"/>
  <c r="A104" i="14" a="1"/>
  <c r="A104" i="14" s="1"/>
  <c r="D103" i="14"/>
  <c r="B103" i="14"/>
  <c r="C103" i="14"/>
  <c r="A106" i="13" a="1"/>
  <c r="A106" i="13" s="1"/>
  <c r="D105" i="13"/>
  <c r="C105" i="13"/>
  <c r="B105" i="13"/>
  <c r="G106" i="13" l="1"/>
  <c r="H106" i="13"/>
  <c r="E106" i="13"/>
  <c r="F106" i="13"/>
  <c r="F104" i="14"/>
  <c r="G104" i="14"/>
  <c r="E104" i="14"/>
  <c r="H104" i="14"/>
  <c r="D106" i="13"/>
  <c r="A105" i="14" a="1"/>
  <c r="A105" i="14" s="1"/>
  <c r="D104" i="14"/>
  <c r="B104" i="14"/>
  <c r="C104" i="14"/>
  <c r="C106" i="13"/>
  <c r="B106" i="13"/>
  <c r="A107" i="13" a="1"/>
  <c r="A107" i="13" s="1"/>
  <c r="E107" i="13" l="1"/>
  <c r="F107" i="13"/>
  <c r="G107" i="13"/>
  <c r="H107" i="13"/>
  <c r="E105" i="14"/>
  <c r="G105" i="14"/>
  <c r="H105" i="14"/>
  <c r="F105" i="14"/>
  <c r="A106" i="14" a="1"/>
  <c r="A106" i="14" s="1"/>
  <c r="B105" i="14"/>
  <c r="D105" i="14"/>
  <c r="C105" i="14"/>
  <c r="A108" i="13" a="1"/>
  <c r="A108" i="13" s="1"/>
  <c r="D107" i="13"/>
  <c r="B107" i="13"/>
  <c r="C107" i="13"/>
  <c r="E108" i="13" l="1"/>
  <c r="F108" i="13"/>
  <c r="G108" i="13"/>
  <c r="H108" i="13"/>
  <c r="G106" i="14"/>
  <c r="E106" i="14"/>
  <c r="F106" i="14"/>
  <c r="H106" i="14"/>
  <c r="A107" i="14" a="1"/>
  <c r="A107" i="14" s="1"/>
  <c r="C106" i="14"/>
  <c r="B106" i="14"/>
  <c r="D106" i="14"/>
  <c r="C108" i="13"/>
  <c r="D108" i="13"/>
  <c r="B108" i="13"/>
  <c r="A109" i="13" a="1"/>
  <c r="A109" i="13" s="1"/>
  <c r="G109" i="13" l="1"/>
  <c r="H109" i="13"/>
  <c r="E109" i="13"/>
  <c r="F109" i="13"/>
  <c r="H107" i="14"/>
  <c r="F107" i="14"/>
  <c r="G107" i="14"/>
  <c r="E107" i="14"/>
  <c r="A108" i="14" a="1"/>
  <c r="A108" i="14" s="1"/>
  <c r="D107" i="14"/>
  <c r="B107" i="14"/>
  <c r="C107" i="14"/>
  <c r="C109" i="13"/>
  <c r="B109" i="13"/>
  <c r="D109" i="13"/>
  <c r="A110" i="13" a="1"/>
  <c r="A110" i="13" s="1"/>
  <c r="E110" i="13" l="1"/>
  <c r="F110" i="13"/>
  <c r="G110" i="13"/>
  <c r="H110" i="13"/>
  <c r="E108" i="14"/>
  <c r="F108" i="14"/>
  <c r="H108" i="14"/>
  <c r="G108" i="14"/>
  <c r="A109" i="14" a="1"/>
  <c r="A109" i="14" s="1"/>
  <c r="D108" i="14"/>
  <c r="B108" i="14"/>
  <c r="C108" i="14"/>
  <c r="D110" i="13"/>
  <c r="C110" i="13"/>
  <c r="B110" i="13"/>
  <c r="A111" i="13" a="1"/>
  <c r="A111" i="13" s="1"/>
  <c r="E111" i="13" l="1"/>
  <c r="F111" i="13"/>
  <c r="G111" i="13"/>
  <c r="H111" i="13"/>
  <c r="G109" i="14"/>
  <c r="H109" i="14"/>
  <c r="E109" i="14"/>
  <c r="F109" i="14"/>
  <c r="D111" i="13"/>
  <c r="A110" i="14" a="1"/>
  <c r="A110" i="14" s="1"/>
  <c r="B109" i="14"/>
  <c r="C109" i="14"/>
  <c r="D109" i="14"/>
  <c r="C111" i="13"/>
  <c r="B111" i="13"/>
  <c r="A112" i="13" a="1"/>
  <c r="A112" i="13" s="1"/>
  <c r="G112" i="13" l="1"/>
  <c r="H112" i="13"/>
  <c r="E112" i="13"/>
  <c r="F112" i="13"/>
  <c r="E110" i="14"/>
  <c r="H110" i="14"/>
  <c r="G110" i="14"/>
  <c r="F110" i="14"/>
  <c r="A111" i="14" a="1"/>
  <c r="A111" i="14" s="1"/>
  <c r="C110" i="14"/>
  <c r="B110" i="14"/>
  <c r="D110" i="14"/>
  <c r="D112" i="13"/>
  <c r="C112" i="13"/>
  <c r="B112" i="13"/>
  <c r="A113" i="13" a="1"/>
  <c r="A113" i="13" s="1"/>
  <c r="E113" i="13" l="1"/>
  <c r="F113" i="13"/>
  <c r="G113" i="13"/>
  <c r="H113" i="13"/>
  <c r="E111" i="14"/>
  <c r="G111" i="14"/>
  <c r="H111" i="14"/>
  <c r="F111" i="14"/>
  <c r="D113" i="13"/>
  <c r="A112" i="14" a="1"/>
  <c r="A112" i="14" s="1"/>
  <c r="D111" i="14"/>
  <c r="B111" i="14"/>
  <c r="C111" i="14"/>
  <c r="C113" i="13"/>
  <c r="B113" i="13"/>
  <c r="A114" i="13" a="1"/>
  <c r="A114" i="13" s="1"/>
  <c r="E114" i="13" l="1"/>
  <c r="F114" i="13"/>
  <c r="G114" i="13"/>
  <c r="H114" i="13"/>
  <c r="G112" i="14"/>
  <c r="H112" i="14"/>
  <c r="F112" i="14"/>
  <c r="E112" i="14"/>
  <c r="D114" i="13"/>
  <c r="A113" i="14" a="1"/>
  <c r="A113" i="14" s="1"/>
  <c r="C112" i="14"/>
  <c r="B112" i="14"/>
  <c r="D112" i="14"/>
  <c r="C114" i="13"/>
  <c r="B114" i="13"/>
  <c r="A115" i="13" a="1"/>
  <c r="A115" i="13" s="1"/>
  <c r="G115" i="13" l="1"/>
  <c r="H115" i="13"/>
  <c r="E115" i="13"/>
  <c r="F115" i="13"/>
  <c r="F113" i="14"/>
  <c r="G113" i="14"/>
  <c r="E113" i="14"/>
  <c r="H113" i="14"/>
  <c r="A114" i="14" a="1"/>
  <c r="A114" i="14" s="1"/>
  <c r="B113" i="14"/>
  <c r="C113" i="14"/>
  <c r="D113" i="14"/>
  <c r="C115" i="13"/>
  <c r="B115" i="13"/>
  <c r="D115" i="13"/>
  <c r="A116" i="13" a="1"/>
  <c r="A116" i="13" s="1"/>
  <c r="E116" i="13" l="1"/>
  <c r="F116" i="13"/>
  <c r="G116" i="13"/>
  <c r="H116" i="13"/>
  <c r="E114" i="14"/>
  <c r="G114" i="14"/>
  <c r="H114" i="14"/>
  <c r="F114" i="14"/>
  <c r="A115" i="14" a="1"/>
  <c r="A115" i="14" s="1"/>
  <c r="C114" i="14"/>
  <c r="B114" i="14"/>
  <c r="D114" i="14"/>
  <c r="A117" i="13" a="1"/>
  <c r="A117" i="13" s="1"/>
  <c r="D116" i="13"/>
  <c r="C116" i="13"/>
  <c r="B116" i="13"/>
  <c r="E117" i="13" l="1"/>
  <c r="F117" i="13"/>
  <c r="G117" i="13"/>
  <c r="H117" i="13"/>
  <c r="G115" i="14"/>
  <c r="E115" i="14"/>
  <c r="F115" i="14"/>
  <c r="H115" i="14"/>
  <c r="A116" i="14" a="1"/>
  <c r="A116" i="14" s="1"/>
  <c r="D115" i="14"/>
  <c r="C115" i="14"/>
  <c r="B115" i="14"/>
  <c r="D117" i="13"/>
  <c r="B117" i="13"/>
  <c r="C117" i="13"/>
  <c r="A118" i="13" a="1"/>
  <c r="A118" i="13" s="1"/>
  <c r="G118" i="13" l="1"/>
  <c r="H118" i="13"/>
  <c r="E118" i="13"/>
  <c r="F118" i="13"/>
  <c r="H116" i="14"/>
  <c r="F116" i="14"/>
  <c r="G116" i="14"/>
  <c r="E116" i="14"/>
  <c r="A117" i="14" a="1"/>
  <c r="A117" i="14" s="1"/>
  <c r="B116" i="14"/>
  <c r="C116" i="14"/>
  <c r="D116" i="14"/>
  <c r="A119" i="13" a="1"/>
  <c r="A119" i="13" s="1"/>
  <c r="C118" i="13"/>
  <c r="B118" i="13"/>
  <c r="D118" i="13"/>
  <c r="E119" i="13" l="1"/>
  <c r="F119" i="13"/>
  <c r="G119" i="13"/>
  <c r="H119" i="13"/>
  <c r="E117" i="14"/>
  <c r="F117" i="14"/>
  <c r="H117" i="14"/>
  <c r="G117" i="14"/>
  <c r="A120" i="13" a="1"/>
  <c r="A120" i="13" s="1"/>
  <c r="A118" i="14" a="1"/>
  <c r="A118" i="14" s="1"/>
  <c r="B117" i="14"/>
  <c r="C117" i="14"/>
  <c r="D117" i="14"/>
  <c r="C119" i="13"/>
  <c r="B119" i="13"/>
  <c r="D119" i="13"/>
  <c r="E120" i="13" l="1"/>
  <c r="F120" i="13"/>
  <c r="G120" i="13"/>
  <c r="H120" i="13"/>
  <c r="G118" i="14"/>
  <c r="H118" i="14"/>
  <c r="E118" i="14"/>
  <c r="F118" i="14"/>
  <c r="D120" i="13"/>
  <c r="C120" i="13"/>
  <c r="B120" i="13"/>
  <c r="A121" i="13" a="1"/>
  <c r="A121" i="13" s="1"/>
  <c r="A119" i="14" a="1"/>
  <c r="A119" i="14" s="1"/>
  <c r="C118" i="14"/>
  <c r="B118" i="14"/>
  <c r="D118" i="14"/>
  <c r="D121" i="13" l="1"/>
  <c r="G121" i="13"/>
  <c r="H121" i="13"/>
  <c r="E121" i="13"/>
  <c r="F121" i="13"/>
  <c r="E119" i="14"/>
  <c r="H119" i="14"/>
  <c r="G119" i="14"/>
  <c r="F119" i="14"/>
  <c r="C121" i="13"/>
  <c r="B121" i="13"/>
  <c r="A122" i="13" a="1"/>
  <c r="A122" i="13" s="1"/>
  <c r="A120" i="14" a="1"/>
  <c r="A120" i="14" s="1"/>
  <c r="D119" i="14"/>
  <c r="C119" i="14"/>
  <c r="B119" i="14"/>
  <c r="B122" i="13" l="1"/>
  <c r="E122" i="13"/>
  <c r="F122" i="13"/>
  <c r="G122" i="13"/>
  <c r="H122" i="13"/>
  <c r="E120" i="14"/>
  <c r="G120" i="14"/>
  <c r="H120" i="14"/>
  <c r="F120" i="14"/>
  <c r="A123" i="13" a="1"/>
  <c r="A123" i="13" s="1"/>
  <c r="D122" i="13"/>
  <c r="C122" i="13"/>
  <c r="A121" i="14" a="1"/>
  <c r="A121" i="14" s="1"/>
  <c r="B120" i="14"/>
  <c r="C120" i="14"/>
  <c r="D120" i="14"/>
  <c r="D123" i="13" l="1"/>
  <c r="E123" i="13"/>
  <c r="F123" i="13"/>
  <c r="G123" i="13"/>
  <c r="H123" i="13"/>
  <c r="G121" i="14"/>
  <c r="H121" i="14"/>
  <c r="F121" i="14"/>
  <c r="E121" i="14"/>
  <c r="B123" i="13"/>
  <c r="A124" i="13" a="1"/>
  <c r="A124" i="13" s="1"/>
  <c r="C123" i="13"/>
  <c r="A122" i="14" a="1"/>
  <c r="A122" i="14" s="1"/>
  <c r="B121" i="14"/>
  <c r="C121" i="14"/>
  <c r="D121" i="14"/>
  <c r="C124" i="13" l="1"/>
  <c r="G124" i="13"/>
  <c r="H124" i="13"/>
  <c r="E124" i="13"/>
  <c r="F124" i="13"/>
  <c r="F122" i="14"/>
  <c r="G122" i="14"/>
  <c r="E122" i="14"/>
  <c r="H122" i="14"/>
  <c r="A125" i="13" a="1"/>
  <c r="A125" i="13" s="1"/>
  <c r="D124" i="13"/>
  <c r="B124" i="13"/>
  <c r="A123" i="14" a="1"/>
  <c r="A123" i="14" s="1"/>
  <c r="C122" i="14"/>
  <c r="D122" i="14"/>
  <c r="B122" i="14"/>
  <c r="C125" i="13" l="1"/>
  <c r="E125" i="13"/>
  <c r="F125" i="13"/>
  <c r="G125" i="13"/>
  <c r="H125" i="13"/>
  <c r="E123" i="14"/>
  <c r="G123" i="14"/>
  <c r="H123" i="14"/>
  <c r="F123" i="14"/>
  <c r="B125" i="13"/>
  <c r="D125" i="13"/>
  <c r="A126" i="13" a="1"/>
  <c r="A126" i="13" s="1"/>
  <c r="A124" i="14" a="1"/>
  <c r="A124" i="14" s="1"/>
  <c r="D123" i="14"/>
  <c r="B123" i="14"/>
  <c r="C123" i="14"/>
  <c r="C126" i="13" l="1"/>
  <c r="E126" i="13"/>
  <c r="F126" i="13"/>
  <c r="G126" i="13"/>
  <c r="H126" i="13"/>
  <c r="G124" i="14"/>
  <c r="E124" i="14"/>
  <c r="F124" i="14"/>
  <c r="H124" i="14"/>
  <c r="A127" i="13" a="1"/>
  <c r="A127" i="13" s="1"/>
  <c r="D126" i="13"/>
  <c r="B126" i="13"/>
  <c r="A125" i="14" a="1"/>
  <c r="A125" i="14" s="1"/>
  <c r="B124" i="14"/>
  <c r="C124" i="14"/>
  <c r="D124" i="14"/>
  <c r="C127" i="13" l="1"/>
  <c r="G127" i="13"/>
  <c r="H127" i="13"/>
  <c r="E127" i="13"/>
  <c r="F127" i="13"/>
  <c r="H125" i="14"/>
  <c r="F125" i="14"/>
  <c r="G125" i="14"/>
  <c r="E125" i="14"/>
  <c r="B127" i="13"/>
  <c r="A128" i="13" a="1"/>
  <c r="A128" i="13" s="1"/>
  <c r="D127" i="13"/>
  <c r="A126" i="14" a="1"/>
  <c r="A126" i="14" s="1"/>
  <c r="B125" i="14"/>
  <c r="D125" i="14"/>
  <c r="C125" i="14"/>
  <c r="D128" i="13" l="1"/>
  <c r="E128" i="13"/>
  <c r="F128" i="13"/>
  <c r="G128" i="13"/>
  <c r="H128" i="13"/>
  <c r="E126" i="14"/>
  <c r="F126" i="14"/>
  <c r="H126" i="14"/>
  <c r="G126" i="14"/>
  <c r="A129" i="13" a="1"/>
  <c r="A129" i="13" s="1"/>
  <c r="C128" i="13"/>
  <c r="B128" i="13"/>
  <c r="A127" i="14" a="1"/>
  <c r="A127" i="14" s="1"/>
  <c r="C126" i="14"/>
  <c r="B126" i="14"/>
  <c r="D126" i="14"/>
  <c r="D129" i="13" l="1"/>
  <c r="E129" i="13"/>
  <c r="F129" i="13"/>
  <c r="G129" i="13"/>
  <c r="H129" i="13"/>
  <c r="G127" i="14"/>
  <c r="H127" i="14"/>
  <c r="E127" i="14"/>
  <c r="F127" i="14"/>
  <c r="B129" i="13"/>
  <c r="A130" i="13" a="1"/>
  <c r="A130" i="13" s="1"/>
  <c r="C129" i="13"/>
  <c r="A128" i="14" a="1"/>
  <c r="A128" i="14" s="1"/>
  <c r="D127" i="14"/>
  <c r="B127" i="14"/>
  <c r="C127" i="14"/>
  <c r="D130" i="13" l="1"/>
  <c r="G130" i="13"/>
  <c r="H130" i="13"/>
  <c r="E130" i="13"/>
  <c r="F130" i="13"/>
  <c r="E128" i="14"/>
  <c r="H128" i="14"/>
  <c r="G128" i="14"/>
  <c r="F128" i="14"/>
  <c r="A131" i="13" a="1"/>
  <c r="A131" i="13" s="1"/>
  <c r="C130" i="13"/>
  <c r="B130" i="13"/>
  <c r="A129" i="14" a="1"/>
  <c r="A129" i="14" s="1"/>
  <c r="D128" i="14"/>
  <c r="B128" i="14"/>
  <c r="C128" i="14"/>
  <c r="C131" i="13" l="1"/>
  <c r="E131" i="13"/>
  <c r="F131" i="13"/>
  <c r="G131" i="13"/>
  <c r="H131" i="13"/>
  <c r="E129" i="14"/>
  <c r="G129" i="14"/>
  <c r="H129" i="14"/>
  <c r="F129" i="14"/>
  <c r="B131" i="13"/>
  <c r="A132" i="13" a="1"/>
  <c r="A132" i="13" s="1"/>
  <c r="D131" i="13"/>
  <c r="A130" i="14" a="1"/>
  <c r="A130" i="14" s="1"/>
  <c r="B129" i="14"/>
  <c r="C129" i="14"/>
  <c r="D129" i="14"/>
  <c r="D132" i="13" l="1"/>
  <c r="E132" i="13"/>
  <c r="F132" i="13"/>
  <c r="G132" i="13"/>
  <c r="H132" i="13"/>
  <c r="G130" i="14"/>
  <c r="H130" i="14"/>
  <c r="F130" i="14"/>
  <c r="E130" i="14"/>
  <c r="A133" i="13" a="1"/>
  <c r="A133" i="13" s="1"/>
  <c r="C132" i="13"/>
  <c r="B132" i="13"/>
  <c r="A131" i="14" a="1"/>
  <c r="A131" i="14" s="1"/>
  <c r="C130" i="14"/>
  <c r="B130" i="14"/>
  <c r="D130" i="14"/>
  <c r="B133" i="13" l="1"/>
  <c r="E133" i="13"/>
  <c r="F133" i="13"/>
  <c r="G133" i="13"/>
  <c r="H133" i="13"/>
  <c r="F131" i="14"/>
  <c r="G131" i="14"/>
  <c r="E131" i="14"/>
  <c r="H131" i="14"/>
  <c r="A134" i="13" a="1"/>
  <c r="A134" i="13" s="1"/>
  <c r="D133" i="13"/>
  <c r="C133" i="13"/>
  <c r="A132" i="14" a="1"/>
  <c r="A132" i="14" s="1"/>
  <c r="D131" i="14"/>
  <c r="B131" i="14"/>
  <c r="C131" i="14"/>
  <c r="A135" i="13" l="1" a="1"/>
  <c r="A135" i="13" s="1"/>
  <c r="H134" i="13"/>
  <c r="E134" i="13"/>
  <c r="F134" i="13"/>
  <c r="G134" i="13"/>
  <c r="E132" i="14"/>
  <c r="G132" i="14"/>
  <c r="H132" i="14"/>
  <c r="F132" i="14"/>
  <c r="D134" i="13"/>
  <c r="B134" i="13"/>
  <c r="C134" i="13"/>
  <c r="A133" i="14" a="1"/>
  <c r="A133" i="14" s="1"/>
  <c r="C132" i="14"/>
  <c r="D132" i="14"/>
  <c r="B132" i="14"/>
  <c r="E135" i="13" l="1"/>
  <c r="F135" i="13"/>
  <c r="G135" i="13"/>
  <c r="H135" i="13"/>
  <c r="D135" i="13"/>
  <c r="C135" i="13"/>
  <c r="B135" i="13"/>
  <c r="A136" i="13" a="1"/>
  <c r="A136" i="13" s="1"/>
  <c r="B136" i="13" s="1"/>
  <c r="E133" i="14"/>
  <c r="F133" i="14"/>
  <c r="H133" i="14"/>
  <c r="G133" i="14"/>
  <c r="A134" i="14" a="1"/>
  <c r="A134" i="14" s="1"/>
  <c r="B133" i="14"/>
  <c r="C133" i="14"/>
  <c r="D133" i="14"/>
  <c r="A137" i="13" l="1" a="1"/>
  <c r="A137" i="13" s="1"/>
  <c r="C137" i="13" s="1"/>
  <c r="D136" i="13"/>
  <c r="C136" i="13"/>
  <c r="F136" i="13"/>
  <c r="G136" i="13"/>
  <c r="H136" i="13"/>
  <c r="E136" i="13"/>
  <c r="G134" i="14"/>
  <c r="H134" i="14"/>
  <c r="E134" i="14"/>
  <c r="F134" i="14"/>
  <c r="A135" i="14" a="1"/>
  <c r="A135" i="14" s="1"/>
  <c r="C134" i="14"/>
  <c r="B134" i="14"/>
  <c r="D134" i="14"/>
  <c r="A138" i="13" l="1" a="1"/>
  <c r="A138" i="13" s="1"/>
  <c r="C138" i="13" s="1"/>
  <c r="D137" i="13"/>
  <c r="B137" i="13"/>
  <c r="H137" i="13"/>
  <c r="E137" i="13"/>
  <c r="F137" i="13"/>
  <c r="G137" i="13"/>
  <c r="G135" i="14"/>
  <c r="H135" i="14"/>
  <c r="F135" i="14"/>
  <c r="E135" i="14"/>
  <c r="A136" i="14" a="1"/>
  <c r="A136" i="14" s="1"/>
  <c r="D135" i="14"/>
  <c r="C135" i="14"/>
  <c r="B135" i="14"/>
  <c r="A139" i="13" l="1" a="1"/>
  <c r="A139" i="13" s="1"/>
  <c r="C139" i="13" s="1"/>
  <c r="D138" i="13"/>
  <c r="B138" i="13"/>
  <c r="E138" i="13"/>
  <c r="F138" i="13"/>
  <c r="G138" i="13"/>
  <c r="H138" i="13"/>
  <c r="E136" i="14"/>
  <c r="F136" i="14"/>
  <c r="H136" i="14"/>
  <c r="G136" i="14"/>
  <c r="A137" i="14" a="1"/>
  <c r="A137" i="14" s="1"/>
  <c r="B136" i="14"/>
  <c r="C136" i="14"/>
  <c r="D136" i="14"/>
  <c r="A140" i="13" l="1" a="1"/>
  <c r="A140" i="13" s="1"/>
  <c r="C140" i="13" s="1"/>
  <c r="D139" i="13"/>
  <c r="B139" i="13"/>
  <c r="F139" i="13"/>
  <c r="G139" i="13"/>
  <c r="H139" i="13"/>
  <c r="E139" i="13"/>
  <c r="G137" i="14"/>
  <c r="H137" i="14"/>
  <c r="E137" i="14"/>
  <c r="F137" i="14"/>
  <c r="A138" i="14" a="1"/>
  <c r="A138" i="14" s="1"/>
  <c r="B137" i="14"/>
  <c r="C137" i="14"/>
  <c r="D137" i="14"/>
  <c r="A141" i="13" l="1" a="1"/>
  <c r="A141" i="13" s="1"/>
  <c r="C141" i="13" s="1"/>
  <c r="B140" i="13"/>
  <c r="D140" i="13"/>
  <c r="H140" i="13"/>
  <c r="E140" i="13"/>
  <c r="F140" i="13"/>
  <c r="G140" i="13"/>
  <c r="G138" i="14"/>
  <c r="H138" i="14"/>
  <c r="F138" i="14"/>
  <c r="E138" i="14"/>
  <c r="A139" i="14" a="1"/>
  <c r="A139" i="14" s="1"/>
  <c r="C138" i="14"/>
  <c r="D138" i="14"/>
  <c r="B138" i="14"/>
  <c r="A142" i="13" l="1" a="1"/>
  <c r="A142" i="13" s="1"/>
  <c r="D142" i="13" s="1"/>
  <c r="B141" i="13"/>
  <c r="D141" i="13"/>
  <c r="E141" i="13"/>
  <c r="F141" i="13"/>
  <c r="G141" i="13"/>
  <c r="H141" i="13"/>
  <c r="E139" i="14"/>
  <c r="F139" i="14"/>
  <c r="H139" i="14"/>
  <c r="G139" i="14"/>
  <c r="A140" i="14" a="1"/>
  <c r="A140" i="14" s="1"/>
  <c r="D139" i="14"/>
  <c r="B139" i="14"/>
  <c r="C139" i="14"/>
  <c r="A143" i="13" l="1" a="1"/>
  <c r="A143" i="13" s="1"/>
  <c r="C143" i="13" s="1"/>
  <c r="C142" i="13"/>
  <c r="B142" i="13"/>
  <c r="F142" i="13"/>
  <c r="G142" i="13"/>
  <c r="H142" i="13"/>
  <c r="E142" i="13"/>
  <c r="G140" i="14"/>
  <c r="H140" i="14"/>
  <c r="E140" i="14"/>
  <c r="F140" i="14"/>
  <c r="A141" i="14" a="1"/>
  <c r="A141" i="14" s="1"/>
  <c r="B140" i="14"/>
  <c r="C140" i="14"/>
  <c r="D140" i="14"/>
  <c r="A144" i="13" l="1" a="1"/>
  <c r="A144" i="13" s="1"/>
  <c r="C144" i="13" s="1"/>
  <c r="B143" i="13"/>
  <c r="D143" i="13"/>
  <c r="H143" i="13"/>
  <c r="E143" i="13"/>
  <c r="F143" i="13"/>
  <c r="G143" i="13"/>
  <c r="G141" i="14"/>
  <c r="H141" i="14"/>
  <c r="F141" i="14"/>
  <c r="E141" i="14"/>
  <c r="A142" i="14" a="1"/>
  <c r="A142" i="14" s="1"/>
  <c r="B141" i="14"/>
  <c r="D141" i="14"/>
  <c r="C141" i="14"/>
  <c r="A145" i="13" l="1" a="1"/>
  <c r="A145" i="13" s="1"/>
  <c r="C145" i="13" s="1"/>
  <c r="B144" i="13"/>
  <c r="D144" i="13"/>
  <c r="E144" i="13"/>
  <c r="F144" i="13"/>
  <c r="G144" i="13"/>
  <c r="H144" i="13"/>
  <c r="E142" i="14"/>
  <c r="F142" i="14"/>
  <c r="H142" i="14"/>
  <c r="G142" i="14"/>
  <c r="A143" i="14" a="1"/>
  <c r="A143" i="14" s="1"/>
  <c r="C142" i="14"/>
  <c r="B142" i="14"/>
  <c r="D142" i="14"/>
  <c r="A146" i="13" l="1" a="1"/>
  <c r="A146" i="13" s="1"/>
  <c r="A147" i="13" s="1" a="1"/>
  <c r="A147" i="13" s="1"/>
  <c r="B145" i="13"/>
  <c r="D145" i="13"/>
  <c r="F145" i="13"/>
  <c r="G145" i="13"/>
  <c r="H145" i="13"/>
  <c r="E145" i="13"/>
  <c r="G143" i="14"/>
  <c r="H143" i="14"/>
  <c r="E143" i="14"/>
  <c r="F143" i="14"/>
  <c r="A144" i="14" a="1"/>
  <c r="A144" i="14" s="1"/>
  <c r="D143" i="14"/>
  <c r="B143" i="14"/>
  <c r="C143" i="14"/>
  <c r="E147" i="13" l="1"/>
  <c r="F147" i="13"/>
  <c r="G147" i="13"/>
  <c r="H147" i="13"/>
  <c r="H146" i="13"/>
  <c r="E146" i="13"/>
  <c r="F146" i="13"/>
  <c r="G146" i="13"/>
  <c r="D146" i="13"/>
  <c r="C146" i="13"/>
  <c r="B146" i="13"/>
  <c r="G144" i="14"/>
  <c r="H144" i="14"/>
  <c r="F144" i="14"/>
  <c r="E144" i="14"/>
  <c r="A145" i="14" a="1"/>
  <c r="A145" i="14" s="1"/>
  <c r="D144" i="14"/>
  <c r="B144" i="14"/>
  <c r="C144" i="14"/>
  <c r="C147" i="13"/>
  <c r="D147" i="13"/>
  <c r="A148" i="13" a="1"/>
  <c r="A148" i="13" s="1"/>
  <c r="B147" i="13"/>
  <c r="F148" i="13" l="1"/>
  <c r="G148" i="13"/>
  <c r="H148" i="13"/>
  <c r="E148" i="13"/>
  <c r="E145" i="14"/>
  <c r="F145" i="14"/>
  <c r="H145" i="14"/>
  <c r="G145" i="14"/>
  <c r="A146" i="14" a="1"/>
  <c r="A146" i="14" s="1"/>
  <c r="B145" i="14"/>
  <c r="C145" i="14"/>
  <c r="D145" i="14"/>
  <c r="C148" i="13"/>
  <c r="D148" i="13"/>
  <c r="A149" i="13" a="1"/>
  <c r="A149" i="13" s="1"/>
  <c r="B148" i="13"/>
  <c r="H149" i="13" l="1"/>
  <c r="E149" i="13"/>
  <c r="F149" i="13"/>
  <c r="G149" i="13"/>
  <c r="G146" i="14"/>
  <c r="H146" i="14"/>
  <c r="E146" i="14"/>
  <c r="F146" i="14"/>
  <c r="A147" i="14" a="1"/>
  <c r="A147" i="14" s="1"/>
  <c r="C146" i="14"/>
  <c r="B146" i="14"/>
  <c r="D146" i="14"/>
  <c r="D149" i="13"/>
  <c r="C149" i="13"/>
  <c r="A150" i="13" a="1"/>
  <c r="A150" i="13" s="1"/>
  <c r="B149" i="13"/>
  <c r="E150" i="13" l="1"/>
  <c r="F150" i="13"/>
  <c r="G150" i="13"/>
  <c r="H150" i="13"/>
  <c r="G147" i="14"/>
  <c r="H147" i="14"/>
  <c r="F147" i="14"/>
  <c r="E147" i="14"/>
  <c r="A148" i="14" a="1"/>
  <c r="A148" i="14" s="1"/>
  <c r="D147" i="14"/>
  <c r="B147" i="14"/>
  <c r="C147" i="14"/>
  <c r="C150" i="13"/>
  <c r="D150" i="13"/>
  <c r="A151" i="13" a="1"/>
  <c r="A151" i="13" s="1"/>
  <c r="B150" i="13"/>
  <c r="F151" i="13" l="1"/>
  <c r="G151" i="13"/>
  <c r="H151" i="13"/>
  <c r="E151" i="13"/>
  <c r="E148" i="14"/>
  <c r="F148" i="14"/>
  <c r="H148" i="14"/>
  <c r="G148" i="14"/>
  <c r="A149" i="14" a="1"/>
  <c r="A149" i="14" s="1"/>
  <c r="C148" i="14"/>
  <c r="D148" i="14"/>
  <c r="B148" i="14"/>
  <c r="D151" i="13"/>
  <c r="C151" i="13"/>
  <c r="A152" i="13" a="1"/>
  <c r="A152" i="13" s="1"/>
  <c r="B151" i="13"/>
  <c r="H152" i="13" l="1"/>
  <c r="E152" i="13"/>
  <c r="F152" i="13"/>
  <c r="G152" i="13"/>
  <c r="G149" i="14"/>
  <c r="H149" i="14"/>
  <c r="E149" i="14"/>
  <c r="F149" i="14"/>
  <c r="A150" i="14" a="1"/>
  <c r="A150" i="14" s="1"/>
  <c r="B149" i="14"/>
  <c r="C149" i="14"/>
  <c r="D149" i="14"/>
  <c r="C152" i="13"/>
  <c r="D152" i="13"/>
  <c r="A153" i="13" a="1"/>
  <c r="A153" i="13" s="1"/>
  <c r="B152" i="13"/>
  <c r="E153" i="13" l="1"/>
  <c r="F153" i="13"/>
  <c r="G153" i="13"/>
  <c r="H153" i="13"/>
  <c r="G150" i="14"/>
  <c r="H150" i="14"/>
  <c r="F150" i="14"/>
  <c r="E150" i="14"/>
  <c r="A151" i="14" a="1"/>
  <c r="A151" i="14" s="1"/>
  <c r="C150" i="14"/>
  <c r="B150" i="14"/>
  <c r="D150" i="14"/>
  <c r="C153" i="13"/>
  <c r="D153" i="13"/>
  <c r="A154" i="13" a="1"/>
  <c r="A154" i="13" s="1"/>
  <c r="B153" i="13"/>
  <c r="F154" i="13" l="1"/>
  <c r="G154" i="13"/>
  <c r="H154" i="13"/>
  <c r="E154" i="13"/>
  <c r="E151" i="14"/>
  <c r="F151" i="14"/>
  <c r="H151" i="14"/>
  <c r="G151" i="14"/>
  <c r="A152" i="14" a="1"/>
  <c r="A152" i="14" s="1"/>
  <c r="D151" i="14"/>
  <c r="C151" i="14"/>
  <c r="B151" i="14"/>
  <c r="C154" i="13"/>
  <c r="D154" i="13"/>
  <c r="A155" i="13" a="1"/>
  <c r="A155" i="13" s="1"/>
  <c r="B154" i="13"/>
  <c r="H155" i="13" l="1"/>
  <c r="E155" i="13"/>
  <c r="F155" i="13"/>
  <c r="G155" i="13"/>
  <c r="G152" i="14"/>
  <c r="H152" i="14"/>
  <c r="E152" i="14"/>
  <c r="F152" i="14"/>
  <c r="A153" i="14" a="1"/>
  <c r="A153" i="14" s="1"/>
  <c r="B152" i="14"/>
  <c r="C152" i="14"/>
  <c r="D152" i="14"/>
  <c r="C155" i="13"/>
  <c r="D155" i="13"/>
  <c r="A156" i="13" a="1"/>
  <c r="A156" i="13" s="1"/>
  <c r="B155" i="13"/>
  <c r="E156" i="13" l="1"/>
  <c r="F156" i="13"/>
  <c r="G156" i="13"/>
  <c r="H156" i="13"/>
  <c r="G153" i="14"/>
  <c r="H153" i="14"/>
  <c r="E153" i="14"/>
  <c r="F153" i="14"/>
  <c r="A154" i="14" a="1"/>
  <c r="A154" i="14" s="1"/>
  <c r="B153" i="14"/>
  <c r="C153" i="14"/>
  <c r="D153" i="14"/>
  <c r="C156" i="13"/>
  <c r="D156" i="13"/>
  <c r="A157" i="13" a="1"/>
  <c r="A157" i="13" s="1"/>
  <c r="B156" i="13"/>
  <c r="F157" i="13" l="1"/>
  <c r="G157" i="13"/>
  <c r="H157" i="13"/>
  <c r="E157" i="13"/>
  <c r="E154" i="14"/>
  <c r="F154" i="14"/>
  <c r="H154" i="14"/>
  <c r="G154" i="14"/>
  <c r="A155" i="14" a="1"/>
  <c r="A155" i="14" s="1"/>
  <c r="C154" i="14"/>
  <c r="D154" i="14"/>
  <c r="B154" i="14"/>
  <c r="C157" i="13"/>
  <c r="D157" i="13"/>
  <c r="A158" i="13" a="1"/>
  <c r="A158" i="13" s="1"/>
  <c r="B157" i="13"/>
  <c r="H158" i="13" l="1"/>
  <c r="E158" i="13"/>
  <c r="F158" i="13"/>
  <c r="G158" i="13"/>
  <c r="G155" i="14"/>
  <c r="H155" i="14"/>
  <c r="E155" i="14"/>
  <c r="F155" i="14"/>
  <c r="A156" i="14" a="1"/>
  <c r="A156" i="14" s="1"/>
  <c r="D155" i="14"/>
  <c r="B155" i="14"/>
  <c r="C155" i="14"/>
  <c r="C158" i="13"/>
  <c r="D158" i="13"/>
  <c r="A159" i="13" a="1"/>
  <c r="A159" i="13" s="1"/>
  <c r="B158" i="13"/>
  <c r="E159" i="13" l="1"/>
  <c r="F159" i="13"/>
  <c r="G159" i="13"/>
  <c r="H159" i="13"/>
  <c r="G156" i="14"/>
  <c r="H156" i="14"/>
  <c r="E156" i="14"/>
  <c r="F156" i="14"/>
  <c r="A157" i="14" a="1"/>
  <c r="A157" i="14" s="1"/>
  <c r="B156" i="14"/>
  <c r="C156" i="14"/>
  <c r="D156" i="14"/>
  <c r="C159" i="13"/>
  <c r="D159" i="13"/>
  <c r="A160" i="13" a="1"/>
  <c r="A160" i="13" s="1"/>
  <c r="B159" i="13"/>
  <c r="F160" i="13" l="1"/>
  <c r="G160" i="13"/>
  <c r="H160" i="13"/>
  <c r="E160" i="13"/>
  <c r="E157" i="14"/>
  <c r="F157" i="14"/>
  <c r="H157" i="14"/>
  <c r="G157" i="14"/>
  <c r="A158" i="14" a="1"/>
  <c r="A158" i="14" s="1"/>
  <c r="B157" i="14"/>
  <c r="D157" i="14"/>
  <c r="C157" i="14"/>
  <c r="C160" i="13"/>
  <c r="D160" i="13"/>
  <c r="A161" i="13" a="1"/>
  <c r="A161" i="13" s="1"/>
  <c r="B160" i="13"/>
  <c r="H161" i="13" l="1"/>
  <c r="E161" i="13"/>
  <c r="F161" i="13"/>
  <c r="G161" i="13"/>
  <c r="G158" i="14"/>
  <c r="H158" i="14"/>
  <c r="E158" i="14"/>
  <c r="F158" i="14"/>
  <c r="A159" i="14" a="1"/>
  <c r="A159" i="14" s="1"/>
  <c r="C158" i="14"/>
  <c r="B158" i="14"/>
  <c r="D158" i="14"/>
  <c r="D161" i="13"/>
  <c r="C161" i="13"/>
  <c r="A162" i="13" a="1"/>
  <c r="A162" i="13" s="1"/>
  <c r="B161" i="13"/>
  <c r="E162" i="13" l="1"/>
  <c r="F162" i="13"/>
  <c r="G162" i="13"/>
  <c r="H162" i="13"/>
  <c r="G159" i="14"/>
  <c r="H159" i="14"/>
  <c r="E159" i="14"/>
  <c r="F159" i="14"/>
  <c r="A160" i="14" a="1"/>
  <c r="A160" i="14" s="1"/>
  <c r="B159" i="14"/>
  <c r="C159" i="14"/>
  <c r="D159" i="14"/>
  <c r="C162" i="13"/>
  <c r="D162" i="13"/>
  <c r="A163" i="13" a="1"/>
  <c r="A163" i="13" s="1"/>
  <c r="B162" i="13"/>
  <c r="F163" i="13" l="1"/>
  <c r="G163" i="13"/>
  <c r="H163" i="13"/>
  <c r="E163" i="13"/>
  <c r="E160" i="14"/>
  <c r="F160" i="14"/>
  <c r="H160" i="14"/>
  <c r="G160" i="14"/>
  <c r="A161" i="14" a="1"/>
  <c r="A161" i="14" s="1"/>
  <c r="B160" i="14"/>
  <c r="C160" i="14"/>
  <c r="D160" i="14"/>
  <c r="C163" i="13"/>
  <c r="D163" i="13"/>
  <c r="A164" i="13" a="1"/>
  <c r="A164" i="13" s="1"/>
  <c r="B163" i="13"/>
  <c r="H164" i="13" l="1"/>
  <c r="E164" i="13"/>
  <c r="F164" i="13"/>
  <c r="G164" i="13"/>
  <c r="G161" i="14"/>
  <c r="H161" i="14"/>
  <c r="F161" i="14"/>
  <c r="E161" i="14"/>
  <c r="A162" i="14" a="1"/>
  <c r="A162" i="14" s="1"/>
  <c r="C161" i="14"/>
  <c r="D161" i="14"/>
  <c r="B161" i="14"/>
  <c r="C164" i="13"/>
  <c r="D164" i="13"/>
  <c r="A165" i="13" a="1"/>
  <c r="A165" i="13" s="1"/>
  <c r="B164" i="13"/>
  <c r="E165" i="13" l="1"/>
  <c r="F165" i="13"/>
  <c r="G165" i="13"/>
  <c r="H165" i="13"/>
  <c r="F162" i="14"/>
  <c r="H162" i="14"/>
  <c r="E162" i="14"/>
  <c r="G162" i="14"/>
  <c r="A163" i="14" a="1"/>
  <c r="A163" i="14" s="1"/>
  <c r="D162" i="14"/>
  <c r="B162" i="14"/>
  <c r="C162" i="14"/>
  <c r="C165" i="13"/>
  <c r="D165" i="13"/>
  <c r="A166" i="13" a="1"/>
  <c r="A166" i="13" s="1"/>
  <c r="B165" i="13"/>
  <c r="F166" i="13" l="1"/>
  <c r="G166" i="13"/>
  <c r="H166" i="13"/>
  <c r="E166" i="13"/>
  <c r="E163" i="14"/>
  <c r="F163" i="14"/>
  <c r="H163" i="14"/>
  <c r="G163" i="14"/>
  <c r="A164" i="14" a="1"/>
  <c r="A164" i="14" s="1"/>
  <c r="B163" i="14"/>
  <c r="C163" i="14"/>
  <c r="D163" i="14"/>
  <c r="C166" i="13"/>
  <c r="D166" i="13"/>
  <c r="A167" i="13" a="1"/>
  <c r="A167" i="13" s="1"/>
  <c r="B166" i="13"/>
  <c r="H167" i="13" l="1"/>
  <c r="E167" i="13"/>
  <c r="F167" i="13"/>
  <c r="G167" i="13"/>
  <c r="F164" i="14"/>
  <c r="H164" i="14"/>
  <c r="E164" i="14"/>
  <c r="G164" i="14"/>
  <c r="A165" i="14" a="1"/>
  <c r="A165" i="14" s="1"/>
  <c r="B164" i="14"/>
  <c r="C164" i="14"/>
  <c r="D164" i="14"/>
  <c r="C167" i="13"/>
  <c r="D167" i="13"/>
  <c r="A168" i="13" a="1"/>
  <c r="A168" i="13" s="1"/>
  <c r="B167" i="13"/>
  <c r="E168" i="13" l="1"/>
  <c r="F168" i="13"/>
  <c r="G168" i="13"/>
  <c r="H168" i="13"/>
  <c r="H165" i="14"/>
  <c r="F165" i="14"/>
  <c r="G165" i="14"/>
  <c r="E165" i="14"/>
  <c r="A166" i="14" a="1"/>
  <c r="A166" i="14" s="1"/>
  <c r="C165" i="14"/>
  <c r="D165" i="14"/>
  <c r="B165" i="14"/>
  <c r="C168" i="13"/>
  <c r="D168" i="13"/>
  <c r="A169" i="13" a="1"/>
  <c r="A169" i="13" s="1"/>
  <c r="B168" i="13"/>
  <c r="F169" i="13" l="1"/>
  <c r="G169" i="13"/>
  <c r="H169" i="13"/>
  <c r="E169" i="13"/>
  <c r="F166" i="14"/>
  <c r="H166" i="14"/>
  <c r="E166" i="14"/>
  <c r="G166" i="14"/>
  <c r="A167" i="14" a="1"/>
  <c r="A167" i="14" s="1"/>
  <c r="D166" i="14"/>
  <c r="B166" i="14"/>
  <c r="C166" i="14"/>
  <c r="C169" i="13"/>
  <c r="D169" i="13"/>
  <c r="A170" i="13" a="1"/>
  <c r="A170" i="13" s="1"/>
  <c r="B169" i="13"/>
  <c r="H170" i="13" l="1"/>
  <c r="E170" i="13"/>
  <c r="F170" i="13"/>
  <c r="G170" i="13"/>
  <c r="F167" i="14"/>
  <c r="H167" i="14"/>
  <c r="E167" i="14"/>
  <c r="G167" i="14"/>
  <c r="A168" i="14" a="1"/>
  <c r="A168" i="14" s="1"/>
  <c r="B167" i="14"/>
  <c r="C167" i="14"/>
  <c r="D167" i="14"/>
  <c r="C170" i="13"/>
  <c r="D170" i="13"/>
  <c r="A171" i="13" a="1"/>
  <c r="A171" i="13" s="1"/>
  <c r="B170" i="13"/>
  <c r="E171" i="13" l="1"/>
  <c r="F171" i="13"/>
  <c r="G171" i="13"/>
  <c r="H171" i="13"/>
  <c r="H168" i="14"/>
  <c r="F168" i="14"/>
  <c r="G168" i="14"/>
  <c r="E168" i="14"/>
  <c r="A169" i="14" a="1"/>
  <c r="A169" i="14" s="1"/>
  <c r="B168" i="14"/>
  <c r="C168" i="14"/>
  <c r="D168" i="14"/>
  <c r="D171" i="13"/>
  <c r="C171" i="13"/>
  <c r="A172" i="13" a="1"/>
  <c r="A172" i="13" s="1"/>
  <c r="B171" i="13"/>
  <c r="F172" i="13" l="1"/>
  <c r="G172" i="13"/>
  <c r="H172" i="13"/>
  <c r="E172" i="13"/>
  <c r="F169" i="14"/>
  <c r="H169" i="14"/>
  <c r="E169" i="14"/>
  <c r="G169" i="14"/>
  <c r="A170" i="14" a="1"/>
  <c r="A170" i="14" s="1"/>
  <c r="C169" i="14"/>
  <c r="D169" i="14"/>
  <c r="B169" i="14"/>
  <c r="C172" i="13"/>
  <c r="D172" i="13"/>
  <c r="A173" i="13" a="1"/>
  <c r="A173" i="13" s="1"/>
  <c r="B172" i="13"/>
  <c r="H173" i="13" l="1"/>
  <c r="E173" i="13"/>
  <c r="F173" i="13"/>
  <c r="G173" i="13"/>
  <c r="F170" i="14"/>
  <c r="H170" i="14"/>
  <c r="E170" i="14"/>
  <c r="G170" i="14"/>
  <c r="A171" i="14" a="1"/>
  <c r="A171" i="14" s="1"/>
  <c r="D170" i="14"/>
  <c r="B170" i="14"/>
  <c r="C170" i="14"/>
  <c r="C173" i="13"/>
  <c r="D173" i="13"/>
  <c r="A174" i="13" a="1"/>
  <c r="A174" i="13" s="1"/>
  <c r="B173" i="13"/>
  <c r="E174" i="13" l="1"/>
  <c r="F174" i="13"/>
  <c r="G174" i="13"/>
  <c r="H174" i="13"/>
  <c r="H171" i="14"/>
  <c r="F171" i="14"/>
  <c r="G171" i="14"/>
  <c r="E171" i="14"/>
  <c r="A172" i="14" a="1"/>
  <c r="A172" i="14" s="1"/>
  <c r="B171" i="14"/>
  <c r="C171" i="14"/>
  <c r="D171" i="14"/>
  <c r="C174" i="13"/>
  <c r="D174" i="13"/>
  <c r="A175" i="13" a="1"/>
  <c r="A175" i="13" s="1"/>
  <c r="B174" i="13"/>
  <c r="F175" i="13" l="1"/>
  <c r="G175" i="13"/>
  <c r="H175" i="13"/>
  <c r="E175" i="13"/>
  <c r="F172" i="14"/>
  <c r="H172" i="14"/>
  <c r="G172" i="14"/>
  <c r="E172" i="14"/>
  <c r="A173" i="14" a="1"/>
  <c r="A173" i="14" s="1"/>
  <c r="B172" i="14"/>
  <c r="C172" i="14"/>
  <c r="D172" i="14"/>
  <c r="C175" i="13"/>
  <c r="D175" i="13"/>
  <c r="A176" i="13" a="1"/>
  <c r="A176" i="13" s="1"/>
  <c r="B175" i="13"/>
  <c r="H176" i="13" l="1"/>
  <c r="E176" i="13"/>
  <c r="F176" i="13"/>
  <c r="G176" i="13"/>
  <c r="F173" i="14"/>
  <c r="H173" i="14"/>
  <c r="E173" i="14"/>
  <c r="G173" i="14"/>
  <c r="A174" i="14" a="1"/>
  <c r="A174" i="14" s="1"/>
  <c r="C173" i="14"/>
  <c r="D173" i="14"/>
  <c r="B173" i="14"/>
  <c r="C176" i="13"/>
  <c r="D176" i="13"/>
  <c r="A177" i="13" a="1"/>
  <c r="A177" i="13" s="1"/>
  <c r="B176" i="13"/>
  <c r="E177" i="13" l="1"/>
  <c r="F177" i="13"/>
  <c r="G177" i="13"/>
  <c r="H177" i="13"/>
  <c r="H174" i="14"/>
  <c r="F174" i="14"/>
  <c r="G174" i="14"/>
  <c r="E174" i="14"/>
  <c r="A175" i="14" a="1"/>
  <c r="A175" i="14" s="1"/>
  <c r="D174" i="14"/>
  <c r="B174" i="14"/>
  <c r="C174" i="14"/>
  <c r="C177" i="13"/>
  <c r="D177" i="13"/>
  <c r="A178" i="13" a="1"/>
  <c r="A178" i="13" s="1"/>
  <c r="B177" i="13"/>
  <c r="F178" i="13" l="1"/>
  <c r="G178" i="13"/>
  <c r="H178" i="13"/>
  <c r="E178" i="13"/>
  <c r="F175" i="14"/>
  <c r="H175" i="14"/>
  <c r="E175" i="14"/>
  <c r="G175" i="14"/>
  <c r="A176" i="14" a="1"/>
  <c r="A176" i="14" s="1"/>
  <c r="B175" i="14"/>
  <c r="C175" i="14"/>
  <c r="D175" i="14"/>
  <c r="C178" i="13"/>
  <c r="D178" i="13"/>
  <c r="A179" i="13" a="1"/>
  <c r="A179" i="13" s="1"/>
  <c r="B178" i="13"/>
  <c r="H179" i="13" l="1"/>
  <c r="E179" i="13"/>
  <c r="F179" i="13"/>
  <c r="G179" i="13"/>
  <c r="F176" i="14"/>
  <c r="H176" i="14"/>
  <c r="E176" i="14"/>
  <c r="G176" i="14"/>
  <c r="A177" i="14" a="1"/>
  <c r="A177" i="14" s="1"/>
  <c r="B176" i="14"/>
  <c r="C176" i="14"/>
  <c r="D176" i="14"/>
  <c r="C179" i="13"/>
  <c r="D179" i="13"/>
  <c r="A180" i="13" a="1"/>
  <c r="A180" i="13" s="1"/>
  <c r="B179" i="13"/>
  <c r="E180" i="13" l="1"/>
  <c r="F180" i="13"/>
  <c r="G180" i="13"/>
  <c r="H180" i="13"/>
  <c r="H177" i="14"/>
  <c r="F177" i="14"/>
  <c r="G177" i="14"/>
  <c r="E177" i="14"/>
  <c r="A178" i="14" a="1"/>
  <c r="A178" i="14" s="1"/>
  <c r="C177" i="14"/>
  <c r="D177" i="14"/>
  <c r="B177" i="14"/>
  <c r="C180" i="13"/>
  <c r="D180" i="13"/>
  <c r="A181" i="13" a="1"/>
  <c r="A181" i="13" s="1"/>
  <c r="B180" i="13"/>
  <c r="F181" i="13" l="1"/>
  <c r="G181" i="13"/>
  <c r="H181" i="13"/>
  <c r="E181" i="13"/>
  <c r="F178" i="14"/>
  <c r="H178" i="14"/>
  <c r="E178" i="14"/>
  <c r="G178" i="14"/>
  <c r="A179" i="14" a="1"/>
  <c r="A179" i="14" s="1"/>
  <c r="D178" i="14"/>
  <c r="B178" i="14"/>
  <c r="C178" i="14"/>
  <c r="D181" i="13"/>
  <c r="C181" i="13"/>
  <c r="A182" i="13" a="1"/>
  <c r="A182" i="13" s="1"/>
  <c r="B181" i="13"/>
  <c r="H182" i="13" l="1"/>
  <c r="E182" i="13"/>
  <c r="F182" i="13"/>
  <c r="G182" i="13"/>
  <c r="F179" i="14"/>
  <c r="H179" i="14"/>
  <c r="E179" i="14"/>
  <c r="G179" i="14"/>
  <c r="A180" i="14" a="1"/>
  <c r="A180" i="14" s="1"/>
  <c r="B179" i="14"/>
  <c r="C179" i="14"/>
  <c r="D179" i="14"/>
  <c r="C182" i="13"/>
  <c r="D182" i="13"/>
  <c r="A183" i="13" a="1"/>
  <c r="A183" i="13" s="1"/>
  <c r="B182" i="13"/>
  <c r="E183" i="13" l="1"/>
  <c r="F183" i="13"/>
  <c r="G183" i="13"/>
  <c r="H183" i="13"/>
  <c r="H180" i="14"/>
  <c r="F180" i="14"/>
  <c r="G180" i="14"/>
  <c r="E180" i="14"/>
  <c r="A181" i="14" a="1"/>
  <c r="A181" i="14" s="1"/>
  <c r="B180" i="14"/>
  <c r="C180" i="14"/>
  <c r="D180" i="14"/>
  <c r="C183" i="13"/>
  <c r="D183" i="13"/>
  <c r="A184" i="13" a="1"/>
  <c r="A184" i="13" s="1"/>
  <c r="B183" i="13"/>
  <c r="F184" i="13" l="1"/>
  <c r="G184" i="13"/>
  <c r="H184" i="13"/>
  <c r="E184" i="13"/>
  <c r="F181" i="14"/>
  <c r="H181" i="14"/>
  <c r="G181" i="14"/>
  <c r="E181" i="14"/>
  <c r="A182" i="14" a="1"/>
  <c r="A182" i="14" s="1"/>
  <c r="C181" i="14"/>
  <c r="D181" i="14"/>
  <c r="B181" i="14"/>
  <c r="C184" i="13"/>
  <c r="D184" i="13"/>
  <c r="A185" i="13" a="1"/>
  <c r="A185" i="13" s="1"/>
  <c r="B184" i="13"/>
  <c r="H185" i="13" l="1"/>
  <c r="E185" i="13"/>
  <c r="F185" i="13"/>
  <c r="G185" i="13"/>
  <c r="F182" i="14"/>
  <c r="H182" i="14"/>
  <c r="E182" i="14"/>
  <c r="G182" i="14"/>
  <c r="A183" i="14" a="1"/>
  <c r="A183" i="14" s="1"/>
  <c r="D182" i="14"/>
  <c r="B182" i="14"/>
  <c r="C182" i="14"/>
  <c r="C185" i="13"/>
  <c r="D185" i="13"/>
  <c r="A186" i="13" a="1"/>
  <c r="A186" i="13" s="1"/>
  <c r="B185" i="13"/>
  <c r="E186" i="13" l="1"/>
  <c r="F186" i="13"/>
  <c r="G186" i="13"/>
  <c r="H186" i="13"/>
  <c r="H183" i="14"/>
  <c r="F183" i="14"/>
  <c r="G183" i="14"/>
  <c r="E183" i="14"/>
  <c r="A184" i="14" a="1"/>
  <c r="A184" i="14" s="1"/>
  <c r="B183" i="14"/>
  <c r="C183" i="14"/>
  <c r="D183" i="14"/>
  <c r="C186" i="13"/>
  <c r="D186" i="13"/>
  <c r="A187" i="13" a="1"/>
  <c r="A187" i="13" s="1"/>
  <c r="B186" i="13"/>
  <c r="F187" i="13" l="1"/>
  <c r="G187" i="13"/>
  <c r="H187" i="13"/>
  <c r="E187" i="13"/>
  <c r="F184" i="14"/>
  <c r="H184" i="14"/>
  <c r="E184" i="14"/>
  <c r="G184" i="14"/>
  <c r="A185" i="14" a="1"/>
  <c r="A185" i="14" s="1"/>
  <c r="B184" i="14"/>
  <c r="C184" i="14"/>
  <c r="D184" i="14"/>
  <c r="C187" i="13"/>
  <c r="D187" i="13"/>
  <c r="A188" i="13" a="1"/>
  <c r="A188" i="13" s="1"/>
  <c r="B187" i="13"/>
  <c r="H188" i="13" l="1"/>
  <c r="E188" i="13"/>
  <c r="F188" i="13"/>
  <c r="G188" i="13"/>
  <c r="F185" i="14"/>
  <c r="H185" i="14"/>
  <c r="E185" i="14"/>
  <c r="G185" i="14"/>
  <c r="A186" i="14" a="1"/>
  <c r="A186" i="14" s="1"/>
  <c r="C185" i="14"/>
  <c r="D185" i="14"/>
  <c r="B185" i="14"/>
  <c r="C188" i="13"/>
  <c r="D188" i="13"/>
  <c r="A189" i="13" a="1"/>
  <c r="A189" i="13" s="1"/>
  <c r="B188" i="13"/>
  <c r="E189" i="13" l="1"/>
  <c r="F189" i="13"/>
  <c r="G189" i="13"/>
  <c r="H189" i="13"/>
  <c r="H186" i="14"/>
  <c r="F186" i="14"/>
  <c r="G186" i="14"/>
  <c r="E186" i="14"/>
  <c r="A187" i="14" a="1"/>
  <c r="A187" i="14" s="1"/>
  <c r="D186" i="14"/>
  <c r="B186" i="14"/>
  <c r="C186" i="14"/>
  <c r="C189" i="13"/>
  <c r="D189" i="13"/>
  <c r="A190" i="13" a="1"/>
  <c r="A190" i="13" s="1"/>
  <c r="B189" i="13"/>
  <c r="F190" i="13" l="1"/>
  <c r="G190" i="13"/>
  <c r="H190" i="13"/>
  <c r="E190" i="13"/>
  <c r="F187" i="14"/>
  <c r="H187" i="14"/>
  <c r="E187" i="14"/>
  <c r="G187" i="14"/>
  <c r="A188" i="14" a="1"/>
  <c r="A188" i="14" s="1"/>
  <c r="B187" i="14"/>
  <c r="C187" i="14"/>
  <c r="D187" i="14"/>
  <c r="C190" i="13"/>
  <c r="D190" i="13"/>
  <c r="A191" i="13" a="1"/>
  <c r="A191" i="13" s="1"/>
  <c r="B190" i="13"/>
  <c r="H191" i="13" l="1"/>
  <c r="E191" i="13"/>
  <c r="F191" i="13"/>
  <c r="G191" i="13"/>
  <c r="F188" i="14"/>
  <c r="H188" i="14"/>
  <c r="E188" i="14"/>
  <c r="G188" i="14"/>
  <c r="A189" i="14" a="1"/>
  <c r="A189" i="14" s="1"/>
  <c r="B188" i="14"/>
  <c r="C188" i="14"/>
  <c r="D188" i="14"/>
  <c r="C191" i="13"/>
  <c r="D191" i="13"/>
  <c r="A192" i="13" a="1"/>
  <c r="A192" i="13" s="1"/>
  <c r="B191" i="13"/>
  <c r="E192" i="13" l="1"/>
  <c r="F192" i="13"/>
  <c r="G192" i="13"/>
  <c r="H192" i="13"/>
  <c r="H189" i="14"/>
  <c r="F189" i="14"/>
  <c r="G189" i="14"/>
  <c r="E189" i="14"/>
  <c r="A190" i="14" a="1"/>
  <c r="A190" i="14" s="1"/>
  <c r="C189" i="14"/>
  <c r="D189" i="14"/>
  <c r="B189" i="14"/>
  <c r="C192" i="13"/>
  <c r="D192" i="13"/>
  <c r="A193" i="13" a="1"/>
  <c r="A193" i="13" s="1"/>
  <c r="B192" i="13"/>
  <c r="F193" i="13" l="1"/>
  <c r="G193" i="13"/>
  <c r="H193" i="13"/>
  <c r="E193" i="13"/>
  <c r="F190" i="14"/>
  <c r="H190" i="14"/>
  <c r="G190" i="14"/>
  <c r="E190" i="14"/>
  <c r="A191" i="14" a="1"/>
  <c r="A191" i="14" s="1"/>
  <c r="D190" i="14"/>
  <c r="B190" i="14"/>
  <c r="C190" i="14"/>
  <c r="D193" i="13"/>
  <c r="C193" i="13"/>
  <c r="A194" i="13" a="1"/>
  <c r="A194" i="13" s="1"/>
  <c r="B193" i="13"/>
  <c r="H194" i="13" l="1"/>
  <c r="E194" i="13"/>
  <c r="F194" i="13"/>
  <c r="G194" i="13"/>
  <c r="F191" i="14"/>
  <c r="H191" i="14"/>
  <c r="E191" i="14"/>
  <c r="G191" i="14"/>
  <c r="A192" i="14" a="1"/>
  <c r="A192" i="14" s="1"/>
  <c r="B191" i="14"/>
  <c r="C191" i="14"/>
  <c r="D191" i="14"/>
  <c r="C194" i="13"/>
  <c r="D194" i="13"/>
  <c r="A195" i="13" a="1"/>
  <c r="A195" i="13" s="1"/>
  <c r="B194" i="13"/>
  <c r="E195" i="13" l="1"/>
  <c r="F195" i="13"/>
  <c r="G195" i="13"/>
  <c r="H195" i="13"/>
  <c r="H192" i="14"/>
  <c r="F192" i="14"/>
  <c r="G192" i="14"/>
  <c r="E192" i="14"/>
  <c r="A193" i="14" a="1"/>
  <c r="A193" i="14" s="1"/>
  <c r="B192" i="14"/>
  <c r="C192" i="14"/>
  <c r="D192" i="14"/>
  <c r="C195" i="13"/>
  <c r="D195" i="13"/>
  <c r="A196" i="13" a="1"/>
  <c r="A196" i="13" s="1"/>
  <c r="B195" i="13"/>
  <c r="F196" i="13" l="1"/>
  <c r="G196" i="13"/>
  <c r="H196" i="13"/>
  <c r="E196" i="13"/>
  <c r="F193" i="14"/>
  <c r="H193" i="14"/>
  <c r="E193" i="14"/>
  <c r="G193" i="14"/>
  <c r="A194" i="14" a="1"/>
  <c r="A194" i="14" s="1"/>
  <c r="D193" i="14"/>
  <c r="C193" i="14"/>
  <c r="B193" i="14"/>
  <c r="C196" i="13"/>
  <c r="D196" i="13"/>
  <c r="A197" i="13" a="1"/>
  <c r="A197" i="13" s="1"/>
  <c r="B196" i="13"/>
  <c r="H197" i="13" l="1"/>
  <c r="E197" i="13"/>
  <c r="F197" i="13"/>
  <c r="G197" i="13"/>
  <c r="F194" i="14"/>
  <c r="H194" i="14"/>
  <c r="E194" i="14"/>
  <c r="G194" i="14"/>
  <c r="A195" i="14" a="1"/>
  <c r="A195" i="14" s="1"/>
  <c r="B194" i="14"/>
  <c r="D194" i="14"/>
  <c r="C194" i="14"/>
  <c r="C197" i="13"/>
  <c r="D197" i="13"/>
  <c r="A198" i="13" a="1"/>
  <c r="A198" i="13" s="1"/>
  <c r="B197" i="13"/>
  <c r="E198" i="13" l="1"/>
  <c r="F198" i="13"/>
  <c r="G198" i="13"/>
  <c r="H198" i="13"/>
  <c r="H195" i="14"/>
  <c r="F195" i="14"/>
  <c r="G195" i="14"/>
  <c r="E195" i="14"/>
  <c r="A196" i="14" a="1"/>
  <c r="A196" i="14" s="1"/>
  <c r="B195" i="14"/>
  <c r="C195" i="14"/>
  <c r="D195" i="14"/>
  <c r="C198" i="13"/>
  <c r="D198" i="13"/>
  <c r="A199" i="13" a="1"/>
  <c r="A199" i="13" s="1"/>
  <c r="B198" i="13"/>
  <c r="F199" i="13" l="1"/>
  <c r="G199" i="13"/>
  <c r="H199" i="13"/>
  <c r="E199" i="13"/>
  <c r="F196" i="14"/>
  <c r="H196" i="14"/>
  <c r="E196" i="14"/>
  <c r="G196" i="14"/>
  <c r="A197" i="14" a="1"/>
  <c r="A197" i="14" s="1"/>
  <c r="C196" i="14"/>
  <c r="D196" i="14"/>
  <c r="B196" i="14"/>
  <c r="C199" i="13"/>
  <c r="D199" i="13"/>
  <c r="A200" i="13" a="1"/>
  <c r="A200" i="13" s="1"/>
  <c r="B199" i="13"/>
  <c r="H200" i="13" l="1"/>
  <c r="E200" i="13"/>
  <c r="F200" i="13"/>
  <c r="G200" i="13"/>
  <c r="F197" i="14"/>
  <c r="H197" i="14"/>
  <c r="E197" i="14"/>
  <c r="G197" i="14"/>
  <c r="A198" i="14" a="1"/>
  <c r="A198" i="14" s="1"/>
  <c r="D197" i="14"/>
  <c r="B197" i="14"/>
  <c r="C197" i="14"/>
  <c r="C200" i="13"/>
  <c r="D200" i="13"/>
  <c r="A201" i="13" a="1"/>
  <c r="A201" i="13" s="1"/>
  <c r="B200" i="13"/>
  <c r="E201" i="13" l="1"/>
  <c r="F201" i="13"/>
  <c r="G201" i="13"/>
  <c r="H201" i="13"/>
  <c r="H198" i="14"/>
  <c r="F198" i="14"/>
  <c r="G198" i="14"/>
  <c r="E198" i="14"/>
  <c r="A199" i="14" a="1"/>
  <c r="A199" i="14" s="1"/>
  <c r="C198" i="14"/>
  <c r="B198" i="14"/>
  <c r="D198" i="14"/>
  <c r="C201" i="13"/>
  <c r="D201" i="13"/>
  <c r="A202" i="13" a="1"/>
  <c r="A202" i="13" s="1"/>
  <c r="B201" i="13"/>
  <c r="F202" i="13" l="1"/>
  <c r="G202" i="13"/>
  <c r="H202" i="13"/>
  <c r="E202" i="13"/>
  <c r="F199" i="14"/>
  <c r="H199" i="14"/>
  <c r="E199" i="14"/>
  <c r="G199" i="14"/>
  <c r="A200" i="14" a="1"/>
  <c r="A200" i="14" s="1"/>
  <c r="B199" i="14"/>
  <c r="D199" i="14"/>
  <c r="C199" i="14"/>
  <c r="C202" i="13"/>
  <c r="D202" i="13"/>
  <c r="A203" i="13" a="1"/>
  <c r="A203" i="13" s="1"/>
  <c r="B202" i="13"/>
  <c r="H203" i="13" l="1"/>
  <c r="E203" i="13"/>
  <c r="F203" i="13"/>
  <c r="G203" i="13"/>
  <c r="F200" i="14"/>
  <c r="H200" i="14"/>
  <c r="E200" i="14"/>
  <c r="G200" i="14"/>
  <c r="A201" i="14" a="1"/>
  <c r="A201" i="14" s="1"/>
  <c r="C200" i="14"/>
  <c r="B200" i="14"/>
  <c r="D200" i="14"/>
  <c r="C203" i="13"/>
  <c r="D203" i="13"/>
  <c r="A204" i="13" a="1"/>
  <c r="A204" i="13" s="1"/>
  <c r="B203" i="13"/>
  <c r="E204" i="13" l="1"/>
  <c r="F204" i="13"/>
  <c r="G204" i="13"/>
  <c r="H204" i="13"/>
  <c r="H201" i="14"/>
  <c r="F201" i="14"/>
  <c r="G201" i="14"/>
  <c r="E201" i="14"/>
  <c r="A202" i="14" a="1"/>
  <c r="A202" i="14" s="1"/>
  <c r="D201" i="14"/>
  <c r="C201" i="14"/>
  <c r="B201" i="14"/>
  <c r="C204" i="13"/>
  <c r="D204" i="13"/>
  <c r="A205" i="13" a="1"/>
  <c r="A205" i="13" s="1"/>
  <c r="B204" i="13"/>
  <c r="F205" i="13" l="1"/>
  <c r="G205" i="13"/>
  <c r="H205" i="13"/>
  <c r="E205" i="13"/>
  <c r="F202" i="14"/>
  <c r="H202" i="14"/>
  <c r="E202" i="14"/>
  <c r="G202" i="14"/>
  <c r="A203" i="14" a="1"/>
  <c r="A203" i="14" s="1"/>
  <c r="D202" i="14"/>
  <c r="B202" i="14"/>
  <c r="C202" i="14"/>
  <c r="C205" i="13"/>
  <c r="D205" i="13"/>
  <c r="A206" i="13" a="1"/>
  <c r="A206" i="13" s="1"/>
  <c r="B205" i="13"/>
  <c r="H206" i="13" l="1"/>
  <c r="E206" i="13"/>
  <c r="F206" i="13"/>
  <c r="G206" i="13"/>
  <c r="F203" i="14"/>
  <c r="H203" i="14"/>
  <c r="E203" i="14"/>
  <c r="G203" i="14"/>
  <c r="A204" i="14" a="1"/>
  <c r="A204" i="14" s="1"/>
  <c r="B203" i="14"/>
  <c r="C203" i="14"/>
  <c r="D203" i="14"/>
  <c r="C206" i="13"/>
  <c r="D206" i="13"/>
  <c r="A207" i="13" a="1"/>
  <c r="A207" i="13" s="1"/>
  <c r="B206" i="13"/>
  <c r="E207" i="13" l="1"/>
  <c r="F207" i="13"/>
  <c r="G207" i="13"/>
  <c r="H207" i="13"/>
  <c r="H204" i="14"/>
  <c r="F204" i="14"/>
  <c r="G204" i="14"/>
  <c r="E204" i="14"/>
  <c r="A205" i="14" a="1"/>
  <c r="A205" i="14" s="1"/>
  <c r="C204" i="14"/>
  <c r="D204" i="14"/>
  <c r="B204" i="14"/>
  <c r="C207" i="13"/>
  <c r="D207" i="13"/>
  <c r="A208" i="13" a="1"/>
  <c r="A208" i="13" s="1"/>
  <c r="B207" i="13"/>
  <c r="F208" i="13" l="1"/>
  <c r="G208" i="13"/>
  <c r="H208" i="13"/>
  <c r="E208" i="13"/>
  <c r="F205" i="14"/>
  <c r="H205" i="14"/>
  <c r="E205" i="14"/>
  <c r="G205" i="14"/>
  <c r="A206" i="14" a="1"/>
  <c r="A206" i="14" s="1"/>
  <c r="D205" i="14"/>
  <c r="B205" i="14"/>
  <c r="C205" i="14"/>
  <c r="C208" i="13"/>
  <c r="D208" i="13"/>
  <c r="A209" i="13" a="1"/>
  <c r="A209" i="13" s="1"/>
  <c r="B208" i="13"/>
  <c r="H209" i="13" l="1"/>
  <c r="E209" i="13"/>
  <c r="F209" i="13"/>
  <c r="G209" i="13"/>
  <c r="F206" i="14"/>
  <c r="H206" i="14"/>
  <c r="E206" i="14"/>
  <c r="G206" i="14"/>
  <c r="A207" i="14" a="1"/>
  <c r="A207" i="14" s="1"/>
  <c r="C206" i="14"/>
  <c r="D206" i="14"/>
  <c r="B206" i="14"/>
  <c r="C209" i="13"/>
  <c r="D209" i="13"/>
  <c r="A210" i="13" a="1"/>
  <c r="A210" i="13" s="1"/>
  <c r="B209" i="13"/>
  <c r="E210" i="13" l="1"/>
  <c r="F210" i="13"/>
  <c r="G210" i="13"/>
  <c r="H210" i="13"/>
  <c r="H207" i="14"/>
  <c r="F207" i="14"/>
  <c r="G207" i="14"/>
  <c r="E207" i="14"/>
  <c r="A208" i="14" a="1"/>
  <c r="A208" i="14" s="1"/>
  <c r="B207" i="14"/>
  <c r="D207" i="14"/>
  <c r="C207" i="14"/>
  <c r="C210" i="13"/>
  <c r="D210" i="13"/>
  <c r="A211" i="13" a="1"/>
  <c r="A211" i="13" s="1"/>
  <c r="B210" i="13"/>
  <c r="F211" i="13" l="1"/>
  <c r="G211" i="13"/>
  <c r="H211" i="13"/>
  <c r="E211" i="13"/>
  <c r="F208" i="14"/>
  <c r="H208" i="14"/>
  <c r="G208" i="14"/>
  <c r="E208" i="14"/>
  <c r="A209" i="14" a="1"/>
  <c r="A209" i="14" s="1"/>
  <c r="C208" i="14"/>
  <c r="B208" i="14"/>
  <c r="D208" i="14"/>
  <c r="C211" i="13"/>
  <c r="D211" i="13"/>
  <c r="A212" i="13" a="1"/>
  <c r="A212" i="13" s="1"/>
  <c r="B211" i="13"/>
  <c r="H212" i="13" l="1"/>
  <c r="E212" i="13"/>
  <c r="F212" i="13"/>
  <c r="G212" i="13"/>
  <c r="F209" i="14"/>
  <c r="H209" i="14"/>
  <c r="E209" i="14"/>
  <c r="G209" i="14"/>
  <c r="A210" i="14" a="1"/>
  <c r="A210" i="14" s="1"/>
  <c r="D209" i="14"/>
  <c r="C209" i="14"/>
  <c r="B209" i="14"/>
  <c r="C212" i="13"/>
  <c r="D212" i="13"/>
  <c r="A213" i="13" a="1"/>
  <c r="A213" i="13" s="1"/>
  <c r="B212" i="13"/>
  <c r="E213" i="13" l="1"/>
  <c r="F213" i="13"/>
  <c r="G213" i="13"/>
  <c r="H213" i="13"/>
  <c r="H210" i="14"/>
  <c r="F210" i="14"/>
  <c r="G210" i="14"/>
  <c r="E210" i="14"/>
  <c r="A211" i="14" a="1"/>
  <c r="A211" i="14" s="1"/>
  <c r="B210" i="14"/>
  <c r="D210" i="14"/>
  <c r="C210" i="14"/>
  <c r="D213" i="13"/>
  <c r="C213" i="13"/>
  <c r="A214" i="13" a="1"/>
  <c r="A214" i="13" s="1"/>
  <c r="B213" i="13"/>
  <c r="F214" i="13" l="1"/>
  <c r="G214" i="13"/>
  <c r="H214" i="13"/>
  <c r="E214" i="13"/>
  <c r="F211" i="14"/>
  <c r="H211" i="14"/>
  <c r="E211" i="14"/>
  <c r="G211" i="14"/>
  <c r="A212" i="14" a="1"/>
  <c r="A212" i="14" s="1"/>
  <c r="B211" i="14"/>
  <c r="C211" i="14"/>
  <c r="D211" i="14"/>
  <c r="C214" i="13"/>
  <c r="D214" i="13"/>
  <c r="A215" i="13" a="1"/>
  <c r="A215" i="13" s="1"/>
  <c r="B214" i="13"/>
  <c r="H215" i="13" l="1"/>
  <c r="E215" i="13"/>
  <c r="F215" i="13"/>
  <c r="G215" i="13"/>
  <c r="F212" i="14"/>
  <c r="H212" i="14"/>
  <c r="E212" i="14"/>
  <c r="G212" i="14"/>
  <c r="A213" i="14" a="1"/>
  <c r="A213" i="14" s="1"/>
  <c r="C212" i="14"/>
  <c r="D212" i="14"/>
  <c r="B212" i="14"/>
  <c r="D215" i="13"/>
  <c r="C215" i="13"/>
  <c r="A216" i="13" a="1"/>
  <c r="A216" i="13" s="1"/>
  <c r="B215" i="13"/>
  <c r="E216" i="13" l="1"/>
  <c r="F216" i="13"/>
  <c r="G216" i="13"/>
  <c r="H216" i="13"/>
  <c r="H213" i="14"/>
  <c r="F213" i="14"/>
  <c r="G213" i="14"/>
  <c r="E213" i="14"/>
  <c r="A214" i="14" a="1"/>
  <c r="A214" i="14" s="1"/>
  <c r="D213" i="14"/>
  <c r="B213" i="14"/>
  <c r="C213" i="14"/>
  <c r="C216" i="13"/>
  <c r="D216" i="13"/>
  <c r="A217" i="13" a="1"/>
  <c r="A217" i="13" s="1"/>
  <c r="B216" i="13"/>
  <c r="F217" i="13" l="1"/>
  <c r="G217" i="13"/>
  <c r="H217" i="13"/>
  <c r="E217" i="13"/>
  <c r="F214" i="14"/>
  <c r="H214" i="14"/>
  <c r="E214" i="14"/>
  <c r="G214" i="14"/>
  <c r="A215" i="14" a="1"/>
  <c r="A215" i="14" s="1"/>
  <c r="C214" i="14"/>
  <c r="B214" i="14"/>
  <c r="D214" i="14"/>
  <c r="C217" i="13"/>
  <c r="D217" i="13"/>
  <c r="A218" i="13" a="1"/>
  <c r="A218" i="13" s="1"/>
  <c r="B217" i="13"/>
  <c r="H218" i="13" l="1"/>
  <c r="E218" i="13"/>
  <c r="F218" i="13"/>
  <c r="G218" i="13"/>
  <c r="F215" i="14"/>
  <c r="H215" i="14"/>
  <c r="E215" i="14"/>
  <c r="G215" i="14"/>
  <c r="A216" i="14" a="1"/>
  <c r="A216" i="14" s="1"/>
  <c r="B215" i="14"/>
  <c r="D215" i="14"/>
  <c r="C215" i="14"/>
  <c r="C218" i="13"/>
  <c r="D218" i="13"/>
  <c r="A219" i="13" a="1"/>
  <c r="A219" i="13" s="1"/>
  <c r="B218" i="13"/>
  <c r="E219" i="13" l="1"/>
  <c r="F219" i="13"/>
  <c r="G219" i="13"/>
  <c r="H219" i="13"/>
  <c r="H216" i="14"/>
  <c r="F216" i="14"/>
  <c r="G216" i="14"/>
  <c r="E216" i="14"/>
  <c r="A217" i="14" a="1"/>
  <c r="A217" i="14" s="1"/>
  <c r="C216" i="14"/>
  <c r="B216" i="14"/>
  <c r="D216" i="14"/>
  <c r="C219" i="13"/>
  <c r="D219" i="13"/>
  <c r="A220" i="13" a="1"/>
  <c r="A220" i="13" s="1"/>
  <c r="B219" i="13"/>
  <c r="F220" i="13" l="1"/>
  <c r="G220" i="13"/>
  <c r="H220" i="13"/>
  <c r="E220" i="13"/>
  <c r="F217" i="14"/>
  <c r="H217" i="14"/>
  <c r="E217" i="14"/>
  <c r="G217" i="14"/>
  <c r="A218" i="14" a="1"/>
  <c r="A218" i="14" s="1"/>
  <c r="D217" i="14"/>
  <c r="C217" i="14"/>
  <c r="B217" i="14"/>
  <c r="C220" i="13"/>
  <c r="D220" i="13"/>
  <c r="A221" i="13" a="1"/>
  <c r="A221" i="13" s="1"/>
  <c r="B220" i="13"/>
  <c r="H221" i="13" l="1"/>
  <c r="E221" i="13"/>
  <c r="F221" i="13"/>
  <c r="G221" i="13"/>
  <c r="F218" i="14"/>
  <c r="H218" i="14"/>
  <c r="E218" i="14"/>
  <c r="G218" i="14"/>
  <c r="A219" i="14" a="1"/>
  <c r="A219" i="14" s="1"/>
  <c r="D218" i="14"/>
  <c r="B218" i="14"/>
  <c r="C218" i="14"/>
  <c r="C221" i="13"/>
  <c r="D221" i="13"/>
  <c r="A222" i="13" a="1"/>
  <c r="A222" i="13" s="1"/>
  <c r="B221" i="13"/>
  <c r="E222" i="13" l="1"/>
  <c r="F222" i="13"/>
  <c r="G222" i="13"/>
  <c r="H222" i="13"/>
  <c r="H219" i="14"/>
  <c r="F219" i="14"/>
  <c r="G219" i="14"/>
  <c r="E219" i="14"/>
  <c r="A220" i="14" a="1"/>
  <c r="A220" i="14" s="1"/>
  <c r="B219" i="14"/>
  <c r="C219" i="14"/>
  <c r="D219" i="14"/>
  <c r="C222" i="13"/>
  <c r="D222" i="13"/>
  <c r="A223" i="13" a="1"/>
  <c r="A223" i="13" s="1"/>
  <c r="B222" i="13"/>
  <c r="F223" i="13" l="1"/>
  <c r="G223" i="13"/>
  <c r="H223" i="13"/>
  <c r="E223" i="13"/>
  <c r="F220" i="14"/>
  <c r="H220" i="14"/>
  <c r="E220" i="14"/>
  <c r="G220" i="14"/>
  <c r="A221" i="14" a="1"/>
  <c r="A221" i="14" s="1"/>
  <c r="C220" i="14"/>
  <c r="D220" i="14"/>
  <c r="B220" i="14"/>
  <c r="C223" i="13"/>
  <c r="D223" i="13"/>
  <c r="A224" i="13" a="1"/>
  <c r="A224" i="13" s="1"/>
  <c r="B223" i="13"/>
  <c r="H224" i="13" l="1"/>
  <c r="E224" i="13"/>
  <c r="F224" i="13"/>
  <c r="G224" i="13"/>
  <c r="F221" i="14"/>
  <c r="H221" i="14"/>
  <c r="E221" i="14"/>
  <c r="G221" i="14"/>
  <c r="A222" i="14" a="1"/>
  <c r="A222" i="14" s="1"/>
  <c r="D221" i="14"/>
  <c r="B221" i="14"/>
  <c r="C221" i="14"/>
  <c r="C224" i="13"/>
  <c r="D224" i="13"/>
  <c r="A225" i="13" a="1"/>
  <c r="A225" i="13" s="1"/>
  <c r="B224" i="13"/>
  <c r="E225" i="13" l="1"/>
  <c r="F225" i="13"/>
  <c r="G225" i="13"/>
  <c r="H225" i="13"/>
  <c r="H222" i="14"/>
  <c r="F222" i="14"/>
  <c r="G222" i="14"/>
  <c r="E222" i="14"/>
  <c r="A223" i="14" a="1"/>
  <c r="A223" i="14" s="1"/>
  <c r="C222" i="14"/>
  <c r="D222" i="14"/>
  <c r="B222" i="14"/>
  <c r="D225" i="13"/>
  <c r="C225" i="13"/>
  <c r="A226" i="13" a="1"/>
  <c r="A226" i="13" s="1"/>
  <c r="B225" i="13"/>
  <c r="F226" i="13" l="1"/>
  <c r="G226" i="13"/>
  <c r="H226" i="13"/>
  <c r="E226" i="13"/>
  <c r="F223" i="14"/>
  <c r="H223" i="14"/>
  <c r="E223" i="14"/>
  <c r="G223" i="14"/>
  <c r="A224" i="14" a="1"/>
  <c r="A224" i="14" s="1"/>
  <c r="B223" i="14"/>
  <c r="D223" i="14"/>
  <c r="C223" i="14"/>
  <c r="C226" i="13"/>
  <c r="D226" i="13"/>
  <c r="A227" i="13" a="1"/>
  <c r="A227" i="13" s="1"/>
  <c r="B226" i="13"/>
  <c r="H227" i="13" l="1"/>
  <c r="E227" i="13"/>
  <c r="F227" i="13"/>
  <c r="G227" i="13"/>
  <c r="F224" i="14"/>
  <c r="H224" i="14"/>
  <c r="E224" i="14"/>
  <c r="G224" i="14"/>
  <c r="A225" i="14" a="1"/>
  <c r="A225" i="14" s="1"/>
  <c r="C224" i="14"/>
  <c r="B224" i="14"/>
  <c r="D224" i="14"/>
  <c r="C227" i="13"/>
  <c r="D227" i="13"/>
  <c r="A228" i="13" a="1"/>
  <c r="A228" i="13" s="1"/>
  <c r="B227" i="13"/>
  <c r="E228" i="13" l="1"/>
  <c r="F228" i="13"/>
  <c r="G228" i="13"/>
  <c r="H228" i="13"/>
  <c r="H225" i="14"/>
  <c r="F225" i="14"/>
  <c r="G225" i="14"/>
  <c r="E225" i="14"/>
  <c r="A226" i="14" a="1"/>
  <c r="A226" i="14" s="1"/>
  <c r="D225" i="14"/>
  <c r="C225" i="14"/>
  <c r="B225" i="14"/>
  <c r="C228" i="13"/>
  <c r="D228" i="13"/>
  <c r="A229" i="13" a="1"/>
  <c r="A229" i="13" s="1"/>
  <c r="B228" i="13"/>
  <c r="F229" i="13" l="1"/>
  <c r="G229" i="13"/>
  <c r="H229" i="13"/>
  <c r="E229" i="13"/>
  <c r="F226" i="14"/>
  <c r="H226" i="14"/>
  <c r="E226" i="14"/>
  <c r="G226" i="14"/>
  <c r="A227" i="14" a="1"/>
  <c r="A227" i="14" s="1"/>
  <c r="B226" i="14"/>
  <c r="D226" i="14"/>
  <c r="C226" i="14"/>
  <c r="C229" i="13"/>
  <c r="D229" i="13"/>
  <c r="A230" i="13" a="1"/>
  <c r="A230" i="13" s="1"/>
  <c r="B229" i="13"/>
  <c r="H230" i="13" l="1"/>
  <c r="E230" i="13"/>
  <c r="F230" i="13"/>
  <c r="G230" i="13"/>
  <c r="F227" i="14"/>
  <c r="H227" i="14"/>
  <c r="E227" i="14"/>
  <c r="G227" i="14"/>
  <c r="A228" i="14" a="1"/>
  <c r="A228" i="14" s="1"/>
  <c r="B227" i="14"/>
  <c r="C227" i="14"/>
  <c r="D227" i="14"/>
  <c r="C230" i="13"/>
  <c r="D230" i="13"/>
  <c r="A231" i="13" a="1"/>
  <c r="A231" i="13" s="1"/>
  <c r="B230" i="13"/>
  <c r="E231" i="13" l="1"/>
  <c r="F231" i="13"/>
  <c r="G231" i="13"/>
  <c r="H231" i="13"/>
  <c r="H228" i="14"/>
  <c r="F228" i="14"/>
  <c r="G228" i="14"/>
  <c r="E228" i="14"/>
  <c r="A229" i="14" a="1"/>
  <c r="A229" i="14" s="1"/>
  <c r="C228" i="14"/>
  <c r="D228" i="14"/>
  <c r="B228" i="14"/>
  <c r="C231" i="13"/>
  <c r="D231" i="13"/>
  <c r="A232" i="13" a="1"/>
  <c r="A232" i="13" s="1"/>
  <c r="B231" i="13"/>
  <c r="F232" i="13" l="1"/>
  <c r="G232" i="13"/>
  <c r="H232" i="13"/>
  <c r="E232" i="13"/>
  <c r="F229" i="14"/>
  <c r="H229" i="14"/>
  <c r="E229" i="14"/>
  <c r="G229" i="14"/>
  <c r="A230" i="14" a="1"/>
  <c r="A230" i="14" s="1"/>
  <c r="D229" i="14"/>
  <c r="B229" i="14"/>
  <c r="C229" i="14"/>
  <c r="C232" i="13"/>
  <c r="D232" i="13"/>
  <c r="A233" i="13" a="1"/>
  <c r="A233" i="13" s="1"/>
  <c r="B232" i="13"/>
  <c r="H233" i="13" l="1"/>
  <c r="E233" i="13"/>
  <c r="F233" i="13"/>
  <c r="G233" i="13"/>
  <c r="F230" i="14"/>
  <c r="H230" i="14"/>
  <c r="E230" i="14"/>
  <c r="G230" i="14"/>
  <c r="A231" i="14" a="1"/>
  <c r="A231" i="14" s="1"/>
  <c r="C230" i="14"/>
  <c r="B230" i="14"/>
  <c r="D230" i="14"/>
  <c r="C233" i="13"/>
  <c r="D233" i="13"/>
  <c r="A234" i="13" a="1"/>
  <c r="A234" i="13" s="1"/>
  <c r="B233" i="13"/>
  <c r="E234" i="13" l="1"/>
  <c r="F234" i="13"/>
  <c r="G234" i="13"/>
  <c r="H234" i="13"/>
  <c r="H231" i="14"/>
  <c r="F231" i="14"/>
  <c r="G231" i="14"/>
  <c r="E231" i="14"/>
  <c r="A232" i="14" a="1"/>
  <c r="A232" i="14" s="1"/>
  <c r="B231" i="14"/>
  <c r="D231" i="14"/>
  <c r="C231" i="14"/>
  <c r="C234" i="13"/>
  <c r="D234" i="13"/>
  <c r="A235" i="13" a="1"/>
  <c r="A235" i="13" s="1"/>
  <c r="B234" i="13"/>
  <c r="F235" i="13" l="1"/>
  <c r="G235" i="13"/>
  <c r="H235" i="13"/>
  <c r="E235" i="13"/>
  <c r="F232" i="14"/>
  <c r="H232" i="14"/>
  <c r="E232" i="14"/>
  <c r="G232" i="14"/>
  <c r="A233" i="14" a="1"/>
  <c r="A233" i="14" s="1"/>
  <c r="C232" i="14"/>
  <c r="B232" i="14"/>
  <c r="D232" i="14"/>
  <c r="C235" i="13"/>
  <c r="D235" i="13"/>
  <c r="A236" i="13" a="1"/>
  <c r="A236" i="13" s="1"/>
  <c r="B235" i="13"/>
  <c r="H236" i="13" l="1"/>
  <c r="E236" i="13"/>
  <c r="F236" i="13"/>
  <c r="G236" i="13"/>
  <c r="F233" i="14"/>
  <c r="H233" i="14"/>
  <c r="E233" i="14"/>
  <c r="G233" i="14"/>
  <c r="A234" i="14" a="1"/>
  <c r="A234" i="14" s="1"/>
  <c r="D233" i="14"/>
  <c r="C233" i="14"/>
  <c r="B233" i="14"/>
  <c r="C236" i="13"/>
  <c r="D236" i="13"/>
  <c r="A237" i="13" a="1"/>
  <c r="A237" i="13" s="1"/>
  <c r="B236" i="13"/>
  <c r="E237" i="13" l="1"/>
  <c r="F237" i="13"/>
  <c r="G237" i="13"/>
  <c r="H237" i="13"/>
  <c r="H234" i="14"/>
  <c r="F234" i="14"/>
  <c r="G234" i="14"/>
  <c r="E234" i="14"/>
  <c r="A235" i="14" a="1"/>
  <c r="A235" i="14" s="1"/>
  <c r="D234" i="14"/>
  <c r="B234" i="14"/>
  <c r="C234" i="14"/>
  <c r="C237" i="13"/>
  <c r="D237" i="13"/>
  <c r="A238" i="13" a="1"/>
  <c r="A238" i="13" s="1"/>
  <c r="B237" i="13"/>
  <c r="F238" i="13" l="1"/>
  <c r="G238" i="13"/>
  <c r="H238" i="13"/>
  <c r="E238" i="13"/>
  <c r="F235" i="14"/>
  <c r="H235" i="14"/>
  <c r="E235" i="14"/>
  <c r="G235" i="14"/>
  <c r="A236" i="14" a="1"/>
  <c r="A236" i="14" s="1"/>
  <c r="B235" i="14"/>
  <c r="C235" i="14"/>
  <c r="D235" i="14"/>
  <c r="C238" i="13"/>
  <c r="D238" i="13"/>
  <c r="A239" i="13" a="1"/>
  <c r="A239" i="13" s="1"/>
  <c r="B238" i="13"/>
  <c r="H239" i="13" l="1"/>
  <c r="E239" i="13"/>
  <c r="F239" i="13"/>
  <c r="G239" i="13"/>
  <c r="F236" i="14"/>
  <c r="H236" i="14"/>
  <c r="E236" i="14"/>
  <c r="G236" i="14"/>
  <c r="A237" i="14" a="1"/>
  <c r="A237" i="14" s="1"/>
  <c r="C236" i="14"/>
  <c r="D236" i="14"/>
  <c r="B236" i="14"/>
  <c r="C239" i="13"/>
  <c r="D239" i="13"/>
  <c r="A240" i="13" a="1"/>
  <c r="A240" i="13" s="1"/>
  <c r="B239" i="13"/>
  <c r="E240" i="13" l="1"/>
  <c r="F240" i="13"/>
  <c r="G240" i="13"/>
  <c r="H240" i="13"/>
  <c r="H237" i="14"/>
  <c r="F237" i="14"/>
  <c r="G237" i="14"/>
  <c r="E237" i="14"/>
  <c r="A238" i="14" a="1"/>
  <c r="A238" i="14" s="1"/>
  <c r="D237" i="14"/>
  <c r="B237" i="14"/>
  <c r="C237" i="14"/>
  <c r="C240" i="13"/>
  <c r="D240" i="13"/>
  <c r="A241" i="13" a="1"/>
  <c r="A241" i="13" s="1"/>
  <c r="B240" i="13"/>
  <c r="F241" i="13" l="1"/>
  <c r="G241" i="13"/>
  <c r="H241" i="13"/>
  <c r="E241" i="13"/>
  <c r="F238" i="14"/>
  <c r="H238" i="14"/>
  <c r="E238" i="14"/>
  <c r="G238" i="14"/>
  <c r="A239" i="14" a="1"/>
  <c r="A239" i="14" s="1"/>
  <c r="C238" i="14"/>
  <c r="D238" i="14"/>
  <c r="B238" i="14"/>
  <c r="C241" i="13"/>
  <c r="D241" i="13"/>
  <c r="A242" i="13" a="1"/>
  <c r="A242" i="13" s="1"/>
  <c r="B241" i="13"/>
  <c r="H242" i="13" l="1"/>
  <c r="E242" i="13"/>
  <c r="F242" i="13"/>
  <c r="G242" i="13"/>
  <c r="F239" i="14"/>
  <c r="H239" i="14"/>
  <c r="E239" i="14"/>
  <c r="G239" i="14"/>
  <c r="A240" i="14" a="1"/>
  <c r="A240" i="14" s="1"/>
  <c r="B239" i="14"/>
  <c r="D239" i="14"/>
  <c r="C239" i="14"/>
  <c r="C242" i="13"/>
  <c r="D242" i="13"/>
  <c r="A243" i="13" a="1"/>
  <c r="A243" i="13" s="1"/>
  <c r="B242" i="13"/>
  <c r="E243" i="13" l="1"/>
  <c r="F243" i="13"/>
  <c r="G243" i="13"/>
  <c r="H243" i="13"/>
  <c r="H240" i="14"/>
  <c r="F240" i="14"/>
  <c r="G240" i="14"/>
  <c r="E240" i="14"/>
  <c r="A241" i="14" a="1"/>
  <c r="A241" i="14" s="1"/>
  <c r="C240" i="14"/>
  <c r="B240" i="14"/>
  <c r="D240" i="14"/>
  <c r="C243" i="13"/>
  <c r="D243" i="13"/>
  <c r="A244" i="13" a="1"/>
  <c r="A244" i="13" s="1"/>
  <c r="B243" i="13"/>
  <c r="F244" i="13" l="1"/>
  <c r="G244" i="13"/>
  <c r="H244" i="13"/>
  <c r="E244" i="13"/>
  <c r="F241" i="14"/>
  <c r="H241" i="14"/>
  <c r="E241" i="14"/>
  <c r="G241" i="14"/>
  <c r="A242" i="14" a="1"/>
  <c r="A242" i="14" s="1"/>
  <c r="B241" i="14"/>
  <c r="D241" i="14"/>
  <c r="C241" i="14"/>
  <c r="C244" i="13"/>
  <c r="D244" i="13"/>
  <c r="A245" i="13" a="1"/>
  <c r="A245" i="13" s="1"/>
  <c r="B244" i="13"/>
  <c r="H245" i="13" l="1"/>
  <c r="E245" i="13"/>
  <c r="F245" i="13"/>
  <c r="G245" i="13"/>
  <c r="F242" i="14"/>
  <c r="H242" i="14"/>
  <c r="E242" i="14"/>
  <c r="G242" i="14"/>
  <c r="A243" i="14" a="1"/>
  <c r="A243" i="14" s="1"/>
  <c r="C242" i="14"/>
  <c r="D242" i="14"/>
  <c r="B242" i="14"/>
  <c r="C245" i="13"/>
  <c r="D245" i="13"/>
  <c r="A246" i="13" a="1"/>
  <c r="A246" i="13" s="1"/>
  <c r="B245" i="13"/>
  <c r="E246" i="13" l="1"/>
  <c r="F246" i="13"/>
  <c r="G246" i="13"/>
  <c r="H246" i="13"/>
  <c r="H243" i="14"/>
  <c r="F243" i="14"/>
  <c r="G243" i="14"/>
  <c r="E243" i="14"/>
  <c r="A244" i="14" a="1"/>
  <c r="A244" i="14" s="1"/>
  <c r="D243" i="14"/>
  <c r="B243" i="14"/>
  <c r="C243" i="14"/>
  <c r="C246" i="13"/>
  <c r="D246" i="13"/>
  <c r="A247" i="13" a="1"/>
  <c r="A247" i="13" s="1"/>
  <c r="B246" i="13"/>
  <c r="F247" i="13" l="1"/>
  <c r="G247" i="13"/>
  <c r="H247" i="13"/>
  <c r="E247" i="13"/>
  <c r="F244" i="14"/>
  <c r="H244" i="14"/>
  <c r="E244" i="14"/>
  <c r="G244" i="14"/>
  <c r="A245" i="14" a="1"/>
  <c r="A245" i="14" s="1"/>
  <c r="C244" i="14"/>
  <c r="B244" i="14"/>
  <c r="D244" i="14"/>
  <c r="C247" i="13"/>
  <c r="D247" i="13"/>
  <c r="A248" i="13" a="1"/>
  <c r="A248" i="13" s="1"/>
  <c r="B247" i="13"/>
  <c r="H248" i="13" l="1"/>
  <c r="E248" i="13"/>
  <c r="F248" i="13"/>
  <c r="G248" i="13"/>
  <c r="F245" i="14"/>
  <c r="E245" i="14"/>
  <c r="G245" i="14"/>
  <c r="H245" i="14"/>
  <c r="A246" i="14" a="1"/>
  <c r="A246" i="14" s="1"/>
  <c r="B245" i="14"/>
  <c r="D245" i="14"/>
  <c r="C245" i="14"/>
  <c r="C248" i="13"/>
  <c r="D248" i="13"/>
  <c r="A249" i="13" a="1"/>
  <c r="A249" i="13" s="1"/>
  <c r="B248" i="13"/>
  <c r="E249" i="13" l="1"/>
  <c r="F249" i="13"/>
  <c r="G249" i="13"/>
  <c r="H249" i="13"/>
  <c r="H246" i="14"/>
  <c r="F246" i="14"/>
  <c r="G246" i="14"/>
  <c r="E246" i="14"/>
  <c r="A247" i="14" a="1"/>
  <c r="A247" i="14" s="1"/>
  <c r="C246" i="14"/>
  <c r="D246" i="14"/>
  <c r="B246" i="14"/>
  <c r="C249" i="13"/>
  <c r="D249" i="13"/>
  <c r="A250" i="13" a="1"/>
  <c r="A250" i="13" s="1"/>
  <c r="B249" i="13"/>
  <c r="F250" i="13" l="1"/>
  <c r="G250" i="13"/>
  <c r="H250" i="13"/>
  <c r="E250" i="13"/>
  <c r="H247" i="14"/>
  <c r="G247" i="14"/>
  <c r="F247" i="14"/>
  <c r="E247" i="14"/>
  <c r="A248" i="14" a="1"/>
  <c r="A248" i="14" s="1"/>
  <c r="D247" i="14"/>
  <c r="B247" i="14"/>
  <c r="C247" i="14"/>
  <c r="C250" i="13"/>
  <c r="D250" i="13"/>
  <c r="A251" i="13" a="1"/>
  <c r="A251" i="13" s="1"/>
  <c r="B250" i="13"/>
  <c r="H251" i="13" l="1"/>
  <c r="E251" i="13"/>
  <c r="F251" i="13"/>
  <c r="G251" i="13"/>
  <c r="F248" i="14"/>
  <c r="E248" i="14"/>
  <c r="G248" i="14"/>
  <c r="H248" i="14"/>
  <c r="A249" i="14" a="1"/>
  <c r="A249" i="14" s="1"/>
  <c r="C248" i="14"/>
  <c r="B248" i="14"/>
  <c r="D248" i="14"/>
  <c r="C251" i="13"/>
  <c r="D251" i="13"/>
  <c r="A252" i="13" a="1"/>
  <c r="A252" i="13" s="1"/>
  <c r="B251" i="13"/>
  <c r="E252" i="13" l="1"/>
  <c r="F252" i="13"/>
  <c r="G252" i="13"/>
  <c r="H252" i="13"/>
  <c r="H249" i="14"/>
  <c r="F249" i="14"/>
  <c r="G249" i="14"/>
  <c r="E249" i="14"/>
  <c r="A250" i="14" a="1"/>
  <c r="A250" i="14" s="1"/>
  <c r="B249" i="14"/>
  <c r="D249" i="14"/>
  <c r="C249" i="14"/>
  <c r="C252" i="13"/>
  <c r="D252" i="13"/>
  <c r="A253" i="13" a="1"/>
  <c r="A253" i="13" s="1"/>
  <c r="B252" i="13"/>
  <c r="F253" i="13" l="1"/>
  <c r="G253" i="13"/>
  <c r="H253" i="13"/>
  <c r="E253" i="13"/>
  <c r="H250" i="14"/>
  <c r="F250" i="14"/>
  <c r="E250" i="14"/>
  <c r="G250" i="14"/>
  <c r="A251" i="14" a="1"/>
  <c r="A251" i="14" s="1"/>
  <c r="C250" i="14"/>
  <c r="D250" i="14"/>
  <c r="B250" i="14"/>
  <c r="C253" i="13"/>
  <c r="D253" i="13"/>
  <c r="A254" i="13" a="1"/>
  <c r="A254" i="13" s="1"/>
  <c r="B253" i="13"/>
  <c r="H254" i="13" l="1"/>
  <c r="E254" i="13"/>
  <c r="F254" i="13"/>
  <c r="G254" i="13"/>
  <c r="F251" i="14"/>
  <c r="E251" i="14"/>
  <c r="G251" i="14"/>
  <c r="H251" i="14"/>
  <c r="A252" i="14" a="1"/>
  <c r="A252" i="14" s="1"/>
  <c r="D251" i="14"/>
  <c r="B251" i="14"/>
  <c r="C251" i="14"/>
  <c r="C254" i="13"/>
  <c r="D254" i="13"/>
  <c r="B254" i="13"/>
  <c r="H252" i="14" l="1"/>
  <c r="F252" i="14"/>
  <c r="E252" i="14"/>
  <c r="G252" i="14"/>
  <c r="A253" i="14" a="1"/>
  <c r="A253" i="14" s="1"/>
  <c r="B252" i="14"/>
  <c r="C252" i="14"/>
  <c r="D252" i="14"/>
  <c r="E253" i="14" l="1"/>
  <c r="F253" i="14"/>
  <c r="G253" i="14"/>
  <c r="H253" i="14"/>
  <c r="A254" i="14" a="1"/>
  <c r="A254" i="14" s="1"/>
  <c r="B253" i="14"/>
  <c r="C253" i="14"/>
  <c r="D253" i="14"/>
  <c r="E254" i="14" l="1"/>
  <c r="H254" i="14"/>
  <c r="G254" i="14"/>
  <c r="F254" i="14"/>
  <c r="C254" i="14"/>
  <c r="D254" i="14"/>
  <c r="B254" i="14"/>
</calcChain>
</file>

<file path=xl/sharedStrings.xml><?xml version="1.0" encoding="utf-8"?>
<sst xmlns="http://schemas.openxmlformats.org/spreadsheetml/2006/main" count="4731" uniqueCount="1318">
  <si>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</si>
  <si>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</si>
  <si>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</si>
  <si>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</si>
  <si>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</si>
  <si>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</si>
  <si>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</si>
  <si>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</si>
  <si>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</si>
  <si>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</si>
  <si>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</si>
  <si>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</si>
  <si>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</si>
  <si>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</si>
  <si>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</si>
  <si>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</si>
  <si>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</si>
  <si>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</si>
  <si>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</si>
  <si>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</si>
  <si>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</si>
  <si>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</si>
  <si>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</si>
  <si>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</si>
  <si>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</si>
  <si>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</si>
  <si>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</si>
  <si>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</si>
  <si>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</si>
  <si>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</si>
  <si>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</si>
  <si>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</si>
  <si>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</si>
  <si>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</si>
  <si>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</si>
  <si>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</si>
  <si>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</si>
  <si>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</si>
  <si>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</si>
  <si>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</si>
  <si>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</si>
  <si>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</si>
  <si>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</si>
  <si>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</si>
  <si>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</si>
  <si>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</si>
  <si>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</si>
  <si>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</si>
  <si>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</si>
  <si>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</si>
  <si>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</si>
  <si>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</si>
  <si>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</si>
  <si>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</si>
  <si>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</si>
  <si>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</si>
  <si>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</si>
  <si>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</si>
  <si>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</si>
  <si>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</si>
  <si>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</si>
  <si>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</si>
  <si>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</si>
  <si>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</si>
  <si>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</si>
  <si>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</si>
  <si>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</si>
  <si>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</si>
  <si>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</si>
  <si>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</si>
  <si>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</si>
  <si>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</si>
  <si>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</si>
  <si>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</si>
  <si>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</si>
  <si>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</si>
  <si>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</si>
  <si>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</si>
  <si>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</si>
  <si>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</si>
  <si>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</si>
  <si>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</si>
  <si>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</si>
  <si>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</si>
  <si>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</si>
  <si>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</si>
  <si>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</si>
  <si>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</si>
  <si>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</si>
  <si>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</si>
  <si>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</si>
  <si>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</si>
  <si>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</si>
  <si>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</si>
  <si>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</si>
  <si>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</si>
  <si>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</si>
  <si>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</si>
  <si>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</si>
  <si>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</si>
  <si>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</si>
  <si>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</si>
  <si>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</si>
  <si>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</si>
  <si>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</si>
  <si>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</si>
  <si>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</si>
  <si>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</si>
  <si>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</si>
  <si>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</si>
  <si>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</si>
  <si>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</si>
  <si>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</si>
  <si>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</si>
  <si>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</si>
  <si>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</si>
  <si>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</si>
  <si>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</si>
  <si>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</si>
  <si>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</si>
  <si>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</si>
  <si>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</si>
  <si>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</si>
  <si>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</si>
  <si>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</si>
  <si>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</si>
  <si>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</si>
  <si>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</si>
  <si>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</si>
  <si>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</si>
  <si>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</si>
  <si>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</si>
  <si>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</si>
  <si>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</si>
  <si>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</si>
  <si>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</si>
  <si>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</si>
  <si>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</si>
  <si>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</si>
  <si>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</si>
  <si>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</si>
  <si>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</si>
  <si>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</si>
  <si>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</si>
  <si>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</si>
  <si>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</si>
  <si>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</si>
  <si>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</si>
  <si>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</si>
  <si>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</si>
  <si>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</si>
  <si>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</si>
  <si>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</si>
  <si>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</si>
  <si>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</si>
  <si>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</si>
  <si>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</si>
  <si>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</si>
  <si>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</si>
  <si>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</si>
  <si>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</si>
  <si>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</si>
  <si>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</si>
  <si>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</si>
  <si>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</si>
  <si>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</si>
  <si>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</si>
  <si>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</si>
  <si>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</si>
  <si>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</si>
  <si>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</si>
  <si>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</si>
  <si>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</si>
  <si>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</si>
  <si>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</si>
  <si>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</si>
  <si>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</si>
  <si>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</si>
  <si>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</si>
  <si>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</si>
  <si>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</si>
  <si>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</si>
  <si>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</si>
  <si>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</si>
  <si>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</si>
  <si>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</si>
  <si>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</si>
  <si>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</si>
  <si>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</si>
  <si>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</si>
  <si>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</si>
  <si>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</si>
  <si>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</si>
  <si>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</si>
  <si>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</si>
  <si>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</si>
  <si>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</si>
  <si>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</si>
  <si>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</si>
  <si>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</si>
  <si>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</si>
  <si>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</si>
  <si>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</si>
  <si>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</si>
  <si>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</si>
  <si>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</si>
  <si>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</si>
  <si>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</si>
  <si>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</si>
  <si>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</si>
  <si>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</si>
  <si>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</si>
  <si>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</si>
  <si>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</si>
  <si>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</si>
  <si>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</si>
  <si>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</si>
  <si>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</si>
  <si>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</si>
  <si>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</si>
  <si>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</si>
  <si>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</si>
  <si>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</si>
  <si>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</si>
  <si>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</si>
  <si>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</si>
  <si>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</si>
  <si>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</si>
  <si>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</si>
  <si>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</si>
  <si>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</si>
  <si>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</si>
  <si>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</si>
  <si>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</si>
  <si>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</si>
  <si>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</si>
  <si>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</si>
  <si>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</si>
  <si>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</si>
  <si>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</si>
  <si>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</si>
  <si>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</si>
  <si>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</si>
  <si>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</si>
  <si>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</si>
  <si>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</si>
  <si>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</si>
  <si>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</si>
  <si>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</si>
  <si>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</si>
  <si>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</si>
  <si>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</si>
  <si>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</si>
  <si>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</si>
  <si>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</si>
  <si>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</si>
  <si>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</si>
  <si>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</si>
  <si>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</si>
  <si>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</si>
  <si>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</si>
  <si>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</si>
  <si>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</si>
  <si>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</si>
  <si>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</si>
  <si>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</si>
  <si>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</si>
  <si>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</si>
  <si>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</si>
  <si>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</si>
  <si>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</si>
  <si>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</si>
  <si>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</si>
  <si>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</si>
  <si>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</si>
  <si>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</si>
  <si>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</si>
  <si>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</si>
  <si>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</si>
  <si>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</si>
  <si>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</si>
  <si>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</si>
  <si>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</si>
  <si>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</si>
  <si>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</si>
  <si>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</si>
  <si>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</si>
  <si>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</si>
  <si>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</si>
  <si>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</si>
  <si>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</si>
  <si>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</si>
  <si>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</si>
  <si>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</si>
  <si>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</si>
  <si>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</si>
  <si>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</si>
  <si>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</si>
  <si>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</si>
  <si>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</si>
  <si>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</si>
  <si>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</si>
  <si>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</si>
  <si>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</si>
  <si>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</si>
  <si>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</si>
  <si>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</si>
  <si>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</si>
  <si>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</si>
  <si>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</si>
  <si>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</si>
  <si>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</si>
  <si>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</si>
  <si>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</si>
  <si>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</si>
  <si>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</si>
  <si>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</si>
  <si>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</si>
  <si>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</si>
  <si>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</si>
  <si>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</si>
  <si>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</si>
  <si>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</si>
  <si>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</si>
  <si>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</si>
  <si>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</si>
  <si>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</si>
  <si>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</si>
  <si>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</si>
  <si>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</si>
  <si>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</si>
  <si>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</si>
  <si>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</si>
  <si>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</si>
  <si>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</si>
  <si>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</si>
  <si>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</si>
  <si>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</si>
  <si>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</si>
  <si>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</si>
  <si>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</si>
  <si>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</si>
  <si>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</si>
  <si>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</si>
  <si>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</si>
  <si>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</si>
  <si>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</si>
  <si>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</si>
  <si>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</si>
  <si>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</si>
  <si>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</si>
  <si>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</si>
  <si>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</si>
  <si>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</si>
  <si>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</si>
  <si>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</si>
  <si>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</si>
  <si>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</si>
  <si>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</si>
  <si>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</si>
  <si>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</si>
  <si>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</si>
  <si>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</si>
  <si>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</si>
  <si>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</si>
  <si>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</si>
  <si>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</si>
  <si>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</si>
  <si>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</si>
  <si>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</si>
  <si>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</si>
  <si>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</si>
  <si>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</si>
  <si>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</si>
  <si>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</si>
  <si>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</si>
  <si>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</si>
  <si>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</si>
  <si>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</si>
  <si>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</si>
  <si>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</si>
  <si>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</si>
  <si>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</si>
  <si>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</si>
  <si>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</si>
  <si>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</si>
  <si>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</si>
  <si>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</si>
  <si>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</si>
  <si>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</si>
  <si>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</si>
  <si>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</si>
  <si>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</si>
  <si>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</si>
  <si>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</si>
  <si>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</si>
  <si>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</si>
  <si>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</si>
  <si>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</si>
  <si>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</si>
  <si>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</si>
  <si>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</si>
  <si>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</si>
  <si>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</si>
  <si>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</si>
  <si>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</si>
  <si>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</si>
  <si>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</si>
  <si>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</si>
  <si>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</si>
  <si>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</si>
  <si>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</si>
  <si>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</si>
  <si>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</si>
  <si>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</si>
  <si>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</si>
  <si>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</si>
  <si>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</si>
  <si>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</si>
  <si>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</si>
  <si>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</si>
  <si>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</si>
  <si>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</si>
  <si>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</si>
  <si>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</si>
  <si>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</si>
  <si>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</si>
  <si>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</si>
  <si>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</si>
  <si>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</si>
  <si>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</si>
  <si>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</si>
  <si>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</si>
  <si>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</si>
  <si>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</si>
  <si>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</si>
  <si>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</si>
  <si>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</si>
  <si>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</si>
  <si>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</si>
  <si>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</si>
  <si>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</si>
  <si>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</si>
  <si>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</si>
  <si>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</si>
  <si>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</si>
  <si>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</si>
  <si>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</si>
  <si>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</si>
  <si>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</si>
  <si>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</si>
  <si>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</si>
  <si>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</si>
  <si>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</si>
  <si>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</si>
  <si>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</si>
  <si>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</si>
  <si>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</si>
  <si>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</si>
  <si>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</si>
  <si>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</si>
  <si>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</si>
  <si>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</si>
  <si>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</si>
  <si>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</si>
  <si>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</si>
  <si>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</si>
  <si>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</si>
  <si>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</si>
  <si>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</si>
  <si>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</si>
  <si>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</si>
  <si>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</si>
  <si>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</si>
  <si>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</si>
  <si>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</si>
  <si>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</si>
  <si>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</si>
  <si>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</si>
  <si>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</si>
  <si>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</si>
  <si>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</si>
  <si>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</si>
  <si>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</si>
  <si>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</si>
  <si>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</si>
  <si>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</si>
  <si>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</si>
  <si>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</si>
  <si>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</si>
  <si>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</si>
  <si>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</si>
  <si>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</si>
  <si>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</si>
  <si>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</si>
  <si>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</si>
  <si>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</si>
  <si>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</si>
  <si>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</si>
  <si>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</si>
  <si>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</si>
  <si>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</si>
  <si>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</si>
  <si>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</si>
  <si>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</si>
  <si>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</si>
  <si>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</si>
  <si>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</si>
  <si>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</si>
  <si>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</si>
  <si>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</si>
  <si>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</si>
  <si>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</si>
  <si>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</si>
  <si>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</si>
  <si>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</si>
  <si>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</si>
  <si>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</si>
  <si>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</si>
  <si>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</si>
  <si>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</si>
  <si>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</si>
  <si>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</si>
  <si>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</si>
  <si>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</si>
  <si>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</si>
  <si>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</si>
  <si>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</si>
  <si>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</si>
  <si>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</si>
  <si>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</si>
  <si>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</si>
  <si>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</si>
  <si>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</si>
  <si>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</si>
  <si>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</si>
  <si>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</si>
  <si>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</si>
  <si>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</si>
  <si>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</si>
  <si>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</si>
  <si>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</si>
  <si>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</si>
  <si>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</si>
  <si>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</si>
  <si>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</si>
  <si>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</si>
  <si>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</si>
  <si>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</si>
  <si>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</si>
  <si>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</si>
  <si>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</si>
  <si>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</si>
  <si>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</si>
  <si>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</si>
  <si>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</si>
  <si>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</si>
  <si>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</si>
  <si>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</si>
  <si>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</si>
  <si>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</si>
  <si>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</si>
  <si>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</si>
  <si>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</si>
  <si>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</si>
  <si>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</si>
  <si>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</si>
  <si>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</si>
  <si>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</si>
  <si>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</si>
  <si>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</si>
  <si>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</si>
  <si>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</si>
  <si>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</si>
  <si>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</si>
  <si>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</si>
  <si>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</si>
  <si>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</si>
  <si>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</si>
  <si>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</si>
  <si>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</si>
  <si>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</si>
  <si>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</si>
  <si>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</si>
  <si>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</si>
  <si>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</si>
  <si>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</si>
  <si>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</si>
  <si>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</si>
  <si>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</si>
  <si>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</si>
  <si>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</si>
  <si>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</si>
  <si>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</si>
  <si>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</si>
  <si>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</si>
  <si>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</si>
  <si>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</si>
  <si>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</si>
  <si>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</si>
  <si>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</si>
  <si>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</si>
  <si>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</si>
  <si>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</si>
  <si>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</si>
  <si>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</si>
  <si>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</si>
  <si>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</si>
  <si>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</si>
  <si>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</si>
  <si>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</si>
  <si>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</si>
  <si>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</si>
  <si>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</si>
  <si>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</si>
  <si>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</si>
  <si>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</si>
  <si>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</si>
  <si>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</si>
  <si>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</si>
  <si>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</si>
  <si>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</si>
  <si>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</si>
  <si>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</si>
  <si>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</si>
  <si>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</si>
  <si>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</si>
  <si>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</si>
  <si>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</si>
  <si>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</si>
  <si>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</si>
  <si>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</si>
  <si>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</si>
  <si>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</si>
  <si>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</si>
  <si>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</si>
  <si>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</si>
  <si>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</si>
  <si>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</si>
  <si>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</si>
  <si>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</si>
  <si>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</si>
  <si>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</si>
  <si>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</si>
  <si>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</si>
  <si>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</si>
  <si>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</si>
  <si>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</si>
  <si>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</si>
  <si>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</si>
  <si>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</si>
  <si>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</si>
  <si>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</si>
  <si>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</si>
  <si>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</si>
  <si>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</si>
  <si>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</si>
  <si>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</si>
  <si>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</si>
  <si>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</si>
  <si>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</si>
  <si>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</si>
  <si>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</si>
  <si>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</si>
  <si>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</si>
  <si>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</si>
  <si>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</si>
  <si>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</si>
  <si>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</si>
  <si>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</si>
  <si>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</si>
  <si>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</si>
  <si>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</si>
  <si>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</si>
  <si>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</si>
  <si>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</si>
  <si>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</si>
  <si>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</si>
  <si>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</si>
  <si>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</si>
  <si>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</si>
  <si>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</si>
  <si>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</si>
  <si>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</si>
  <si>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</si>
  <si>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</si>
  <si>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</si>
  <si>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</si>
  <si>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</si>
  <si>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</si>
  <si>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Boundary thresholds</t>
  </si>
  <si>
    <t>Basis for Threshold</t>
  </si>
  <si>
    <t>0 to 5000</t>
  </si>
  <si>
    <t>EDCM Band 1</t>
  </si>
  <si>
    <t>EDCM Band 2</t>
  </si>
  <si>
    <t>EDCM Band 3</t>
  </si>
  <si>
    <t>EDCM Band 4</t>
  </si>
  <si>
    <t>Maximum Import Capacity</t>
  </si>
  <si>
    <t>Contains the four Residual charging band allocation for Customers</t>
  </si>
  <si>
    <t>1, 2 or 0</t>
  </si>
  <si>
    <t>3 to 8 or 0</t>
  </si>
  <si>
    <t>2022/23</t>
  </si>
  <si>
    <t>1/4/22</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</si>
  <si>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</si>
  <si>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</si>
  <si>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</si>
  <si>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</si>
  <si>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</si>
  <si>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</si>
  <si>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</si>
  <si>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</si>
  <si>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</si>
  <si>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</si>
  <si>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</si>
  <si>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</si>
  <si>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</si>
  <si>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</si>
  <si>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</si>
  <si>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</si>
  <si>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</si>
  <si>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</si>
  <si>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</si>
  <si>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</si>
  <si>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</si>
  <si>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</si>
  <si>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</si>
  <si>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</si>
  <si>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</si>
  <si>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</si>
  <si>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</si>
  <si>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</si>
  <si>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Western Power Distribution (West Midlands) plc</t>
  </si>
  <si>
    <t>Time Bands for LV and HV Designated Properties</t>
  </si>
  <si>
    <t>Time Bands for Unmetered Properties</t>
  </si>
  <si>
    <t>1, 4, 632</t>
  </si>
  <si>
    <t>N10, N20, N30</t>
  </si>
  <si>
    <t>7, 10, 21, 19, 633, 322, 323</t>
  </si>
  <si>
    <t>N12, N22, N32</t>
  </si>
  <si>
    <t>N13, N23, N33</t>
  </si>
  <si>
    <t>N14, N24, N34</t>
  </si>
  <si>
    <t>127, 129</t>
  </si>
  <si>
    <t>L02</t>
  </si>
  <si>
    <t>L03</t>
  </si>
  <si>
    <t>L04</t>
  </si>
  <si>
    <t>S02</t>
  </si>
  <si>
    <t>S03</t>
  </si>
  <si>
    <t>S04</t>
  </si>
  <si>
    <t>365, 367</t>
  </si>
  <si>
    <t>H02</t>
  </si>
  <si>
    <t>H03</t>
  </si>
  <si>
    <t>H04</t>
  </si>
  <si>
    <t>95, 96, 97, 98, 99</t>
  </si>
  <si>
    <t>571, 573</t>
  </si>
  <si>
    <t>141, 142</t>
  </si>
  <si>
    <t>572, 574</t>
  </si>
  <si>
    <t>143, 144</t>
  </si>
  <si>
    <t>575, 577</t>
  </si>
  <si>
    <t>145, 146</t>
  </si>
  <si>
    <t>2, 3,  5, 6, 30</t>
  </si>
  <si>
    <t/>
  </si>
  <si>
    <t>8, 9, 13, 14, 107, 108, 109, 11, 12, 110, 111, 112, 20, 22, 25, 26, 27</t>
  </si>
  <si>
    <t>121, 124, 132</t>
  </si>
  <si>
    <t>L00, LST</t>
  </si>
  <si>
    <t>S00, SST</t>
  </si>
  <si>
    <t>H00, HST</t>
  </si>
  <si>
    <t>Troughton Farm PV</t>
  </si>
  <si>
    <t>Air Liquide</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</si>
  <si>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</si>
  <si>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</si>
  <si>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</si>
  <si>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</si>
  <si>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</si>
  <si>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</si>
  <si>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</si>
  <si>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</si>
  <si>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</si>
  <si>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</si>
  <si>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</si>
  <si>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</si>
  <si>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</si>
  <si>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</si>
  <si>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</si>
  <si>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</si>
  <si>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</si>
  <si>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</si>
  <si>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</si>
  <si>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</si>
  <si>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</si>
  <si>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</si>
  <si>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</si>
  <si>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</si>
  <si>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</si>
  <si>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</si>
  <si>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</si>
  <si>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</si>
  <si>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</si>
  <si>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</si>
  <si>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</si>
  <si>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</si>
  <si>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</si>
  <si>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</si>
  <si>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</si>
  <si>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</si>
  <si>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</si>
  <si>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</si>
  <si>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</si>
  <si>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</si>
  <si>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</si>
  <si>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</si>
  <si>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</si>
  <si>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</si>
  <si>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</si>
  <si>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</si>
  <si>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</si>
  <si>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</si>
  <si>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</si>
  <si>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Wickhamford PV</t>
  </si>
  <si>
    <t>Yorkley Wood Farm PV</t>
  </si>
  <si>
    <t>Awbridge Farm Diesel Gen</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</si>
  <si>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</si>
  <si>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</si>
  <si>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</si>
  <si>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</si>
  <si>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</si>
  <si>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</si>
  <si>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</si>
  <si>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</si>
  <si>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</si>
  <si>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</si>
  <si>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</si>
  <si>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</si>
  <si>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</si>
  <si>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</si>
  <si>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</si>
  <si>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</si>
  <si>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</si>
  <si>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</si>
  <si>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</si>
  <si>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</si>
  <si>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</si>
  <si>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</si>
  <si>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</si>
  <si>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</si>
  <si>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Redditch Gas Turbine</t>
  </si>
  <si>
    <t>Cellarhead Whitfield Interconnector</t>
  </si>
  <si>
    <t>Cellarhead Barlaston (Meaford) Interconnector</t>
  </si>
  <si>
    <t>Heartlands Power Ltd / Fort Dunlop</t>
  </si>
  <si>
    <t>Sudmeadow Rd STOR</t>
  </si>
  <si>
    <t>Bloxwich ESS</t>
  </si>
  <si>
    <t>Atherstone PV</t>
  </si>
  <si>
    <t>Awbridge Solar Farm,Trysull</t>
  </si>
  <si>
    <t>Balladoole Solar A (Roundhill)</t>
  </si>
  <si>
    <t>Bellamour Lane</t>
  </si>
  <si>
    <t>Bishampton Solar PV ANM</t>
  </si>
  <si>
    <t>Bourne Road (Lower Strensham)</t>
  </si>
  <si>
    <t>Box Farm</t>
  </si>
  <si>
    <t>Claydon PV+BESS</t>
  </si>
  <si>
    <t>Crimscote Fields Farm ANM</t>
  </si>
  <si>
    <t>Croome Airfield Solar Farm</t>
  </si>
  <si>
    <t>Dormington Solar PV</t>
  </si>
  <si>
    <t>Dovedale Solar B</t>
  </si>
  <si>
    <t>Ebley Road ESS</t>
  </si>
  <si>
    <t>ECT Slimbridge Estate Solar</t>
  </si>
  <si>
    <t>Fryers Road Waste Generation option 2</t>
  </si>
  <si>
    <t>Hay Hall Rd</t>
  </si>
  <si>
    <t>Highleadon Solar</t>
  </si>
  <si>
    <t>Hilltop Farm</t>
  </si>
  <si>
    <t>Home Farm</t>
  </si>
  <si>
    <t>Howard St</t>
  </si>
  <si>
    <t>Keele University</t>
  </si>
  <si>
    <t>Knighton Lane Battery Storage, Knighton</t>
  </si>
  <si>
    <t>Land off, Kingstone Road, Slimbridge</t>
  </si>
  <si>
    <t>Longney Estate</t>
  </si>
  <si>
    <t>Maybrook Road</t>
  </si>
  <si>
    <t>Meadow Solar Farm</t>
  </si>
  <si>
    <t>Murrells End Farm PV</t>
  </si>
  <si>
    <t>Noken Solar Farm</t>
  </si>
  <si>
    <t>Peplow</t>
  </si>
  <si>
    <t>Pepwell Battery &amp; PV</t>
  </si>
  <si>
    <t>Perseverance Old School Lane</t>
  </si>
  <si>
    <t>Ploddy House Farm</t>
  </si>
  <si>
    <t>Pontrilas Sawmill</t>
  </si>
  <si>
    <t>Radbrooke Pastures PV</t>
  </si>
  <si>
    <t>Rag Lane Solar (40MW)</t>
  </si>
  <si>
    <t>Rag Lane Solar, Wotton-Under-Edge</t>
  </si>
  <si>
    <t>Ryall</t>
  </si>
  <si>
    <t>Sinclair Wks Gas Gen</t>
  </si>
  <si>
    <t>Stratford Road Gas</t>
  </si>
  <si>
    <t>Whitehouse farm BESS</t>
  </si>
  <si>
    <t>Worlds End  PV</t>
  </si>
  <si>
    <t>New Import 1</t>
  </si>
  <si>
    <t>New Export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</si>
  <si>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</si>
  <si>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</si>
  <si>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</si>
  <si>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</si>
  <si>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</si>
  <si>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</si>
  <si>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</si>
  <si>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</si>
  <si>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</si>
  <si>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</si>
  <si>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</si>
  <si>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</si>
  <si>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</si>
  <si>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</si>
  <si>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</si>
  <si>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</si>
  <si>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</si>
  <si>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</si>
  <si>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</si>
  <si>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</si>
  <si>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</si>
  <si>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</si>
  <si>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</si>
  <si>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</si>
  <si>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</si>
  <si>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</si>
  <si>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</si>
  <si>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</si>
  <si>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</si>
  <si>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</si>
  <si>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</si>
  <si>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</si>
  <si>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</si>
  <si>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</si>
  <si>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</si>
  <si>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</si>
  <si>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</si>
  <si>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</si>
  <si>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</si>
  <si>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</si>
  <si>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</si>
  <si>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</si>
  <si>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</si>
  <si>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</si>
  <si>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</si>
  <si>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</si>
  <si>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</si>
  <si>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</si>
  <si>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</si>
  <si>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</si>
  <si>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</si>
  <si>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</si>
  <si>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</si>
  <si>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</si>
  <si>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</si>
  <si>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</si>
  <si>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</si>
  <si>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</si>
  <si>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</si>
  <si>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</si>
  <si>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</si>
  <si>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</si>
  <si>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</si>
  <si>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</si>
  <si>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</si>
  <si>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</si>
  <si>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</si>
  <si>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</si>
  <si>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</si>
  <si>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</si>
  <si>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</si>
  <si>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34</t>
  </si>
  <si>
    <t>New Export 35</t>
  </si>
  <si>
    <t>New Export 36</t>
  </si>
  <si>
    <t>New Export 37</t>
  </si>
  <si>
    <t>New Export 38</t>
  </si>
  <si>
    <t>New Export 39</t>
  </si>
  <si>
    <t>New Export 40</t>
  </si>
  <si>
    <t>New Export 41</t>
  </si>
  <si>
    <t>1430000001342
1430000001351</t>
  </si>
  <si>
    <t>1430000001360
1430000001370</t>
  </si>
  <si>
    <t>1421696500001
1430000000906</t>
  </si>
  <si>
    <t>1430000000915
1430000000924</t>
  </si>
  <si>
    <t>1428483000001
1429586500003</t>
  </si>
  <si>
    <t>1422664500000
1425861000001</t>
  </si>
  <si>
    <t>1430000033051
1430000033060</t>
  </si>
  <si>
    <t>1421664500008
1426342000002</t>
  </si>
  <si>
    <t>1430000033098
1430000033103</t>
  </si>
  <si>
    <t>1423124100000
1428564500005</t>
  </si>
  <si>
    <t>1430000033070
1430000044090</t>
  </si>
  <si>
    <t>1430000027786
1430000027795
1430000027800
1430000027810
1430000027829
1430000027838
1430000027847
1430000027856</t>
  </si>
  <si>
    <t>1460001869731
1460001869750</t>
  </si>
  <si>
    <t>1423464500000
1429264500000</t>
  </si>
  <si>
    <t>1421464500007
1422464500009</t>
  </si>
  <si>
    <t>0234</t>
  </si>
  <si>
    <t>TBC</t>
  </si>
  <si>
    <t>23, 145, 146, 322, 323, 365, 367, 575, 577, HST, H00, H02, H03, H04, N30, N32, N33, N34</t>
  </si>
  <si>
    <t>19, 128, 143, 144, 570, 572, 574, SST, N20, N22, N23, N24, S00, S02, S03, S04</t>
  </si>
  <si>
    <t>1, 2, 3, 4, 5, 6, 7, 8, 9, 10, 11, 12, 13, 14, 15, 20, 21, 22, 24, 25, 26, 27, 30, 34, 35, 36, 40, 41, 42, 46, 47, 49, 85, 86, 87, 88, 95, 96, 97, 98, 99, 107, 108, 109, 110, 111, 112, 121, 124, 127, 129, 132, 141, 142, 571, 573, 625, 626, 632, 633, LST, L00, L02, L03, L04, N10, N12, N13, N14</t>
  </si>
  <si>
    <t>Based on consumption</t>
  </si>
  <si>
    <t>0 to 3571</t>
  </si>
  <si>
    <t>3571 to 12553</t>
  </si>
  <si>
    <t>12553 to 25279</t>
  </si>
  <si>
    <t>25279 to ∞</t>
  </si>
  <si>
    <t>0 to 80</t>
  </si>
  <si>
    <t>80 to 150</t>
  </si>
  <si>
    <t>150 to 231</t>
  </si>
  <si>
    <t>231 to ∞</t>
  </si>
  <si>
    <t>0 to 422</t>
  </si>
  <si>
    <t>422 to 1000</t>
  </si>
  <si>
    <t>1000 to 1800</t>
  </si>
  <si>
    <t>1800 to ∞</t>
  </si>
  <si>
    <t>5000 to 12000</t>
  </si>
  <si>
    <t>12000 to 21500</t>
  </si>
  <si>
    <t>21500 to ∞</t>
  </si>
  <si>
    <t>Bishops Wood 132kV</t>
  </si>
  <si>
    <t>Bishops Wood 132kV_Hereford (Bishops Wood) &amp; Ludlow 132 66__</t>
  </si>
  <si>
    <t>Bishops Wood 132kV_Stourport 132 66 &amp; Upton Warren 132 66__</t>
  </si>
  <si>
    <t>Bishops Wood 132kV_Stourport 132 33__</t>
  </si>
  <si>
    <t>Bishops Wood 132kV_Ludlow 132 33__</t>
  </si>
  <si>
    <t>_NO NAME_ [EAST33 1-EASTTEE-EASTTEE dum-P...]</t>
  </si>
  <si>
    <t>_NO NAME_ [LARF33]</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</si>
  <si>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</si>
  <si>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</si>
  <si>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</si>
  <si>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</si>
  <si>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</si>
  <si>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</si>
  <si>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</si>
  <si>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</si>
  <si>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</si>
  <si>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</si>
  <si>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</si>
  <si>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132kV_Hereford (Bishops Wood) &amp; Ludlow 132 66_Newent 66 11</t>
  </si>
  <si>
    <t>Bishops Wood 132kV_Ludlow 132 33_Ludlow 33 11</t>
  </si>
  <si>
    <t>Bishops Wood 132kV_Warndon 132 11__</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</si>
  <si>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</si>
  <si>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</si>
  <si>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</si>
  <si>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</si>
  <si>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</si>
  <si>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_NO NAME_ [LARF9]</t>
  </si>
  <si>
    <t>Bishops Wood 132kV_Hereford (Bishops Wood) &amp; Ludlow 132 66_Ledbury 66 11 (T1)</t>
  </si>
  <si>
    <t>Bishops Wood 132kV_Hereford (Bishops Wood) &amp; Ludlow 132 66_Leominster 66 11</t>
  </si>
  <si>
    <t>Bishops Wood 132kV_Hereford (Bishops Wood) &amp; Ludlow 132 66_Lower Chadnor 66 11</t>
  </si>
  <si>
    <t>Bishops Wood 132kV_Worcester 132 11__</t>
  </si>
  <si>
    <t>Bishops Wood 132kV_Hereford (Bishops Wood) &amp; Ludlow 132 66_Madley 66 11</t>
  </si>
  <si>
    <t>Bishops Wood 132kV_Malvern 132 11__</t>
  </si>
  <si>
    <t>Bishops Wood 132kV_Hereford (Bishops Wood) &amp; Ludlow 132 66_Ross 66 11</t>
  </si>
  <si>
    <t>Bishops Wood 132kV_Hereford (Bishops Wood) &amp; Ludlow 132 66_Peterchurch 66 11</t>
  </si>
  <si>
    <t>Bishops Wood 132kV_Hereford (Bishops Wood) &amp; Ludlow 132 66_Pontrilas 66 11</t>
  </si>
  <si>
    <t>Bishops Wood 132kV_Stourport 132 33_Quatt 33 11 (T1)</t>
  </si>
  <si>
    <t>Bishops Wood 132kV_Upton Warren 132 11 (GT4 T1 &amp; T2 OS)__</t>
  </si>
  <si>
    <t>Bishops Wood 132kV_Stourport 132 66 &amp; Upton Warren 132 66_Redditch North 66 11 (T3)</t>
  </si>
  <si>
    <t>_NO NAME_ [ROCF9ESS]</t>
  </si>
  <si>
    <t>Bishops Wood 132kV_Hereford (Bishops Wood) &amp; Ludlow 132 66_St. Weonards 66 11</t>
  </si>
  <si>
    <t>Bishops Wood 132kV_Ludlow 132 33_Stockton 33 11</t>
  </si>
  <si>
    <t>Bishops Wood 132kV_Ludlow 132 33_Tenbury 33 11</t>
  </si>
  <si>
    <t>Bishops Wood 132kV_Timberdine 132 11__</t>
  </si>
  <si>
    <t>Bishops Wood 132kV_Hereford (Bishops Wood) &amp; Ludlow 132 66_Woofferton 66 11</t>
  </si>
  <si>
    <t>Bishops Wood 132kV_Stourport 132 33_Wribbenhall 33 11</t>
  </si>
  <si>
    <t>Rugeley 132kV</t>
  </si>
  <si>
    <t>Willenhall 132kV</t>
  </si>
  <si>
    <t>Bustleholm 132kV</t>
  </si>
  <si>
    <t>Bushbury 132kV</t>
  </si>
  <si>
    <t>HYB:[Rugeley 132kV] &amp; [Willenhall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</si>
  <si>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</si>
  <si>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</si>
  <si>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</si>
  <si>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HYB:[Willenhall 132kV] &amp; [Bustleholm 132kV]-&gt;Willenhall 132kV_Bentley 132 11 (GT1 &amp; GT2)__</t>
  </si>
  <si>
    <t>Bushbury 132kV_Bushbury 132 33__</t>
  </si>
  <si>
    <t>_NO NAME_ [BLXO3ESS-WALS 33]</t>
  </si>
  <si>
    <t>Bustleholm 132kV_Network Rail Smethwick__</t>
  </si>
  <si>
    <t>Bushbury 132kV_Network Rail Stafford (T1 &amp; T2)__</t>
  </si>
  <si>
    <t>Willenhall 132kV_Network Rail Willenhall__</t>
  </si>
  <si>
    <t>Bustleholm 132kV_Network Rail Winson Green__</t>
  </si>
  <si>
    <t>Willenhall 132kV_Wolverhampton 132 33__</t>
  </si>
  <si>
    <t>Bushbury 132kV_Bushbury 132 33_Albrighton 33 11 (T1A)</t>
  </si>
  <si>
    <t>Bushbury 132kV_Bushbury 132 11__</t>
  </si>
  <si>
    <t>Willenhall 132kV_Bentley 132 11 (GT1 &amp; GT2)__</t>
  </si>
  <si>
    <t>Rugeley 132kV_Cannock 132 11 (GT1 &amp; GT2 GT3)__</t>
  </si>
  <si>
    <t>_NO NAME_ [BLOX9ESS]</t>
  </si>
  <si>
    <t>Rugeley 132kV_Lichfield 132 11__</t>
  </si>
  <si>
    <t>Bustleholm 132kV_Smethwick 132 11__</t>
  </si>
  <si>
    <t>Rugeley 132kV_Burntwood 132 11 (GT1 GT2 &amp; GT3)__</t>
  </si>
  <si>
    <t>Bustleholm 132kV_Bustleholm 132 11__</t>
  </si>
  <si>
    <t>Bustleholm 132kV_Winson Green 132 11__</t>
  </si>
  <si>
    <t>Bushbury 132kV_Bushbury 132 33_Four Ashes 33 11</t>
  </si>
  <si>
    <t>Bushbury 132kV_Stafford South 132 11 (GT1 &amp; GT3)__</t>
  </si>
  <si>
    <t>Bustleholm 132kV_Rushall 132 11__</t>
  </si>
  <si>
    <t>Bustleholm 132kV_Ladywood 132 11__</t>
  </si>
  <si>
    <t>Bushbury 132kV_Bushbury 132 33_I54</t>
  </si>
  <si>
    <t>Bustleholm 132kV_Kingstanding 132 11__</t>
  </si>
  <si>
    <t>Bustleholm 132kV_Perry Barr 132 11__</t>
  </si>
  <si>
    <t>Rugeley 132kV_Rugeley Town 132 11__</t>
  </si>
  <si>
    <t>Bushbury 132kV_Stafford 132 11 (GT1B &amp; GT2B)__</t>
  </si>
  <si>
    <t>Willenhall 132kV_Wolverhampton 132 11 (GT1 GT2 &amp; T5)__</t>
  </si>
  <si>
    <t>Bushbury 132kV_Wednesfield 132 11__</t>
  </si>
  <si>
    <t>Willenhall 132kV_Willenhall 132 11 (GT2B GT4B GT1)__</t>
  </si>
  <si>
    <t>_NO NAME_ [WOLP11GEN]</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</si>
  <si>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</si>
  <si>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</si>
  <si>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</si>
  <si>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</si>
  <si>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</si>
  <si>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</si>
  <si>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</si>
  <si>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</si>
  <si>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</si>
  <si>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</si>
  <si>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</si>
  <si>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</si>
  <si>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132kV_Boothen 132 11 (GT1B GT2B &amp; T3)_</t>
  </si>
  <si>
    <t>Cellarhead 132kV_Burslem 132 11__</t>
  </si>
  <si>
    <t>Cellarhead 132kV_Forsbrook 132 33_Cauldon 33 11</t>
  </si>
  <si>
    <t>_NO NAME_ [CHAT11GEN]</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</si>
  <si>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</si>
  <si>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</si>
  <si>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</si>
  <si>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</si>
  <si>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</si>
  <si>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</si>
  <si>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</si>
  <si>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</si>
  <si>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</si>
  <si>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</si>
  <si>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[HAWD11]</t>
  </si>
  <si>
    <t>_NO NAME_ [HEYG9PV]</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</si>
  <si>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</si>
  <si>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</si>
  <si>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</si>
  <si>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</si>
  <si>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</si>
  <si>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</si>
  <si>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</si>
  <si>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</si>
  <si>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</si>
  <si>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</si>
  <si>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</si>
  <si>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</si>
  <si>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</si>
  <si>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</si>
  <si>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_NO NAME_ [STAU9GEN]</t>
  </si>
  <si>
    <t>Cellarhead 132kV_Newcastle 132 33_Talke 33 11</t>
  </si>
  <si>
    <t>Cellarhead 132kV_Forsbrook 132 33_Tean 33 11</t>
  </si>
  <si>
    <t>Cellarhead 132kV_Whitfield 132 33_Whitfield 33 11</t>
  </si>
  <si>
    <t>Feckenham 66kV</t>
  </si>
  <si>
    <t>_NO NAME_ [HOWR3GEN]</t>
  </si>
  <si>
    <t>Feckenham 132kV_Epwell 66 11__</t>
  </si>
  <si>
    <t>Feckenham 132kV_Bevington 66 11__</t>
  </si>
  <si>
    <t>Feckenham 132kV_Shipston 66 11__</t>
  </si>
  <si>
    <t>Feckenham 132kV_Bloxham 66 11__</t>
  </si>
  <si>
    <t>Feckenham 132kV_Broadway 66 11__</t>
  </si>
  <si>
    <t>Feckenham 132kV_Brotheridge Green 66 11__</t>
  </si>
  <si>
    <t>Feckenham 132kV_Evesham 66 11__</t>
  </si>
  <si>
    <t>_NO NAME_ [CRIF11]</t>
  </si>
  <si>
    <t>_NO NAME_ [CROA11]</t>
  </si>
  <si>
    <t>Feckenham 132kV_Droitwich 66 11 (T3)__</t>
  </si>
  <si>
    <t>Feckenham 132kV_Feckenham 66 11__</t>
  </si>
  <si>
    <t>Feckenham 132kV_Great Alne 66 11__</t>
  </si>
  <si>
    <t>Feckenham 132kV_Pershore 66 11__</t>
  </si>
  <si>
    <t>_NO NAME_ [HOWR9GEN]</t>
  </si>
  <si>
    <t>Feckenham 132kV_Ipsley 66 11__</t>
  </si>
  <si>
    <t>_NO NAME_ [KNIL11]</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</si>
  <si>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</si>
  <si>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</si>
  <si>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</si>
  <si>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</si>
  <si>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</si>
  <si>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</si>
  <si>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</si>
  <si>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132kV_Stow 66 11__</t>
  </si>
  <si>
    <t>_NO NAME_ [STRD11]</t>
  </si>
  <si>
    <t>Feckenham 132kV_Strensham 66 11__</t>
  </si>
  <si>
    <t>Feckenham 132kV_Tewkesbury 66 11__</t>
  </si>
  <si>
    <t>Feckenham 132kV_Wormington 66 11__</t>
  </si>
  <si>
    <t>Iron Acton 132kV</t>
  </si>
  <si>
    <t>Iron Acton 132kV_Chipping Sodbury 132 33_</t>
  </si>
  <si>
    <t>Iron Acton 132kV_Ryeford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</si>
  <si>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</si>
  <si>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</si>
  <si>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</si>
  <si>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</si>
  <si>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</si>
  <si>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</si>
  <si>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132kV_Chipping Sodbury 132 33_Hammerley Down 33 11</t>
  </si>
  <si>
    <t>Iron Acton 132kV_Ryeford 132 33_Berkeley 33 11</t>
  </si>
  <si>
    <t>Iron Acton 132kV_Ryeford 132 33_Dursley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</si>
  <si>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</si>
  <si>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</si>
  <si>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</si>
  <si>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</si>
  <si>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</si>
  <si>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_NO NAME_ [JAVPK11GEN]</t>
  </si>
  <si>
    <t>Iron Acton 132kV_Chipping Sodbury 132 33_Naishcombe Hill 33 11</t>
  </si>
  <si>
    <t>Iron Acton 132kV_Ryeford 132 33_Netherhills 33 11</t>
  </si>
  <si>
    <t>Iron Acton 132kV_Chipping Sodbury 132 33_Oxbridge 33 11</t>
  </si>
  <si>
    <t>Iron Acton 132kV_Ryeford 132 33_Ryeford 33 11</t>
  </si>
  <si>
    <t>Ironbridge &amp; Shrewsbury 132kV</t>
  </si>
  <si>
    <t>_NO NAME_ [PEPF1]</t>
  </si>
  <si>
    <t>Ironbridge &amp; Shrewsbury 132kV_Ironbridge 132 33__</t>
  </si>
  <si>
    <t>Ironbridge &amp; Shrewsbury 132kV_Shrewsbury 132 33__</t>
  </si>
  <si>
    <t>_NO NAME_ [BISC33 1-CRAA33 2-CRAA33 1-CRA...]</t>
  </si>
  <si>
    <t>Ironbridge &amp; Shrewsbury 132kV_Ketley 132 33__</t>
  </si>
  <si>
    <t>_NO NAME_ [KETL33 4-SINF33]</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</si>
  <si>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</si>
  <si>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</si>
  <si>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</si>
  <si>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</si>
  <si>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</si>
  <si>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</si>
  <si>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33_Dothill 33 11 (T1 &amp; T2)</t>
  </si>
  <si>
    <t>Ironbridge &amp; Shrewsbury 132kV_Shrewsbury 132 33_Spring Gardens</t>
  </si>
  <si>
    <t>Ironbridge &amp; Shrewsbury 132kV_Ketley 132 33_Snedshill 33 11</t>
  </si>
  <si>
    <t>Ironbridge &amp; Shrewsbury 132kV_Ketley 132 33_Donnington 33 11</t>
  </si>
  <si>
    <t>Ironbridge &amp; Shrewsbury 132kV_Ironbridge 132 33_Easthope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</si>
  <si>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</si>
  <si>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</si>
  <si>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</si>
  <si>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</si>
  <si>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</si>
  <si>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</si>
  <si>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</si>
  <si>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</si>
  <si>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</si>
  <si>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</si>
  <si>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</si>
  <si>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</si>
  <si>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</si>
  <si>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</si>
  <si>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Ironbridge &amp; Shrewsbury 132kV_Ironbridge 132 33_Star Aluminium B 33 11 (T1 &amp; T3)</t>
  </si>
  <si>
    <t>Ironbridge &amp; Shrewsbury 132kV_Ironbridge 132 33_Star Aluminium A 33 11 (T2)</t>
  </si>
  <si>
    <t>_NO NAME_ [TELS11]</t>
  </si>
  <si>
    <t>Ironbridge &amp; Shrewsbury 132kV_Ironbridge 132 33_Worfield 33 11</t>
  </si>
  <si>
    <t>Nechells 132kV</t>
  </si>
  <si>
    <t>Lea Marston 132kV</t>
  </si>
  <si>
    <t>Kitwell 132kV</t>
  </si>
  <si>
    <t>HYB:[Nechells 132kV] &amp; [Lea Marston 132kV]-&gt;Nechells 132kV_Castle Bromwich 132 11 (GT1 &amp; GT2)__</t>
  </si>
  <si>
    <t>HYB:[Nechells 132kV] &amp; [Lea Marston 132kV]-&gt;Nechells 132kV_Boughton Road 132 11 (GT1 &amp; GT2)__</t>
  </si>
  <si>
    <t>HYB:[Lea Marston 132kV] &amp; [Kitwell 132kV]-&gt;Kitwell 132kV_Shirley 132 11 (GT2 GT3 &amp; GT1)__</t>
  </si>
  <si>
    <t>Lea Marston 132kV_Tamworth and Tamworth Town__</t>
  </si>
  <si>
    <t>Nechells 132kV_Network Rail Washwood Heath__</t>
  </si>
  <si>
    <t>Lea Marston 132kV_Tamworth and Tamworth Town_Apollo</t>
  </si>
  <si>
    <t>Nechells 132kV_Hockley 132 11__</t>
  </si>
  <si>
    <t>Lea Marston 132kV_Tamworth and Tamworth Town_Atherstone</t>
  </si>
  <si>
    <t>Lea Marston 132kV_Tamworth and Tamworth Town_Polesworth</t>
  </si>
  <si>
    <t>Kitwell 132kV_Halesowen 132 11__</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</si>
  <si>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</si>
  <si>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</si>
  <si>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</si>
  <si>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</si>
  <si>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</si>
  <si>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</si>
  <si>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</si>
  <si>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</si>
  <si>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</si>
  <si>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</si>
  <si>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</si>
  <si>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Nechells 132kV_Summer Lane 132 11__</t>
  </si>
  <si>
    <t>Lea Marston 132kV_Hams Hall South 132 11__</t>
  </si>
  <si>
    <t>Lea Marston 132kV_Copt Heath 132 11__</t>
  </si>
  <si>
    <t>Lea Marston 132kV_Elmdon 132 11__</t>
  </si>
  <si>
    <t>Nechells 132kV_Erdington 132 11__</t>
  </si>
  <si>
    <t>Lea Marston 132kV_Sutton Coldfield 132 11__</t>
  </si>
  <si>
    <t>Kitwell 132kV_Hall Green 132 11__</t>
  </si>
  <si>
    <t>Nechells 132kV_Sparkbrook 132 11__</t>
  </si>
  <si>
    <t>Kitwell 132kV_Highters Heath 132 11__</t>
  </si>
  <si>
    <t>Nechells 132kV_Nechells West 132 11__</t>
  </si>
  <si>
    <t>Lea Marston 132kV_Kitts Green 132 11 (GT1 GT2 GT3)__</t>
  </si>
  <si>
    <t>Kitwell 132kV_Longbridge 132 11__</t>
  </si>
  <si>
    <t>Lea Marston 132kV_Solihull 132 11__</t>
  </si>
  <si>
    <t>Kitwell 132kV_Selly Oak 132 11__</t>
  </si>
  <si>
    <t>Kitwell 132kV_Rednal 132 11__</t>
  </si>
  <si>
    <t>Kitwell 132kV_Shirley 132 11 (GT2 GT3 &amp; GT1)__</t>
  </si>
  <si>
    <t>Lea Marston 132kV_Tamworth Town 132 11__</t>
  </si>
  <si>
    <t>Kitwell 132kV_Univ. of Birmingham 132 11__</t>
  </si>
  <si>
    <t>Lea Marston 132kV_Tamworth and Tamworth Town_Wood End</t>
  </si>
  <si>
    <t>Ocker Hill 132kV</t>
  </si>
  <si>
    <t>Ocker Hill 132kV_Ocker Hill 132 33__</t>
  </si>
  <si>
    <t>_NO NAME_ [OCKH33 3-SAND33GE-WEDP33]</t>
  </si>
  <si>
    <t>Ocker Hill 132kV_Black Lake 132 11__</t>
  </si>
  <si>
    <t>Ocker Hill 132kV_Ocker Hill 132 11__</t>
  </si>
  <si>
    <t>Oldbury 132kV</t>
  </si>
  <si>
    <t>Oldbury 132kV_Oldbury 132 33_Union Road generation</t>
  </si>
  <si>
    <t>Oldbury 132kV_Birchfield Lane 132 11__</t>
  </si>
  <si>
    <t>Oldbury 132kV_Tividale 132 11__</t>
  </si>
  <si>
    <t>Oldbury 132kV_Oldbury 132 11 (GT1 T5)__</t>
  </si>
  <si>
    <t>Penn 132kV</t>
  </si>
  <si>
    <t>Penn 132kV_Hinksford 132 33__</t>
  </si>
  <si>
    <t>Penn 132kV_Wolverhampton West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</si>
  <si>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</si>
  <si>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</si>
  <si>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</si>
  <si>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</si>
  <si>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</si>
  <si>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</si>
  <si>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</si>
  <si>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</si>
  <si>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</si>
  <si>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</si>
  <si>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Port Ham 132kV_Cheltenham 132 66__</t>
  </si>
  <si>
    <t>Port Ham 132kV_Hereford (Walham) 132 66_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</si>
  <si>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</si>
  <si>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</si>
  <si>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</si>
  <si>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</si>
  <si>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</si>
  <si>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</si>
  <si>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</si>
  <si>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</si>
  <si>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Port Ham 132kV_Castle Meads 132 33_Brockworth 33 11</t>
  </si>
  <si>
    <t>Port Ham 132kV_Cheltenham 132 11__</t>
  </si>
  <si>
    <t>Port Ham 132kV_Commercial Road 132 11 (GT1 &amp; TA TB)__</t>
  </si>
  <si>
    <t>Port Ham 132kV_Castle Meads 132 33_Rotol 33 11</t>
  </si>
  <si>
    <t>Port Ham 132kV_Hereford (Walham) 132 66_Hereford South 66 11</t>
  </si>
  <si>
    <t>Port Ham 132kV_Lydney 132 33_Elton 33 11</t>
  </si>
  <si>
    <t>Port Ham 132kV_Hereford (Walham) 132 66_Hereford North 66 11</t>
  </si>
  <si>
    <t>Port Ham 132kV_Lydney 132 33_Mead Lane 33 11</t>
  </si>
  <si>
    <t>Port Ham 132kV_Lydney 132 33_Lydney 33 11</t>
  </si>
  <si>
    <t>Port Ham 132kV_Marle Hill 132 11 (GT1 &amp; TD TC OS)__</t>
  </si>
  <si>
    <t>Port Ham 132kV_Montpellier 132 11__</t>
  </si>
  <si>
    <t>Port Ham 132kV_Castle Meads 132 33_Tuffley 33 11 (T1A T2A &amp; T1B T2B)</t>
  </si>
  <si>
    <t>Port Ham 132kV_Tewkesbury 132 11__</t>
  </si>
  <si>
    <t>Port Ham 132kV_Lydney 132 33_Princess Royal 33 11</t>
  </si>
  <si>
    <t>Port Ham 132kV_Lydney 132 33_Stowfield 33 11</t>
  </si>
  <si>
    <t>_NO NAME_ [SUDR9GEN]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</si>
</sst>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0.0000"/>
    <numFmt numFmtId="181" formatCode="0.00000_ ;\-0.00000\ "/>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53">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172" fontId="22" fillId="9" borderId="1" xfId="0" applyNumberFormat="1" applyFont="1" applyFill="1" applyBorder="1" applyAlignment="1" applyProtection="1">
      <alignment horizontal="center" vertical="center"/>
      <protection locked="0"/>
    </xf>
    <xf numFmtId="172"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164" fontId="22" fillId="10" borderId="1" xfId="0" applyNumberFormat="1" applyFont="1" applyFill="1" applyBorder="1" applyAlignment="1" applyProtection="1">
      <alignment horizontal="center" vertical="center"/>
    </xf>
    <xf numFmtId="178" fontId="23" fillId="18" borderId="1" xfId="0" applyNumberFormat="1" applyFont="1" applyFill="1" applyBorder="1" applyAlignment="1" applyProtection="1">
      <alignment horizontal="center" vertical="center"/>
      <protection locked="0"/>
    </xf>
    <xf numFmtId="178" fontId="22" fillId="19" borderId="1" xfId="0" applyNumberFormat="1" applyFont="1" applyFill="1" applyBorder="1" applyAlignment="1" applyProtection="1">
      <alignment horizontal="center" vertical="center"/>
      <protection locked="0"/>
    </xf>
    <xf numFmtId="178" fontId="23" fillId="20" borderId="1" xfId="0" applyNumberFormat="1" applyFont="1" applyFill="1" applyBorder="1" applyAlignment="1" applyProtection="1">
      <alignment horizontal="center" vertical="center"/>
      <protection locked="0"/>
    </xf>
    <xf numFmtId="178" fontId="23" fillId="21" borderId="1" xfId="0" applyNumberFormat="1" applyFont="1" applyFill="1" applyBorder="1" applyAlignment="1" applyProtection="1">
      <alignment horizontal="center" vertical="center"/>
      <protection locked="0"/>
    </xf>
    <xf numFmtId="178" fontId="22" fillId="22" borderId="1" xfId="0" applyNumberFormat="1" applyFont="1" applyFill="1" applyBorder="1" applyAlignment="1" applyProtection="1">
      <alignment horizontal="center"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2" fontId="22" fillId="3"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2" fontId="22" fillId="3"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22" fillId="0" borderId="1" xfId="0" applyFont="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164" fontId="22" fillId="37" borderId="1" xfId="0" applyNumberFormat="1" applyFont="1" applyFill="1" applyBorder="1" applyAlignment="1" applyProtection="1">
      <alignment horizontal="center" vertical="center"/>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18" fillId="17" borderId="0" xfId="1" applyNumberFormat="1"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8" fillId="0" borderId="1" xfId="0"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18" borderId="1" xfId="6" applyFont="1" applyFill="1" applyBorder="1" applyAlignment="1" applyProtection="1">
      <alignment horizontal="center" vertical="center" wrapText="1"/>
      <protection locked="0"/>
    </xf>
    <xf numFmtId="172" fontId="22" fillId="19" borderId="3" xfId="6" applyNumberFormat="1" applyFont="1" applyFill="1" applyBorder="1" applyAlignment="1" applyProtection="1">
      <alignment horizontal="center" vertical="center" wrapText="1"/>
      <protection locked="0"/>
    </xf>
    <xf numFmtId="0" fontId="26" fillId="20" borderId="1" xfId="6" applyFont="1" applyFill="1" applyBorder="1" applyAlignment="1" applyProtection="1">
      <alignment horizontal="center" vertical="center" wrapText="1"/>
      <protection locked="0"/>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0" borderId="6" xfId="6" applyFont="1" applyBorder="1" applyAlignment="1">
      <alignment horizontal="center" vertical="center" wrapText="1"/>
    </xf>
    <xf numFmtId="0" fontId="7" fillId="0" borderId="1" xfId="6" applyFont="1" applyBorder="1" applyAlignment="1">
      <alignment horizontal="center" vertical="center" wrapText="1"/>
    </xf>
    <xf numFmtId="0" fontId="7" fillId="17" borderId="1" xfId="6" applyFont="1" applyFill="1" applyBorder="1" applyAlignment="1">
      <alignment horizontal="center" vertical="center" wrapText="1"/>
    </xf>
    <xf numFmtId="0" fontId="7" fillId="4" borderId="1"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0" fillId="0" borderId="1" xfId="0" applyBorder="1" applyAlignment="1">
      <alignment vertical="center" wrapText="1"/>
    </xf>
    <xf numFmtId="180" fontId="0" fillId="2" borderId="1" xfId="0" applyNumberFormat="1" applyFill="1" applyBorder="1" applyAlignment="1">
      <alignment vertical="center"/>
    </xf>
    <xf numFmtId="0" fontId="0" fillId="2" borderId="1" xfId="0" applyFill="1" applyBorder="1" applyAlignment="1">
      <alignment vertical="center" wrapText="1"/>
    </xf>
    <xf numFmtId="178" fontId="0" fillId="2" borderId="0" xfId="0" applyNumberFormat="1" applyFill="1" applyAlignment="1">
      <alignment vertical="center"/>
    </xf>
    <xf numFmtId="172" fontId="7" fillId="2" borderId="0" xfId="6" applyNumberFormat="1" applyFont="1" applyFill="1" applyAlignment="1">
      <alignment vertical="center"/>
    </xf>
    <xf numFmtId="178" fontId="0" fillId="2" borderId="0" xfId="0" applyNumberFormat="1" applyFill="1" applyAlignment="1">
      <alignment horizontal="center" vertical="center"/>
    </xf>
    <xf numFmtId="181" fontId="0" fillId="2" borderId="0" xfId="0" applyNumberFormat="1" applyFill="1" applyAlignment="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16" fillId="17" borderId="6" xfId="0" applyNumberFormat="1" applyFont="1" applyFill="1" applyBorder="1" applyAlignment="1" applyProtection="1">
      <alignment horizontal="center" vertical="center"/>
      <protection locked="0"/>
    </xf>
    <xf numFmtId="0" fontId="16" fillId="17" borderId="13" xfId="0" applyNumberFormat="1" applyFont="1" applyFill="1" applyBorder="1" applyAlignment="1" applyProtection="1">
      <alignment horizontal="center" vertical="center"/>
      <protection locked="0"/>
    </xf>
    <xf numFmtId="0" fontId="16" fillId="17" borderId="2" xfId="0" applyNumberFormat="1" applyFont="1" applyFill="1" applyBorder="1" applyAlignment="1" applyProtection="1">
      <alignment horizontal="center" vertical="center"/>
      <protection locked="0"/>
    </xf>
    <xf numFmtId="0" fontId="16" fillId="17" borderId="6" xfId="0" quotePrefix="1" applyNumberFormat="1" applyFont="1" applyFill="1" applyBorder="1" applyAlignment="1" applyProtection="1">
      <alignment horizontal="center" vertical="center" wrapText="1"/>
      <protection locked="0"/>
    </xf>
    <xf numFmtId="0" fontId="16" fillId="17" borderId="13" xfId="0" applyNumberFormat="1" applyFont="1" applyFill="1" applyBorder="1" applyAlignment="1" applyProtection="1">
      <alignment horizontal="center" vertical="center" wrapText="1"/>
      <protection locked="0"/>
    </xf>
    <xf numFmtId="0" fontId="16" fillId="17" borderId="2" xfId="0" applyNumberFormat="1" applyFont="1" applyFill="1" applyBorder="1" applyAlignment="1" applyProtection="1">
      <alignment horizontal="center" vertical="center" wrapText="1"/>
      <protection locked="0"/>
    </xf>
    <xf numFmtId="0" fontId="16" fillId="17" borderId="6" xfId="0" quotePrefix="1" applyNumberFormat="1" applyFont="1" applyFill="1" applyBorder="1" applyAlignment="1" applyProtection="1">
      <alignment horizontal="center" vertical="center"/>
      <protection locked="0"/>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FFFF99"/>
      <color rgb="FFCCFFCC"/>
      <color rgb="FFFFCC99"/>
      <color rgb="FFFFBE82"/>
      <color rgb="FFB4FFCC"/>
      <color rgb="FFB8D2BB"/>
      <color rgb="FF91FFCC"/>
      <color rgb="FF8CFFCC"/>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abSelected="1" topLeftCell="B1" zoomScaleNormal="100" zoomScaleSheetLayoutView="100" workbookViewId="0">
      <selection activeCell="B5" sqref="B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2"/>
      <c r="B1" s="22"/>
      <c r="C1" s="22"/>
      <c r="D1" s="22"/>
      <c r="E1" s="22"/>
    </row>
    <row r="2" spans="1:8" ht="16.5" x14ac:dyDescent="0.2">
      <c r="A2" s="134" t="s">
        <v>167</v>
      </c>
      <c r="B2" s="66"/>
      <c r="C2" s="66"/>
      <c r="D2" s="66"/>
      <c r="E2" s="66"/>
    </row>
    <row r="3" spans="1:8" ht="15" x14ac:dyDescent="0.2">
      <c r="A3" s="70"/>
      <c r="B3" s="130" t="s">
        <v>168</v>
      </c>
      <c r="C3" s="129" t="s">
        <v>171</v>
      </c>
      <c r="D3" s="129" t="s">
        <v>30</v>
      </c>
      <c r="E3" s="129" t="s">
        <v>29</v>
      </c>
    </row>
    <row r="4" spans="1:8" ht="15" x14ac:dyDescent="0.2">
      <c r="A4" s="67" t="s">
        <v>167</v>
      </c>
      <c r="B4" s="26" t="s">
        <v>731</v>
      </c>
      <c r="C4" s="26" t="s">
        <v>701</v>
      </c>
      <c r="D4" s="26" t="s">
        <v>702</v>
      </c>
      <c r="E4" s="26" t="s">
        <v>166</v>
      </c>
    </row>
    <row r="5" spans="1:8" x14ac:dyDescent="0.2">
      <c r="A5" s="66"/>
      <c r="B5" s="66"/>
      <c r="C5" s="66"/>
      <c r="D5" s="66"/>
      <c r="E5" s="66"/>
    </row>
    <row r="6" spans="1:8" ht="16.5" x14ac:dyDescent="0.2">
      <c r="A6" s="69" t="s">
        <v>24</v>
      </c>
      <c r="B6" s="66"/>
      <c r="C6" s="66"/>
      <c r="D6" s="66"/>
      <c r="E6" s="66"/>
    </row>
    <row r="7" spans="1:8" ht="15" x14ac:dyDescent="0.2">
      <c r="A7" s="71" t="s">
        <v>25</v>
      </c>
      <c r="B7" s="261" t="s">
        <v>26</v>
      </c>
      <c r="C7" s="261"/>
      <c r="D7" s="261"/>
      <c r="E7" s="261"/>
    </row>
    <row r="8" spans="1:8" ht="30" customHeight="1" x14ac:dyDescent="0.2">
      <c r="A8" s="75" t="s">
        <v>220</v>
      </c>
      <c r="B8" s="259" t="s">
        <v>209</v>
      </c>
      <c r="C8" s="259"/>
      <c r="D8" s="259"/>
      <c r="E8" s="259"/>
    </row>
    <row r="9" spans="1:8" ht="30" customHeight="1" x14ac:dyDescent="0.2">
      <c r="A9" s="75" t="s">
        <v>67</v>
      </c>
      <c r="B9" s="259"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59"/>
      <c r="D9" s="259"/>
      <c r="E9" s="259"/>
    </row>
    <row r="10" spans="1:8" ht="30" customHeight="1" x14ac:dyDescent="0.2">
      <c r="A10" s="75" t="s">
        <v>68</v>
      </c>
      <c r="B10" s="259" t="s">
        <v>28</v>
      </c>
      <c r="C10" s="259"/>
      <c r="D10" s="259"/>
      <c r="E10" s="259"/>
    </row>
    <row r="11" spans="1:8" ht="61.5" customHeight="1" x14ac:dyDescent="0.2">
      <c r="A11" s="75" t="s">
        <v>69</v>
      </c>
      <c r="B11" s="259"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59"/>
      <c r="D11" s="259"/>
      <c r="E11" s="259"/>
      <c r="F11" s="255"/>
      <c r="G11" s="255"/>
      <c r="H11" s="255"/>
    </row>
    <row r="12" spans="1:8" ht="86.25" customHeight="1" x14ac:dyDescent="0.2">
      <c r="A12" s="75" t="s">
        <v>47</v>
      </c>
      <c r="B12" s="258" t="s">
        <v>185</v>
      </c>
      <c r="C12" s="258"/>
      <c r="D12" s="258"/>
      <c r="E12" s="258"/>
    </row>
    <row r="13" spans="1:8" ht="33.75" customHeight="1" x14ac:dyDescent="0.2">
      <c r="A13" s="75" t="s">
        <v>186</v>
      </c>
      <c r="B13" s="259"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59"/>
      <c r="D13" s="259"/>
      <c r="E13" s="259"/>
    </row>
    <row r="14" spans="1:8" ht="33.75" customHeight="1" x14ac:dyDescent="0.2">
      <c r="A14" s="183" t="s">
        <v>520</v>
      </c>
      <c r="B14" s="259" t="s">
        <v>521</v>
      </c>
      <c r="C14" s="259"/>
      <c r="D14" s="259"/>
      <c r="E14" s="259"/>
    </row>
    <row r="15" spans="1:8" ht="29.25" customHeight="1" x14ac:dyDescent="0.2">
      <c r="A15" s="75" t="s">
        <v>60</v>
      </c>
      <c r="B15" s="259" t="s">
        <v>152</v>
      </c>
      <c r="C15" s="259"/>
      <c r="D15" s="259"/>
      <c r="E15" s="259"/>
    </row>
    <row r="16" spans="1:8" ht="29.25" customHeight="1" x14ac:dyDescent="0.2">
      <c r="A16" s="75" t="s">
        <v>688</v>
      </c>
      <c r="B16" s="259" t="s">
        <v>698</v>
      </c>
      <c r="C16" s="259"/>
      <c r="D16" s="259"/>
      <c r="E16" s="259"/>
    </row>
    <row r="17" spans="1:5" ht="30" customHeight="1" x14ac:dyDescent="0.2">
      <c r="A17" s="75" t="s">
        <v>126</v>
      </c>
      <c r="B17" s="259" t="s">
        <v>125</v>
      </c>
      <c r="C17" s="259"/>
      <c r="D17" s="259"/>
      <c r="E17" s="259"/>
    </row>
    <row r="18" spans="1:5" x14ac:dyDescent="0.2">
      <c r="A18" s="66"/>
      <c r="B18" s="66"/>
      <c r="C18" s="66"/>
      <c r="D18" s="66"/>
      <c r="E18" s="66"/>
    </row>
    <row r="19" spans="1:5" ht="15" x14ac:dyDescent="0.2">
      <c r="A19" s="72" t="s">
        <v>35</v>
      </c>
      <c r="B19" s="66"/>
      <c r="C19" s="66"/>
      <c r="D19" s="66"/>
      <c r="E19" s="66"/>
    </row>
    <row r="20" spans="1:5" ht="15" x14ac:dyDescent="0.2">
      <c r="A20" s="71"/>
      <c r="B20" s="260"/>
      <c r="C20" s="260"/>
      <c r="D20" s="260"/>
      <c r="E20" s="260"/>
    </row>
    <row r="21" spans="1:5" ht="32.25" customHeight="1" x14ac:dyDescent="0.2">
      <c r="A21" s="256" t="s">
        <v>110</v>
      </c>
      <c r="B21" s="257"/>
      <c r="C21" s="257"/>
      <c r="D21" s="257"/>
      <c r="E21" s="257"/>
    </row>
    <row r="22" spans="1:5" x14ac:dyDescent="0.2">
      <c r="A22" s="66"/>
      <c r="B22" s="66"/>
      <c r="C22" s="66"/>
      <c r="D22" s="66"/>
      <c r="E22" s="66"/>
    </row>
    <row r="23" spans="1:5" ht="15" x14ac:dyDescent="0.2">
      <c r="A23" s="73" t="s">
        <v>36</v>
      </c>
      <c r="B23" s="66"/>
      <c r="C23" s="66"/>
      <c r="D23" s="66"/>
      <c r="E23" s="66"/>
    </row>
    <row r="24" spans="1:5" ht="15" x14ac:dyDescent="0.2">
      <c r="A24" s="68"/>
      <c r="B24" s="260"/>
      <c r="C24" s="260"/>
      <c r="D24" s="260"/>
      <c r="E24" s="260"/>
    </row>
    <row r="25" spans="1:5" ht="28.5" customHeight="1" x14ac:dyDescent="0.2">
      <c r="A25" s="256" t="s">
        <v>70</v>
      </c>
      <c r="B25" s="257"/>
      <c r="C25" s="257"/>
      <c r="D25" s="257"/>
      <c r="E25" s="257"/>
    </row>
    <row r="26" spans="1:5" ht="28.5" customHeight="1" x14ac:dyDescent="0.2">
      <c r="A26" s="254" t="s">
        <v>165</v>
      </c>
      <c r="B26" s="254"/>
      <c r="C26" s="254"/>
      <c r="D26" s="254"/>
      <c r="E26" s="254"/>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zoomScale="80" zoomScaleNormal="80" zoomScaleSheetLayoutView="100" workbookViewId="0"/>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3" t="s">
        <v>27</v>
      </c>
      <c r="B1" s="332"/>
      <c r="C1" s="332"/>
      <c r="D1" s="181"/>
      <c r="E1" s="181"/>
      <c r="F1" s="181"/>
    </row>
    <row r="2" spans="1:6" ht="35.1" customHeight="1" x14ac:dyDescent="0.2">
      <c r="A2" s="284" t="str">
        <f>Overview!B4&amp; " - Effective from "&amp;TEXT(Overview!D4,"D MMMM YYYY")&amp;" - "&amp;Overview!E4&amp;" Supplier of Last Resort and Eligible Bad Debt Pass-Through Costs"</f>
        <v>Western Power Distribution (West Midlands) plc - Effective from 1 April 2022 - Final Supplier of Last Resort and Eligible Bad Debt Pass-Through Costs</v>
      </c>
      <c r="B2" s="285"/>
      <c r="C2" s="285"/>
      <c r="D2" s="285"/>
      <c r="E2" s="285"/>
      <c r="F2" s="286"/>
    </row>
    <row r="3" spans="1:6" s="79" customFormat="1" ht="21" customHeight="1" x14ac:dyDescent="0.2">
      <c r="A3" s="182"/>
      <c r="B3" s="182"/>
      <c r="C3" s="182"/>
      <c r="D3" s="182"/>
      <c r="E3" s="182"/>
      <c r="F3" s="182"/>
    </row>
    <row r="4" spans="1:6" ht="78.75" customHeight="1" x14ac:dyDescent="0.2">
      <c r="A4" s="25" t="s">
        <v>172</v>
      </c>
      <c r="B4" s="170" t="s">
        <v>466</v>
      </c>
      <c r="C4" s="170" t="s">
        <v>32</v>
      </c>
      <c r="D4" s="170" t="s">
        <v>517</v>
      </c>
      <c r="E4" s="170" t="s">
        <v>518</v>
      </c>
      <c r="F4" s="170" t="s">
        <v>519</v>
      </c>
    </row>
    <row r="5" spans="1:6" ht="15" x14ac:dyDescent="0.2">
      <c r="A5" s="16" t="s">
        <v>522</v>
      </c>
      <c r="B5" s="219" t="str">
        <f>IFERROR(INDEX('Annex 1 LV, HV and UMS charges'!$B$14:$B$45,MATCH($A5,'Annex 1 LV, HV and UMS charges'!$A$14:$A$310,0)),INDEX('Annex 4 LDNO charges'!$B$14:$B$203,MATCH($A5,'Annex 4 LDNO charges'!$A$14:$A$203,0)))</f>
        <v>1, 4, 632</v>
      </c>
      <c r="C5" s="220" t="str">
        <f>IFERROR(INDEX('Annex 1 LV, HV and UMS charges'!$C$14:$C$45,MATCH($A5,'Annex 1 LV, HV and UMS charges'!$A$14:$A$310,0)),INDEX('Annex 4 LDNO charges'!$C$14:$C$203,MATCH($A5,'Annex 4 LDNO charges'!$A$14:$A$203,0)))</f>
        <v>1, 2 or 0</v>
      </c>
      <c r="D5" s="39">
        <v>2.5328982677126105E-2</v>
      </c>
      <c r="E5" s="39">
        <v>0</v>
      </c>
      <c r="F5" s="39">
        <v>6.7209034716197477E-2</v>
      </c>
    </row>
    <row r="6" spans="1:6" ht="15" x14ac:dyDescent="0.2">
      <c r="A6" s="16" t="s">
        <v>523</v>
      </c>
      <c r="B6" s="219">
        <f>IFERROR(INDEX('Annex 1 LV, HV and UMS charges'!$B$14:$B$45,MATCH($A6,'Annex 1 LV, HV and UMS charges'!$A$14:$A$310,0)),INDEX('Annex 4 LDNO charges'!$B$14:$B$203,MATCH($A6,'Annex 4 LDNO charges'!$A$14:$A$203,0)))</f>
        <v>34</v>
      </c>
      <c r="C6" s="220" t="str">
        <f>IFERROR(INDEX('Annex 1 LV, HV and UMS charges'!$C$14:$C$45,MATCH($A6,'Annex 1 LV, HV and UMS charges'!$A$14:$A$310,0)),INDEX('Annex 4 LDNO charges'!$C$14:$C$203,MATCH($A6,'Annex 4 LDNO charges'!$A$14:$A$203,0)))</f>
        <v>2</v>
      </c>
      <c r="D6" s="187">
        <v>0</v>
      </c>
      <c r="E6" s="187">
        <v>0</v>
      </c>
      <c r="F6" s="39">
        <v>0</v>
      </c>
    </row>
    <row r="7" spans="1:6" ht="15" x14ac:dyDescent="0.2">
      <c r="A7" s="16" t="s">
        <v>524</v>
      </c>
      <c r="B7" s="219" t="str">
        <f>IFERROR(INDEX('Annex 1 LV, HV and UMS charges'!$B$14:$B$45,MATCH($A7,'Annex 1 LV, HV and UMS charges'!$A$14:$A$310,0)),INDEX('Annex 4 LDNO charges'!$B$14:$B$203,MATCH($A7,'Annex 4 LDNO charges'!$A$14:$A$203,0)))</f>
        <v>N10, N20, N30</v>
      </c>
      <c r="C7" s="220" t="str">
        <f>IFERROR(INDEX('Annex 1 LV, HV and UMS charges'!$C$14:$C$45,MATCH($A7,'Annex 1 LV, HV and UMS charges'!$A$14:$A$310,0)),INDEX('Annex 4 LDNO charges'!$C$14:$C$203,MATCH($A7,'Annex 4 LDNO charges'!$A$14:$A$203,0)))</f>
        <v>3 to 8 or 0</v>
      </c>
      <c r="D7" s="44"/>
      <c r="E7" s="44"/>
      <c r="F7" s="39">
        <v>6.7209034716197477E-2</v>
      </c>
    </row>
    <row r="8" spans="1:6" ht="30" x14ac:dyDescent="0.2">
      <c r="A8" s="16" t="s">
        <v>525</v>
      </c>
      <c r="B8" s="219" t="str">
        <f>IFERROR(INDEX('Annex 1 LV, HV and UMS charges'!$B$14:$B$45,MATCH($A8,'Annex 1 LV, HV and UMS charges'!$A$14:$A$310,0)),INDEX('Annex 4 LDNO charges'!$B$14:$B$203,MATCH($A8,'Annex 4 LDNO charges'!$A$14:$A$203,0)))</f>
        <v>7, 10, 21, 19, 633, 322, 323</v>
      </c>
      <c r="C8" s="220" t="str">
        <f>IFERROR(INDEX('Annex 1 LV, HV and UMS charges'!$C$14:$C$45,MATCH($A8,'Annex 1 LV, HV and UMS charges'!$A$14:$A$310,0)),INDEX('Annex 4 LDNO charges'!$C$14:$C$203,MATCH($A8,'Annex 4 LDNO charges'!$A$14:$A$203,0)))</f>
        <v>3 to 8 or 0</v>
      </c>
      <c r="D8" s="44"/>
      <c r="E8" s="44"/>
      <c r="F8" s="39">
        <v>6.7209034716197477E-2</v>
      </c>
    </row>
    <row r="9" spans="1:6" ht="15" x14ac:dyDescent="0.2">
      <c r="A9" s="16" t="s">
        <v>526</v>
      </c>
      <c r="B9" s="219" t="str">
        <f>IFERROR(INDEX('Annex 1 LV, HV and UMS charges'!$B$14:$B$45,MATCH($A9,'Annex 1 LV, HV and UMS charges'!$A$14:$A$310,0)),INDEX('Annex 4 LDNO charges'!$B$14:$B$203,MATCH($A9,'Annex 4 LDNO charges'!$A$14:$A$203,0)))</f>
        <v>N12, N22, N32</v>
      </c>
      <c r="C9" s="220" t="str">
        <f>IFERROR(INDEX('Annex 1 LV, HV and UMS charges'!$C$14:$C$45,MATCH($A9,'Annex 1 LV, HV and UMS charges'!$A$14:$A$310,0)),INDEX('Annex 4 LDNO charges'!$C$14:$C$203,MATCH($A9,'Annex 4 LDNO charges'!$A$14:$A$203,0)))</f>
        <v>3 to 8 or 0</v>
      </c>
      <c r="D9" s="44"/>
      <c r="E9" s="44"/>
      <c r="F9" s="39">
        <v>6.7209034716197477E-2</v>
      </c>
    </row>
    <row r="10" spans="1:6" ht="15" x14ac:dyDescent="0.2">
      <c r="A10" s="16" t="s">
        <v>527</v>
      </c>
      <c r="B10" s="219" t="str">
        <f>IFERROR(INDEX('Annex 1 LV, HV and UMS charges'!$B$14:$B$45,MATCH($A10,'Annex 1 LV, HV and UMS charges'!$A$14:$A$310,0)),INDEX('Annex 4 LDNO charges'!$B$14:$B$203,MATCH($A10,'Annex 4 LDNO charges'!$A$14:$A$203,0)))</f>
        <v>N13, N23, N33</v>
      </c>
      <c r="C10" s="220" t="str">
        <f>IFERROR(INDEX('Annex 1 LV, HV and UMS charges'!$C$14:$C$45,MATCH($A10,'Annex 1 LV, HV and UMS charges'!$A$14:$A$310,0)),INDEX('Annex 4 LDNO charges'!$C$14:$C$203,MATCH($A10,'Annex 4 LDNO charges'!$A$14:$A$203,0)))</f>
        <v>3 to 8 or 0</v>
      </c>
      <c r="D10" s="44"/>
      <c r="E10" s="44"/>
      <c r="F10" s="39">
        <v>6.7209034716197477E-2</v>
      </c>
    </row>
    <row r="11" spans="1:6" ht="15" x14ac:dyDescent="0.2">
      <c r="A11" s="16" t="s">
        <v>528</v>
      </c>
      <c r="B11" s="219" t="str">
        <f>IFERROR(INDEX('Annex 1 LV, HV and UMS charges'!$B$14:$B$45,MATCH($A11,'Annex 1 LV, HV and UMS charges'!$A$14:$A$310,0)),INDEX('Annex 4 LDNO charges'!$B$14:$B$203,MATCH($A11,'Annex 4 LDNO charges'!$A$14:$A$203,0)))</f>
        <v>N14, N24, N34</v>
      </c>
      <c r="C11" s="220" t="str">
        <f>IFERROR(INDEX('Annex 1 LV, HV and UMS charges'!$C$14:$C$45,MATCH($A11,'Annex 1 LV, HV and UMS charges'!$A$14:$A$310,0)),INDEX('Annex 4 LDNO charges'!$C$14:$C$203,MATCH($A11,'Annex 4 LDNO charges'!$A$14:$A$203,0)))</f>
        <v>3 to 8 or 0</v>
      </c>
      <c r="D11" s="44"/>
      <c r="E11" s="44"/>
      <c r="F11" s="39">
        <v>6.7209034716197477E-2</v>
      </c>
    </row>
    <row r="12" spans="1:6" ht="15" x14ac:dyDescent="0.2">
      <c r="A12" s="16" t="s">
        <v>191</v>
      </c>
      <c r="B12" s="219">
        <f>IFERROR(INDEX('Annex 1 LV, HV and UMS charges'!$B$14:$B$45,MATCH($A12,'Annex 1 LV, HV and UMS charges'!$A$14:$A$310,0)),INDEX('Annex 4 LDNO charges'!$B$14:$B$203,MATCH($A12,'Annex 4 LDNO charges'!$A$14:$A$203,0)))</f>
        <v>40</v>
      </c>
      <c r="C12" s="220" t="str">
        <f>IFERROR(INDEX('Annex 1 LV, HV and UMS charges'!$C$14:$C$45,MATCH($A12,'Annex 1 LV, HV and UMS charges'!$A$14:$A$310,0)),INDEX('Annex 4 LDNO charges'!$C$14:$C$203,MATCH($A12,'Annex 4 LDNO charges'!$A$14:$A$203,0)))</f>
        <v>4</v>
      </c>
      <c r="D12" s="44"/>
      <c r="E12" s="44"/>
      <c r="F12" s="39">
        <v>0</v>
      </c>
    </row>
    <row r="13" spans="1:6" ht="15" x14ac:dyDescent="0.2">
      <c r="A13" s="171" t="s">
        <v>529</v>
      </c>
      <c r="B13" s="219" t="str">
        <f>IFERROR(INDEX('Annex 1 LV, HV and UMS charges'!$B$14:$B$45,MATCH($A13,'Annex 1 LV, HV and UMS charges'!$A$14:$A$310,0)),INDEX('Annex 4 LDNO charges'!$B$14:$B$203,MATCH($A13,'Annex 4 LDNO charges'!$A$14:$A$203,0)))</f>
        <v>L00, LST</v>
      </c>
      <c r="C13" s="220">
        <f>IFERROR(INDEX('Annex 1 LV, HV and UMS charges'!$C$14:$C$45,MATCH($A13,'Annex 1 LV, HV and UMS charges'!$A$14:$A$310,0)),INDEX('Annex 4 LDNO charges'!$C$14:$C$203,MATCH($A13,'Annex 4 LDNO charges'!$A$14:$A$203,0)))</f>
        <v>0</v>
      </c>
      <c r="D13" s="44"/>
      <c r="E13" s="44"/>
      <c r="F13" s="39">
        <v>6.7209034716197477E-2</v>
      </c>
    </row>
    <row r="14" spans="1:6" ht="15" x14ac:dyDescent="0.2">
      <c r="A14" s="171" t="s">
        <v>530</v>
      </c>
      <c r="B14" s="219" t="str">
        <f>IFERROR(INDEX('Annex 1 LV, HV and UMS charges'!$B$14:$B$45,MATCH($A14,'Annex 1 LV, HV and UMS charges'!$A$14:$A$310,0)),INDEX('Annex 4 LDNO charges'!$B$14:$B$203,MATCH($A14,'Annex 4 LDNO charges'!$A$14:$A$203,0)))</f>
        <v>127, 129</v>
      </c>
      <c r="C14" s="220">
        <f>IFERROR(INDEX('Annex 1 LV, HV and UMS charges'!$C$14:$C$45,MATCH($A14,'Annex 1 LV, HV and UMS charges'!$A$14:$A$310,0)),INDEX('Annex 4 LDNO charges'!$C$14:$C$203,MATCH($A14,'Annex 4 LDNO charges'!$A$14:$A$203,0)))</f>
        <v>0</v>
      </c>
      <c r="D14" s="44"/>
      <c r="E14" s="44"/>
      <c r="F14" s="39">
        <v>6.7209034716197477E-2</v>
      </c>
    </row>
    <row r="15" spans="1:6" ht="15" x14ac:dyDescent="0.2">
      <c r="A15" s="171" t="s">
        <v>531</v>
      </c>
      <c r="B15" s="219" t="str">
        <f>IFERROR(INDEX('Annex 1 LV, HV and UMS charges'!$B$14:$B$45,MATCH($A15,'Annex 1 LV, HV and UMS charges'!$A$14:$A$310,0)),INDEX('Annex 4 LDNO charges'!$B$14:$B$203,MATCH($A15,'Annex 4 LDNO charges'!$A$14:$A$203,0)))</f>
        <v>L02</v>
      </c>
      <c r="C15" s="220">
        <f>IFERROR(INDEX('Annex 1 LV, HV and UMS charges'!$C$14:$C$45,MATCH($A15,'Annex 1 LV, HV and UMS charges'!$A$14:$A$310,0)),INDEX('Annex 4 LDNO charges'!$C$14:$C$203,MATCH($A15,'Annex 4 LDNO charges'!$A$14:$A$203,0)))</f>
        <v>0</v>
      </c>
      <c r="D15" s="44"/>
      <c r="E15" s="44"/>
      <c r="F15" s="39">
        <v>6.7209034716197477E-2</v>
      </c>
    </row>
    <row r="16" spans="1:6" ht="15" x14ac:dyDescent="0.2">
      <c r="A16" s="171" t="s">
        <v>532</v>
      </c>
      <c r="B16" s="219" t="str">
        <f>IFERROR(INDEX('Annex 1 LV, HV and UMS charges'!$B$14:$B$45,MATCH($A16,'Annex 1 LV, HV and UMS charges'!$A$14:$A$310,0)),INDEX('Annex 4 LDNO charges'!$B$14:$B$203,MATCH($A16,'Annex 4 LDNO charges'!$A$14:$A$203,0)))</f>
        <v>L03</v>
      </c>
      <c r="C16" s="220">
        <f>IFERROR(INDEX('Annex 1 LV, HV and UMS charges'!$C$14:$C$45,MATCH($A16,'Annex 1 LV, HV and UMS charges'!$A$14:$A$310,0)),INDEX('Annex 4 LDNO charges'!$C$14:$C$203,MATCH($A16,'Annex 4 LDNO charges'!$A$14:$A$203,0)))</f>
        <v>0</v>
      </c>
      <c r="D16" s="44"/>
      <c r="E16" s="44"/>
      <c r="F16" s="39">
        <v>6.7209034716197477E-2</v>
      </c>
    </row>
    <row r="17" spans="1:6" ht="15" x14ac:dyDescent="0.2">
      <c r="A17" s="175" t="s">
        <v>533</v>
      </c>
      <c r="B17" s="219" t="str">
        <f>IFERROR(INDEX('Annex 1 LV, HV and UMS charges'!$B$14:$B$45,MATCH($A17,'Annex 1 LV, HV and UMS charges'!$A$14:$A$310,0)),INDEX('Annex 4 LDNO charges'!$B$14:$B$203,MATCH($A17,'Annex 4 LDNO charges'!$A$14:$A$203,0)))</f>
        <v>L04</v>
      </c>
      <c r="C17" s="220">
        <f>IFERROR(INDEX('Annex 1 LV, HV and UMS charges'!$C$14:$C$45,MATCH($A17,'Annex 1 LV, HV and UMS charges'!$A$14:$A$310,0)),INDEX('Annex 4 LDNO charges'!$C$14:$C$203,MATCH($A17,'Annex 4 LDNO charges'!$A$14:$A$203,0)))</f>
        <v>0</v>
      </c>
      <c r="D17" s="44"/>
      <c r="E17" s="44"/>
      <c r="F17" s="39">
        <v>6.7209034716197477E-2</v>
      </c>
    </row>
    <row r="18" spans="1:6" ht="15" x14ac:dyDescent="0.2">
      <c r="A18" s="175" t="s">
        <v>534</v>
      </c>
      <c r="B18" s="219" t="str">
        <f>IFERROR(INDEX('Annex 1 LV, HV and UMS charges'!$B$14:$B$45,MATCH($A18,'Annex 1 LV, HV and UMS charges'!$A$14:$A$310,0)),INDEX('Annex 4 LDNO charges'!$B$14:$B$203,MATCH($A18,'Annex 4 LDNO charges'!$A$14:$A$203,0)))</f>
        <v>S00, SST</v>
      </c>
      <c r="C18" s="220">
        <f>IFERROR(INDEX('Annex 1 LV, HV and UMS charges'!$C$14:$C$45,MATCH($A18,'Annex 1 LV, HV and UMS charges'!$A$14:$A$310,0)),INDEX('Annex 4 LDNO charges'!$C$14:$C$203,MATCH($A18,'Annex 4 LDNO charges'!$A$14:$A$203,0)))</f>
        <v>0</v>
      </c>
      <c r="D18" s="44"/>
      <c r="E18" s="44"/>
      <c r="F18" s="39">
        <v>6.7209034716197477E-2</v>
      </c>
    </row>
    <row r="19" spans="1:6" ht="15" x14ac:dyDescent="0.2">
      <c r="A19" s="175" t="s">
        <v>535</v>
      </c>
      <c r="B19" s="219">
        <f>IFERROR(INDEX('Annex 1 LV, HV and UMS charges'!$B$14:$B$45,MATCH($A19,'Annex 1 LV, HV and UMS charges'!$A$14:$A$310,0)),INDEX('Annex 4 LDNO charges'!$B$14:$B$203,MATCH($A19,'Annex 4 LDNO charges'!$A$14:$A$203,0)))</f>
        <v>128</v>
      </c>
      <c r="C19" s="220">
        <f>IFERROR(INDEX('Annex 1 LV, HV and UMS charges'!$C$14:$C$45,MATCH($A19,'Annex 1 LV, HV and UMS charges'!$A$14:$A$310,0)),INDEX('Annex 4 LDNO charges'!$C$14:$C$203,MATCH($A19,'Annex 4 LDNO charges'!$A$14:$A$203,0)))</f>
        <v>0</v>
      </c>
      <c r="D19" s="44"/>
      <c r="E19" s="44"/>
      <c r="F19" s="39">
        <v>6.7209034716197477E-2</v>
      </c>
    </row>
    <row r="20" spans="1:6" ht="15" x14ac:dyDescent="0.2">
      <c r="A20" s="175" t="s">
        <v>536</v>
      </c>
      <c r="B20" s="219" t="str">
        <f>IFERROR(INDEX('Annex 1 LV, HV and UMS charges'!$B$14:$B$45,MATCH($A20,'Annex 1 LV, HV and UMS charges'!$A$14:$A$310,0)),INDEX('Annex 4 LDNO charges'!$B$14:$B$203,MATCH($A20,'Annex 4 LDNO charges'!$A$14:$A$203,0)))</f>
        <v>S02</v>
      </c>
      <c r="C20" s="220">
        <f>IFERROR(INDEX('Annex 1 LV, HV and UMS charges'!$C$14:$C$45,MATCH($A20,'Annex 1 LV, HV and UMS charges'!$A$14:$A$310,0)),INDEX('Annex 4 LDNO charges'!$C$14:$C$203,MATCH($A20,'Annex 4 LDNO charges'!$A$14:$A$203,0)))</f>
        <v>0</v>
      </c>
      <c r="D20" s="44"/>
      <c r="E20" s="44"/>
      <c r="F20" s="39">
        <v>6.7209034716197477E-2</v>
      </c>
    </row>
    <row r="21" spans="1:6" ht="15" x14ac:dyDescent="0.2">
      <c r="A21" s="175" t="s">
        <v>537</v>
      </c>
      <c r="B21" s="219" t="str">
        <f>IFERROR(INDEX('Annex 1 LV, HV and UMS charges'!$B$14:$B$45,MATCH($A21,'Annex 1 LV, HV and UMS charges'!$A$14:$A$310,0)),INDEX('Annex 4 LDNO charges'!$B$14:$B$203,MATCH($A21,'Annex 4 LDNO charges'!$A$14:$A$203,0)))</f>
        <v>S03</v>
      </c>
      <c r="C21" s="220">
        <f>IFERROR(INDEX('Annex 1 LV, HV and UMS charges'!$C$14:$C$45,MATCH($A21,'Annex 1 LV, HV and UMS charges'!$A$14:$A$310,0)),INDEX('Annex 4 LDNO charges'!$C$14:$C$203,MATCH($A21,'Annex 4 LDNO charges'!$A$14:$A$203,0)))</f>
        <v>0</v>
      </c>
      <c r="D21" s="44"/>
      <c r="E21" s="44"/>
      <c r="F21" s="39">
        <v>6.7209034716197477E-2</v>
      </c>
    </row>
    <row r="22" spans="1:6" ht="15" x14ac:dyDescent="0.2">
      <c r="A22" s="175" t="s">
        <v>538</v>
      </c>
      <c r="B22" s="219" t="str">
        <f>IFERROR(INDEX('Annex 1 LV, HV and UMS charges'!$B$14:$B$45,MATCH($A22,'Annex 1 LV, HV and UMS charges'!$A$14:$A$310,0)),INDEX('Annex 4 LDNO charges'!$B$14:$B$203,MATCH($A22,'Annex 4 LDNO charges'!$A$14:$A$203,0)))</f>
        <v>S04</v>
      </c>
      <c r="C22" s="220">
        <f>IFERROR(INDEX('Annex 1 LV, HV and UMS charges'!$C$14:$C$45,MATCH($A22,'Annex 1 LV, HV and UMS charges'!$A$14:$A$310,0)),INDEX('Annex 4 LDNO charges'!$C$14:$C$203,MATCH($A22,'Annex 4 LDNO charges'!$A$14:$A$203,0)))</f>
        <v>0</v>
      </c>
      <c r="D22" s="44"/>
      <c r="E22" s="44"/>
      <c r="F22" s="39">
        <v>6.7209034716197477E-2</v>
      </c>
    </row>
    <row r="23" spans="1:6" ht="15" x14ac:dyDescent="0.2">
      <c r="A23" s="175" t="s">
        <v>539</v>
      </c>
      <c r="B23" s="219" t="str">
        <f>IFERROR(INDEX('Annex 1 LV, HV and UMS charges'!$B$14:$B$45,MATCH($A23,'Annex 1 LV, HV and UMS charges'!$A$14:$A$310,0)),INDEX('Annex 4 LDNO charges'!$B$14:$B$203,MATCH($A23,'Annex 4 LDNO charges'!$A$14:$A$203,0)))</f>
        <v>H00, HST</v>
      </c>
      <c r="C23" s="220">
        <f>IFERROR(INDEX('Annex 1 LV, HV and UMS charges'!$C$14:$C$45,MATCH($A23,'Annex 1 LV, HV and UMS charges'!$A$14:$A$310,0)),INDEX('Annex 4 LDNO charges'!$C$14:$C$203,MATCH($A23,'Annex 4 LDNO charges'!$A$14:$A$203,0)))</f>
        <v>0</v>
      </c>
      <c r="D23" s="44"/>
      <c r="E23" s="44"/>
      <c r="F23" s="39">
        <v>6.7209034716197477E-2</v>
      </c>
    </row>
    <row r="24" spans="1:6" ht="15" x14ac:dyDescent="0.2">
      <c r="A24" s="175" t="s">
        <v>540</v>
      </c>
      <c r="B24" s="219" t="str">
        <f>IFERROR(INDEX('Annex 1 LV, HV and UMS charges'!$B$14:$B$45,MATCH($A24,'Annex 1 LV, HV and UMS charges'!$A$14:$A$310,0)),INDEX('Annex 4 LDNO charges'!$B$14:$B$203,MATCH($A24,'Annex 4 LDNO charges'!$A$14:$A$203,0)))</f>
        <v>365, 367</v>
      </c>
      <c r="C24" s="220">
        <f>IFERROR(INDEX('Annex 1 LV, HV and UMS charges'!$C$14:$C$45,MATCH($A24,'Annex 1 LV, HV and UMS charges'!$A$14:$A$310,0)),INDEX('Annex 4 LDNO charges'!$C$14:$C$203,MATCH($A24,'Annex 4 LDNO charges'!$A$14:$A$203,0)))</f>
        <v>0</v>
      </c>
      <c r="D24" s="44"/>
      <c r="E24" s="44"/>
      <c r="F24" s="39">
        <v>6.7209034716197477E-2</v>
      </c>
    </row>
    <row r="25" spans="1:6" ht="15" x14ac:dyDescent="0.2">
      <c r="A25" s="171" t="s">
        <v>541</v>
      </c>
      <c r="B25" s="219" t="str">
        <f>IFERROR(INDEX('Annex 1 LV, HV and UMS charges'!$B$14:$B$45,MATCH($A25,'Annex 1 LV, HV and UMS charges'!$A$14:$A$310,0)),INDEX('Annex 4 LDNO charges'!$B$14:$B$203,MATCH($A25,'Annex 4 LDNO charges'!$A$14:$A$203,0)))</f>
        <v>H02</v>
      </c>
      <c r="C25" s="220">
        <f>IFERROR(INDEX('Annex 1 LV, HV and UMS charges'!$C$14:$C$45,MATCH($A25,'Annex 1 LV, HV and UMS charges'!$A$14:$A$310,0)),INDEX('Annex 4 LDNO charges'!$C$14:$C$203,MATCH($A25,'Annex 4 LDNO charges'!$A$14:$A$203,0)))</f>
        <v>0</v>
      </c>
      <c r="D25" s="44"/>
      <c r="E25" s="44"/>
      <c r="F25" s="39">
        <v>6.7209034716197477E-2</v>
      </c>
    </row>
    <row r="26" spans="1:6" ht="15" x14ac:dyDescent="0.2">
      <c r="A26" s="171" t="s">
        <v>542</v>
      </c>
      <c r="B26" s="219" t="str">
        <f>IFERROR(INDEX('Annex 1 LV, HV and UMS charges'!$B$14:$B$45,MATCH($A26,'Annex 1 LV, HV and UMS charges'!$A$14:$A$310,0)),INDEX('Annex 4 LDNO charges'!$B$14:$B$203,MATCH($A26,'Annex 4 LDNO charges'!$A$14:$A$203,0)))</f>
        <v>H03</v>
      </c>
      <c r="C26" s="220">
        <f>IFERROR(INDEX('Annex 1 LV, HV and UMS charges'!$C$14:$C$45,MATCH($A26,'Annex 1 LV, HV and UMS charges'!$A$14:$A$310,0)),INDEX('Annex 4 LDNO charges'!$C$14:$C$203,MATCH($A26,'Annex 4 LDNO charges'!$A$14:$A$203,0)))</f>
        <v>0</v>
      </c>
      <c r="D26" s="44"/>
      <c r="E26" s="44"/>
      <c r="F26" s="39">
        <v>6.7209034716197477E-2</v>
      </c>
    </row>
    <row r="27" spans="1:6" ht="15" x14ac:dyDescent="0.2">
      <c r="A27" s="171" t="s">
        <v>543</v>
      </c>
      <c r="B27" s="219" t="str">
        <f>IFERROR(INDEX('Annex 1 LV, HV and UMS charges'!$B$14:$B$45,MATCH($A27,'Annex 1 LV, HV and UMS charges'!$A$14:$A$310,0)),INDEX('Annex 4 LDNO charges'!$B$14:$B$203,MATCH($A27,'Annex 4 LDNO charges'!$A$14:$A$203,0)))</f>
        <v>H04</v>
      </c>
      <c r="C27" s="220">
        <f>IFERROR(INDEX('Annex 1 LV, HV and UMS charges'!$C$14:$C$45,MATCH($A27,'Annex 1 LV, HV and UMS charges'!$A$14:$A$310,0)),INDEX('Annex 4 LDNO charges'!$C$14:$C$203,MATCH($A27,'Annex 4 LDNO charges'!$A$14:$A$203,0)))</f>
        <v>0</v>
      </c>
      <c r="D27" s="44"/>
      <c r="E27" s="44"/>
      <c r="F27" s="39">
        <v>6.7209034716197477E-2</v>
      </c>
    </row>
    <row r="28" spans="1:6" ht="15" x14ac:dyDescent="0.2">
      <c r="A28" s="171" t="s">
        <v>195</v>
      </c>
      <c r="B28" s="219" t="str">
        <f>IFERROR(INDEX('Annex 1 LV, HV and UMS charges'!$B$14:$B$45,MATCH($A28,'Annex 1 LV, HV and UMS charges'!$A$14:$A$310,0)),INDEX('Annex 4 LDNO charges'!$B$14:$B$203,MATCH($A28,'Annex 4 LDNO charges'!$A$14:$A$203,0)))</f>
        <v>95, 96, 97, 98, 99</v>
      </c>
      <c r="C28" s="220" t="str">
        <f>IFERROR(INDEX('Annex 1 LV, HV and UMS charges'!$C$14:$C$45,MATCH($A28,'Annex 1 LV, HV and UMS charges'!$A$14:$A$310,0)),INDEX('Annex 4 LDNO charges'!$C$14:$C$203,MATCH($A28,'Annex 4 LDNO charges'!$A$14:$A$203,0)))</f>
        <v>0, 1 or 8</v>
      </c>
      <c r="D28" s="44"/>
      <c r="E28" s="44"/>
      <c r="F28" s="39">
        <v>0</v>
      </c>
    </row>
    <row r="29" spans="1:6" ht="15" x14ac:dyDescent="0.2">
      <c r="A29" s="171" t="s">
        <v>196</v>
      </c>
      <c r="B29" s="219">
        <f>IFERROR(INDEX('Annex 1 LV, HV and UMS charges'!$B$14:$B$45,MATCH($A29,'Annex 1 LV, HV and UMS charges'!$A$14:$A$310,0)),INDEX('Annex 4 LDNO charges'!$B$14:$B$203,MATCH($A29,'Annex 4 LDNO charges'!$A$14:$A$203,0)))</f>
        <v>625</v>
      </c>
      <c r="C29" s="220">
        <f>IFERROR(INDEX('Annex 1 LV, HV and UMS charges'!$C$14:$C$45,MATCH($A29,'Annex 1 LV, HV and UMS charges'!$A$14:$A$310,0)),INDEX('Annex 4 LDNO charges'!$C$14:$C$203,MATCH($A29,'Annex 4 LDNO charges'!$A$14:$A$203,0)))</f>
        <v>0</v>
      </c>
      <c r="D29" s="44"/>
      <c r="E29" s="44"/>
      <c r="F29" s="39">
        <v>0</v>
      </c>
    </row>
    <row r="30" spans="1:6" ht="15" x14ac:dyDescent="0.2">
      <c r="A30" s="171" t="s">
        <v>197</v>
      </c>
      <c r="B30" s="219">
        <f>IFERROR(INDEX('Annex 1 LV, HV and UMS charges'!$B$14:$B$45,MATCH($A30,'Annex 1 LV, HV and UMS charges'!$A$14:$A$310,0)),INDEX('Annex 4 LDNO charges'!$B$14:$B$203,MATCH($A30,'Annex 4 LDNO charges'!$A$14:$A$203,0)))</f>
        <v>570</v>
      </c>
      <c r="C30" s="220">
        <f>IFERROR(INDEX('Annex 1 LV, HV and UMS charges'!$C$14:$C$45,MATCH($A30,'Annex 1 LV, HV and UMS charges'!$A$14:$A$310,0)),INDEX('Annex 4 LDNO charges'!$C$14:$C$203,MATCH($A30,'Annex 4 LDNO charges'!$A$14:$A$203,0)))</f>
        <v>0</v>
      </c>
      <c r="D30" s="44"/>
      <c r="E30" s="44"/>
      <c r="F30" s="39">
        <v>0</v>
      </c>
    </row>
    <row r="31" spans="1:6" ht="15" x14ac:dyDescent="0.2">
      <c r="A31" s="171" t="s">
        <v>198</v>
      </c>
      <c r="B31" s="219" t="str">
        <f>IFERROR(INDEX('Annex 1 LV, HV and UMS charges'!$B$14:$B$45,MATCH($A31,'Annex 1 LV, HV and UMS charges'!$A$14:$A$310,0)),INDEX('Annex 4 LDNO charges'!$B$14:$B$203,MATCH($A31,'Annex 4 LDNO charges'!$A$14:$A$203,0)))</f>
        <v>571, 573</v>
      </c>
      <c r="C31" s="220">
        <f>IFERROR(INDEX('Annex 1 LV, HV and UMS charges'!$C$14:$C$45,MATCH($A31,'Annex 1 LV, HV and UMS charges'!$A$14:$A$310,0)),INDEX('Annex 4 LDNO charges'!$C$14:$C$203,MATCH($A31,'Annex 4 LDNO charges'!$A$14:$A$203,0)))</f>
        <v>0</v>
      </c>
      <c r="D31" s="44"/>
      <c r="E31" s="44"/>
      <c r="F31" s="39">
        <v>0</v>
      </c>
    </row>
    <row r="32" spans="1:6" ht="15" x14ac:dyDescent="0.2">
      <c r="A32" s="171" t="s">
        <v>199</v>
      </c>
      <c r="B32" s="219" t="str">
        <f>IFERROR(INDEX('Annex 1 LV, HV and UMS charges'!$B$14:$B$45,MATCH($A32,'Annex 1 LV, HV and UMS charges'!$A$14:$A$310,0)),INDEX('Annex 4 LDNO charges'!$B$14:$B$203,MATCH($A32,'Annex 4 LDNO charges'!$A$14:$A$203,0)))</f>
        <v>141, 142</v>
      </c>
      <c r="C32" s="220">
        <f>IFERROR(INDEX('Annex 1 LV, HV and UMS charges'!$C$14:$C$45,MATCH($A32,'Annex 1 LV, HV and UMS charges'!$A$14:$A$310,0)),INDEX('Annex 4 LDNO charges'!$C$14:$C$203,MATCH($A32,'Annex 4 LDNO charges'!$A$14:$A$203,0)))</f>
        <v>0</v>
      </c>
      <c r="D32" s="44"/>
      <c r="E32" s="44"/>
      <c r="F32" s="39">
        <v>0</v>
      </c>
    </row>
    <row r="33" spans="1:6" ht="15" x14ac:dyDescent="0.2">
      <c r="A33" s="171" t="s">
        <v>200</v>
      </c>
      <c r="B33" s="219" t="str">
        <f>IFERROR(INDEX('Annex 1 LV, HV and UMS charges'!$B$14:$B$45,MATCH($A33,'Annex 1 LV, HV and UMS charges'!$A$14:$A$310,0)),INDEX('Annex 4 LDNO charges'!$B$14:$B$203,MATCH($A33,'Annex 4 LDNO charges'!$A$14:$A$203,0)))</f>
        <v>572, 574</v>
      </c>
      <c r="C33" s="220">
        <f>IFERROR(INDEX('Annex 1 LV, HV and UMS charges'!$C$14:$C$45,MATCH($A33,'Annex 1 LV, HV and UMS charges'!$A$14:$A$310,0)),INDEX('Annex 4 LDNO charges'!$C$14:$C$203,MATCH($A33,'Annex 4 LDNO charges'!$A$14:$A$203,0)))</f>
        <v>0</v>
      </c>
      <c r="D33" s="44"/>
      <c r="E33" s="44"/>
      <c r="F33" s="39">
        <v>0</v>
      </c>
    </row>
    <row r="34" spans="1:6" ht="15" x14ac:dyDescent="0.2">
      <c r="A34" s="171" t="s">
        <v>201</v>
      </c>
      <c r="B34" s="219" t="str">
        <f>IFERROR(INDEX('Annex 1 LV, HV and UMS charges'!$B$14:$B$45,MATCH($A34,'Annex 1 LV, HV and UMS charges'!$A$14:$A$310,0)),INDEX('Annex 4 LDNO charges'!$B$14:$B$203,MATCH($A34,'Annex 4 LDNO charges'!$A$14:$A$203,0)))</f>
        <v>143, 144</v>
      </c>
      <c r="C34" s="220">
        <f>IFERROR(INDEX('Annex 1 LV, HV and UMS charges'!$C$14:$C$45,MATCH($A34,'Annex 1 LV, HV and UMS charges'!$A$14:$A$310,0)),INDEX('Annex 4 LDNO charges'!$C$14:$C$203,MATCH($A34,'Annex 4 LDNO charges'!$A$14:$A$203,0)))</f>
        <v>0</v>
      </c>
      <c r="D34" s="44"/>
      <c r="E34" s="44"/>
      <c r="F34" s="39">
        <v>0</v>
      </c>
    </row>
    <row r="35" spans="1:6" ht="15" x14ac:dyDescent="0.2">
      <c r="A35" s="171" t="s">
        <v>202</v>
      </c>
      <c r="B35" s="219" t="str">
        <f>IFERROR(INDEX('Annex 1 LV, HV and UMS charges'!$B$14:$B$45,MATCH($A35,'Annex 1 LV, HV and UMS charges'!$A$14:$A$310,0)),INDEX('Annex 4 LDNO charges'!$B$14:$B$203,MATCH($A35,'Annex 4 LDNO charges'!$A$14:$A$203,0)))</f>
        <v>575, 577</v>
      </c>
      <c r="C35" s="220">
        <f>IFERROR(INDEX('Annex 1 LV, HV and UMS charges'!$C$14:$C$45,MATCH($A35,'Annex 1 LV, HV and UMS charges'!$A$14:$A$310,0)),INDEX('Annex 4 LDNO charges'!$C$14:$C$203,MATCH($A35,'Annex 4 LDNO charges'!$A$14:$A$203,0)))</f>
        <v>0</v>
      </c>
      <c r="D35" s="44"/>
      <c r="E35" s="44"/>
      <c r="F35" s="39">
        <v>0</v>
      </c>
    </row>
    <row r="36" spans="1:6" ht="15" x14ac:dyDescent="0.2">
      <c r="A36" s="171" t="s">
        <v>203</v>
      </c>
      <c r="B36" s="219" t="str">
        <f>IFERROR(INDEX('Annex 1 LV, HV and UMS charges'!$B$14:$B$45,MATCH($A36,'Annex 1 LV, HV and UMS charges'!$A$14:$A$310,0)),INDEX('Annex 4 LDNO charges'!$B$14:$B$203,MATCH($A36,'Annex 4 LDNO charges'!$A$14:$A$203,0)))</f>
        <v>145, 146</v>
      </c>
      <c r="C36" s="220">
        <f>IFERROR(INDEX('Annex 1 LV, HV and UMS charges'!$C$14:$C$45,MATCH($A36,'Annex 1 LV, HV and UMS charges'!$A$14:$A$310,0)),INDEX('Annex 4 LDNO charges'!$C$14:$C$203,MATCH($A36,'Annex 4 LDNO charges'!$A$14:$A$203,0)))</f>
        <v>0</v>
      </c>
      <c r="D36" s="44"/>
      <c r="E36" s="44"/>
      <c r="F36" s="39">
        <v>0</v>
      </c>
    </row>
    <row r="37" spans="1:6" ht="15" x14ac:dyDescent="0.2">
      <c r="A37" s="171" t="s">
        <v>544</v>
      </c>
      <c r="B37" s="219" t="str">
        <f>IFERROR(INDEX('Annex 1 LV, HV and UMS charges'!$B$14:$B$45,MATCH($A37,'Annex 1 LV, HV and UMS charges'!$A$14:$A$310,0)),INDEX('Annex 4 LDNO charges'!$B$14:$B$203,MATCH($A37,'Annex 4 LDNO charges'!$A$14:$A$203,0)))</f>
        <v>TBC</v>
      </c>
      <c r="C37" s="220" t="str">
        <f>IFERROR(INDEX('Annex 1 LV, HV and UMS charges'!$C$14:$C$45,MATCH($A37,'Annex 1 LV, HV and UMS charges'!$A$14:$A$310,0)),INDEX('Annex 4 LDNO charges'!$C$14:$C$203,MATCH($A37,'Annex 4 LDNO charges'!$A$14:$A$203,0)))</f>
        <v>1, 2 or 0</v>
      </c>
      <c r="D37" s="187">
        <v>2.5328982677126105E-2</v>
      </c>
      <c r="E37" s="187">
        <v>0</v>
      </c>
      <c r="F37" s="39">
        <v>6.7209034716197477E-2</v>
      </c>
    </row>
    <row r="38" spans="1:6" ht="15" x14ac:dyDescent="0.2">
      <c r="A38" s="171" t="s">
        <v>545</v>
      </c>
      <c r="B38" s="219" t="str">
        <f>IFERROR(INDEX('Annex 1 LV, HV and UMS charges'!$B$14:$B$45,MATCH($A38,'Annex 1 LV, HV and UMS charges'!$A$14:$A$310,0)),INDEX('Annex 4 LDNO charges'!$B$14:$B$203,MATCH($A38,'Annex 4 LDNO charges'!$A$14:$A$203,0)))</f>
        <v>TBC</v>
      </c>
      <c r="C38" s="220" t="str">
        <f>IFERROR(INDEX('Annex 1 LV, HV and UMS charges'!$C$14:$C$45,MATCH($A38,'Annex 1 LV, HV and UMS charges'!$A$14:$A$310,0)),INDEX('Annex 4 LDNO charges'!$C$14:$C$203,MATCH($A38,'Annex 4 LDNO charges'!$A$14:$A$203,0)))</f>
        <v>2</v>
      </c>
      <c r="D38" s="187">
        <v>0</v>
      </c>
      <c r="E38" s="187">
        <v>0</v>
      </c>
      <c r="F38" s="39">
        <v>0</v>
      </c>
    </row>
    <row r="39" spans="1:6" ht="15" x14ac:dyDescent="0.2">
      <c r="A39" s="171" t="s">
        <v>546</v>
      </c>
      <c r="B39" s="219" t="str">
        <f>IFERROR(INDEX('Annex 1 LV, HV and UMS charges'!$B$14:$B$45,MATCH($A39,'Annex 1 LV, HV and UMS charges'!$A$14:$A$310,0)),INDEX('Annex 4 LDNO charges'!$B$14:$B$203,MATCH($A39,'Annex 4 LDNO charges'!$A$14:$A$203,0)))</f>
        <v>TBC</v>
      </c>
      <c r="C39" s="220" t="str">
        <f>IFERROR(INDEX('Annex 1 LV, HV and UMS charges'!$C$14:$C$45,MATCH($A39,'Annex 1 LV, HV and UMS charges'!$A$14:$A$310,0)),INDEX('Annex 4 LDNO charges'!$C$14:$C$203,MATCH($A39,'Annex 4 LDNO charges'!$A$14:$A$203,0)))</f>
        <v>3 to 8 or 0</v>
      </c>
      <c r="D39" s="44"/>
      <c r="E39" s="44"/>
      <c r="F39" s="39">
        <v>6.7209034716197477E-2</v>
      </c>
    </row>
    <row r="40" spans="1:6" ht="15" x14ac:dyDescent="0.2">
      <c r="A40" s="171" t="s">
        <v>547</v>
      </c>
      <c r="B40" s="219" t="str">
        <f>IFERROR(INDEX('Annex 1 LV, HV and UMS charges'!$B$14:$B$45,MATCH($A40,'Annex 1 LV, HV and UMS charges'!$A$14:$A$310,0)),INDEX('Annex 4 LDNO charges'!$B$14:$B$203,MATCH($A40,'Annex 4 LDNO charges'!$A$14:$A$203,0)))</f>
        <v>TBC</v>
      </c>
      <c r="C40" s="220" t="str">
        <f>IFERROR(INDEX('Annex 1 LV, HV and UMS charges'!$C$14:$C$45,MATCH($A40,'Annex 1 LV, HV and UMS charges'!$A$14:$A$310,0)),INDEX('Annex 4 LDNO charges'!$C$14:$C$203,MATCH($A40,'Annex 4 LDNO charges'!$A$14:$A$203,0)))</f>
        <v>3 to 8 or 0</v>
      </c>
      <c r="D40" s="44"/>
      <c r="E40" s="44"/>
      <c r="F40" s="39">
        <v>6.7209034716197477E-2</v>
      </c>
    </row>
    <row r="41" spans="1:6" ht="15" x14ac:dyDescent="0.2">
      <c r="A41" s="171" t="s">
        <v>548</v>
      </c>
      <c r="B41" s="219" t="str">
        <f>IFERROR(INDEX('Annex 1 LV, HV and UMS charges'!$B$14:$B$45,MATCH($A41,'Annex 1 LV, HV and UMS charges'!$A$14:$A$310,0)),INDEX('Annex 4 LDNO charges'!$B$14:$B$203,MATCH($A41,'Annex 4 LDNO charges'!$A$14:$A$203,0)))</f>
        <v>TBC</v>
      </c>
      <c r="C41" s="220" t="str">
        <f>IFERROR(INDEX('Annex 1 LV, HV and UMS charges'!$C$14:$C$45,MATCH($A41,'Annex 1 LV, HV and UMS charges'!$A$14:$A$310,0)),INDEX('Annex 4 LDNO charges'!$C$14:$C$203,MATCH($A41,'Annex 4 LDNO charges'!$A$14:$A$203,0)))</f>
        <v>3 to 8 or 0</v>
      </c>
      <c r="D41" s="44"/>
      <c r="E41" s="44"/>
      <c r="F41" s="39">
        <v>6.7209034716197477E-2</v>
      </c>
    </row>
    <row r="42" spans="1:6" ht="15" x14ac:dyDescent="0.2">
      <c r="A42" s="171" t="s">
        <v>549</v>
      </c>
      <c r="B42" s="219" t="str">
        <f>IFERROR(INDEX('Annex 1 LV, HV and UMS charges'!$B$14:$B$45,MATCH($A42,'Annex 1 LV, HV and UMS charges'!$A$14:$A$310,0)),INDEX('Annex 4 LDNO charges'!$B$14:$B$203,MATCH($A42,'Annex 4 LDNO charges'!$A$14:$A$203,0)))</f>
        <v>TBC</v>
      </c>
      <c r="C42" s="220" t="str">
        <f>IFERROR(INDEX('Annex 1 LV, HV and UMS charges'!$C$14:$C$45,MATCH($A42,'Annex 1 LV, HV and UMS charges'!$A$14:$A$310,0)),INDEX('Annex 4 LDNO charges'!$C$14:$C$203,MATCH($A42,'Annex 4 LDNO charges'!$A$14:$A$203,0)))</f>
        <v>3 to 8 or 0</v>
      </c>
      <c r="D42" s="44"/>
      <c r="E42" s="44"/>
      <c r="F42" s="39">
        <v>6.7209034716197477E-2</v>
      </c>
    </row>
    <row r="43" spans="1:6" ht="15" x14ac:dyDescent="0.2">
      <c r="A43" s="171" t="s">
        <v>550</v>
      </c>
      <c r="B43" s="219" t="str">
        <f>IFERROR(INDEX('Annex 1 LV, HV and UMS charges'!$B$14:$B$45,MATCH($A43,'Annex 1 LV, HV and UMS charges'!$A$14:$A$310,0)),INDEX('Annex 4 LDNO charges'!$B$14:$B$203,MATCH($A43,'Annex 4 LDNO charges'!$A$14:$A$203,0)))</f>
        <v>TBC</v>
      </c>
      <c r="C43" s="220" t="str">
        <f>IFERROR(INDEX('Annex 1 LV, HV and UMS charges'!$C$14:$C$45,MATCH($A43,'Annex 1 LV, HV and UMS charges'!$A$14:$A$310,0)),INDEX('Annex 4 LDNO charges'!$C$14:$C$203,MATCH($A43,'Annex 4 LDNO charges'!$A$14:$A$203,0)))</f>
        <v>3 to 8 or 0</v>
      </c>
      <c r="D43" s="44"/>
      <c r="E43" s="44"/>
      <c r="F43" s="39">
        <v>6.7209034716197477E-2</v>
      </c>
    </row>
    <row r="44" spans="1:6" ht="15" x14ac:dyDescent="0.2">
      <c r="A44" s="171" t="s">
        <v>467</v>
      </c>
      <c r="B44" s="219" t="str">
        <f>IFERROR(INDEX('Annex 1 LV, HV and UMS charges'!$B$14:$B$45,MATCH($A44,'Annex 1 LV, HV and UMS charges'!$A$14:$A$310,0)),INDEX('Annex 4 LDNO charges'!$B$14:$B$203,MATCH($A44,'Annex 4 LDNO charges'!$A$14:$A$203,0)))</f>
        <v>TBC</v>
      </c>
      <c r="C44" s="220" t="str">
        <f>IFERROR(INDEX('Annex 1 LV, HV and UMS charges'!$C$14:$C$45,MATCH($A44,'Annex 1 LV, HV and UMS charges'!$A$14:$A$310,0)),INDEX('Annex 4 LDNO charges'!$C$14:$C$203,MATCH($A44,'Annex 4 LDNO charges'!$A$14:$A$203,0)))</f>
        <v>4</v>
      </c>
      <c r="D44" s="44"/>
      <c r="E44" s="44"/>
      <c r="F44" s="39">
        <v>0</v>
      </c>
    </row>
    <row r="45" spans="1:6" ht="15" x14ac:dyDescent="0.2">
      <c r="A45" s="171" t="s">
        <v>551</v>
      </c>
      <c r="B45" s="219" t="str">
        <f>IFERROR(INDEX('Annex 1 LV, HV and UMS charges'!$B$14:$B$45,MATCH($A45,'Annex 1 LV, HV and UMS charges'!$A$14:$A$310,0)),INDEX('Annex 4 LDNO charges'!$B$14:$B$203,MATCH($A45,'Annex 4 LDNO charges'!$A$14:$A$203,0)))</f>
        <v>TBC</v>
      </c>
      <c r="C45" s="220">
        <f>IFERROR(INDEX('Annex 1 LV, HV and UMS charges'!$C$14:$C$45,MATCH($A45,'Annex 1 LV, HV and UMS charges'!$A$14:$A$310,0)),INDEX('Annex 4 LDNO charges'!$C$14:$C$203,MATCH($A45,'Annex 4 LDNO charges'!$A$14:$A$203,0)))</f>
        <v>0</v>
      </c>
      <c r="D45" s="44"/>
      <c r="E45" s="44"/>
      <c r="F45" s="39">
        <v>6.7209034716197477E-2</v>
      </c>
    </row>
    <row r="46" spans="1:6" ht="15" x14ac:dyDescent="0.2">
      <c r="A46" s="171" t="s">
        <v>552</v>
      </c>
      <c r="B46" s="219" t="str">
        <f>IFERROR(INDEX('Annex 1 LV, HV and UMS charges'!$B$14:$B$45,MATCH($A46,'Annex 1 LV, HV and UMS charges'!$A$14:$A$310,0)),INDEX('Annex 4 LDNO charges'!$B$14:$B$203,MATCH($A46,'Annex 4 LDNO charges'!$A$14:$A$203,0)))</f>
        <v>TBC</v>
      </c>
      <c r="C46" s="220">
        <f>IFERROR(INDEX('Annex 1 LV, HV and UMS charges'!$C$14:$C$45,MATCH($A46,'Annex 1 LV, HV and UMS charges'!$A$14:$A$310,0)),INDEX('Annex 4 LDNO charges'!$C$14:$C$203,MATCH($A46,'Annex 4 LDNO charges'!$A$14:$A$203,0)))</f>
        <v>0</v>
      </c>
      <c r="D46" s="44"/>
      <c r="E46" s="44"/>
      <c r="F46" s="39">
        <v>6.7209034716197477E-2</v>
      </c>
    </row>
    <row r="47" spans="1:6" ht="15" x14ac:dyDescent="0.2">
      <c r="A47" s="171" t="s">
        <v>553</v>
      </c>
      <c r="B47" s="219" t="str">
        <f>IFERROR(INDEX('Annex 1 LV, HV and UMS charges'!$B$14:$B$45,MATCH($A47,'Annex 1 LV, HV and UMS charges'!$A$14:$A$310,0)),INDEX('Annex 4 LDNO charges'!$B$14:$B$203,MATCH($A47,'Annex 4 LDNO charges'!$A$14:$A$203,0)))</f>
        <v>TBC</v>
      </c>
      <c r="C47" s="220">
        <f>IFERROR(INDEX('Annex 1 LV, HV and UMS charges'!$C$14:$C$45,MATCH($A47,'Annex 1 LV, HV and UMS charges'!$A$14:$A$310,0)),INDEX('Annex 4 LDNO charges'!$C$14:$C$203,MATCH($A47,'Annex 4 LDNO charges'!$A$14:$A$203,0)))</f>
        <v>0</v>
      </c>
      <c r="D47" s="44"/>
      <c r="E47" s="44"/>
      <c r="F47" s="39">
        <v>6.7209034716197477E-2</v>
      </c>
    </row>
    <row r="48" spans="1:6" ht="15" x14ac:dyDescent="0.2">
      <c r="A48" s="171" t="s">
        <v>554</v>
      </c>
      <c r="B48" s="219" t="str">
        <f>IFERROR(INDEX('Annex 1 LV, HV and UMS charges'!$B$14:$B$45,MATCH($A48,'Annex 1 LV, HV and UMS charges'!$A$14:$A$310,0)),INDEX('Annex 4 LDNO charges'!$B$14:$B$203,MATCH($A48,'Annex 4 LDNO charges'!$A$14:$A$203,0)))</f>
        <v>TBC</v>
      </c>
      <c r="C48" s="220">
        <f>IFERROR(INDEX('Annex 1 LV, HV and UMS charges'!$C$14:$C$45,MATCH($A48,'Annex 1 LV, HV and UMS charges'!$A$14:$A$310,0)),INDEX('Annex 4 LDNO charges'!$C$14:$C$203,MATCH($A48,'Annex 4 LDNO charges'!$A$14:$A$203,0)))</f>
        <v>0</v>
      </c>
      <c r="D48" s="44"/>
      <c r="E48" s="44"/>
      <c r="F48" s="39">
        <v>6.7209034716197477E-2</v>
      </c>
    </row>
    <row r="49" spans="1:6" ht="15" x14ac:dyDescent="0.2">
      <c r="A49" s="171" t="s">
        <v>555</v>
      </c>
      <c r="B49" s="219" t="str">
        <f>IFERROR(INDEX('Annex 1 LV, HV and UMS charges'!$B$14:$B$45,MATCH($A49,'Annex 1 LV, HV and UMS charges'!$A$14:$A$310,0)),INDEX('Annex 4 LDNO charges'!$B$14:$B$203,MATCH($A49,'Annex 4 LDNO charges'!$A$14:$A$203,0)))</f>
        <v>TBC</v>
      </c>
      <c r="C49" s="220">
        <f>IFERROR(INDEX('Annex 1 LV, HV and UMS charges'!$C$14:$C$45,MATCH($A49,'Annex 1 LV, HV and UMS charges'!$A$14:$A$310,0)),INDEX('Annex 4 LDNO charges'!$C$14:$C$203,MATCH($A49,'Annex 4 LDNO charges'!$A$14:$A$203,0)))</f>
        <v>0</v>
      </c>
      <c r="D49" s="44"/>
      <c r="E49" s="44"/>
      <c r="F49" s="39">
        <v>6.7209034716197477E-2</v>
      </c>
    </row>
    <row r="50" spans="1:6" ht="15" x14ac:dyDescent="0.2">
      <c r="A50" s="171" t="s">
        <v>468</v>
      </c>
      <c r="B50" s="219" t="str">
        <f>IFERROR(INDEX('Annex 1 LV, HV and UMS charges'!$B$14:$B$45,MATCH($A50,'Annex 1 LV, HV and UMS charges'!$A$14:$A$310,0)),INDEX('Annex 4 LDNO charges'!$B$14:$B$203,MATCH($A50,'Annex 4 LDNO charges'!$A$14:$A$203,0)))</f>
        <v>TBC</v>
      </c>
      <c r="C50" s="220" t="str">
        <f>IFERROR(INDEX('Annex 1 LV, HV and UMS charges'!$C$14:$C$45,MATCH($A50,'Annex 1 LV, HV and UMS charges'!$A$14:$A$310,0)),INDEX('Annex 4 LDNO charges'!$C$14:$C$203,MATCH($A50,'Annex 4 LDNO charges'!$A$14:$A$203,0)))</f>
        <v>0, 1 or 8</v>
      </c>
      <c r="D50" s="44"/>
      <c r="E50" s="44"/>
      <c r="F50" s="39">
        <v>0</v>
      </c>
    </row>
    <row r="51" spans="1:6" ht="15" x14ac:dyDescent="0.2">
      <c r="A51" s="171" t="s">
        <v>469</v>
      </c>
      <c r="B51" s="219" t="str">
        <f>IFERROR(INDEX('Annex 1 LV, HV and UMS charges'!$B$14:$B$45,MATCH($A51,'Annex 1 LV, HV and UMS charges'!$A$14:$A$310,0)),INDEX('Annex 4 LDNO charges'!$B$14:$B$203,MATCH($A51,'Annex 4 LDNO charges'!$A$14:$A$203,0)))</f>
        <v>TBC</v>
      </c>
      <c r="C51" s="220">
        <f>IFERROR(INDEX('Annex 1 LV, HV and UMS charges'!$C$14:$C$45,MATCH($A51,'Annex 1 LV, HV and UMS charges'!$A$14:$A$310,0)),INDEX('Annex 4 LDNO charges'!$C$14:$C$203,MATCH($A51,'Annex 4 LDNO charges'!$A$14:$A$203,0)))</f>
        <v>0</v>
      </c>
      <c r="D51" s="44"/>
      <c r="E51" s="44"/>
      <c r="F51" s="39">
        <v>0</v>
      </c>
    </row>
    <row r="52" spans="1:6" ht="15" x14ac:dyDescent="0.2">
      <c r="A52" s="171" t="s">
        <v>470</v>
      </c>
      <c r="B52" s="219" t="str">
        <f>IFERROR(INDEX('Annex 1 LV, HV and UMS charges'!$B$14:$B$45,MATCH($A52,'Annex 1 LV, HV and UMS charges'!$A$14:$A$310,0)),INDEX('Annex 4 LDNO charges'!$B$14:$B$203,MATCH($A52,'Annex 4 LDNO charges'!$A$14:$A$203,0)))</f>
        <v>TBC</v>
      </c>
      <c r="C52" s="220">
        <f>IFERROR(INDEX('Annex 1 LV, HV and UMS charges'!$C$14:$C$45,MATCH($A52,'Annex 1 LV, HV and UMS charges'!$A$14:$A$310,0)),INDEX('Annex 4 LDNO charges'!$C$14:$C$203,MATCH($A52,'Annex 4 LDNO charges'!$A$14:$A$203,0)))</f>
        <v>0</v>
      </c>
      <c r="D52" s="44"/>
      <c r="E52" s="44"/>
      <c r="F52" s="39">
        <v>0</v>
      </c>
    </row>
    <row r="53" spans="1:6" ht="15" x14ac:dyDescent="0.2">
      <c r="A53" s="171" t="s">
        <v>556</v>
      </c>
      <c r="B53" s="219" t="str">
        <f>IFERROR(INDEX('Annex 1 LV, HV and UMS charges'!$B$14:$B$45,MATCH($A53,'Annex 1 LV, HV and UMS charges'!$A$14:$A$310,0)),INDEX('Annex 4 LDNO charges'!$B$14:$B$203,MATCH($A53,'Annex 4 LDNO charges'!$A$14:$A$203,0)))</f>
        <v>TBC</v>
      </c>
      <c r="C53" s="220" t="str">
        <f>IFERROR(INDEX('Annex 1 LV, HV and UMS charges'!$C$14:$C$45,MATCH($A53,'Annex 1 LV, HV and UMS charges'!$A$14:$A$310,0)),INDEX('Annex 4 LDNO charges'!$C$14:$C$203,MATCH($A53,'Annex 4 LDNO charges'!$A$14:$A$203,0)))</f>
        <v>1, 2 or 0</v>
      </c>
      <c r="D53" s="187">
        <v>2.5328982677126105E-2</v>
      </c>
      <c r="E53" s="187">
        <v>0</v>
      </c>
      <c r="F53" s="39">
        <v>6.7209034716197477E-2</v>
      </c>
    </row>
    <row r="54" spans="1:6" ht="15" x14ac:dyDescent="0.2">
      <c r="A54" s="171" t="s">
        <v>557</v>
      </c>
      <c r="B54" s="219" t="str">
        <f>IFERROR(INDEX('Annex 1 LV, HV and UMS charges'!$B$14:$B$45,MATCH($A54,'Annex 1 LV, HV and UMS charges'!$A$14:$A$310,0)),INDEX('Annex 4 LDNO charges'!$B$14:$B$203,MATCH($A54,'Annex 4 LDNO charges'!$A$14:$A$203,0)))</f>
        <v>TBC</v>
      </c>
      <c r="C54" s="220" t="str">
        <f>IFERROR(INDEX('Annex 1 LV, HV and UMS charges'!$C$14:$C$45,MATCH($A54,'Annex 1 LV, HV and UMS charges'!$A$14:$A$310,0)),INDEX('Annex 4 LDNO charges'!$C$14:$C$203,MATCH($A54,'Annex 4 LDNO charges'!$A$14:$A$203,0)))</f>
        <v>2</v>
      </c>
      <c r="D54" s="187">
        <v>0</v>
      </c>
      <c r="E54" s="187">
        <v>0</v>
      </c>
      <c r="F54" s="39">
        <v>0</v>
      </c>
    </row>
    <row r="55" spans="1:6" ht="15" x14ac:dyDescent="0.2">
      <c r="A55" s="171" t="s">
        <v>558</v>
      </c>
      <c r="B55" s="219" t="str">
        <f>IFERROR(INDEX('Annex 1 LV, HV and UMS charges'!$B$14:$B$45,MATCH($A55,'Annex 1 LV, HV and UMS charges'!$A$14:$A$310,0)),INDEX('Annex 4 LDNO charges'!$B$14:$B$203,MATCH($A55,'Annex 4 LDNO charges'!$A$14:$A$203,0)))</f>
        <v>TBC</v>
      </c>
      <c r="C55" s="220" t="str">
        <f>IFERROR(INDEX('Annex 1 LV, HV and UMS charges'!$C$14:$C$45,MATCH($A55,'Annex 1 LV, HV and UMS charges'!$A$14:$A$310,0)),INDEX('Annex 4 LDNO charges'!$C$14:$C$203,MATCH($A55,'Annex 4 LDNO charges'!$A$14:$A$203,0)))</f>
        <v>3 to 8 or 0</v>
      </c>
      <c r="D55" s="44"/>
      <c r="E55" s="44"/>
      <c r="F55" s="39">
        <v>6.7209034716197477E-2</v>
      </c>
    </row>
    <row r="56" spans="1:6" ht="15" x14ac:dyDescent="0.2">
      <c r="A56" s="171" t="s">
        <v>559</v>
      </c>
      <c r="B56" s="219" t="str">
        <f>IFERROR(INDEX('Annex 1 LV, HV and UMS charges'!$B$14:$B$45,MATCH($A56,'Annex 1 LV, HV and UMS charges'!$A$14:$A$310,0)),INDEX('Annex 4 LDNO charges'!$B$14:$B$203,MATCH($A56,'Annex 4 LDNO charges'!$A$14:$A$203,0)))</f>
        <v>TBC</v>
      </c>
      <c r="C56" s="220" t="str">
        <f>IFERROR(INDEX('Annex 1 LV, HV and UMS charges'!$C$14:$C$45,MATCH($A56,'Annex 1 LV, HV and UMS charges'!$A$14:$A$310,0)),INDEX('Annex 4 LDNO charges'!$C$14:$C$203,MATCH($A56,'Annex 4 LDNO charges'!$A$14:$A$203,0)))</f>
        <v>3 to 8 or 0</v>
      </c>
      <c r="D56" s="44"/>
      <c r="E56" s="44"/>
      <c r="F56" s="39">
        <v>6.7209034716197477E-2</v>
      </c>
    </row>
    <row r="57" spans="1:6" ht="15" x14ac:dyDescent="0.2">
      <c r="A57" s="171" t="s">
        <v>560</v>
      </c>
      <c r="B57" s="219" t="str">
        <f>IFERROR(INDEX('Annex 1 LV, HV and UMS charges'!$B$14:$B$45,MATCH($A57,'Annex 1 LV, HV and UMS charges'!$A$14:$A$310,0)),INDEX('Annex 4 LDNO charges'!$B$14:$B$203,MATCH($A57,'Annex 4 LDNO charges'!$A$14:$A$203,0)))</f>
        <v>TBC</v>
      </c>
      <c r="C57" s="220" t="str">
        <f>IFERROR(INDEX('Annex 1 LV, HV and UMS charges'!$C$14:$C$45,MATCH($A57,'Annex 1 LV, HV and UMS charges'!$A$14:$A$310,0)),INDEX('Annex 4 LDNO charges'!$C$14:$C$203,MATCH($A57,'Annex 4 LDNO charges'!$A$14:$A$203,0)))</f>
        <v>3 to 8 or 0</v>
      </c>
      <c r="D57" s="44"/>
      <c r="E57" s="44"/>
      <c r="F57" s="39">
        <v>6.7209034716197477E-2</v>
      </c>
    </row>
    <row r="58" spans="1:6" ht="15" x14ac:dyDescent="0.2">
      <c r="A58" s="171" t="s">
        <v>561</v>
      </c>
      <c r="B58" s="219" t="str">
        <f>IFERROR(INDEX('Annex 1 LV, HV and UMS charges'!$B$14:$B$45,MATCH($A58,'Annex 1 LV, HV and UMS charges'!$A$14:$A$310,0)),INDEX('Annex 4 LDNO charges'!$B$14:$B$203,MATCH($A58,'Annex 4 LDNO charges'!$A$14:$A$203,0)))</f>
        <v>TBC</v>
      </c>
      <c r="C58" s="220" t="str">
        <f>IFERROR(INDEX('Annex 1 LV, HV and UMS charges'!$C$14:$C$45,MATCH($A58,'Annex 1 LV, HV and UMS charges'!$A$14:$A$310,0)),INDEX('Annex 4 LDNO charges'!$C$14:$C$203,MATCH($A58,'Annex 4 LDNO charges'!$A$14:$A$203,0)))</f>
        <v>3 to 8 or 0</v>
      </c>
      <c r="D58" s="44"/>
      <c r="E58" s="44"/>
      <c r="F58" s="39">
        <v>6.7209034716197477E-2</v>
      </c>
    </row>
    <row r="59" spans="1:6" ht="15" x14ac:dyDescent="0.2">
      <c r="A59" s="171" t="s">
        <v>562</v>
      </c>
      <c r="B59" s="219" t="str">
        <f>IFERROR(INDEX('Annex 1 LV, HV and UMS charges'!$B$14:$B$45,MATCH($A59,'Annex 1 LV, HV and UMS charges'!$A$14:$A$310,0)),INDEX('Annex 4 LDNO charges'!$B$14:$B$203,MATCH($A59,'Annex 4 LDNO charges'!$A$14:$A$203,0)))</f>
        <v>TBC</v>
      </c>
      <c r="C59" s="220" t="str">
        <f>IFERROR(INDEX('Annex 1 LV, HV and UMS charges'!$C$14:$C$45,MATCH($A59,'Annex 1 LV, HV and UMS charges'!$A$14:$A$310,0)),INDEX('Annex 4 LDNO charges'!$C$14:$C$203,MATCH($A59,'Annex 4 LDNO charges'!$A$14:$A$203,0)))</f>
        <v>3 to 8 or 0</v>
      </c>
      <c r="D59" s="44"/>
      <c r="E59" s="44"/>
      <c r="F59" s="39">
        <v>6.7209034716197477E-2</v>
      </c>
    </row>
    <row r="60" spans="1:6" ht="15" x14ac:dyDescent="0.2">
      <c r="A60" s="171" t="s">
        <v>471</v>
      </c>
      <c r="B60" s="219" t="str">
        <f>IFERROR(INDEX('Annex 1 LV, HV and UMS charges'!$B$14:$B$45,MATCH($A60,'Annex 1 LV, HV and UMS charges'!$A$14:$A$310,0)),INDEX('Annex 4 LDNO charges'!$B$14:$B$203,MATCH($A60,'Annex 4 LDNO charges'!$A$14:$A$203,0)))</f>
        <v>TBC</v>
      </c>
      <c r="C60" s="220" t="str">
        <f>IFERROR(INDEX('Annex 1 LV, HV and UMS charges'!$C$14:$C$45,MATCH($A60,'Annex 1 LV, HV and UMS charges'!$A$14:$A$310,0)),INDEX('Annex 4 LDNO charges'!$C$14:$C$203,MATCH($A60,'Annex 4 LDNO charges'!$A$14:$A$203,0)))</f>
        <v>4</v>
      </c>
      <c r="D60" s="44"/>
      <c r="E60" s="44"/>
      <c r="F60" s="39">
        <v>0</v>
      </c>
    </row>
    <row r="61" spans="1:6" ht="15" x14ac:dyDescent="0.2">
      <c r="A61" s="171" t="s">
        <v>563</v>
      </c>
      <c r="B61" s="219" t="str">
        <f>IFERROR(INDEX('Annex 1 LV, HV and UMS charges'!$B$14:$B$45,MATCH($A61,'Annex 1 LV, HV and UMS charges'!$A$14:$A$310,0)),INDEX('Annex 4 LDNO charges'!$B$14:$B$203,MATCH($A61,'Annex 4 LDNO charges'!$A$14:$A$203,0)))</f>
        <v>TBC</v>
      </c>
      <c r="C61" s="220">
        <f>IFERROR(INDEX('Annex 1 LV, HV and UMS charges'!$C$14:$C$45,MATCH($A61,'Annex 1 LV, HV and UMS charges'!$A$14:$A$310,0)),INDEX('Annex 4 LDNO charges'!$C$14:$C$203,MATCH($A61,'Annex 4 LDNO charges'!$A$14:$A$203,0)))</f>
        <v>0</v>
      </c>
      <c r="D61" s="44"/>
      <c r="E61" s="44"/>
      <c r="F61" s="39">
        <v>6.7209034716197477E-2</v>
      </c>
    </row>
    <row r="62" spans="1:6" ht="15" x14ac:dyDescent="0.2">
      <c r="A62" s="171" t="s">
        <v>564</v>
      </c>
      <c r="B62" s="219" t="str">
        <f>IFERROR(INDEX('Annex 1 LV, HV and UMS charges'!$B$14:$B$45,MATCH($A62,'Annex 1 LV, HV and UMS charges'!$A$14:$A$310,0)),INDEX('Annex 4 LDNO charges'!$B$14:$B$203,MATCH($A62,'Annex 4 LDNO charges'!$A$14:$A$203,0)))</f>
        <v>TBC</v>
      </c>
      <c r="C62" s="220">
        <f>IFERROR(INDEX('Annex 1 LV, HV and UMS charges'!$C$14:$C$45,MATCH($A62,'Annex 1 LV, HV and UMS charges'!$A$14:$A$310,0)),INDEX('Annex 4 LDNO charges'!$C$14:$C$203,MATCH($A62,'Annex 4 LDNO charges'!$A$14:$A$203,0)))</f>
        <v>0</v>
      </c>
      <c r="D62" s="44"/>
      <c r="E62" s="44"/>
      <c r="F62" s="39">
        <v>6.7209034716197477E-2</v>
      </c>
    </row>
    <row r="63" spans="1:6" ht="15" x14ac:dyDescent="0.2">
      <c r="A63" s="171" t="s">
        <v>565</v>
      </c>
      <c r="B63" s="219" t="str">
        <f>IFERROR(INDEX('Annex 1 LV, HV and UMS charges'!$B$14:$B$45,MATCH($A63,'Annex 1 LV, HV and UMS charges'!$A$14:$A$310,0)),INDEX('Annex 4 LDNO charges'!$B$14:$B$203,MATCH($A63,'Annex 4 LDNO charges'!$A$14:$A$203,0)))</f>
        <v>TBC</v>
      </c>
      <c r="C63" s="220">
        <f>IFERROR(INDEX('Annex 1 LV, HV and UMS charges'!$C$14:$C$45,MATCH($A63,'Annex 1 LV, HV and UMS charges'!$A$14:$A$310,0)),INDEX('Annex 4 LDNO charges'!$C$14:$C$203,MATCH($A63,'Annex 4 LDNO charges'!$A$14:$A$203,0)))</f>
        <v>0</v>
      </c>
      <c r="D63" s="44"/>
      <c r="E63" s="44"/>
      <c r="F63" s="39">
        <v>6.7209034716197477E-2</v>
      </c>
    </row>
    <row r="64" spans="1:6" ht="15" x14ac:dyDescent="0.2">
      <c r="A64" s="171" t="s">
        <v>566</v>
      </c>
      <c r="B64" s="219" t="str">
        <f>IFERROR(INDEX('Annex 1 LV, HV and UMS charges'!$B$14:$B$45,MATCH($A64,'Annex 1 LV, HV and UMS charges'!$A$14:$A$310,0)),INDEX('Annex 4 LDNO charges'!$B$14:$B$203,MATCH($A64,'Annex 4 LDNO charges'!$A$14:$A$203,0)))</f>
        <v>TBC</v>
      </c>
      <c r="C64" s="220">
        <f>IFERROR(INDEX('Annex 1 LV, HV and UMS charges'!$C$14:$C$45,MATCH($A64,'Annex 1 LV, HV and UMS charges'!$A$14:$A$310,0)),INDEX('Annex 4 LDNO charges'!$C$14:$C$203,MATCH($A64,'Annex 4 LDNO charges'!$A$14:$A$203,0)))</f>
        <v>0</v>
      </c>
      <c r="D64" s="44"/>
      <c r="E64" s="44"/>
      <c r="F64" s="39">
        <v>6.7209034716197477E-2</v>
      </c>
    </row>
    <row r="65" spans="1:6" ht="15" x14ac:dyDescent="0.2">
      <c r="A65" s="171" t="s">
        <v>567</v>
      </c>
      <c r="B65" s="219" t="str">
        <f>IFERROR(INDEX('Annex 1 LV, HV and UMS charges'!$B$14:$B$45,MATCH($A65,'Annex 1 LV, HV and UMS charges'!$A$14:$A$310,0)),INDEX('Annex 4 LDNO charges'!$B$14:$B$203,MATCH($A65,'Annex 4 LDNO charges'!$A$14:$A$203,0)))</f>
        <v>TBC</v>
      </c>
      <c r="C65" s="220">
        <f>IFERROR(INDEX('Annex 1 LV, HV and UMS charges'!$C$14:$C$45,MATCH($A65,'Annex 1 LV, HV and UMS charges'!$A$14:$A$310,0)),INDEX('Annex 4 LDNO charges'!$C$14:$C$203,MATCH($A65,'Annex 4 LDNO charges'!$A$14:$A$203,0)))</f>
        <v>0</v>
      </c>
      <c r="D65" s="44"/>
      <c r="E65" s="44"/>
      <c r="F65" s="39">
        <v>6.7209034716197477E-2</v>
      </c>
    </row>
    <row r="66" spans="1:6" ht="15" x14ac:dyDescent="0.2">
      <c r="A66" s="171" t="s">
        <v>568</v>
      </c>
      <c r="B66" s="219" t="str">
        <f>IFERROR(INDEX('Annex 1 LV, HV and UMS charges'!$B$14:$B$45,MATCH($A66,'Annex 1 LV, HV and UMS charges'!$A$14:$A$310,0)),INDEX('Annex 4 LDNO charges'!$B$14:$B$203,MATCH($A66,'Annex 4 LDNO charges'!$A$14:$A$203,0)))</f>
        <v>TBC</v>
      </c>
      <c r="C66" s="220">
        <f>IFERROR(INDEX('Annex 1 LV, HV and UMS charges'!$C$14:$C$45,MATCH($A66,'Annex 1 LV, HV and UMS charges'!$A$14:$A$310,0)),INDEX('Annex 4 LDNO charges'!$C$14:$C$203,MATCH($A66,'Annex 4 LDNO charges'!$A$14:$A$203,0)))</f>
        <v>0</v>
      </c>
      <c r="D66" s="44"/>
      <c r="E66" s="44"/>
      <c r="F66" s="39">
        <v>6.7209034716197477E-2</v>
      </c>
    </row>
    <row r="67" spans="1:6" ht="15" x14ac:dyDescent="0.2">
      <c r="A67" s="171" t="s">
        <v>569</v>
      </c>
      <c r="B67" s="219" t="str">
        <f>IFERROR(INDEX('Annex 1 LV, HV and UMS charges'!$B$14:$B$45,MATCH($A67,'Annex 1 LV, HV and UMS charges'!$A$14:$A$310,0)),INDEX('Annex 4 LDNO charges'!$B$14:$B$203,MATCH($A67,'Annex 4 LDNO charges'!$A$14:$A$203,0)))</f>
        <v>TBC</v>
      </c>
      <c r="C67" s="220">
        <f>IFERROR(INDEX('Annex 1 LV, HV and UMS charges'!$C$14:$C$45,MATCH($A67,'Annex 1 LV, HV and UMS charges'!$A$14:$A$310,0)),INDEX('Annex 4 LDNO charges'!$C$14:$C$203,MATCH($A67,'Annex 4 LDNO charges'!$A$14:$A$203,0)))</f>
        <v>0</v>
      </c>
      <c r="D67" s="44"/>
      <c r="E67" s="44"/>
      <c r="F67" s="39">
        <v>6.7209034716197477E-2</v>
      </c>
    </row>
    <row r="68" spans="1:6" ht="15" x14ac:dyDescent="0.2">
      <c r="A68" s="171" t="s">
        <v>570</v>
      </c>
      <c r="B68" s="219" t="str">
        <f>IFERROR(INDEX('Annex 1 LV, HV and UMS charges'!$B$14:$B$45,MATCH($A68,'Annex 1 LV, HV and UMS charges'!$A$14:$A$310,0)),INDEX('Annex 4 LDNO charges'!$B$14:$B$203,MATCH($A68,'Annex 4 LDNO charges'!$A$14:$A$203,0)))</f>
        <v>TBC</v>
      </c>
      <c r="C68" s="220">
        <f>IFERROR(INDEX('Annex 1 LV, HV and UMS charges'!$C$14:$C$45,MATCH($A68,'Annex 1 LV, HV and UMS charges'!$A$14:$A$310,0)),INDEX('Annex 4 LDNO charges'!$C$14:$C$203,MATCH($A68,'Annex 4 LDNO charges'!$A$14:$A$203,0)))</f>
        <v>0</v>
      </c>
      <c r="D68" s="44"/>
      <c r="E68" s="44"/>
      <c r="F68" s="39">
        <v>6.7209034716197477E-2</v>
      </c>
    </row>
    <row r="69" spans="1:6" ht="15" x14ac:dyDescent="0.2">
      <c r="A69" s="171" t="s">
        <v>571</v>
      </c>
      <c r="B69" s="219" t="str">
        <f>IFERROR(INDEX('Annex 1 LV, HV and UMS charges'!$B$14:$B$45,MATCH($A69,'Annex 1 LV, HV and UMS charges'!$A$14:$A$310,0)),INDEX('Annex 4 LDNO charges'!$B$14:$B$203,MATCH($A69,'Annex 4 LDNO charges'!$A$14:$A$203,0)))</f>
        <v>TBC</v>
      </c>
      <c r="C69" s="220">
        <f>IFERROR(INDEX('Annex 1 LV, HV and UMS charges'!$C$14:$C$45,MATCH($A69,'Annex 1 LV, HV and UMS charges'!$A$14:$A$310,0)),INDEX('Annex 4 LDNO charges'!$C$14:$C$203,MATCH($A69,'Annex 4 LDNO charges'!$A$14:$A$203,0)))</f>
        <v>0</v>
      </c>
      <c r="D69" s="44"/>
      <c r="E69" s="44"/>
      <c r="F69" s="39">
        <v>6.7209034716197477E-2</v>
      </c>
    </row>
    <row r="70" spans="1:6" ht="15" x14ac:dyDescent="0.2">
      <c r="A70" s="171" t="s">
        <v>572</v>
      </c>
      <c r="B70" s="219" t="str">
        <f>IFERROR(INDEX('Annex 1 LV, HV and UMS charges'!$B$14:$B$45,MATCH($A70,'Annex 1 LV, HV and UMS charges'!$A$14:$A$310,0)),INDEX('Annex 4 LDNO charges'!$B$14:$B$203,MATCH($A70,'Annex 4 LDNO charges'!$A$14:$A$203,0)))</f>
        <v>TBC</v>
      </c>
      <c r="C70" s="220">
        <f>IFERROR(INDEX('Annex 1 LV, HV and UMS charges'!$C$14:$C$45,MATCH($A70,'Annex 1 LV, HV and UMS charges'!$A$14:$A$310,0)),INDEX('Annex 4 LDNO charges'!$C$14:$C$203,MATCH($A70,'Annex 4 LDNO charges'!$A$14:$A$203,0)))</f>
        <v>0</v>
      </c>
      <c r="D70" s="44"/>
      <c r="E70" s="44"/>
      <c r="F70" s="39">
        <v>6.7209034716197477E-2</v>
      </c>
    </row>
    <row r="71" spans="1:6" ht="15" x14ac:dyDescent="0.2">
      <c r="A71" s="171" t="s">
        <v>573</v>
      </c>
      <c r="B71" s="219" t="str">
        <f>IFERROR(INDEX('Annex 1 LV, HV and UMS charges'!$B$14:$B$45,MATCH($A71,'Annex 1 LV, HV and UMS charges'!$A$14:$A$310,0)),INDEX('Annex 4 LDNO charges'!$B$14:$B$203,MATCH($A71,'Annex 4 LDNO charges'!$A$14:$A$203,0)))</f>
        <v>TBC</v>
      </c>
      <c r="C71" s="220">
        <f>IFERROR(INDEX('Annex 1 LV, HV and UMS charges'!$C$14:$C$45,MATCH($A71,'Annex 1 LV, HV and UMS charges'!$A$14:$A$310,0)),INDEX('Annex 4 LDNO charges'!$C$14:$C$203,MATCH($A71,'Annex 4 LDNO charges'!$A$14:$A$203,0)))</f>
        <v>0</v>
      </c>
      <c r="D71" s="44"/>
      <c r="E71" s="44"/>
      <c r="F71" s="39">
        <v>6.7209034716197477E-2</v>
      </c>
    </row>
    <row r="72" spans="1:6" ht="15" x14ac:dyDescent="0.2">
      <c r="A72" s="171" t="s">
        <v>574</v>
      </c>
      <c r="B72" s="219" t="str">
        <f>IFERROR(INDEX('Annex 1 LV, HV and UMS charges'!$B$14:$B$45,MATCH($A72,'Annex 1 LV, HV and UMS charges'!$A$14:$A$310,0)),INDEX('Annex 4 LDNO charges'!$B$14:$B$203,MATCH($A72,'Annex 4 LDNO charges'!$A$14:$A$203,0)))</f>
        <v>TBC</v>
      </c>
      <c r="C72" s="220">
        <f>IFERROR(INDEX('Annex 1 LV, HV and UMS charges'!$C$14:$C$45,MATCH($A72,'Annex 1 LV, HV and UMS charges'!$A$14:$A$310,0)),INDEX('Annex 4 LDNO charges'!$C$14:$C$203,MATCH($A72,'Annex 4 LDNO charges'!$A$14:$A$203,0)))</f>
        <v>0</v>
      </c>
      <c r="D72" s="44"/>
      <c r="E72" s="44"/>
      <c r="F72" s="39">
        <v>6.7209034716197477E-2</v>
      </c>
    </row>
    <row r="73" spans="1:6" ht="15" x14ac:dyDescent="0.2">
      <c r="A73" s="171" t="s">
        <v>575</v>
      </c>
      <c r="B73" s="219" t="str">
        <f>IFERROR(INDEX('Annex 1 LV, HV and UMS charges'!$B$14:$B$45,MATCH($A73,'Annex 1 LV, HV and UMS charges'!$A$14:$A$310,0)),INDEX('Annex 4 LDNO charges'!$B$14:$B$203,MATCH($A73,'Annex 4 LDNO charges'!$A$14:$A$203,0)))</f>
        <v>TBC</v>
      </c>
      <c r="C73" s="220">
        <f>IFERROR(INDEX('Annex 1 LV, HV and UMS charges'!$C$14:$C$45,MATCH($A73,'Annex 1 LV, HV and UMS charges'!$A$14:$A$310,0)),INDEX('Annex 4 LDNO charges'!$C$14:$C$203,MATCH($A73,'Annex 4 LDNO charges'!$A$14:$A$203,0)))</f>
        <v>0</v>
      </c>
      <c r="D73" s="44"/>
      <c r="E73" s="44"/>
      <c r="F73" s="39">
        <v>6.7209034716197477E-2</v>
      </c>
    </row>
    <row r="74" spans="1:6" ht="15" x14ac:dyDescent="0.2">
      <c r="A74" s="171" t="s">
        <v>576</v>
      </c>
      <c r="B74" s="219" t="str">
        <f>IFERROR(INDEX('Annex 1 LV, HV and UMS charges'!$B$14:$B$45,MATCH($A74,'Annex 1 LV, HV and UMS charges'!$A$14:$A$310,0)),INDEX('Annex 4 LDNO charges'!$B$14:$B$203,MATCH($A74,'Annex 4 LDNO charges'!$A$14:$A$203,0)))</f>
        <v>TBC</v>
      </c>
      <c r="C74" s="220">
        <f>IFERROR(INDEX('Annex 1 LV, HV and UMS charges'!$C$14:$C$45,MATCH($A74,'Annex 1 LV, HV and UMS charges'!$A$14:$A$310,0)),INDEX('Annex 4 LDNO charges'!$C$14:$C$203,MATCH($A74,'Annex 4 LDNO charges'!$A$14:$A$203,0)))</f>
        <v>0</v>
      </c>
      <c r="D74" s="44"/>
      <c r="E74" s="44"/>
      <c r="F74" s="39">
        <v>6.7209034716197477E-2</v>
      </c>
    </row>
    <row r="75" spans="1:6" ht="15" x14ac:dyDescent="0.2">
      <c r="A75" s="171" t="s">
        <v>577</v>
      </c>
      <c r="B75" s="219" t="str">
        <f>IFERROR(INDEX('Annex 1 LV, HV and UMS charges'!$B$14:$B$45,MATCH($A75,'Annex 1 LV, HV and UMS charges'!$A$14:$A$310,0)),INDEX('Annex 4 LDNO charges'!$B$14:$B$203,MATCH($A75,'Annex 4 LDNO charges'!$A$14:$A$203,0)))</f>
        <v>TBC</v>
      </c>
      <c r="C75" s="220">
        <f>IFERROR(INDEX('Annex 1 LV, HV and UMS charges'!$C$14:$C$45,MATCH($A75,'Annex 1 LV, HV and UMS charges'!$A$14:$A$310,0)),INDEX('Annex 4 LDNO charges'!$C$14:$C$203,MATCH($A75,'Annex 4 LDNO charges'!$A$14:$A$203,0)))</f>
        <v>0</v>
      </c>
      <c r="D75" s="44"/>
      <c r="E75" s="44"/>
      <c r="F75" s="39">
        <v>6.7209034716197477E-2</v>
      </c>
    </row>
    <row r="76" spans="1:6" ht="15" x14ac:dyDescent="0.2">
      <c r="A76" s="171" t="s">
        <v>472</v>
      </c>
      <c r="B76" s="219" t="str">
        <f>IFERROR(INDEX('Annex 1 LV, HV and UMS charges'!$B$14:$B$45,MATCH($A76,'Annex 1 LV, HV and UMS charges'!$A$14:$A$310,0)),INDEX('Annex 4 LDNO charges'!$B$14:$B$203,MATCH($A76,'Annex 4 LDNO charges'!$A$14:$A$203,0)))</f>
        <v>TBC</v>
      </c>
      <c r="C76" s="220" t="str">
        <f>IFERROR(INDEX('Annex 1 LV, HV and UMS charges'!$C$14:$C$45,MATCH($A76,'Annex 1 LV, HV and UMS charges'!$A$14:$A$310,0)),INDEX('Annex 4 LDNO charges'!$C$14:$C$203,MATCH($A76,'Annex 4 LDNO charges'!$A$14:$A$203,0)))</f>
        <v>0, 1 or 8</v>
      </c>
      <c r="D76" s="44"/>
      <c r="E76" s="44"/>
      <c r="F76" s="39">
        <v>0</v>
      </c>
    </row>
    <row r="77" spans="1:6" ht="15" x14ac:dyDescent="0.2">
      <c r="A77" s="171" t="s">
        <v>473</v>
      </c>
      <c r="B77" s="219" t="str">
        <f>IFERROR(INDEX('Annex 1 LV, HV and UMS charges'!$B$14:$B$45,MATCH($A77,'Annex 1 LV, HV and UMS charges'!$A$14:$A$310,0)),INDEX('Annex 4 LDNO charges'!$B$14:$B$203,MATCH($A77,'Annex 4 LDNO charges'!$A$14:$A$203,0)))</f>
        <v>TBC</v>
      </c>
      <c r="C77" s="220">
        <f>IFERROR(INDEX('Annex 1 LV, HV and UMS charges'!$C$14:$C$45,MATCH($A77,'Annex 1 LV, HV and UMS charges'!$A$14:$A$310,0)),INDEX('Annex 4 LDNO charges'!$C$14:$C$203,MATCH($A77,'Annex 4 LDNO charges'!$A$14:$A$203,0)))</f>
        <v>0</v>
      </c>
      <c r="D77" s="44"/>
      <c r="E77" s="44"/>
      <c r="F77" s="39">
        <v>0</v>
      </c>
    </row>
    <row r="78" spans="1:6" ht="15" x14ac:dyDescent="0.2">
      <c r="A78" s="171" t="s">
        <v>474</v>
      </c>
      <c r="B78" s="219" t="str">
        <f>IFERROR(INDEX('Annex 1 LV, HV and UMS charges'!$B$14:$B$45,MATCH($A78,'Annex 1 LV, HV and UMS charges'!$A$14:$A$310,0)),INDEX('Annex 4 LDNO charges'!$B$14:$B$203,MATCH($A78,'Annex 4 LDNO charges'!$A$14:$A$203,0)))</f>
        <v>TBC</v>
      </c>
      <c r="C78" s="220">
        <f>IFERROR(INDEX('Annex 1 LV, HV and UMS charges'!$C$14:$C$45,MATCH($A78,'Annex 1 LV, HV and UMS charges'!$A$14:$A$310,0)),INDEX('Annex 4 LDNO charges'!$C$14:$C$203,MATCH($A78,'Annex 4 LDNO charges'!$A$14:$A$203,0)))</f>
        <v>0</v>
      </c>
      <c r="D78" s="44"/>
      <c r="E78" s="44"/>
      <c r="F78" s="39">
        <v>0</v>
      </c>
    </row>
    <row r="79" spans="1:6" ht="15" x14ac:dyDescent="0.2">
      <c r="A79" s="171" t="s">
        <v>475</v>
      </c>
      <c r="B79" s="219" t="str">
        <f>IFERROR(INDEX('Annex 1 LV, HV and UMS charges'!$B$14:$B$45,MATCH($A79,'Annex 1 LV, HV and UMS charges'!$A$14:$A$310,0)),INDEX('Annex 4 LDNO charges'!$B$14:$B$203,MATCH($A79,'Annex 4 LDNO charges'!$A$14:$A$203,0)))</f>
        <v>TBC</v>
      </c>
      <c r="C79" s="220">
        <f>IFERROR(INDEX('Annex 1 LV, HV and UMS charges'!$C$14:$C$45,MATCH($A79,'Annex 1 LV, HV and UMS charges'!$A$14:$A$310,0)),INDEX('Annex 4 LDNO charges'!$C$14:$C$203,MATCH($A79,'Annex 4 LDNO charges'!$A$14:$A$203,0)))</f>
        <v>0</v>
      </c>
      <c r="D79" s="44"/>
      <c r="E79" s="44"/>
      <c r="F79" s="39">
        <v>0</v>
      </c>
    </row>
    <row r="80" spans="1:6" ht="15" x14ac:dyDescent="0.2">
      <c r="A80" s="171" t="s">
        <v>476</v>
      </c>
      <c r="B80" s="219" t="str">
        <f>IFERROR(INDEX('Annex 1 LV, HV and UMS charges'!$B$14:$B$45,MATCH($A80,'Annex 1 LV, HV and UMS charges'!$A$14:$A$310,0)),INDEX('Annex 4 LDNO charges'!$B$14:$B$203,MATCH($A80,'Annex 4 LDNO charges'!$A$14:$A$203,0)))</f>
        <v>TBC</v>
      </c>
      <c r="C80" s="220">
        <f>IFERROR(INDEX('Annex 1 LV, HV and UMS charges'!$C$14:$C$45,MATCH($A80,'Annex 1 LV, HV and UMS charges'!$A$14:$A$310,0)),INDEX('Annex 4 LDNO charges'!$C$14:$C$203,MATCH($A80,'Annex 4 LDNO charges'!$A$14:$A$203,0)))</f>
        <v>0</v>
      </c>
      <c r="D80" s="44"/>
      <c r="E80" s="44"/>
      <c r="F80" s="39">
        <v>0</v>
      </c>
    </row>
    <row r="81" spans="1:6" ht="15" x14ac:dyDescent="0.2">
      <c r="A81" s="171" t="s">
        <v>477</v>
      </c>
      <c r="B81" s="219" t="str">
        <f>IFERROR(INDEX('Annex 1 LV, HV and UMS charges'!$B$14:$B$45,MATCH($A81,'Annex 1 LV, HV and UMS charges'!$A$14:$A$310,0)),INDEX('Annex 4 LDNO charges'!$B$14:$B$203,MATCH($A81,'Annex 4 LDNO charges'!$A$14:$A$203,0)))</f>
        <v>TBC</v>
      </c>
      <c r="C81" s="220">
        <f>IFERROR(INDEX('Annex 1 LV, HV and UMS charges'!$C$14:$C$45,MATCH($A81,'Annex 1 LV, HV and UMS charges'!$A$14:$A$310,0)),INDEX('Annex 4 LDNO charges'!$C$14:$C$203,MATCH($A81,'Annex 4 LDNO charges'!$A$14:$A$203,0)))</f>
        <v>0</v>
      </c>
      <c r="D81" s="44"/>
      <c r="E81" s="44"/>
      <c r="F81" s="39">
        <v>0</v>
      </c>
    </row>
    <row r="82" spans="1:6" ht="15" x14ac:dyDescent="0.2">
      <c r="A82" s="214" t="s">
        <v>666</v>
      </c>
      <c r="B82" s="219" t="str">
        <f>IFERROR(INDEX('Annex 1 LV, HV and UMS charges'!$B$14:$B$45,MATCH($A82,'Annex 1 LV, HV and UMS charges'!$A$14:$A$310,0)),INDEX('Annex 4 LDNO charges'!$B$14:$B$203,MATCH($A82,'Annex 4 LDNO charges'!$A$14:$A$203,0)))</f>
        <v>TBC</v>
      </c>
      <c r="C82" s="220" t="str">
        <f>IFERROR(INDEX('Annex 1 LV, HV and UMS charges'!$C$14:$C$45,MATCH($A82,'Annex 1 LV, HV and UMS charges'!$A$14:$A$310,0)),INDEX('Annex 4 LDNO charges'!$C$14:$C$203,MATCH($A82,'Annex 4 LDNO charges'!$A$14:$A$203,0)))</f>
        <v>1, 2 or 0</v>
      </c>
      <c r="D82" s="187">
        <v>2.5328982677126105E-2</v>
      </c>
      <c r="E82" s="187">
        <v>0</v>
      </c>
      <c r="F82" s="39">
        <v>6.7209034716197477E-2</v>
      </c>
    </row>
    <row r="83" spans="1:6" ht="15" x14ac:dyDescent="0.2">
      <c r="A83" s="171" t="s">
        <v>667</v>
      </c>
      <c r="B83" s="219" t="str">
        <f>IFERROR(INDEX('Annex 1 LV, HV and UMS charges'!$B$14:$B$45,MATCH($A83,'Annex 1 LV, HV and UMS charges'!$A$14:$A$310,0)),INDEX('Annex 4 LDNO charges'!$B$14:$B$203,MATCH($A83,'Annex 4 LDNO charges'!$A$14:$A$203,0)))</f>
        <v>TBC</v>
      </c>
      <c r="C83" s="220" t="str">
        <f>IFERROR(INDEX('Annex 1 LV, HV and UMS charges'!$C$14:$C$45,MATCH($A83,'Annex 1 LV, HV and UMS charges'!$A$14:$A$310,0)),INDEX('Annex 4 LDNO charges'!$C$14:$C$203,MATCH($A83,'Annex 4 LDNO charges'!$A$14:$A$203,0)))</f>
        <v>2</v>
      </c>
      <c r="D83" s="187">
        <v>0</v>
      </c>
      <c r="E83" s="187">
        <v>0</v>
      </c>
      <c r="F83" s="39">
        <v>0</v>
      </c>
    </row>
    <row r="84" spans="1:6" ht="15" x14ac:dyDescent="0.2">
      <c r="A84" s="171" t="s">
        <v>668</v>
      </c>
      <c r="B84" s="219" t="str">
        <f>IFERROR(INDEX('Annex 1 LV, HV and UMS charges'!$B$14:$B$45,MATCH($A84,'Annex 1 LV, HV and UMS charges'!$A$14:$A$310,0)),INDEX('Annex 4 LDNO charges'!$B$14:$B$203,MATCH($A84,'Annex 4 LDNO charges'!$A$14:$A$203,0)))</f>
        <v>TBC</v>
      </c>
      <c r="C84" s="220" t="str">
        <f>IFERROR(INDEX('Annex 1 LV, HV and UMS charges'!$C$14:$C$45,MATCH($A84,'Annex 1 LV, HV and UMS charges'!$A$14:$A$310,0)),INDEX('Annex 4 LDNO charges'!$C$14:$C$203,MATCH($A84,'Annex 4 LDNO charges'!$A$14:$A$203,0)))</f>
        <v>3 to 8 or 0</v>
      </c>
      <c r="D84" s="44"/>
      <c r="E84" s="44"/>
      <c r="F84" s="39">
        <v>6.7209034716197477E-2</v>
      </c>
    </row>
    <row r="85" spans="1:6" ht="15" x14ac:dyDescent="0.2">
      <c r="A85" s="171" t="s">
        <v>669</v>
      </c>
      <c r="B85" s="219" t="str">
        <f>IFERROR(INDEX('Annex 1 LV, HV and UMS charges'!$B$14:$B$45,MATCH($A85,'Annex 1 LV, HV and UMS charges'!$A$14:$A$310,0)),INDEX('Annex 4 LDNO charges'!$B$14:$B$203,MATCH($A85,'Annex 4 LDNO charges'!$A$14:$A$203,0)))</f>
        <v>TBC</v>
      </c>
      <c r="C85" s="220" t="str">
        <f>IFERROR(INDEX('Annex 1 LV, HV and UMS charges'!$C$14:$C$45,MATCH($A85,'Annex 1 LV, HV and UMS charges'!$A$14:$A$310,0)),INDEX('Annex 4 LDNO charges'!$C$14:$C$203,MATCH($A85,'Annex 4 LDNO charges'!$A$14:$A$203,0)))</f>
        <v>3 to 8 or 0</v>
      </c>
      <c r="D85" s="44"/>
      <c r="E85" s="44"/>
      <c r="F85" s="39">
        <v>6.7209034716197477E-2</v>
      </c>
    </row>
    <row r="86" spans="1:6" ht="15" x14ac:dyDescent="0.2">
      <c r="A86" s="171" t="s">
        <v>670</v>
      </c>
      <c r="B86" s="219" t="str">
        <f>IFERROR(INDEX('Annex 1 LV, HV and UMS charges'!$B$14:$B$45,MATCH($A86,'Annex 1 LV, HV and UMS charges'!$A$14:$A$310,0)),INDEX('Annex 4 LDNO charges'!$B$14:$B$203,MATCH($A86,'Annex 4 LDNO charges'!$A$14:$A$203,0)))</f>
        <v>TBC</v>
      </c>
      <c r="C86" s="220" t="str">
        <f>IFERROR(INDEX('Annex 1 LV, HV and UMS charges'!$C$14:$C$45,MATCH($A86,'Annex 1 LV, HV and UMS charges'!$A$14:$A$310,0)),INDEX('Annex 4 LDNO charges'!$C$14:$C$203,MATCH($A86,'Annex 4 LDNO charges'!$A$14:$A$203,0)))</f>
        <v>3 to 8 or 0</v>
      </c>
      <c r="D86" s="44"/>
      <c r="E86" s="44"/>
      <c r="F86" s="39">
        <v>6.7209034716197477E-2</v>
      </c>
    </row>
    <row r="87" spans="1:6" ht="15" x14ac:dyDescent="0.2">
      <c r="A87" s="171" t="s">
        <v>671</v>
      </c>
      <c r="B87" s="219" t="str">
        <f>IFERROR(INDEX('Annex 1 LV, HV and UMS charges'!$B$14:$B$45,MATCH($A87,'Annex 1 LV, HV and UMS charges'!$A$14:$A$310,0)),INDEX('Annex 4 LDNO charges'!$B$14:$B$203,MATCH($A87,'Annex 4 LDNO charges'!$A$14:$A$203,0)))</f>
        <v>TBC</v>
      </c>
      <c r="C87" s="220" t="str">
        <f>IFERROR(INDEX('Annex 1 LV, HV and UMS charges'!$C$14:$C$45,MATCH($A87,'Annex 1 LV, HV and UMS charges'!$A$14:$A$310,0)),INDEX('Annex 4 LDNO charges'!$C$14:$C$203,MATCH($A87,'Annex 4 LDNO charges'!$A$14:$A$203,0)))</f>
        <v>3 to 8 or 0</v>
      </c>
      <c r="D87" s="44"/>
      <c r="E87" s="44"/>
      <c r="F87" s="39">
        <v>6.7209034716197477E-2</v>
      </c>
    </row>
    <row r="88" spans="1:6" ht="15" x14ac:dyDescent="0.2">
      <c r="A88" s="171" t="s">
        <v>672</v>
      </c>
      <c r="B88" s="219" t="str">
        <f>IFERROR(INDEX('Annex 1 LV, HV and UMS charges'!$B$14:$B$45,MATCH($A88,'Annex 1 LV, HV and UMS charges'!$A$14:$A$310,0)),INDEX('Annex 4 LDNO charges'!$B$14:$B$203,MATCH($A88,'Annex 4 LDNO charges'!$A$14:$A$203,0)))</f>
        <v>TBC</v>
      </c>
      <c r="C88" s="220" t="str">
        <f>IFERROR(INDEX('Annex 1 LV, HV and UMS charges'!$C$14:$C$45,MATCH($A88,'Annex 1 LV, HV and UMS charges'!$A$14:$A$310,0)),INDEX('Annex 4 LDNO charges'!$C$14:$C$203,MATCH($A88,'Annex 4 LDNO charges'!$A$14:$A$203,0)))</f>
        <v>3 to 8 or 0</v>
      </c>
      <c r="D88" s="44"/>
      <c r="E88" s="44"/>
      <c r="F88" s="39">
        <v>6.7209034716197477E-2</v>
      </c>
    </row>
    <row r="89" spans="1:6" ht="15" x14ac:dyDescent="0.2">
      <c r="A89" s="171" t="s">
        <v>478</v>
      </c>
      <c r="B89" s="219" t="str">
        <f>IFERROR(INDEX('Annex 1 LV, HV and UMS charges'!$B$14:$B$45,MATCH($A89,'Annex 1 LV, HV and UMS charges'!$A$14:$A$310,0)),INDEX('Annex 4 LDNO charges'!$B$14:$B$203,MATCH($A89,'Annex 4 LDNO charges'!$A$14:$A$203,0)))</f>
        <v>TBC</v>
      </c>
      <c r="C89" s="220" t="str">
        <f>IFERROR(INDEX('Annex 1 LV, HV and UMS charges'!$C$14:$C$45,MATCH($A89,'Annex 1 LV, HV and UMS charges'!$A$14:$A$310,0)),INDEX('Annex 4 LDNO charges'!$C$14:$C$203,MATCH($A89,'Annex 4 LDNO charges'!$A$14:$A$203,0)))</f>
        <v>4</v>
      </c>
      <c r="D89" s="44"/>
      <c r="E89" s="44"/>
      <c r="F89" s="39">
        <v>0</v>
      </c>
    </row>
    <row r="90" spans="1:6" ht="15" x14ac:dyDescent="0.2">
      <c r="A90" s="171" t="s">
        <v>673</v>
      </c>
      <c r="B90" s="219" t="str">
        <f>IFERROR(INDEX('Annex 1 LV, HV and UMS charges'!$B$14:$B$45,MATCH($A90,'Annex 1 LV, HV and UMS charges'!$A$14:$A$310,0)),INDEX('Annex 4 LDNO charges'!$B$14:$B$203,MATCH($A90,'Annex 4 LDNO charges'!$A$14:$A$203,0)))</f>
        <v>TBC</v>
      </c>
      <c r="C90" s="220">
        <f>IFERROR(INDEX('Annex 1 LV, HV and UMS charges'!$C$14:$C$45,MATCH($A90,'Annex 1 LV, HV and UMS charges'!$A$14:$A$310,0)),INDEX('Annex 4 LDNO charges'!$C$14:$C$203,MATCH($A90,'Annex 4 LDNO charges'!$A$14:$A$203,0)))</f>
        <v>0</v>
      </c>
      <c r="D90" s="44"/>
      <c r="E90" s="44"/>
      <c r="F90" s="39">
        <v>6.7209034716197477E-2</v>
      </c>
    </row>
    <row r="91" spans="1:6" ht="15" x14ac:dyDescent="0.2">
      <c r="A91" s="171" t="s">
        <v>674</v>
      </c>
      <c r="B91" s="219" t="str">
        <f>IFERROR(INDEX('Annex 1 LV, HV and UMS charges'!$B$14:$B$45,MATCH($A91,'Annex 1 LV, HV and UMS charges'!$A$14:$A$310,0)),INDEX('Annex 4 LDNO charges'!$B$14:$B$203,MATCH($A91,'Annex 4 LDNO charges'!$A$14:$A$203,0)))</f>
        <v>TBC</v>
      </c>
      <c r="C91" s="220">
        <f>IFERROR(INDEX('Annex 1 LV, HV and UMS charges'!$C$14:$C$45,MATCH($A91,'Annex 1 LV, HV and UMS charges'!$A$14:$A$310,0)),INDEX('Annex 4 LDNO charges'!$C$14:$C$203,MATCH($A91,'Annex 4 LDNO charges'!$A$14:$A$203,0)))</f>
        <v>0</v>
      </c>
      <c r="D91" s="44"/>
      <c r="E91" s="44"/>
      <c r="F91" s="39">
        <v>6.7209034716197477E-2</v>
      </c>
    </row>
    <row r="92" spans="1:6" ht="15" x14ac:dyDescent="0.2">
      <c r="A92" s="171" t="s">
        <v>675</v>
      </c>
      <c r="B92" s="219" t="str">
        <f>IFERROR(INDEX('Annex 1 LV, HV and UMS charges'!$B$14:$B$45,MATCH($A92,'Annex 1 LV, HV and UMS charges'!$A$14:$A$310,0)),INDEX('Annex 4 LDNO charges'!$B$14:$B$203,MATCH($A92,'Annex 4 LDNO charges'!$A$14:$A$203,0)))</f>
        <v>TBC</v>
      </c>
      <c r="C92" s="220">
        <f>IFERROR(INDEX('Annex 1 LV, HV and UMS charges'!$C$14:$C$45,MATCH($A92,'Annex 1 LV, HV and UMS charges'!$A$14:$A$310,0)),INDEX('Annex 4 LDNO charges'!$C$14:$C$203,MATCH($A92,'Annex 4 LDNO charges'!$A$14:$A$203,0)))</f>
        <v>0</v>
      </c>
      <c r="D92" s="44"/>
      <c r="E92" s="44"/>
      <c r="F92" s="39">
        <v>6.7209034716197477E-2</v>
      </c>
    </row>
    <row r="93" spans="1:6" ht="15" x14ac:dyDescent="0.2">
      <c r="A93" s="171" t="s">
        <v>676</v>
      </c>
      <c r="B93" s="219" t="str">
        <f>IFERROR(INDEX('Annex 1 LV, HV and UMS charges'!$B$14:$B$45,MATCH($A93,'Annex 1 LV, HV and UMS charges'!$A$14:$A$310,0)),INDEX('Annex 4 LDNO charges'!$B$14:$B$203,MATCH($A93,'Annex 4 LDNO charges'!$A$14:$A$203,0)))</f>
        <v>TBC</v>
      </c>
      <c r="C93" s="220">
        <f>IFERROR(INDEX('Annex 1 LV, HV and UMS charges'!$C$14:$C$45,MATCH($A93,'Annex 1 LV, HV and UMS charges'!$A$14:$A$310,0)),INDEX('Annex 4 LDNO charges'!$C$14:$C$203,MATCH($A93,'Annex 4 LDNO charges'!$A$14:$A$203,0)))</f>
        <v>0</v>
      </c>
      <c r="D93" s="44"/>
      <c r="E93" s="44"/>
      <c r="F93" s="39">
        <v>6.7209034716197477E-2</v>
      </c>
    </row>
    <row r="94" spans="1:6" ht="15" x14ac:dyDescent="0.2">
      <c r="A94" s="171" t="s">
        <v>677</v>
      </c>
      <c r="B94" s="219" t="str">
        <f>IFERROR(INDEX('Annex 1 LV, HV and UMS charges'!$B$14:$B$45,MATCH($A94,'Annex 1 LV, HV and UMS charges'!$A$14:$A$310,0)),INDEX('Annex 4 LDNO charges'!$B$14:$B$203,MATCH($A94,'Annex 4 LDNO charges'!$A$14:$A$203,0)))</f>
        <v>TBC</v>
      </c>
      <c r="C94" s="220">
        <f>IFERROR(INDEX('Annex 1 LV, HV and UMS charges'!$C$14:$C$45,MATCH($A94,'Annex 1 LV, HV and UMS charges'!$A$14:$A$310,0)),INDEX('Annex 4 LDNO charges'!$C$14:$C$203,MATCH($A94,'Annex 4 LDNO charges'!$A$14:$A$203,0)))</f>
        <v>0</v>
      </c>
      <c r="D94" s="44"/>
      <c r="E94" s="44"/>
      <c r="F94" s="39">
        <v>6.7209034716197477E-2</v>
      </c>
    </row>
    <row r="95" spans="1:6" ht="15" x14ac:dyDescent="0.2">
      <c r="A95" s="171" t="s">
        <v>678</v>
      </c>
      <c r="B95" s="219" t="str">
        <f>IFERROR(INDEX('Annex 1 LV, HV and UMS charges'!$B$14:$B$45,MATCH($A95,'Annex 1 LV, HV and UMS charges'!$A$14:$A$310,0)),INDEX('Annex 4 LDNO charges'!$B$14:$B$203,MATCH($A95,'Annex 4 LDNO charges'!$A$14:$A$203,0)))</f>
        <v>TBC</v>
      </c>
      <c r="C95" s="220">
        <f>IFERROR(INDEX('Annex 1 LV, HV and UMS charges'!$C$14:$C$45,MATCH($A95,'Annex 1 LV, HV and UMS charges'!$A$14:$A$310,0)),INDEX('Annex 4 LDNO charges'!$C$14:$C$203,MATCH($A95,'Annex 4 LDNO charges'!$A$14:$A$203,0)))</f>
        <v>0</v>
      </c>
      <c r="D95" s="44"/>
      <c r="E95" s="44"/>
      <c r="F95" s="39">
        <v>6.7209034716197477E-2</v>
      </c>
    </row>
    <row r="96" spans="1:6" ht="15" x14ac:dyDescent="0.2">
      <c r="A96" s="171" t="s">
        <v>679</v>
      </c>
      <c r="B96" s="219" t="str">
        <f>IFERROR(INDEX('Annex 1 LV, HV and UMS charges'!$B$14:$B$45,MATCH($A96,'Annex 1 LV, HV and UMS charges'!$A$14:$A$310,0)),INDEX('Annex 4 LDNO charges'!$B$14:$B$203,MATCH($A96,'Annex 4 LDNO charges'!$A$14:$A$203,0)))</f>
        <v>TBC</v>
      </c>
      <c r="C96" s="220">
        <f>IFERROR(INDEX('Annex 1 LV, HV and UMS charges'!$C$14:$C$45,MATCH($A96,'Annex 1 LV, HV and UMS charges'!$A$14:$A$310,0)),INDEX('Annex 4 LDNO charges'!$C$14:$C$203,MATCH($A96,'Annex 4 LDNO charges'!$A$14:$A$203,0)))</f>
        <v>0</v>
      </c>
      <c r="D96" s="44"/>
      <c r="E96" s="44"/>
      <c r="F96" s="39">
        <v>6.7209034716197477E-2</v>
      </c>
    </row>
    <row r="97" spans="1:6" ht="15" x14ac:dyDescent="0.2">
      <c r="A97" s="171" t="s">
        <v>680</v>
      </c>
      <c r="B97" s="219" t="str">
        <f>IFERROR(INDEX('Annex 1 LV, HV and UMS charges'!$B$14:$B$45,MATCH($A97,'Annex 1 LV, HV and UMS charges'!$A$14:$A$310,0)),INDEX('Annex 4 LDNO charges'!$B$14:$B$203,MATCH($A97,'Annex 4 LDNO charges'!$A$14:$A$203,0)))</f>
        <v>TBC</v>
      </c>
      <c r="C97" s="220">
        <f>IFERROR(INDEX('Annex 1 LV, HV and UMS charges'!$C$14:$C$45,MATCH($A97,'Annex 1 LV, HV and UMS charges'!$A$14:$A$310,0)),INDEX('Annex 4 LDNO charges'!$C$14:$C$203,MATCH($A97,'Annex 4 LDNO charges'!$A$14:$A$203,0)))</f>
        <v>0</v>
      </c>
      <c r="D97" s="44"/>
      <c r="E97" s="44"/>
      <c r="F97" s="39">
        <v>6.7209034716197477E-2</v>
      </c>
    </row>
    <row r="98" spans="1:6" ht="15" x14ac:dyDescent="0.2">
      <c r="A98" s="171" t="s">
        <v>681</v>
      </c>
      <c r="B98" s="219" t="str">
        <f>IFERROR(INDEX('Annex 1 LV, HV and UMS charges'!$B$14:$B$45,MATCH($A98,'Annex 1 LV, HV and UMS charges'!$A$14:$A$310,0)),INDEX('Annex 4 LDNO charges'!$B$14:$B$203,MATCH($A98,'Annex 4 LDNO charges'!$A$14:$A$203,0)))</f>
        <v>TBC</v>
      </c>
      <c r="C98" s="220">
        <f>IFERROR(INDEX('Annex 1 LV, HV and UMS charges'!$C$14:$C$45,MATCH($A98,'Annex 1 LV, HV and UMS charges'!$A$14:$A$310,0)),INDEX('Annex 4 LDNO charges'!$C$14:$C$203,MATCH($A98,'Annex 4 LDNO charges'!$A$14:$A$203,0)))</f>
        <v>0</v>
      </c>
      <c r="D98" s="44"/>
      <c r="E98" s="44"/>
      <c r="F98" s="39">
        <v>6.7209034716197477E-2</v>
      </c>
    </row>
    <row r="99" spans="1:6" ht="15" x14ac:dyDescent="0.2">
      <c r="A99" s="171" t="s">
        <v>682</v>
      </c>
      <c r="B99" s="219" t="str">
        <f>IFERROR(INDEX('Annex 1 LV, HV and UMS charges'!$B$14:$B$45,MATCH($A99,'Annex 1 LV, HV and UMS charges'!$A$14:$A$310,0)),INDEX('Annex 4 LDNO charges'!$B$14:$B$203,MATCH($A99,'Annex 4 LDNO charges'!$A$14:$A$203,0)))</f>
        <v>TBC</v>
      </c>
      <c r="C99" s="220">
        <f>IFERROR(INDEX('Annex 1 LV, HV and UMS charges'!$C$14:$C$45,MATCH($A99,'Annex 1 LV, HV and UMS charges'!$A$14:$A$310,0)),INDEX('Annex 4 LDNO charges'!$C$14:$C$203,MATCH($A99,'Annex 4 LDNO charges'!$A$14:$A$203,0)))</f>
        <v>0</v>
      </c>
      <c r="D99" s="44"/>
      <c r="E99" s="44"/>
      <c r="F99" s="39">
        <v>6.7209034716197477E-2</v>
      </c>
    </row>
    <row r="100" spans="1:6" ht="15" x14ac:dyDescent="0.2">
      <c r="A100" s="171" t="s">
        <v>683</v>
      </c>
      <c r="B100" s="219" t="str">
        <f>IFERROR(INDEX('Annex 1 LV, HV and UMS charges'!$B$14:$B$45,MATCH($A100,'Annex 1 LV, HV and UMS charges'!$A$14:$A$310,0)),INDEX('Annex 4 LDNO charges'!$B$14:$B$203,MATCH($A100,'Annex 4 LDNO charges'!$A$14:$A$203,0)))</f>
        <v>TBC</v>
      </c>
      <c r="C100" s="220">
        <f>IFERROR(INDEX('Annex 1 LV, HV and UMS charges'!$C$14:$C$45,MATCH($A100,'Annex 1 LV, HV and UMS charges'!$A$14:$A$310,0)),INDEX('Annex 4 LDNO charges'!$C$14:$C$203,MATCH($A100,'Annex 4 LDNO charges'!$A$14:$A$203,0)))</f>
        <v>0</v>
      </c>
      <c r="D100" s="44"/>
      <c r="E100" s="44"/>
      <c r="F100" s="39">
        <v>6.7209034716197477E-2</v>
      </c>
    </row>
    <row r="101" spans="1:6" ht="15" x14ac:dyDescent="0.2">
      <c r="A101" s="171" t="s">
        <v>684</v>
      </c>
      <c r="B101" s="219" t="str">
        <f>IFERROR(INDEX('Annex 1 LV, HV and UMS charges'!$B$14:$B$45,MATCH($A101,'Annex 1 LV, HV and UMS charges'!$A$14:$A$310,0)),INDEX('Annex 4 LDNO charges'!$B$14:$B$203,MATCH($A101,'Annex 4 LDNO charges'!$A$14:$A$203,0)))</f>
        <v>TBC</v>
      </c>
      <c r="C101" s="220">
        <f>IFERROR(INDEX('Annex 1 LV, HV and UMS charges'!$C$14:$C$45,MATCH($A101,'Annex 1 LV, HV and UMS charges'!$A$14:$A$310,0)),INDEX('Annex 4 LDNO charges'!$C$14:$C$203,MATCH($A101,'Annex 4 LDNO charges'!$A$14:$A$203,0)))</f>
        <v>0</v>
      </c>
      <c r="D101" s="44"/>
      <c r="E101" s="44"/>
      <c r="F101" s="39">
        <v>6.7209034716197477E-2</v>
      </c>
    </row>
    <row r="102" spans="1:6" ht="15" x14ac:dyDescent="0.2">
      <c r="A102" s="171" t="s">
        <v>685</v>
      </c>
      <c r="B102" s="219" t="str">
        <f>IFERROR(INDEX('Annex 1 LV, HV and UMS charges'!$B$14:$B$45,MATCH($A102,'Annex 1 LV, HV and UMS charges'!$A$14:$A$310,0)),INDEX('Annex 4 LDNO charges'!$B$14:$B$203,MATCH($A102,'Annex 4 LDNO charges'!$A$14:$A$203,0)))</f>
        <v>TBC</v>
      </c>
      <c r="C102" s="220">
        <f>IFERROR(INDEX('Annex 1 LV, HV and UMS charges'!$C$14:$C$45,MATCH($A102,'Annex 1 LV, HV and UMS charges'!$A$14:$A$310,0)),INDEX('Annex 4 LDNO charges'!$C$14:$C$203,MATCH($A102,'Annex 4 LDNO charges'!$A$14:$A$203,0)))</f>
        <v>0</v>
      </c>
      <c r="D102" s="44"/>
      <c r="E102" s="44"/>
      <c r="F102" s="39">
        <v>6.7209034716197477E-2</v>
      </c>
    </row>
    <row r="103" spans="1:6" ht="15" x14ac:dyDescent="0.2">
      <c r="A103" s="171" t="s">
        <v>686</v>
      </c>
      <c r="B103" s="219" t="str">
        <f>IFERROR(INDEX('Annex 1 LV, HV and UMS charges'!$B$14:$B$45,MATCH($A103,'Annex 1 LV, HV and UMS charges'!$A$14:$A$310,0)),INDEX('Annex 4 LDNO charges'!$B$14:$B$203,MATCH($A103,'Annex 4 LDNO charges'!$A$14:$A$203,0)))</f>
        <v>TBC</v>
      </c>
      <c r="C103" s="220">
        <f>IFERROR(INDEX('Annex 1 LV, HV and UMS charges'!$C$14:$C$45,MATCH($A103,'Annex 1 LV, HV and UMS charges'!$A$14:$A$310,0)),INDEX('Annex 4 LDNO charges'!$C$14:$C$203,MATCH($A103,'Annex 4 LDNO charges'!$A$14:$A$203,0)))</f>
        <v>0</v>
      </c>
      <c r="D103" s="44"/>
      <c r="E103" s="44"/>
      <c r="F103" s="39">
        <v>6.7209034716197477E-2</v>
      </c>
    </row>
    <row r="104" spans="1:6" ht="15" x14ac:dyDescent="0.2">
      <c r="A104" s="171" t="s">
        <v>687</v>
      </c>
      <c r="B104" s="219" t="str">
        <f>IFERROR(INDEX('Annex 1 LV, HV and UMS charges'!$B$14:$B$45,MATCH($A104,'Annex 1 LV, HV and UMS charges'!$A$14:$A$310,0)),INDEX('Annex 4 LDNO charges'!$B$14:$B$203,MATCH($A104,'Annex 4 LDNO charges'!$A$14:$A$203,0)))</f>
        <v>TBC</v>
      </c>
      <c r="C104" s="220">
        <f>IFERROR(INDEX('Annex 1 LV, HV and UMS charges'!$C$14:$C$45,MATCH($A104,'Annex 1 LV, HV and UMS charges'!$A$14:$A$310,0)),INDEX('Annex 4 LDNO charges'!$C$14:$C$203,MATCH($A104,'Annex 4 LDNO charges'!$A$14:$A$203,0)))</f>
        <v>0</v>
      </c>
      <c r="D104" s="44"/>
      <c r="E104" s="44"/>
      <c r="F104" s="39">
        <v>6.7209034716197477E-2</v>
      </c>
    </row>
    <row r="105" spans="1:6" ht="15" x14ac:dyDescent="0.2">
      <c r="A105" s="171" t="s">
        <v>479</v>
      </c>
      <c r="B105" s="219" t="str">
        <f>IFERROR(INDEX('Annex 1 LV, HV and UMS charges'!$B$14:$B$45,MATCH($A105,'Annex 1 LV, HV and UMS charges'!$A$14:$A$310,0)),INDEX('Annex 4 LDNO charges'!$B$14:$B$203,MATCH($A105,'Annex 4 LDNO charges'!$A$14:$A$203,0)))</f>
        <v>TBC</v>
      </c>
      <c r="C105" s="220" t="str">
        <f>IFERROR(INDEX('Annex 1 LV, HV and UMS charges'!$C$14:$C$45,MATCH($A105,'Annex 1 LV, HV and UMS charges'!$A$14:$A$310,0)),INDEX('Annex 4 LDNO charges'!$C$14:$C$203,MATCH($A105,'Annex 4 LDNO charges'!$A$14:$A$203,0)))</f>
        <v>0, 1 or 8</v>
      </c>
      <c r="D105" s="44"/>
      <c r="E105" s="44"/>
      <c r="F105" s="39">
        <v>0</v>
      </c>
    </row>
    <row r="106" spans="1:6" ht="15" x14ac:dyDescent="0.2">
      <c r="A106" s="171" t="s">
        <v>480</v>
      </c>
      <c r="B106" s="219" t="str">
        <f>IFERROR(INDEX('Annex 1 LV, HV and UMS charges'!$B$14:$B$45,MATCH($A106,'Annex 1 LV, HV and UMS charges'!$A$14:$A$310,0)),INDEX('Annex 4 LDNO charges'!$B$14:$B$203,MATCH($A106,'Annex 4 LDNO charges'!$A$14:$A$203,0)))</f>
        <v>TBC</v>
      </c>
      <c r="C106" s="220">
        <f>IFERROR(INDEX('Annex 1 LV, HV and UMS charges'!$C$14:$C$45,MATCH($A106,'Annex 1 LV, HV and UMS charges'!$A$14:$A$310,0)),INDEX('Annex 4 LDNO charges'!$C$14:$C$203,MATCH($A106,'Annex 4 LDNO charges'!$A$14:$A$203,0)))</f>
        <v>0</v>
      </c>
      <c r="D106" s="44"/>
      <c r="E106" s="44"/>
      <c r="F106" s="39">
        <v>0</v>
      </c>
    </row>
    <row r="107" spans="1:6" ht="15" x14ac:dyDescent="0.2">
      <c r="A107" s="171" t="s">
        <v>481</v>
      </c>
      <c r="B107" s="219" t="str">
        <f>IFERROR(INDEX('Annex 1 LV, HV and UMS charges'!$B$14:$B$45,MATCH($A107,'Annex 1 LV, HV and UMS charges'!$A$14:$A$310,0)),INDEX('Annex 4 LDNO charges'!$B$14:$B$203,MATCH($A107,'Annex 4 LDNO charges'!$A$14:$A$203,0)))</f>
        <v>TBC</v>
      </c>
      <c r="C107" s="220">
        <f>IFERROR(INDEX('Annex 1 LV, HV and UMS charges'!$C$14:$C$45,MATCH($A107,'Annex 1 LV, HV and UMS charges'!$A$14:$A$310,0)),INDEX('Annex 4 LDNO charges'!$C$14:$C$203,MATCH($A107,'Annex 4 LDNO charges'!$A$14:$A$203,0)))</f>
        <v>0</v>
      </c>
      <c r="D107" s="44"/>
      <c r="E107" s="44"/>
      <c r="F107" s="39">
        <v>0</v>
      </c>
    </row>
    <row r="108" spans="1:6" ht="15" x14ac:dyDescent="0.2">
      <c r="A108" s="171" t="s">
        <v>482</v>
      </c>
      <c r="B108" s="219" t="str">
        <f>IFERROR(INDEX('Annex 1 LV, HV and UMS charges'!$B$14:$B$45,MATCH($A108,'Annex 1 LV, HV and UMS charges'!$A$14:$A$310,0)),INDEX('Annex 4 LDNO charges'!$B$14:$B$203,MATCH($A108,'Annex 4 LDNO charges'!$A$14:$A$203,0)))</f>
        <v>TBC</v>
      </c>
      <c r="C108" s="220">
        <f>IFERROR(INDEX('Annex 1 LV, HV and UMS charges'!$C$14:$C$45,MATCH($A108,'Annex 1 LV, HV and UMS charges'!$A$14:$A$310,0)),INDEX('Annex 4 LDNO charges'!$C$14:$C$203,MATCH($A108,'Annex 4 LDNO charges'!$A$14:$A$203,0)))</f>
        <v>0</v>
      </c>
      <c r="D108" s="44"/>
      <c r="E108" s="44"/>
      <c r="F108" s="39">
        <v>0</v>
      </c>
    </row>
    <row r="109" spans="1:6" ht="15" x14ac:dyDescent="0.2">
      <c r="A109" s="171" t="s">
        <v>483</v>
      </c>
      <c r="B109" s="219" t="str">
        <f>IFERROR(INDEX('Annex 1 LV, HV and UMS charges'!$B$14:$B$45,MATCH($A109,'Annex 1 LV, HV and UMS charges'!$A$14:$A$310,0)),INDEX('Annex 4 LDNO charges'!$B$14:$B$203,MATCH($A109,'Annex 4 LDNO charges'!$A$14:$A$203,0)))</f>
        <v>TBC</v>
      </c>
      <c r="C109" s="220">
        <f>IFERROR(INDEX('Annex 1 LV, HV and UMS charges'!$C$14:$C$45,MATCH($A109,'Annex 1 LV, HV and UMS charges'!$A$14:$A$310,0)),INDEX('Annex 4 LDNO charges'!$C$14:$C$203,MATCH($A109,'Annex 4 LDNO charges'!$A$14:$A$203,0)))</f>
        <v>0</v>
      </c>
      <c r="D109" s="44"/>
      <c r="E109" s="44"/>
      <c r="F109" s="39">
        <v>0</v>
      </c>
    </row>
    <row r="110" spans="1:6" ht="15" x14ac:dyDescent="0.2">
      <c r="A110" s="171" t="s">
        <v>484</v>
      </c>
      <c r="B110" s="219" t="str">
        <f>IFERROR(INDEX('Annex 1 LV, HV and UMS charges'!$B$14:$B$45,MATCH($A110,'Annex 1 LV, HV and UMS charges'!$A$14:$A$310,0)),INDEX('Annex 4 LDNO charges'!$B$14:$B$203,MATCH($A110,'Annex 4 LDNO charges'!$A$14:$A$203,0)))</f>
        <v>TBC</v>
      </c>
      <c r="C110" s="220">
        <f>IFERROR(INDEX('Annex 1 LV, HV and UMS charges'!$C$14:$C$45,MATCH($A110,'Annex 1 LV, HV and UMS charges'!$A$14:$A$310,0)),INDEX('Annex 4 LDNO charges'!$C$14:$C$203,MATCH($A110,'Annex 4 LDNO charges'!$A$14:$A$203,0)))</f>
        <v>0</v>
      </c>
      <c r="D110" s="44"/>
      <c r="E110" s="44"/>
      <c r="F110" s="39">
        <v>0</v>
      </c>
    </row>
    <row r="111" spans="1:6" ht="15" x14ac:dyDescent="0.2">
      <c r="A111" s="171" t="s">
        <v>644</v>
      </c>
      <c r="B111" s="219" t="str">
        <f>IFERROR(INDEX('Annex 1 LV, HV and UMS charges'!$B$14:$B$45,MATCH($A111,'Annex 1 LV, HV and UMS charges'!$A$14:$A$310,0)),INDEX('Annex 4 LDNO charges'!$B$14:$B$203,MATCH($A111,'Annex 4 LDNO charges'!$A$14:$A$203,0)))</f>
        <v>TBC</v>
      </c>
      <c r="C111" s="220" t="str">
        <f>IFERROR(INDEX('Annex 1 LV, HV and UMS charges'!$C$14:$C$45,MATCH($A111,'Annex 1 LV, HV and UMS charges'!$A$14:$A$310,0)),INDEX('Annex 4 LDNO charges'!$C$14:$C$203,MATCH($A111,'Annex 4 LDNO charges'!$A$14:$A$203,0)))</f>
        <v>1, 2 or 0</v>
      </c>
      <c r="D111" s="187">
        <v>2.5328982677126105E-2</v>
      </c>
      <c r="E111" s="187">
        <v>0</v>
      </c>
      <c r="F111" s="39">
        <v>6.7209034716197477E-2</v>
      </c>
    </row>
    <row r="112" spans="1:6" ht="15" x14ac:dyDescent="0.2">
      <c r="A112" s="171" t="s">
        <v>645</v>
      </c>
      <c r="B112" s="219" t="str">
        <f>IFERROR(INDEX('Annex 1 LV, HV and UMS charges'!$B$14:$B$45,MATCH($A112,'Annex 1 LV, HV and UMS charges'!$A$14:$A$310,0)),INDEX('Annex 4 LDNO charges'!$B$14:$B$203,MATCH($A112,'Annex 4 LDNO charges'!$A$14:$A$203,0)))</f>
        <v>TBC</v>
      </c>
      <c r="C112" s="220" t="str">
        <f>IFERROR(INDEX('Annex 1 LV, HV and UMS charges'!$C$14:$C$45,MATCH($A112,'Annex 1 LV, HV and UMS charges'!$A$14:$A$310,0)),INDEX('Annex 4 LDNO charges'!$C$14:$C$203,MATCH($A112,'Annex 4 LDNO charges'!$A$14:$A$203,0)))</f>
        <v>2</v>
      </c>
      <c r="D112" s="187">
        <v>0</v>
      </c>
      <c r="E112" s="187">
        <v>0</v>
      </c>
      <c r="F112" s="39">
        <v>0</v>
      </c>
    </row>
    <row r="113" spans="1:6" ht="15" x14ac:dyDescent="0.2">
      <c r="A113" s="171" t="s">
        <v>646</v>
      </c>
      <c r="B113" s="219" t="str">
        <f>IFERROR(INDEX('Annex 1 LV, HV and UMS charges'!$B$14:$B$45,MATCH($A113,'Annex 1 LV, HV and UMS charges'!$A$14:$A$310,0)),INDEX('Annex 4 LDNO charges'!$B$14:$B$203,MATCH($A113,'Annex 4 LDNO charges'!$A$14:$A$203,0)))</f>
        <v>TBC</v>
      </c>
      <c r="C113" s="220" t="str">
        <f>IFERROR(INDEX('Annex 1 LV, HV and UMS charges'!$C$14:$C$45,MATCH($A113,'Annex 1 LV, HV and UMS charges'!$A$14:$A$310,0)),INDEX('Annex 4 LDNO charges'!$C$14:$C$203,MATCH($A113,'Annex 4 LDNO charges'!$A$14:$A$203,0)))</f>
        <v>3 to 8 or 0</v>
      </c>
      <c r="D113" s="44"/>
      <c r="E113" s="44"/>
      <c r="F113" s="39">
        <v>6.7209034716197477E-2</v>
      </c>
    </row>
    <row r="114" spans="1:6" ht="15" x14ac:dyDescent="0.2">
      <c r="A114" s="171" t="s">
        <v>647</v>
      </c>
      <c r="B114" s="219" t="str">
        <f>IFERROR(INDEX('Annex 1 LV, HV and UMS charges'!$B$14:$B$45,MATCH($A114,'Annex 1 LV, HV and UMS charges'!$A$14:$A$310,0)),INDEX('Annex 4 LDNO charges'!$B$14:$B$203,MATCH($A114,'Annex 4 LDNO charges'!$A$14:$A$203,0)))</f>
        <v>TBC</v>
      </c>
      <c r="C114" s="220" t="str">
        <f>IFERROR(INDEX('Annex 1 LV, HV and UMS charges'!$C$14:$C$45,MATCH($A114,'Annex 1 LV, HV and UMS charges'!$A$14:$A$310,0)),INDEX('Annex 4 LDNO charges'!$C$14:$C$203,MATCH($A114,'Annex 4 LDNO charges'!$A$14:$A$203,0)))</f>
        <v>3 to 8 or 0</v>
      </c>
      <c r="D114" s="44"/>
      <c r="E114" s="44"/>
      <c r="F114" s="39">
        <v>6.7209034716197477E-2</v>
      </c>
    </row>
    <row r="115" spans="1:6" ht="15" x14ac:dyDescent="0.2">
      <c r="A115" s="171" t="s">
        <v>648</v>
      </c>
      <c r="B115" s="219" t="str">
        <f>IFERROR(INDEX('Annex 1 LV, HV and UMS charges'!$B$14:$B$45,MATCH($A115,'Annex 1 LV, HV and UMS charges'!$A$14:$A$310,0)),INDEX('Annex 4 LDNO charges'!$B$14:$B$203,MATCH($A115,'Annex 4 LDNO charges'!$A$14:$A$203,0)))</f>
        <v>TBC</v>
      </c>
      <c r="C115" s="220" t="str">
        <f>IFERROR(INDEX('Annex 1 LV, HV and UMS charges'!$C$14:$C$45,MATCH($A115,'Annex 1 LV, HV and UMS charges'!$A$14:$A$310,0)),INDEX('Annex 4 LDNO charges'!$C$14:$C$203,MATCH($A115,'Annex 4 LDNO charges'!$A$14:$A$203,0)))</f>
        <v>3 to 8 or 0</v>
      </c>
      <c r="D115" s="44"/>
      <c r="E115" s="44"/>
      <c r="F115" s="39">
        <v>6.7209034716197477E-2</v>
      </c>
    </row>
    <row r="116" spans="1:6" ht="15" x14ac:dyDescent="0.2">
      <c r="A116" s="171" t="s">
        <v>649</v>
      </c>
      <c r="B116" s="219" t="str">
        <f>IFERROR(INDEX('Annex 1 LV, HV and UMS charges'!$B$14:$B$45,MATCH($A116,'Annex 1 LV, HV and UMS charges'!$A$14:$A$310,0)),INDEX('Annex 4 LDNO charges'!$B$14:$B$203,MATCH($A116,'Annex 4 LDNO charges'!$A$14:$A$203,0)))</f>
        <v>TBC</v>
      </c>
      <c r="C116" s="220" t="str">
        <f>IFERROR(INDEX('Annex 1 LV, HV and UMS charges'!$C$14:$C$45,MATCH($A116,'Annex 1 LV, HV and UMS charges'!$A$14:$A$310,0)),INDEX('Annex 4 LDNO charges'!$C$14:$C$203,MATCH($A116,'Annex 4 LDNO charges'!$A$14:$A$203,0)))</f>
        <v>3 to 8 or 0</v>
      </c>
      <c r="D116" s="44"/>
      <c r="E116" s="44"/>
      <c r="F116" s="39">
        <v>6.7209034716197477E-2</v>
      </c>
    </row>
    <row r="117" spans="1:6" ht="15" x14ac:dyDescent="0.2">
      <c r="A117" s="171" t="s">
        <v>650</v>
      </c>
      <c r="B117" s="219" t="str">
        <f>IFERROR(INDEX('Annex 1 LV, HV and UMS charges'!$B$14:$B$45,MATCH($A117,'Annex 1 LV, HV and UMS charges'!$A$14:$A$310,0)),INDEX('Annex 4 LDNO charges'!$B$14:$B$203,MATCH($A117,'Annex 4 LDNO charges'!$A$14:$A$203,0)))</f>
        <v>TBC</v>
      </c>
      <c r="C117" s="220" t="str">
        <f>IFERROR(INDEX('Annex 1 LV, HV and UMS charges'!$C$14:$C$45,MATCH($A117,'Annex 1 LV, HV and UMS charges'!$A$14:$A$310,0)),INDEX('Annex 4 LDNO charges'!$C$14:$C$203,MATCH($A117,'Annex 4 LDNO charges'!$A$14:$A$203,0)))</f>
        <v>3 to 8 or 0</v>
      </c>
      <c r="D117" s="44"/>
      <c r="E117" s="44"/>
      <c r="F117" s="39">
        <v>6.7209034716197477E-2</v>
      </c>
    </row>
    <row r="118" spans="1:6" ht="15" x14ac:dyDescent="0.2">
      <c r="A118" s="171" t="s">
        <v>485</v>
      </c>
      <c r="B118" s="219" t="str">
        <f>IFERROR(INDEX('Annex 1 LV, HV and UMS charges'!$B$14:$B$45,MATCH($A118,'Annex 1 LV, HV and UMS charges'!$A$14:$A$310,0)),INDEX('Annex 4 LDNO charges'!$B$14:$B$203,MATCH($A118,'Annex 4 LDNO charges'!$A$14:$A$203,0)))</f>
        <v>TBC</v>
      </c>
      <c r="C118" s="220" t="str">
        <f>IFERROR(INDEX('Annex 1 LV, HV and UMS charges'!$C$14:$C$45,MATCH($A118,'Annex 1 LV, HV and UMS charges'!$A$14:$A$310,0)),INDEX('Annex 4 LDNO charges'!$C$14:$C$203,MATCH($A118,'Annex 4 LDNO charges'!$A$14:$A$203,0)))</f>
        <v>4</v>
      </c>
      <c r="D118" s="44"/>
      <c r="E118" s="44"/>
      <c r="F118" s="39">
        <v>0</v>
      </c>
    </row>
    <row r="119" spans="1:6" ht="15" x14ac:dyDescent="0.2">
      <c r="A119" s="171" t="s">
        <v>651</v>
      </c>
      <c r="B119" s="219" t="str">
        <f>IFERROR(INDEX('Annex 1 LV, HV and UMS charges'!$B$14:$B$45,MATCH($A119,'Annex 1 LV, HV and UMS charges'!$A$14:$A$310,0)),INDEX('Annex 4 LDNO charges'!$B$14:$B$203,MATCH($A119,'Annex 4 LDNO charges'!$A$14:$A$203,0)))</f>
        <v>TBC</v>
      </c>
      <c r="C119" s="220">
        <f>IFERROR(INDEX('Annex 1 LV, HV and UMS charges'!$C$14:$C$45,MATCH($A119,'Annex 1 LV, HV and UMS charges'!$A$14:$A$310,0)),INDEX('Annex 4 LDNO charges'!$C$14:$C$203,MATCH($A119,'Annex 4 LDNO charges'!$A$14:$A$203,0)))</f>
        <v>0</v>
      </c>
      <c r="D119" s="44"/>
      <c r="E119" s="44"/>
      <c r="F119" s="39">
        <v>6.7209034716197477E-2</v>
      </c>
    </row>
    <row r="120" spans="1:6" ht="15" x14ac:dyDescent="0.2">
      <c r="A120" s="171" t="s">
        <v>652</v>
      </c>
      <c r="B120" s="219" t="str">
        <f>IFERROR(INDEX('Annex 1 LV, HV and UMS charges'!$B$14:$B$45,MATCH($A120,'Annex 1 LV, HV and UMS charges'!$A$14:$A$310,0)),INDEX('Annex 4 LDNO charges'!$B$14:$B$203,MATCH($A120,'Annex 4 LDNO charges'!$A$14:$A$203,0)))</f>
        <v>TBC</v>
      </c>
      <c r="C120" s="220">
        <f>IFERROR(INDEX('Annex 1 LV, HV and UMS charges'!$C$14:$C$45,MATCH($A120,'Annex 1 LV, HV and UMS charges'!$A$14:$A$310,0)),INDEX('Annex 4 LDNO charges'!$C$14:$C$203,MATCH($A120,'Annex 4 LDNO charges'!$A$14:$A$203,0)))</f>
        <v>0</v>
      </c>
      <c r="D120" s="44"/>
      <c r="E120" s="44"/>
      <c r="F120" s="39">
        <v>6.7209034716197477E-2</v>
      </c>
    </row>
    <row r="121" spans="1:6" ht="15" x14ac:dyDescent="0.2">
      <c r="A121" s="171" t="s">
        <v>653</v>
      </c>
      <c r="B121" s="219" t="str">
        <f>IFERROR(INDEX('Annex 1 LV, HV and UMS charges'!$B$14:$B$45,MATCH($A121,'Annex 1 LV, HV and UMS charges'!$A$14:$A$310,0)),INDEX('Annex 4 LDNO charges'!$B$14:$B$203,MATCH($A121,'Annex 4 LDNO charges'!$A$14:$A$203,0)))</f>
        <v>TBC</v>
      </c>
      <c r="C121" s="220">
        <f>IFERROR(INDEX('Annex 1 LV, HV and UMS charges'!$C$14:$C$45,MATCH($A121,'Annex 1 LV, HV and UMS charges'!$A$14:$A$310,0)),INDEX('Annex 4 LDNO charges'!$C$14:$C$203,MATCH($A121,'Annex 4 LDNO charges'!$A$14:$A$203,0)))</f>
        <v>0</v>
      </c>
      <c r="D121" s="44"/>
      <c r="E121" s="44"/>
      <c r="F121" s="39">
        <v>6.7209034716197477E-2</v>
      </c>
    </row>
    <row r="122" spans="1:6" ht="15" x14ac:dyDescent="0.2">
      <c r="A122" s="171" t="s">
        <v>654</v>
      </c>
      <c r="B122" s="219" t="str">
        <f>IFERROR(INDEX('Annex 1 LV, HV and UMS charges'!$B$14:$B$45,MATCH($A122,'Annex 1 LV, HV and UMS charges'!$A$14:$A$310,0)),INDEX('Annex 4 LDNO charges'!$B$14:$B$203,MATCH($A122,'Annex 4 LDNO charges'!$A$14:$A$203,0)))</f>
        <v>TBC</v>
      </c>
      <c r="C122" s="220">
        <f>IFERROR(INDEX('Annex 1 LV, HV and UMS charges'!$C$14:$C$45,MATCH($A122,'Annex 1 LV, HV and UMS charges'!$A$14:$A$310,0)),INDEX('Annex 4 LDNO charges'!$C$14:$C$203,MATCH($A122,'Annex 4 LDNO charges'!$A$14:$A$203,0)))</f>
        <v>0</v>
      </c>
      <c r="D122" s="44"/>
      <c r="E122" s="44"/>
      <c r="F122" s="39">
        <v>6.7209034716197477E-2</v>
      </c>
    </row>
    <row r="123" spans="1:6" ht="15" x14ac:dyDescent="0.2">
      <c r="A123" s="171" t="s">
        <v>655</v>
      </c>
      <c r="B123" s="219" t="str">
        <f>IFERROR(INDEX('Annex 1 LV, HV and UMS charges'!$B$14:$B$45,MATCH($A123,'Annex 1 LV, HV and UMS charges'!$A$14:$A$310,0)),INDEX('Annex 4 LDNO charges'!$B$14:$B$203,MATCH($A123,'Annex 4 LDNO charges'!$A$14:$A$203,0)))</f>
        <v>TBC</v>
      </c>
      <c r="C123" s="220">
        <f>IFERROR(INDEX('Annex 1 LV, HV and UMS charges'!$C$14:$C$45,MATCH($A123,'Annex 1 LV, HV and UMS charges'!$A$14:$A$310,0)),INDEX('Annex 4 LDNO charges'!$C$14:$C$203,MATCH($A123,'Annex 4 LDNO charges'!$A$14:$A$203,0)))</f>
        <v>0</v>
      </c>
      <c r="D123" s="44"/>
      <c r="E123" s="44"/>
      <c r="F123" s="39">
        <v>6.7209034716197477E-2</v>
      </c>
    </row>
    <row r="124" spans="1:6" ht="15" x14ac:dyDescent="0.2">
      <c r="A124" s="171" t="s">
        <v>656</v>
      </c>
      <c r="B124" s="219" t="str">
        <f>IFERROR(INDEX('Annex 1 LV, HV and UMS charges'!$B$14:$B$45,MATCH($A124,'Annex 1 LV, HV and UMS charges'!$A$14:$A$310,0)),INDEX('Annex 4 LDNO charges'!$B$14:$B$203,MATCH($A124,'Annex 4 LDNO charges'!$A$14:$A$203,0)))</f>
        <v>TBC</v>
      </c>
      <c r="C124" s="220">
        <f>IFERROR(INDEX('Annex 1 LV, HV and UMS charges'!$C$14:$C$45,MATCH($A124,'Annex 1 LV, HV and UMS charges'!$A$14:$A$310,0)),INDEX('Annex 4 LDNO charges'!$C$14:$C$203,MATCH($A124,'Annex 4 LDNO charges'!$A$14:$A$203,0)))</f>
        <v>0</v>
      </c>
      <c r="D124" s="44"/>
      <c r="E124" s="44"/>
      <c r="F124" s="39">
        <v>6.7209034716197477E-2</v>
      </c>
    </row>
    <row r="125" spans="1:6" ht="15" x14ac:dyDescent="0.2">
      <c r="A125" s="171" t="s">
        <v>657</v>
      </c>
      <c r="B125" s="219" t="str">
        <f>IFERROR(INDEX('Annex 1 LV, HV and UMS charges'!$B$14:$B$45,MATCH($A125,'Annex 1 LV, HV and UMS charges'!$A$14:$A$310,0)),INDEX('Annex 4 LDNO charges'!$B$14:$B$203,MATCH($A125,'Annex 4 LDNO charges'!$A$14:$A$203,0)))</f>
        <v>TBC</v>
      </c>
      <c r="C125" s="220">
        <f>IFERROR(INDEX('Annex 1 LV, HV and UMS charges'!$C$14:$C$45,MATCH($A125,'Annex 1 LV, HV and UMS charges'!$A$14:$A$310,0)),INDEX('Annex 4 LDNO charges'!$C$14:$C$203,MATCH($A125,'Annex 4 LDNO charges'!$A$14:$A$203,0)))</f>
        <v>0</v>
      </c>
      <c r="D125" s="44"/>
      <c r="E125" s="44"/>
      <c r="F125" s="39">
        <v>6.7209034716197477E-2</v>
      </c>
    </row>
    <row r="126" spans="1:6" ht="15" x14ac:dyDescent="0.2">
      <c r="A126" s="171" t="s">
        <v>658</v>
      </c>
      <c r="B126" s="219" t="str">
        <f>IFERROR(INDEX('Annex 1 LV, HV and UMS charges'!$B$14:$B$45,MATCH($A126,'Annex 1 LV, HV and UMS charges'!$A$14:$A$310,0)),INDEX('Annex 4 LDNO charges'!$B$14:$B$203,MATCH($A126,'Annex 4 LDNO charges'!$A$14:$A$203,0)))</f>
        <v>TBC</v>
      </c>
      <c r="C126" s="220">
        <f>IFERROR(INDEX('Annex 1 LV, HV and UMS charges'!$C$14:$C$45,MATCH($A126,'Annex 1 LV, HV and UMS charges'!$A$14:$A$310,0)),INDEX('Annex 4 LDNO charges'!$C$14:$C$203,MATCH($A126,'Annex 4 LDNO charges'!$A$14:$A$203,0)))</f>
        <v>0</v>
      </c>
      <c r="D126" s="44"/>
      <c r="E126" s="44"/>
      <c r="F126" s="39">
        <v>6.7209034716197477E-2</v>
      </c>
    </row>
    <row r="127" spans="1:6" ht="15" x14ac:dyDescent="0.2">
      <c r="A127" s="171" t="s">
        <v>659</v>
      </c>
      <c r="B127" s="219" t="str">
        <f>IFERROR(INDEX('Annex 1 LV, HV and UMS charges'!$B$14:$B$45,MATCH($A127,'Annex 1 LV, HV and UMS charges'!$A$14:$A$310,0)),INDEX('Annex 4 LDNO charges'!$B$14:$B$203,MATCH($A127,'Annex 4 LDNO charges'!$A$14:$A$203,0)))</f>
        <v>TBC</v>
      </c>
      <c r="C127" s="220">
        <f>IFERROR(INDEX('Annex 1 LV, HV and UMS charges'!$C$14:$C$45,MATCH($A127,'Annex 1 LV, HV and UMS charges'!$A$14:$A$310,0)),INDEX('Annex 4 LDNO charges'!$C$14:$C$203,MATCH($A127,'Annex 4 LDNO charges'!$A$14:$A$203,0)))</f>
        <v>0</v>
      </c>
      <c r="D127" s="44"/>
      <c r="E127" s="44"/>
      <c r="F127" s="39">
        <v>6.7209034716197477E-2</v>
      </c>
    </row>
    <row r="128" spans="1:6" ht="15" x14ac:dyDescent="0.2">
      <c r="A128" s="171" t="s">
        <v>660</v>
      </c>
      <c r="B128" s="219" t="str">
        <f>IFERROR(INDEX('Annex 1 LV, HV and UMS charges'!$B$14:$B$45,MATCH($A128,'Annex 1 LV, HV and UMS charges'!$A$14:$A$310,0)),INDEX('Annex 4 LDNO charges'!$B$14:$B$203,MATCH($A128,'Annex 4 LDNO charges'!$A$14:$A$203,0)))</f>
        <v>TBC</v>
      </c>
      <c r="C128" s="220">
        <f>IFERROR(INDEX('Annex 1 LV, HV and UMS charges'!$C$14:$C$45,MATCH($A128,'Annex 1 LV, HV and UMS charges'!$A$14:$A$310,0)),INDEX('Annex 4 LDNO charges'!$C$14:$C$203,MATCH($A128,'Annex 4 LDNO charges'!$A$14:$A$203,0)))</f>
        <v>0</v>
      </c>
      <c r="D128" s="44"/>
      <c r="E128" s="44"/>
      <c r="F128" s="39">
        <v>6.7209034716197477E-2</v>
      </c>
    </row>
    <row r="129" spans="1:6" ht="15" x14ac:dyDescent="0.2">
      <c r="A129" s="171" t="s">
        <v>661</v>
      </c>
      <c r="B129" s="219" t="str">
        <f>IFERROR(INDEX('Annex 1 LV, HV and UMS charges'!$B$14:$B$45,MATCH($A129,'Annex 1 LV, HV and UMS charges'!$A$14:$A$310,0)),INDEX('Annex 4 LDNO charges'!$B$14:$B$203,MATCH($A129,'Annex 4 LDNO charges'!$A$14:$A$203,0)))</f>
        <v>TBC</v>
      </c>
      <c r="C129" s="220">
        <f>IFERROR(INDEX('Annex 1 LV, HV and UMS charges'!$C$14:$C$45,MATCH($A129,'Annex 1 LV, HV and UMS charges'!$A$14:$A$310,0)),INDEX('Annex 4 LDNO charges'!$C$14:$C$203,MATCH($A129,'Annex 4 LDNO charges'!$A$14:$A$203,0)))</f>
        <v>0</v>
      </c>
      <c r="D129" s="44"/>
      <c r="E129" s="44"/>
      <c r="F129" s="39">
        <v>6.7209034716197477E-2</v>
      </c>
    </row>
    <row r="130" spans="1:6" ht="15" x14ac:dyDescent="0.2">
      <c r="A130" s="171" t="s">
        <v>662</v>
      </c>
      <c r="B130" s="219" t="str">
        <f>IFERROR(INDEX('Annex 1 LV, HV and UMS charges'!$B$14:$B$45,MATCH($A130,'Annex 1 LV, HV and UMS charges'!$A$14:$A$310,0)),INDEX('Annex 4 LDNO charges'!$B$14:$B$203,MATCH($A130,'Annex 4 LDNO charges'!$A$14:$A$203,0)))</f>
        <v>TBC</v>
      </c>
      <c r="C130" s="220">
        <f>IFERROR(INDEX('Annex 1 LV, HV and UMS charges'!$C$14:$C$45,MATCH($A130,'Annex 1 LV, HV and UMS charges'!$A$14:$A$310,0)),INDEX('Annex 4 LDNO charges'!$C$14:$C$203,MATCH($A130,'Annex 4 LDNO charges'!$A$14:$A$203,0)))</f>
        <v>0</v>
      </c>
      <c r="D130" s="44"/>
      <c r="E130" s="44"/>
      <c r="F130" s="39">
        <v>6.7209034716197477E-2</v>
      </c>
    </row>
    <row r="131" spans="1:6" ht="15" x14ac:dyDescent="0.2">
      <c r="A131" s="171" t="s">
        <v>663</v>
      </c>
      <c r="B131" s="219" t="str">
        <f>IFERROR(INDEX('Annex 1 LV, HV and UMS charges'!$B$14:$B$45,MATCH($A131,'Annex 1 LV, HV and UMS charges'!$A$14:$A$310,0)),INDEX('Annex 4 LDNO charges'!$B$14:$B$203,MATCH($A131,'Annex 4 LDNO charges'!$A$14:$A$203,0)))</f>
        <v>TBC</v>
      </c>
      <c r="C131" s="220">
        <f>IFERROR(INDEX('Annex 1 LV, HV and UMS charges'!$C$14:$C$45,MATCH($A131,'Annex 1 LV, HV and UMS charges'!$A$14:$A$310,0)),INDEX('Annex 4 LDNO charges'!$C$14:$C$203,MATCH($A131,'Annex 4 LDNO charges'!$A$14:$A$203,0)))</f>
        <v>0</v>
      </c>
      <c r="D131" s="44"/>
      <c r="E131" s="44"/>
      <c r="F131" s="39">
        <v>6.7209034716197477E-2</v>
      </c>
    </row>
    <row r="132" spans="1:6" ht="15" x14ac:dyDescent="0.2">
      <c r="A132" s="171" t="s">
        <v>664</v>
      </c>
      <c r="B132" s="219" t="str">
        <f>IFERROR(INDEX('Annex 1 LV, HV and UMS charges'!$B$14:$B$45,MATCH($A132,'Annex 1 LV, HV and UMS charges'!$A$14:$A$310,0)),INDEX('Annex 4 LDNO charges'!$B$14:$B$203,MATCH($A132,'Annex 4 LDNO charges'!$A$14:$A$203,0)))</f>
        <v>TBC</v>
      </c>
      <c r="C132" s="220">
        <f>IFERROR(INDEX('Annex 1 LV, HV and UMS charges'!$C$14:$C$45,MATCH($A132,'Annex 1 LV, HV and UMS charges'!$A$14:$A$310,0)),INDEX('Annex 4 LDNO charges'!$C$14:$C$203,MATCH($A132,'Annex 4 LDNO charges'!$A$14:$A$203,0)))</f>
        <v>0</v>
      </c>
      <c r="D132" s="44"/>
      <c r="E132" s="44"/>
      <c r="F132" s="39">
        <v>6.7209034716197477E-2</v>
      </c>
    </row>
    <row r="133" spans="1:6" ht="15" x14ac:dyDescent="0.2">
      <c r="A133" s="171" t="s">
        <v>665</v>
      </c>
      <c r="B133" s="219" t="str">
        <f>IFERROR(INDEX('Annex 1 LV, HV and UMS charges'!$B$14:$B$45,MATCH($A133,'Annex 1 LV, HV and UMS charges'!$A$14:$A$310,0)),INDEX('Annex 4 LDNO charges'!$B$14:$B$203,MATCH($A133,'Annex 4 LDNO charges'!$A$14:$A$203,0)))</f>
        <v>TBC</v>
      </c>
      <c r="C133" s="220">
        <f>IFERROR(INDEX('Annex 1 LV, HV and UMS charges'!$C$14:$C$45,MATCH($A133,'Annex 1 LV, HV and UMS charges'!$A$14:$A$310,0)),INDEX('Annex 4 LDNO charges'!$C$14:$C$203,MATCH($A133,'Annex 4 LDNO charges'!$A$14:$A$203,0)))</f>
        <v>0</v>
      </c>
      <c r="D133" s="44"/>
      <c r="E133" s="44"/>
      <c r="F133" s="39">
        <v>6.7209034716197477E-2</v>
      </c>
    </row>
    <row r="134" spans="1:6" ht="15" x14ac:dyDescent="0.2">
      <c r="A134" s="171" t="s">
        <v>486</v>
      </c>
      <c r="B134" s="219" t="str">
        <f>IFERROR(INDEX('Annex 1 LV, HV and UMS charges'!$B$14:$B$45,MATCH($A134,'Annex 1 LV, HV and UMS charges'!$A$14:$A$310,0)),INDEX('Annex 4 LDNO charges'!$B$14:$B$203,MATCH($A134,'Annex 4 LDNO charges'!$A$14:$A$203,0)))</f>
        <v>TBC</v>
      </c>
      <c r="C134" s="220" t="str">
        <f>IFERROR(INDEX('Annex 1 LV, HV and UMS charges'!$C$14:$C$45,MATCH($A134,'Annex 1 LV, HV and UMS charges'!$A$14:$A$310,0)),INDEX('Annex 4 LDNO charges'!$C$14:$C$203,MATCH($A134,'Annex 4 LDNO charges'!$A$14:$A$203,0)))</f>
        <v>0, 1 or 8</v>
      </c>
      <c r="D134" s="44"/>
      <c r="E134" s="44"/>
      <c r="F134" s="39">
        <v>0</v>
      </c>
    </row>
    <row r="135" spans="1:6" ht="15" x14ac:dyDescent="0.2">
      <c r="A135" s="171" t="s">
        <v>487</v>
      </c>
      <c r="B135" s="219" t="str">
        <f>IFERROR(INDEX('Annex 1 LV, HV and UMS charges'!$B$14:$B$45,MATCH($A135,'Annex 1 LV, HV and UMS charges'!$A$14:$A$310,0)),INDEX('Annex 4 LDNO charges'!$B$14:$B$203,MATCH($A135,'Annex 4 LDNO charges'!$A$14:$A$203,0)))</f>
        <v>TBC</v>
      </c>
      <c r="C135" s="220">
        <f>IFERROR(INDEX('Annex 1 LV, HV and UMS charges'!$C$14:$C$45,MATCH($A135,'Annex 1 LV, HV and UMS charges'!$A$14:$A$310,0)),INDEX('Annex 4 LDNO charges'!$C$14:$C$203,MATCH($A135,'Annex 4 LDNO charges'!$A$14:$A$203,0)))</f>
        <v>0</v>
      </c>
      <c r="D135" s="44"/>
      <c r="E135" s="44"/>
      <c r="F135" s="39">
        <v>0</v>
      </c>
    </row>
    <row r="136" spans="1:6" ht="15" x14ac:dyDescent="0.2">
      <c r="A136" s="171" t="s">
        <v>488</v>
      </c>
      <c r="B136" s="219" t="str">
        <f>IFERROR(INDEX('Annex 1 LV, HV and UMS charges'!$B$14:$B$45,MATCH($A136,'Annex 1 LV, HV and UMS charges'!$A$14:$A$310,0)),INDEX('Annex 4 LDNO charges'!$B$14:$B$203,MATCH($A136,'Annex 4 LDNO charges'!$A$14:$A$203,0)))</f>
        <v>TBC</v>
      </c>
      <c r="C136" s="220">
        <f>IFERROR(INDEX('Annex 1 LV, HV and UMS charges'!$C$14:$C$45,MATCH($A136,'Annex 1 LV, HV and UMS charges'!$A$14:$A$310,0)),INDEX('Annex 4 LDNO charges'!$C$14:$C$203,MATCH($A136,'Annex 4 LDNO charges'!$A$14:$A$203,0)))</f>
        <v>0</v>
      </c>
      <c r="D136" s="44"/>
      <c r="E136" s="44"/>
      <c r="F136" s="39">
        <v>0</v>
      </c>
    </row>
    <row r="137" spans="1:6" ht="15" x14ac:dyDescent="0.2">
      <c r="A137" s="171" t="s">
        <v>489</v>
      </c>
      <c r="B137" s="219" t="str">
        <f>IFERROR(INDEX('Annex 1 LV, HV and UMS charges'!$B$14:$B$45,MATCH($A137,'Annex 1 LV, HV and UMS charges'!$A$14:$A$310,0)),INDEX('Annex 4 LDNO charges'!$B$14:$B$203,MATCH($A137,'Annex 4 LDNO charges'!$A$14:$A$203,0)))</f>
        <v>TBC</v>
      </c>
      <c r="C137" s="220">
        <f>IFERROR(INDEX('Annex 1 LV, HV and UMS charges'!$C$14:$C$45,MATCH($A137,'Annex 1 LV, HV and UMS charges'!$A$14:$A$310,0)),INDEX('Annex 4 LDNO charges'!$C$14:$C$203,MATCH($A137,'Annex 4 LDNO charges'!$A$14:$A$203,0)))</f>
        <v>0</v>
      </c>
      <c r="D137" s="44"/>
      <c r="E137" s="44"/>
      <c r="F137" s="39">
        <v>0</v>
      </c>
    </row>
    <row r="138" spans="1:6" ht="15" x14ac:dyDescent="0.2">
      <c r="A138" s="171" t="s">
        <v>490</v>
      </c>
      <c r="B138" s="219" t="str">
        <f>IFERROR(INDEX('Annex 1 LV, HV and UMS charges'!$B$14:$B$45,MATCH($A138,'Annex 1 LV, HV and UMS charges'!$A$14:$A$310,0)),INDEX('Annex 4 LDNO charges'!$B$14:$B$203,MATCH($A138,'Annex 4 LDNO charges'!$A$14:$A$203,0)))</f>
        <v>TBC</v>
      </c>
      <c r="C138" s="220">
        <f>IFERROR(INDEX('Annex 1 LV, HV and UMS charges'!$C$14:$C$45,MATCH($A138,'Annex 1 LV, HV and UMS charges'!$A$14:$A$310,0)),INDEX('Annex 4 LDNO charges'!$C$14:$C$203,MATCH($A138,'Annex 4 LDNO charges'!$A$14:$A$203,0)))</f>
        <v>0</v>
      </c>
      <c r="D138" s="44"/>
      <c r="E138" s="44"/>
      <c r="F138" s="39">
        <v>0</v>
      </c>
    </row>
    <row r="139" spans="1:6" ht="15" x14ac:dyDescent="0.2">
      <c r="A139" s="171" t="s">
        <v>491</v>
      </c>
      <c r="B139" s="219" t="str">
        <f>IFERROR(INDEX('Annex 1 LV, HV and UMS charges'!$B$14:$B$45,MATCH($A139,'Annex 1 LV, HV and UMS charges'!$A$14:$A$310,0)),INDEX('Annex 4 LDNO charges'!$B$14:$B$203,MATCH($A139,'Annex 4 LDNO charges'!$A$14:$A$203,0)))</f>
        <v>TBC</v>
      </c>
      <c r="C139" s="220">
        <f>IFERROR(INDEX('Annex 1 LV, HV and UMS charges'!$C$14:$C$45,MATCH($A139,'Annex 1 LV, HV and UMS charges'!$A$14:$A$310,0)),INDEX('Annex 4 LDNO charges'!$C$14:$C$203,MATCH($A139,'Annex 4 LDNO charges'!$A$14:$A$203,0)))</f>
        <v>0</v>
      </c>
      <c r="D139" s="44"/>
      <c r="E139" s="44"/>
      <c r="F139" s="39">
        <v>0</v>
      </c>
    </row>
    <row r="140" spans="1:6" ht="15" x14ac:dyDescent="0.2">
      <c r="A140" s="171" t="s">
        <v>622</v>
      </c>
      <c r="B140" s="219" t="str">
        <f>IFERROR(INDEX('Annex 1 LV, HV and UMS charges'!$B$14:$B$45,MATCH($A140,'Annex 1 LV, HV and UMS charges'!$A$14:$A$310,0)),INDEX('Annex 4 LDNO charges'!$B$14:$B$203,MATCH($A140,'Annex 4 LDNO charges'!$A$14:$A$203,0)))</f>
        <v>TBC</v>
      </c>
      <c r="C140" s="220" t="str">
        <f>IFERROR(INDEX('Annex 1 LV, HV and UMS charges'!$C$14:$C$45,MATCH($A140,'Annex 1 LV, HV and UMS charges'!$A$14:$A$310,0)),INDEX('Annex 4 LDNO charges'!$C$14:$C$203,MATCH($A140,'Annex 4 LDNO charges'!$A$14:$A$203,0)))</f>
        <v>1, 2 or 0</v>
      </c>
      <c r="D140" s="187">
        <v>2.5328982677126105E-2</v>
      </c>
      <c r="E140" s="187">
        <v>0</v>
      </c>
      <c r="F140" s="39">
        <v>6.7209034716197477E-2</v>
      </c>
    </row>
    <row r="141" spans="1:6" ht="15" x14ac:dyDescent="0.2">
      <c r="A141" s="171" t="s">
        <v>623</v>
      </c>
      <c r="B141" s="219" t="str">
        <f>IFERROR(INDEX('Annex 1 LV, HV and UMS charges'!$B$14:$B$45,MATCH($A141,'Annex 1 LV, HV and UMS charges'!$A$14:$A$310,0)),INDEX('Annex 4 LDNO charges'!$B$14:$B$203,MATCH($A141,'Annex 4 LDNO charges'!$A$14:$A$203,0)))</f>
        <v>TBC</v>
      </c>
      <c r="C141" s="220" t="str">
        <f>IFERROR(INDEX('Annex 1 LV, HV and UMS charges'!$C$14:$C$45,MATCH($A141,'Annex 1 LV, HV and UMS charges'!$A$14:$A$310,0)),INDEX('Annex 4 LDNO charges'!$C$14:$C$203,MATCH($A141,'Annex 4 LDNO charges'!$A$14:$A$203,0)))</f>
        <v>2</v>
      </c>
      <c r="D141" s="187">
        <v>0</v>
      </c>
      <c r="E141" s="187">
        <v>0</v>
      </c>
      <c r="F141" s="39">
        <v>0</v>
      </c>
    </row>
    <row r="142" spans="1:6" ht="15" x14ac:dyDescent="0.2">
      <c r="A142" s="171" t="s">
        <v>624</v>
      </c>
      <c r="B142" s="219" t="str">
        <f>IFERROR(INDEX('Annex 1 LV, HV and UMS charges'!$B$14:$B$45,MATCH($A142,'Annex 1 LV, HV and UMS charges'!$A$14:$A$310,0)),INDEX('Annex 4 LDNO charges'!$B$14:$B$203,MATCH($A142,'Annex 4 LDNO charges'!$A$14:$A$203,0)))</f>
        <v>TBC</v>
      </c>
      <c r="C142" s="220" t="str">
        <f>IFERROR(INDEX('Annex 1 LV, HV and UMS charges'!$C$14:$C$45,MATCH($A142,'Annex 1 LV, HV and UMS charges'!$A$14:$A$310,0)),INDEX('Annex 4 LDNO charges'!$C$14:$C$203,MATCH($A142,'Annex 4 LDNO charges'!$A$14:$A$203,0)))</f>
        <v>3 to 8 or 0</v>
      </c>
      <c r="D142" s="44"/>
      <c r="E142" s="44"/>
      <c r="F142" s="39">
        <v>6.7209034716197477E-2</v>
      </c>
    </row>
    <row r="143" spans="1:6" ht="15" x14ac:dyDescent="0.2">
      <c r="A143" s="171" t="s">
        <v>625</v>
      </c>
      <c r="B143" s="219" t="str">
        <f>IFERROR(INDEX('Annex 1 LV, HV and UMS charges'!$B$14:$B$45,MATCH($A143,'Annex 1 LV, HV and UMS charges'!$A$14:$A$310,0)),INDEX('Annex 4 LDNO charges'!$B$14:$B$203,MATCH($A143,'Annex 4 LDNO charges'!$A$14:$A$203,0)))</f>
        <v>TBC</v>
      </c>
      <c r="C143" s="220" t="str">
        <f>IFERROR(INDEX('Annex 1 LV, HV and UMS charges'!$C$14:$C$45,MATCH($A143,'Annex 1 LV, HV and UMS charges'!$A$14:$A$310,0)),INDEX('Annex 4 LDNO charges'!$C$14:$C$203,MATCH($A143,'Annex 4 LDNO charges'!$A$14:$A$203,0)))</f>
        <v>3 to 8 or 0</v>
      </c>
      <c r="D143" s="44"/>
      <c r="E143" s="44"/>
      <c r="F143" s="39">
        <v>6.7209034716197477E-2</v>
      </c>
    </row>
    <row r="144" spans="1:6" ht="15" x14ac:dyDescent="0.2">
      <c r="A144" s="171" t="s">
        <v>626</v>
      </c>
      <c r="B144" s="219" t="str">
        <f>IFERROR(INDEX('Annex 1 LV, HV and UMS charges'!$B$14:$B$45,MATCH($A144,'Annex 1 LV, HV and UMS charges'!$A$14:$A$310,0)),INDEX('Annex 4 LDNO charges'!$B$14:$B$203,MATCH($A144,'Annex 4 LDNO charges'!$A$14:$A$203,0)))</f>
        <v>TBC</v>
      </c>
      <c r="C144" s="220" t="str">
        <f>IFERROR(INDEX('Annex 1 LV, HV and UMS charges'!$C$14:$C$45,MATCH($A144,'Annex 1 LV, HV and UMS charges'!$A$14:$A$310,0)),INDEX('Annex 4 LDNO charges'!$C$14:$C$203,MATCH($A144,'Annex 4 LDNO charges'!$A$14:$A$203,0)))</f>
        <v>3 to 8 or 0</v>
      </c>
      <c r="D144" s="44"/>
      <c r="E144" s="44"/>
      <c r="F144" s="39">
        <v>6.7209034716197477E-2</v>
      </c>
    </row>
    <row r="145" spans="1:6" ht="15" x14ac:dyDescent="0.2">
      <c r="A145" s="171" t="s">
        <v>627</v>
      </c>
      <c r="B145" s="219" t="str">
        <f>IFERROR(INDEX('Annex 1 LV, HV and UMS charges'!$B$14:$B$45,MATCH($A145,'Annex 1 LV, HV and UMS charges'!$A$14:$A$310,0)),INDEX('Annex 4 LDNO charges'!$B$14:$B$203,MATCH($A145,'Annex 4 LDNO charges'!$A$14:$A$203,0)))</f>
        <v>TBC</v>
      </c>
      <c r="C145" s="220" t="str">
        <f>IFERROR(INDEX('Annex 1 LV, HV and UMS charges'!$C$14:$C$45,MATCH($A145,'Annex 1 LV, HV and UMS charges'!$A$14:$A$310,0)),INDEX('Annex 4 LDNO charges'!$C$14:$C$203,MATCH($A145,'Annex 4 LDNO charges'!$A$14:$A$203,0)))</f>
        <v>3 to 8 or 0</v>
      </c>
      <c r="D145" s="44"/>
      <c r="E145" s="44"/>
      <c r="F145" s="39">
        <v>6.7209034716197477E-2</v>
      </c>
    </row>
    <row r="146" spans="1:6" ht="15" x14ac:dyDescent="0.2">
      <c r="A146" s="171" t="s">
        <v>628</v>
      </c>
      <c r="B146" s="219" t="str">
        <f>IFERROR(INDEX('Annex 1 LV, HV and UMS charges'!$B$14:$B$45,MATCH($A146,'Annex 1 LV, HV and UMS charges'!$A$14:$A$310,0)),INDEX('Annex 4 LDNO charges'!$B$14:$B$203,MATCH($A146,'Annex 4 LDNO charges'!$A$14:$A$203,0)))</f>
        <v>TBC</v>
      </c>
      <c r="C146" s="220" t="str">
        <f>IFERROR(INDEX('Annex 1 LV, HV and UMS charges'!$C$14:$C$45,MATCH($A146,'Annex 1 LV, HV and UMS charges'!$A$14:$A$310,0)),INDEX('Annex 4 LDNO charges'!$C$14:$C$203,MATCH($A146,'Annex 4 LDNO charges'!$A$14:$A$203,0)))</f>
        <v>3 to 8 or 0</v>
      </c>
      <c r="D146" s="44"/>
      <c r="E146" s="44"/>
      <c r="F146" s="39">
        <v>6.7209034716197477E-2</v>
      </c>
    </row>
    <row r="147" spans="1:6" ht="15" x14ac:dyDescent="0.2">
      <c r="A147" s="171" t="s">
        <v>492</v>
      </c>
      <c r="B147" s="219" t="str">
        <f>IFERROR(INDEX('Annex 1 LV, HV and UMS charges'!$B$14:$B$45,MATCH($A147,'Annex 1 LV, HV and UMS charges'!$A$14:$A$310,0)),INDEX('Annex 4 LDNO charges'!$B$14:$B$203,MATCH($A147,'Annex 4 LDNO charges'!$A$14:$A$203,0)))</f>
        <v>TBC</v>
      </c>
      <c r="C147" s="220" t="str">
        <f>IFERROR(INDEX('Annex 1 LV, HV and UMS charges'!$C$14:$C$45,MATCH($A147,'Annex 1 LV, HV and UMS charges'!$A$14:$A$310,0)),INDEX('Annex 4 LDNO charges'!$C$14:$C$203,MATCH($A147,'Annex 4 LDNO charges'!$A$14:$A$203,0)))</f>
        <v>4</v>
      </c>
      <c r="D147" s="44"/>
      <c r="E147" s="44"/>
      <c r="F147" s="39">
        <v>0</v>
      </c>
    </row>
    <row r="148" spans="1:6" ht="15" x14ac:dyDescent="0.2">
      <c r="A148" s="171" t="s">
        <v>629</v>
      </c>
      <c r="B148" s="219" t="str">
        <f>IFERROR(INDEX('Annex 1 LV, HV and UMS charges'!$B$14:$B$45,MATCH($A148,'Annex 1 LV, HV and UMS charges'!$A$14:$A$310,0)),INDEX('Annex 4 LDNO charges'!$B$14:$B$203,MATCH($A148,'Annex 4 LDNO charges'!$A$14:$A$203,0)))</f>
        <v>TBC</v>
      </c>
      <c r="C148" s="220">
        <f>IFERROR(INDEX('Annex 1 LV, HV and UMS charges'!$C$14:$C$45,MATCH($A148,'Annex 1 LV, HV and UMS charges'!$A$14:$A$310,0)),INDEX('Annex 4 LDNO charges'!$C$14:$C$203,MATCH($A148,'Annex 4 LDNO charges'!$A$14:$A$203,0)))</f>
        <v>0</v>
      </c>
      <c r="D148" s="44"/>
      <c r="E148" s="44"/>
      <c r="F148" s="39">
        <v>6.7209034716197477E-2</v>
      </c>
    </row>
    <row r="149" spans="1:6" ht="15" x14ac:dyDescent="0.2">
      <c r="A149" s="171" t="s">
        <v>630</v>
      </c>
      <c r="B149" s="219" t="str">
        <f>IFERROR(INDEX('Annex 1 LV, HV and UMS charges'!$B$14:$B$45,MATCH($A149,'Annex 1 LV, HV and UMS charges'!$A$14:$A$310,0)),INDEX('Annex 4 LDNO charges'!$B$14:$B$203,MATCH($A149,'Annex 4 LDNO charges'!$A$14:$A$203,0)))</f>
        <v>TBC</v>
      </c>
      <c r="C149" s="220">
        <f>IFERROR(INDEX('Annex 1 LV, HV and UMS charges'!$C$14:$C$45,MATCH($A149,'Annex 1 LV, HV and UMS charges'!$A$14:$A$310,0)),INDEX('Annex 4 LDNO charges'!$C$14:$C$203,MATCH($A149,'Annex 4 LDNO charges'!$A$14:$A$203,0)))</f>
        <v>0</v>
      </c>
      <c r="D149" s="44"/>
      <c r="E149" s="44"/>
      <c r="F149" s="39">
        <v>6.7209034716197477E-2</v>
      </c>
    </row>
    <row r="150" spans="1:6" ht="15" x14ac:dyDescent="0.2">
      <c r="A150" s="171" t="s">
        <v>631</v>
      </c>
      <c r="B150" s="219" t="str">
        <f>IFERROR(INDEX('Annex 1 LV, HV and UMS charges'!$B$14:$B$45,MATCH($A150,'Annex 1 LV, HV and UMS charges'!$A$14:$A$310,0)),INDEX('Annex 4 LDNO charges'!$B$14:$B$203,MATCH($A150,'Annex 4 LDNO charges'!$A$14:$A$203,0)))</f>
        <v>TBC</v>
      </c>
      <c r="C150" s="220">
        <f>IFERROR(INDEX('Annex 1 LV, HV and UMS charges'!$C$14:$C$45,MATCH($A150,'Annex 1 LV, HV and UMS charges'!$A$14:$A$310,0)),INDEX('Annex 4 LDNO charges'!$C$14:$C$203,MATCH($A150,'Annex 4 LDNO charges'!$A$14:$A$203,0)))</f>
        <v>0</v>
      </c>
      <c r="D150" s="44"/>
      <c r="E150" s="44"/>
      <c r="F150" s="39">
        <v>6.7209034716197477E-2</v>
      </c>
    </row>
    <row r="151" spans="1:6" ht="15" x14ac:dyDescent="0.2">
      <c r="A151" s="171" t="s">
        <v>632</v>
      </c>
      <c r="B151" s="219" t="str">
        <f>IFERROR(INDEX('Annex 1 LV, HV and UMS charges'!$B$14:$B$45,MATCH($A151,'Annex 1 LV, HV and UMS charges'!$A$14:$A$310,0)),INDEX('Annex 4 LDNO charges'!$B$14:$B$203,MATCH($A151,'Annex 4 LDNO charges'!$A$14:$A$203,0)))</f>
        <v>TBC</v>
      </c>
      <c r="C151" s="220">
        <f>IFERROR(INDEX('Annex 1 LV, HV and UMS charges'!$C$14:$C$45,MATCH($A151,'Annex 1 LV, HV and UMS charges'!$A$14:$A$310,0)),INDEX('Annex 4 LDNO charges'!$C$14:$C$203,MATCH($A151,'Annex 4 LDNO charges'!$A$14:$A$203,0)))</f>
        <v>0</v>
      </c>
      <c r="D151" s="44"/>
      <c r="E151" s="44"/>
      <c r="F151" s="39">
        <v>6.7209034716197477E-2</v>
      </c>
    </row>
    <row r="152" spans="1:6" ht="15" x14ac:dyDescent="0.2">
      <c r="A152" s="171" t="s">
        <v>633</v>
      </c>
      <c r="B152" s="219" t="str">
        <f>IFERROR(INDEX('Annex 1 LV, HV and UMS charges'!$B$14:$B$45,MATCH($A152,'Annex 1 LV, HV and UMS charges'!$A$14:$A$310,0)),INDEX('Annex 4 LDNO charges'!$B$14:$B$203,MATCH($A152,'Annex 4 LDNO charges'!$A$14:$A$203,0)))</f>
        <v>TBC</v>
      </c>
      <c r="C152" s="220">
        <f>IFERROR(INDEX('Annex 1 LV, HV and UMS charges'!$C$14:$C$45,MATCH($A152,'Annex 1 LV, HV and UMS charges'!$A$14:$A$310,0)),INDEX('Annex 4 LDNO charges'!$C$14:$C$203,MATCH($A152,'Annex 4 LDNO charges'!$A$14:$A$203,0)))</f>
        <v>0</v>
      </c>
      <c r="D152" s="44"/>
      <c r="E152" s="44"/>
      <c r="F152" s="39">
        <v>6.7209034716197477E-2</v>
      </c>
    </row>
    <row r="153" spans="1:6" ht="15" x14ac:dyDescent="0.2">
      <c r="A153" s="171" t="s">
        <v>634</v>
      </c>
      <c r="B153" s="219" t="str">
        <f>IFERROR(INDEX('Annex 1 LV, HV and UMS charges'!$B$14:$B$45,MATCH($A153,'Annex 1 LV, HV and UMS charges'!$A$14:$A$310,0)),INDEX('Annex 4 LDNO charges'!$B$14:$B$203,MATCH($A153,'Annex 4 LDNO charges'!$A$14:$A$203,0)))</f>
        <v>TBC</v>
      </c>
      <c r="C153" s="220">
        <f>IFERROR(INDEX('Annex 1 LV, HV and UMS charges'!$C$14:$C$45,MATCH($A153,'Annex 1 LV, HV and UMS charges'!$A$14:$A$310,0)),INDEX('Annex 4 LDNO charges'!$C$14:$C$203,MATCH($A153,'Annex 4 LDNO charges'!$A$14:$A$203,0)))</f>
        <v>0</v>
      </c>
      <c r="D153" s="44"/>
      <c r="E153" s="44"/>
      <c r="F153" s="39">
        <v>6.7209034716197477E-2</v>
      </c>
    </row>
    <row r="154" spans="1:6" ht="15" x14ac:dyDescent="0.2">
      <c r="A154" s="171" t="s">
        <v>635</v>
      </c>
      <c r="B154" s="219" t="str">
        <f>IFERROR(INDEX('Annex 1 LV, HV and UMS charges'!$B$14:$B$45,MATCH($A154,'Annex 1 LV, HV and UMS charges'!$A$14:$A$310,0)),INDEX('Annex 4 LDNO charges'!$B$14:$B$203,MATCH($A154,'Annex 4 LDNO charges'!$A$14:$A$203,0)))</f>
        <v>TBC</v>
      </c>
      <c r="C154" s="220">
        <f>IFERROR(INDEX('Annex 1 LV, HV and UMS charges'!$C$14:$C$45,MATCH($A154,'Annex 1 LV, HV and UMS charges'!$A$14:$A$310,0)),INDEX('Annex 4 LDNO charges'!$C$14:$C$203,MATCH($A154,'Annex 4 LDNO charges'!$A$14:$A$203,0)))</f>
        <v>0</v>
      </c>
      <c r="D154" s="44"/>
      <c r="E154" s="44"/>
      <c r="F154" s="39">
        <v>6.7209034716197477E-2</v>
      </c>
    </row>
    <row r="155" spans="1:6" ht="15" x14ac:dyDescent="0.2">
      <c r="A155" s="171" t="s">
        <v>636</v>
      </c>
      <c r="B155" s="219" t="str">
        <f>IFERROR(INDEX('Annex 1 LV, HV and UMS charges'!$B$14:$B$45,MATCH($A155,'Annex 1 LV, HV and UMS charges'!$A$14:$A$310,0)),INDEX('Annex 4 LDNO charges'!$B$14:$B$203,MATCH($A155,'Annex 4 LDNO charges'!$A$14:$A$203,0)))</f>
        <v>TBC</v>
      </c>
      <c r="C155" s="220">
        <f>IFERROR(INDEX('Annex 1 LV, HV and UMS charges'!$C$14:$C$45,MATCH($A155,'Annex 1 LV, HV and UMS charges'!$A$14:$A$310,0)),INDEX('Annex 4 LDNO charges'!$C$14:$C$203,MATCH($A155,'Annex 4 LDNO charges'!$A$14:$A$203,0)))</f>
        <v>0</v>
      </c>
      <c r="D155" s="44"/>
      <c r="E155" s="44"/>
      <c r="F155" s="39">
        <v>6.7209034716197477E-2</v>
      </c>
    </row>
    <row r="156" spans="1:6" ht="15" x14ac:dyDescent="0.2">
      <c r="A156" s="171" t="s">
        <v>637</v>
      </c>
      <c r="B156" s="219" t="str">
        <f>IFERROR(INDEX('Annex 1 LV, HV and UMS charges'!$B$14:$B$45,MATCH($A156,'Annex 1 LV, HV and UMS charges'!$A$14:$A$310,0)),INDEX('Annex 4 LDNO charges'!$B$14:$B$203,MATCH($A156,'Annex 4 LDNO charges'!$A$14:$A$203,0)))</f>
        <v>TBC</v>
      </c>
      <c r="C156" s="220">
        <f>IFERROR(INDEX('Annex 1 LV, HV and UMS charges'!$C$14:$C$45,MATCH($A156,'Annex 1 LV, HV and UMS charges'!$A$14:$A$310,0)),INDEX('Annex 4 LDNO charges'!$C$14:$C$203,MATCH($A156,'Annex 4 LDNO charges'!$A$14:$A$203,0)))</f>
        <v>0</v>
      </c>
      <c r="D156" s="44"/>
      <c r="E156" s="44"/>
      <c r="F156" s="39">
        <v>6.7209034716197477E-2</v>
      </c>
    </row>
    <row r="157" spans="1:6" ht="15" x14ac:dyDescent="0.2">
      <c r="A157" s="171" t="s">
        <v>638</v>
      </c>
      <c r="B157" s="219" t="str">
        <f>IFERROR(INDEX('Annex 1 LV, HV and UMS charges'!$B$14:$B$45,MATCH($A157,'Annex 1 LV, HV and UMS charges'!$A$14:$A$310,0)),INDEX('Annex 4 LDNO charges'!$B$14:$B$203,MATCH($A157,'Annex 4 LDNO charges'!$A$14:$A$203,0)))</f>
        <v>TBC</v>
      </c>
      <c r="C157" s="220">
        <f>IFERROR(INDEX('Annex 1 LV, HV and UMS charges'!$C$14:$C$45,MATCH($A157,'Annex 1 LV, HV and UMS charges'!$A$14:$A$310,0)),INDEX('Annex 4 LDNO charges'!$C$14:$C$203,MATCH($A157,'Annex 4 LDNO charges'!$A$14:$A$203,0)))</f>
        <v>0</v>
      </c>
      <c r="D157" s="44"/>
      <c r="E157" s="44"/>
      <c r="F157" s="39">
        <v>6.7209034716197477E-2</v>
      </c>
    </row>
    <row r="158" spans="1:6" ht="15" x14ac:dyDescent="0.2">
      <c r="A158" s="171" t="s">
        <v>639</v>
      </c>
      <c r="B158" s="219" t="str">
        <f>IFERROR(INDEX('Annex 1 LV, HV and UMS charges'!$B$14:$B$45,MATCH($A158,'Annex 1 LV, HV and UMS charges'!$A$14:$A$310,0)),INDEX('Annex 4 LDNO charges'!$B$14:$B$203,MATCH($A158,'Annex 4 LDNO charges'!$A$14:$A$203,0)))</f>
        <v>TBC</v>
      </c>
      <c r="C158" s="220">
        <f>IFERROR(INDEX('Annex 1 LV, HV and UMS charges'!$C$14:$C$45,MATCH($A158,'Annex 1 LV, HV and UMS charges'!$A$14:$A$310,0)),INDEX('Annex 4 LDNO charges'!$C$14:$C$203,MATCH($A158,'Annex 4 LDNO charges'!$A$14:$A$203,0)))</f>
        <v>0</v>
      </c>
      <c r="D158" s="44"/>
      <c r="E158" s="44"/>
      <c r="F158" s="39">
        <v>6.7209034716197477E-2</v>
      </c>
    </row>
    <row r="159" spans="1:6" ht="15" x14ac:dyDescent="0.2">
      <c r="A159" s="171" t="s">
        <v>640</v>
      </c>
      <c r="B159" s="219" t="str">
        <f>IFERROR(INDEX('Annex 1 LV, HV and UMS charges'!$B$14:$B$45,MATCH($A159,'Annex 1 LV, HV and UMS charges'!$A$14:$A$310,0)),INDEX('Annex 4 LDNO charges'!$B$14:$B$203,MATCH($A159,'Annex 4 LDNO charges'!$A$14:$A$203,0)))</f>
        <v>TBC</v>
      </c>
      <c r="C159" s="220">
        <f>IFERROR(INDEX('Annex 1 LV, HV and UMS charges'!$C$14:$C$45,MATCH($A159,'Annex 1 LV, HV and UMS charges'!$A$14:$A$310,0)),INDEX('Annex 4 LDNO charges'!$C$14:$C$203,MATCH($A159,'Annex 4 LDNO charges'!$A$14:$A$203,0)))</f>
        <v>0</v>
      </c>
      <c r="D159" s="44"/>
      <c r="E159" s="44"/>
      <c r="F159" s="39">
        <v>6.7209034716197477E-2</v>
      </c>
    </row>
    <row r="160" spans="1:6" ht="15" x14ac:dyDescent="0.2">
      <c r="A160" s="171" t="s">
        <v>641</v>
      </c>
      <c r="B160" s="219" t="str">
        <f>IFERROR(INDEX('Annex 1 LV, HV and UMS charges'!$B$14:$B$45,MATCH($A160,'Annex 1 LV, HV and UMS charges'!$A$14:$A$310,0)),INDEX('Annex 4 LDNO charges'!$B$14:$B$203,MATCH($A160,'Annex 4 LDNO charges'!$A$14:$A$203,0)))</f>
        <v>TBC</v>
      </c>
      <c r="C160" s="220">
        <f>IFERROR(INDEX('Annex 1 LV, HV and UMS charges'!$C$14:$C$45,MATCH($A160,'Annex 1 LV, HV and UMS charges'!$A$14:$A$310,0)),INDEX('Annex 4 LDNO charges'!$C$14:$C$203,MATCH($A160,'Annex 4 LDNO charges'!$A$14:$A$203,0)))</f>
        <v>0</v>
      </c>
      <c r="D160" s="44"/>
      <c r="E160" s="44"/>
      <c r="F160" s="39">
        <v>6.7209034716197477E-2</v>
      </c>
    </row>
    <row r="161" spans="1:6" ht="15" x14ac:dyDescent="0.2">
      <c r="A161" s="171" t="s">
        <v>642</v>
      </c>
      <c r="B161" s="219" t="str">
        <f>IFERROR(INDEX('Annex 1 LV, HV and UMS charges'!$B$14:$B$45,MATCH($A161,'Annex 1 LV, HV and UMS charges'!$A$14:$A$310,0)),INDEX('Annex 4 LDNO charges'!$B$14:$B$203,MATCH($A161,'Annex 4 LDNO charges'!$A$14:$A$203,0)))</f>
        <v>TBC</v>
      </c>
      <c r="C161" s="220">
        <f>IFERROR(INDEX('Annex 1 LV, HV and UMS charges'!$C$14:$C$45,MATCH($A161,'Annex 1 LV, HV and UMS charges'!$A$14:$A$310,0)),INDEX('Annex 4 LDNO charges'!$C$14:$C$203,MATCH($A161,'Annex 4 LDNO charges'!$A$14:$A$203,0)))</f>
        <v>0</v>
      </c>
      <c r="D161" s="44"/>
      <c r="E161" s="44"/>
      <c r="F161" s="39">
        <v>6.7209034716197477E-2</v>
      </c>
    </row>
    <row r="162" spans="1:6" ht="15" x14ac:dyDescent="0.2">
      <c r="A162" s="171" t="s">
        <v>643</v>
      </c>
      <c r="B162" s="219" t="str">
        <f>IFERROR(INDEX('Annex 1 LV, HV and UMS charges'!$B$14:$B$45,MATCH($A162,'Annex 1 LV, HV and UMS charges'!$A$14:$A$310,0)),INDEX('Annex 4 LDNO charges'!$B$14:$B$203,MATCH($A162,'Annex 4 LDNO charges'!$A$14:$A$203,0)))</f>
        <v>TBC</v>
      </c>
      <c r="C162" s="220">
        <f>IFERROR(INDEX('Annex 1 LV, HV and UMS charges'!$C$14:$C$45,MATCH($A162,'Annex 1 LV, HV and UMS charges'!$A$14:$A$310,0)),INDEX('Annex 4 LDNO charges'!$C$14:$C$203,MATCH($A162,'Annex 4 LDNO charges'!$A$14:$A$203,0)))</f>
        <v>0</v>
      </c>
      <c r="D162" s="44"/>
      <c r="E162" s="44"/>
      <c r="F162" s="39">
        <v>6.7209034716197477E-2</v>
      </c>
    </row>
    <row r="163" spans="1:6" ht="15" x14ac:dyDescent="0.2">
      <c r="A163" s="171" t="s">
        <v>493</v>
      </c>
      <c r="B163" s="219" t="str">
        <f>IFERROR(INDEX('Annex 1 LV, HV and UMS charges'!$B$14:$B$45,MATCH($A163,'Annex 1 LV, HV and UMS charges'!$A$14:$A$310,0)),INDEX('Annex 4 LDNO charges'!$B$14:$B$203,MATCH($A163,'Annex 4 LDNO charges'!$A$14:$A$203,0)))</f>
        <v>TBC</v>
      </c>
      <c r="C163" s="220" t="str">
        <f>IFERROR(INDEX('Annex 1 LV, HV and UMS charges'!$C$14:$C$45,MATCH($A163,'Annex 1 LV, HV and UMS charges'!$A$14:$A$310,0)),INDEX('Annex 4 LDNO charges'!$C$14:$C$203,MATCH($A163,'Annex 4 LDNO charges'!$A$14:$A$203,0)))</f>
        <v>0, 1 or 8</v>
      </c>
      <c r="D163" s="44"/>
      <c r="E163" s="44"/>
      <c r="F163" s="39">
        <v>0</v>
      </c>
    </row>
    <row r="164" spans="1:6" ht="15" x14ac:dyDescent="0.2">
      <c r="A164" s="171" t="s">
        <v>494</v>
      </c>
      <c r="B164" s="219" t="str">
        <f>IFERROR(INDEX('Annex 1 LV, HV and UMS charges'!$B$14:$B$45,MATCH($A164,'Annex 1 LV, HV and UMS charges'!$A$14:$A$310,0)),INDEX('Annex 4 LDNO charges'!$B$14:$B$203,MATCH($A164,'Annex 4 LDNO charges'!$A$14:$A$203,0)))</f>
        <v>TBC</v>
      </c>
      <c r="C164" s="220">
        <f>IFERROR(INDEX('Annex 1 LV, HV and UMS charges'!$C$14:$C$45,MATCH($A164,'Annex 1 LV, HV and UMS charges'!$A$14:$A$310,0)),INDEX('Annex 4 LDNO charges'!$C$14:$C$203,MATCH($A164,'Annex 4 LDNO charges'!$A$14:$A$203,0)))</f>
        <v>0</v>
      </c>
      <c r="D164" s="44"/>
      <c r="E164" s="44"/>
      <c r="F164" s="39">
        <v>0</v>
      </c>
    </row>
    <row r="165" spans="1:6" ht="15" x14ac:dyDescent="0.2">
      <c r="A165" s="171" t="s">
        <v>495</v>
      </c>
      <c r="B165" s="219" t="str">
        <f>IFERROR(INDEX('Annex 1 LV, HV and UMS charges'!$B$14:$B$45,MATCH($A165,'Annex 1 LV, HV and UMS charges'!$A$14:$A$310,0)),INDEX('Annex 4 LDNO charges'!$B$14:$B$203,MATCH($A165,'Annex 4 LDNO charges'!$A$14:$A$203,0)))</f>
        <v>TBC</v>
      </c>
      <c r="C165" s="220">
        <f>IFERROR(INDEX('Annex 1 LV, HV and UMS charges'!$C$14:$C$45,MATCH($A165,'Annex 1 LV, HV and UMS charges'!$A$14:$A$310,0)),INDEX('Annex 4 LDNO charges'!$C$14:$C$203,MATCH($A165,'Annex 4 LDNO charges'!$A$14:$A$203,0)))</f>
        <v>0</v>
      </c>
      <c r="D165" s="44"/>
      <c r="E165" s="44"/>
      <c r="F165" s="39">
        <v>0</v>
      </c>
    </row>
    <row r="166" spans="1:6" ht="15" x14ac:dyDescent="0.2">
      <c r="A166" s="171" t="s">
        <v>496</v>
      </c>
      <c r="B166" s="219" t="str">
        <f>IFERROR(INDEX('Annex 1 LV, HV and UMS charges'!$B$14:$B$45,MATCH($A166,'Annex 1 LV, HV and UMS charges'!$A$14:$A$310,0)),INDEX('Annex 4 LDNO charges'!$B$14:$B$203,MATCH($A166,'Annex 4 LDNO charges'!$A$14:$A$203,0)))</f>
        <v>TBC</v>
      </c>
      <c r="C166" s="220">
        <f>IFERROR(INDEX('Annex 1 LV, HV and UMS charges'!$C$14:$C$45,MATCH($A166,'Annex 1 LV, HV and UMS charges'!$A$14:$A$310,0)),INDEX('Annex 4 LDNO charges'!$C$14:$C$203,MATCH($A166,'Annex 4 LDNO charges'!$A$14:$A$203,0)))</f>
        <v>0</v>
      </c>
      <c r="D166" s="44"/>
      <c r="E166" s="44"/>
      <c r="F166" s="39">
        <v>0</v>
      </c>
    </row>
    <row r="167" spans="1:6" ht="15" x14ac:dyDescent="0.2">
      <c r="A167" s="171" t="s">
        <v>497</v>
      </c>
      <c r="B167" s="219" t="str">
        <f>IFERROR(INDEX('Annex 1 LV, HV and UMS charges'!$B$14:$B$45,MATCH($A167,'Annex 1 LV, HV and UMS charges'!$A$14:$A$310,0)),INDEX('Annex 4 LDNO charges'!$B$14:$B$203,MATCH($A167,'Annex 4 LDNO charges'!$A$14:$A$203,0)))</f>
        <v>TBC</v>
      </c>
      <c r="C167" s="220">
        <f>IFERROR(INDEX('Annex 1 LV, HV and UMS charges'!$C$14:$C$45,MATCH($A167,'Annex 1 LV, HV and UMS charges'!$A$14:$A$310,0)),INDEX('Annex 4 LDNO charges'!$C$14:$C$203,MATCH($A167,'Annex 4 LDNO charges'!$A$14:$A$203,0)))</f>
        <v>0</v>
      </c>
      <c r="D167" s="44"/>
      <c r="E167" s="44"/>
      <c r="F167" s="39">
        <v>0</v>
      </c>
    </row>
    <row r="168" spans="1:6" ht="15" x14ac:dyDescent="0.2">
      <c r="A168" s="171" t="s">
        <v>498</v>
      </c>
      <c r="B168" s="219" t="str">
        <f>IFERROR(INDEX('Annex 1 LV, HV and UMS charges'!$B$14:$B$45,MATCH($A168,'Annex 1 LV, HV and UMS charges'!$A$14:$A$310,0)),INDEX('Annex 4 LDNO charges'!$B$14:$B$203,MATCH($A168,'Annex 4 LDNO charges'!$A$14:$A$203,0)))</f>
        <v>TBC</v>
      </c>
      <c r="C168" s="220">
        <f>IFERROR(INDEX('Annex 1 LV, HV and UMS charges'!$C$14:$C$45,MATCH($A168,'Annex 1 LV, HV and UMS charges'!$A$14:$A$310,0)),INDEX('Annex 4 LDNO charges'!$C$14:$C$203,MATCH($A168,'Annex 4 LDNO charges'!$A$14:$A$203,0)))</f>
        <v>0</v>
      </c>
      <c r="D168" s="44"/>
      <c r="E168" s="44"/>
      <c r="F168" s="39">
        <v>0</v>
      </c>
    </row>
    <row r="169" spans="1:6" ht="15" x14ac:dyDescent="0.2">
      <c r="A169" s="171" t="s">
        <v>600</v>
      </c>
      <c r="B169" s="219" t="str">
        <f>IFERROR(INDEX('Annex 1 LV, HV and UMS charges'!$B$14:$B$45,MATCH($A169,'Annex 1 LV, HV and UMS charges'!$A$14:$A$310,0)),INDEX('Annex 4 LDNO charges'!$B$14:$B$203,MATCH($A169,'Annex 4 LDNO charges'!$A$14:$A$203,0)))</f>
        <v>TBC</v>
      </c>
      <c r="C169" s="220" t="str">
        <f>IFERROR(INDEX('Annex 1 LV, HV and UMS charges'!$C$14:$C$45,MATCH($A169,'Annex 1 LV, HV and UMS charges'!$A$14:$A$310,0)),INDEX('Annex 4 LDNO charges'!$C$14:$C$203,MATCH($A169,'Annex 4 LDNO charges'!$A$14:$A$203,0)))</f>
        <v>1, 2 or 0</v>
      </c>
      <c r="D169" s="187">
        <v>2.5328982677126105E-2</v>
      </c>
      <c r="E169" s="187">
        <v>0</v>
      </c>
      <c r="F169" s="39">
        <v>6.7209034716197477E-2</v>
      </c>
    </row>
    <row r="170" spans="1:6" ht="15" x14ac:dyDescent="0.2">
      <c r="A170" s="171" t="s">
        <v>601</v>
      </c>
      <c r="B170" s="219" t="str">
        <f>IFERROR(INDEX('Annex 1 LV, HV and UMS charges'!$B$14:$B$45,MATCH($A170,'Annex 1 LV, HV and UMS charges'!$A$14:$A$310,0)),INDEX('Annex 4 LDNO charges'!$B$14:$B$203,MATCH($A170,'Annex 4 LDNO charges'!$A$14:$A$203,0)))</f>
        <v>TBC</v>
      </c>
      <c r="C170" s="220" t="str">
        <f>IFERROR(INDEX('Annex 1 LV, HV and UMS charges'!$C$14:$C$45,MATCH($A170,'Annex 1 LV, HV and UMS charges'!$A$14:$A$310,0)),INDEX('Annex 4 LDNO charges'!$C$14:$C$203,MATCH($A170,'Annex 4 LDNO charges'!$A$14:$A$203,0)))</f>
        <v>2</v>
      </c>
      <c r="D170" s="187">
        <v>0</v>
      </c>
      <c r="E170" s="187">
        <v>0</v>
      </c>
      <c r="F170" s="39">
        <v>0</v>
      </c>
    </row>
    <row r="171" spans="1:6" ht="15" x14ac:dyDescent="0.2">
      <c r="A171" s="171" t="s">
        <v>602</v>
      </c>
      <c r="B171" s="219" t="str">
        <f>IFERROR(INDEX('Annex 1 LV, HV and UMS charges'!$B$14:$B$45,MATCH($A171,'Annex 1 LV, HV and UMS charges'!$A$14:$A$310,0)),INDEX('Annex 4 LDNO charges'!$B$14:$B$203,MATCH($A171,'Annex 4 LDNO charges'!$A$14:$A$203,0)))</f>
        <v>TBC</v>
      </c>
      <c r="C171" s="220" t="str">
        <f>IFERROR(INDEX('Annex 1 LV, HV and UMS charges'!$C$14:$C$45,MATCH($A171,'Annex 1 LV, HV and UMS charges'!$A$14:$A$310,0)),INDEX('Annex 4 LDNO charges'!$C$14:$C$203,MATCH($A171,'Annex 4 LDNO charges'!$A$14:$A$203,0)))</f>
        <v>3 to 8 or 0</v>
      </c>
      <c r="D171" s="44"/>
      <c r="E171" s="44"/>
      <c r="F171" s="39">
        <v>6.7209034716197477E-2</v>
      </c>
    </row>
    <row r="172" spans="1:6" ht="15" x14ac:dyDescent="0.2">
      <c r="A172" s="171" t="s">
        <v>603</v>
      </c>
      <c r="B172" s="219" t="str">
        <f>IFERROR(INDEX('Annex 1 LV, HV and UMS charges'!$B$14:$B$45,MATCH($A172,'Annex 1 LV, HV and UMS charges'!$A$14:$A$310,0)),INDEX('Annex 4 LDNO charges'!$B$14:$B$203,MATCH($A172,'Annex 4 LDNO charges'!$A$14:$A$203,0)))</f>
        <v>TBC</v>
      </c>
      <c r="C172" s="220" t="str">
        <f>IFERROR(INDEX('Annex 1 LV, HV and UMS charges'!$C$14:$C$45,MATCH($A172,'Annex 1 LV, HV and UMS charges'!$A$14:$A$310,0)),INDEX('Annex 4 LDNO charges'!$C$14:$C$203,MATCH($A172,'Annex 4 LDNO charges'!$A$14:$A$203,0)))</f>
        <v>3 to 8 or 0</v>
      </c>
      <c r="D172" s="44"/>
      <c r="E172" s="44"/>
      <c r="F172" s="39">
        <v>6.7209034716197477E-2</v>
      </c>
    </row>
    <row r="173" spans="1:6" ht="15" x14ac:dyDescent="0.2">
      <c r="A173" s="171" t="s">
        <v>604</v>
      </c>
      <c r="B173" s="219" t="str">
        <f>IFERROR(INDEX('Annex 1 LV, HV and UMS charges'!$B$14:$B$45,MATCH($A173,'Annex 1 LV, HV and UMS charges'!$A$14:$A$310,0)),INDEX('Annex 4 LDNO charges'!$B$14:$B$203,MATCH($A173,'Annex 4 LDNO charges'!$A$14:$A$203,0)))</f>
        <v>TBC</v>
      </c>
      <c r="C173" s="220" t="str">
        <f>IFERROR(INDEX('Annex 1 LV, HV and UMS charges'!$C$14:$C$45,MATCH($A173,'Annex 1 LV, HV and UMS charges'!$A$14:$A$310,0)),INDEX('Annex 4 LDNO charges'!$C$14:$C$203,MATCH($A173,'Annex 4 LDNO charges'!$A$14:$A$203,0)))</f>
        <v>3 to 8 or 0</v>
      </c>
      <c r="D173" s="44"/>
      <c r="E173" s="44"/>
      <c r="F173" s="39">
        <v>6.7209034716197477E-2</v>
      </c>
    </row>
    <row r="174" spans="1:6" ht="15" x14ac:dyDescent="0.2">
      <c r="A174" s="171" t="s">
        <v>605</v>
      </c>
      <c r="B174" s="219" t="str">
        <f>IFERROR(INDEX('Annex 1 LV, HV and UMS charges'!$B$14:$B$45,MATCH($A174,'Annex 1 LV, HV and UMS charges'!$A$14:$A$310,0)),INDEX('Annex 4 LDNO charges'!$B$14:$B$203,MATCH($A174,'Annex 4 LDNO charges'!$A$14:$A$203,0)))</f>
        <v>TBC</v>
      </c>
      <c r="C174" s="220" t="str">
        <f>IFERROR(INDEX('Annex 1 LV, HV and UMS charges'!$C$14:$C$45,MATCH($A174,'Annex 1 LV, HV and UMS charges'!$A$14:$A$310,0)),INDEX('Annex 4 LDNO charges'!$C$14:$C$203,MATCH($A174,'Annex 4 LDNO charges'!$A$14:$A$203,0)))</f>
        <v>3 to 8 or 0</v>
      </c>
      <c r="D174" s="44"/>
      <c r="E174" s="44"/>
      <c r="F174" s="39">
        <v>6.7209034716197477E-2</v>
      </c>
    </row>
    <row r="175" spans="1:6" ht="15" x14ac:dyDescent="0.2">
      <c r="A175" s="171" t="s">
        <v>606</v>
      </c>
      <c r="B175" s="219" t="str">
        <f>IFERROR(INDEX('Annex 1 LV, HV and UMS charges'!$B$14:$B$45,MATCH($A175,'Annex 1 LV, HV and UMS charges'!$A$14:$A$310,0)),INDEX('Annex 4 LDNO charges'!$B$14:$B$203,MATCH($A175,'Annex 4 LDNO charges'!$A$14:$A$203,0)))</f>
        <v>TBC</v>
      </c>
      <c r="C175" s="220" t="str">
        <f>IFERROR(INDEX('Annex 1 LV, HV and UMS charges'!$C$14:$C$45,MATCH($A175,'Annex 1 LV, HV and UMS charges'!$A$14:$A$310,0)),INDEX('Annex 4 LDNO charges'!$C$14:$C$203,MATCH($A175,'Annex 4 LDNO charges'!$A$14:$A$203,0)))</f>
        <v>3 to 8 or 0</v>
      </c>
      <c r="D175" s="44"/>
      <c r="E175" s="44"/>
      <c r="F175" s="39">
        <v>6.7209034716197477E-2</v>
      </c>
    </row>
    <row r="176" spans="1:6" ht="15" x14ac:dyDescent="0.2">
      <c r="A176" s="171" t="s">
        <v>499</v>
      </c>
      <c r="B176" s="219" t="str">
        <f>IFERROR(INDEX('Annex 1 LV, HV and UMS charges'!$B$14:$B$45,MATCH($A176,'Annex 1 LV, HV and UMS charges'!$A$14:$A$310,0)),INDEX('Annex 4 LDNO charges'!$B$14:$B$203,MATCH($A176,'Annex 4 LDNO charges'!$A$14:$A$203,0)))</f>
        <v>TBC</v>
      </c>
      <c r="C176" s="220" t="str">
        <f>IFERROR(INDEX('Annex 1 LV, HV and UMS charges'!$C$14:$C$45,MATCH($A176,'Annex 1 LV, HV and UMS charges'!$A$14:$A$310,0)),INDEX('Annex 4 LDNO charges'!$C$14:$C$203,MATCH($A176,'Annex 4 LDNO charges'!$A$14:$A$203,0)))</f>
        <v>4</v>
      </c>
      <c r="D176" s="44"/>
      <c r="E176" s="44"/>
      <c r="F176" s="39">
        <v>0</v>
      </c>
    </row>
    <row r="177" spans="1:6" ht="15" x14ac:dyDescent="0.2">
      <c r="A177" s="171" t="s">
        <v>607</v>
      </c>
      <c r="B177" s="219" t="str">
        <f>IFERROR(INDEX('Annex 1 LV, HV and UMS charges'!$B$14:$B$45,MATCH($A177,'Annex 1 LV, HV and UMS charges'!$A$14:$A$310,0)),INDEX('Annex 4 LDNO charges'!$B$14:$B$203,MATCH($A177,'Annex 4 LDNO charges'!$A$14:$A$203,0)))</f>
        <v>TBC</v>
      </c>
      <c r="C177" s="220">
        <f>IFERROR(INDEX('Annex 1 LV, HV and UMS charges'!$C$14:$C$45,MATCH($A177,'Annex 1 LV, HV and UMS charges'!$A$14:$A$310,0)),INDEX('Annex 4 LDNO charges'!$C$14:$C$203,MATCH($A177,'Annex 4 LDNO charges'!$A$14:$A$203,0)))</f>
        <v>0</v>
      </c>
      <c r="D177" s="44"/>
      <c r="E177" s="44"/>
      <c r="F177" s="39">
        <v>6.7209034716197477E-2</v>
      </c>
    </row>
    <row r="178" spans="1:6" ht="15" x14ac:dyDescent="0.2">
      <c r="A178" s="171" t="s">
        <v>608</v>
      </c>
      <c r="B178" s="219" t="str">
        <f>IFERROR(INDEX('Annex 1 LV, HV and UMS charges'!$B$14:$B$45,MATCH($A178,'Annex 1 LV, HV and UMS charges'!$A$14:$A$310,0)),INDEX('Annex 4 LDNO charges'!$B$14:$B$203,MATCH($A178,'Annex 4 LDNO charges'!$A$14:$A$203,0)))</f>
        <v>TBC</v>
      </c>
      <c r="C178" s="220">
        <f>IFERROR(INDEX('Annex 1 LV, HV and UMS charges'!$C$14:$C$45,MATCH($A178,'Annex 1 LV, HV and UMS charges'!$A$14:$A$310,0)),INDEX('Annex 4 LDNO charges'!$C$14:$C$203,MATCH($A178,'Annex 4 LDNO charges'!$A$14:$A$203,0)))</f>
        <v>0</v>
      </c>
      <c r="D178" s="44"/>
      <c r="E178" s="44"/>
      <c r="F178" s="39">
        <v>6.7209034716197477E-2</v>
      </c>
    </row>
    <row r="179" spans="1:6" ht="15" x14ac:dyDescent="0.2">
      <c r="A179" s="171" t="s">
        <v>609</v>
      </c>
      <c r="B179" s="219" t="str">
        <f>IFERROR(INDEX('Annex 1 LV, HV and UMS charges'!$B$14:$B$45,MATCH($A179,'Annex 1 LV, HV and UMS charges'!$A$14:$A$310,0)),INDEX('Annex 4 LDNO charges'!$B$14:$B$203,MATCH($A179,'Annex 4 LDNO charges'!$A$14:$A$203,0)))</f>
        <v>TBC</v>
      </c>
      <c r="C179" s="220">
        <f>IFERROR(INDEX('Annex 1 LV, HV and UMS charges'!$C$14:$C$45,MATCH($A179,'Annex 1 LV, HV and UMS charges'!$A$14:$A$310,0)),INDEX('Annex 4 LDNO charges'!$C$14:$C$203,MATCH($A179,'Annex 4 LDNO charges'!$A$14:$A$203,0)))</f>
        <v>0</v>
      </c>
      <c r="D179" s="44"/>
      <c r="E179" s="44"/>
      <c r="F179" s="39">
        <v>6.7209034716197477E-2</v>
      </c>
    </row>
    <row r="180" spans="1:6" ht="15" x14ac:dyDescent="0.2">
      <c r="A180" s="171" t="s">
        <v>610</v>
      </c>
      <c r="B180" s="219" t="str">
        <f>IFERROR(INDEX('Annex 1 LV, HV and UMS charges'!$B$14:$B$45,MATCH($A180,'Annex 1 LV, HV and UMS charges'!$A$14:$A$310,0)),INDEX('Annex 4 LDNO charges'!$B$14:$B$203,MATCH($A180,'Annex 4 LDNO charges'!$A$14:$A$203,0)))</f>
        <v>TBC</v>
      </c>
      <c r="C180" s="220">
        <f>IFERROR(INDEX('Annex 1 LV, HV and UMS charges'!$C$14:$C$45,MATCH($A180,'Annex 1 LV, HV and UMS charges'!$A$14:$A$310,0)),INDEX('Annex 4 LDNO charges'!$C$14:$C$203,MATCH($A180,'Annex 4 LDNO charges'!$A$14:$A$203,0)))</f>
        <v>0</v>
      </c>
      <c r="D180" s="44"/>
      <c r="E180" s="44"/>
      <c r="F180" s="39">
        <v>6.7209034716197477E-2</v>
      </c>
    </row>
    <row r="181" spans="1:6" ht="15" x14ac:dyDescent="0.2">
      <c r="A181" s="171" t="s">
        <v>611</v>
      </c>
      <c r="B181" s="219" t="str">
        <f>IFERROR(INDEX('Annex 1 LV, HV and UMS charges'!$B$14:$B$45,MATCH($A181,'Annex 1 LV, HV and UMS charges'!$A$14:$A$310,0)),INDEX('Annex 4 LDNO charges'!$B$14:$B$203,MATCH($A181,'Annex 4 LDNO charges'!$A$14:$A$203,0)))</f>
        <v>TBC</v>
      </c>
      <c r="C181" s="220">
        <f>IFERROR(INDEX('Annex 1 LV, HV and UMS charges'!$C$14:$C$45,MATCH($A181,'Annex 1 LV, HV and UMS charges'!$A$14:$A$310,0)),INDEX('Annex 4 LDNO charges'!$C$14:$C$203,MATCH($A181,'Annex 4 LDNO charges'!$A$14:$A$203,0)))</f>
        <v>0</v>
      </c>
      <c r="D181" s="44"/>
      <c r="E181" s="44"/>
      <c r="F181" s="39">
        <v>6.7209034716197477E-2</v>
      </c>
    </row>
    <row r="182" spans="1:6" ht="15" x14ac:dyDescent="0.2">
      <c r="A182" s="171" t="s">
        <v>612</v>
      </c>
      <c r="B182" s="219" t="str">
        <f>IFERROR(INDEX('Annex 1 LV, HV and UMS charges'!$B$14:$B$45,MATCH($A182,'Annex 1 LV, HV and UMS charges'!$A$14:$A$310,0)),INDEX('Annex 4 LDNO charges'!$B$14:$B$203,MATCH($A182,'Annex 4 LDNO charges'!$A$14:$A$203,0)))</f>
        <v>TBC</v>
      </c>
      <c r="C182" s="220">
        <f>IFERROR(INDEX('Annex 1 LV, HV and UMS charges'!$C$14:$C$45,MATCH($A182,'Annex 1 LV, HV and UMS charges'!$A$14:$A$310,0)),INDEX('Annex 4 LDNO charges'!$C$14:$C$203,MATCH($A182,'Annex 4 LDNO charges'!$A$14:$A$203,0)))</f>
        <v>0</v>
      </c>
      <c r="D182" s="44"/>
      <c r="E182" s="44"/>
      <c r="F182" s="39">
        <v>6.7209034716197477E-2</v>
      </c>
    </row>
    <row r="183" spans="1:6" ht="15" x14ac:dyDescent="0.2">
      <c r="A183" s="171" t="s">
        <v>613</v>
      </c>
      <c r="B183" s="219" t="str">
        <f>IFERROR(INDEX('Annex 1 LV, HV and UMS charges'!$B$14:$B$45,MATCH($A183,'Annex 1 LV, HV and UMS charges'!$A$14:$A$310,0)),INDEX('Annex 4 LDNO charges'!$B$14:$B$203,MATCH($A183,'Annex 4 LDNO charges'!$A$14:$A$203,0)))</f>
        <v>TBC</v>
      </c>
      <c r="C183" s="220">
        <f>IFERROR(INDEX('Annex 1 LV, HV and UMS charges'!$C$14:$C$45,MATCH($A183,'Annex 1 LV, HV and UMS charges'!$A$14:$A$310,0)),INDEX('Annex 4 LDNO charges'!$C$14:$C$203,MATCH($A183,'Annex 4 LDNO charges'!$A$14:$A$203,0)))</f>
        <v>0</v>
      </c>
      <c r="D183" s="44"/>
      <c r="E183" s="44"/>
      <c r="F183" s="39">
        <v>6.7209034716197477E-2</v>
      </c>
    </row>
    <row r="184" spans="1:6" ht="15" x14ac:dyDescent="0.2">
      <c r="A184" s="171" t="s">
        <v>614</v>
      </c>
      <c r="B184" s="219" t="str">
        <f>IFERROR(INDEX('Annex 1 LV, HV and UMS charges'!$B$14:$B$45,MATCH($A184,'Annex 1 LV, HV and UMS charges'!$A$14:$A$310,0)),INDEX('Annex 4 LDNO charges'!$B$14:$B$203,MATCH($A184,'Annex 4 LDNO charges'!$A$14:$A$203,0)))</f>
        <v>TBC</v>
      </c>
      <c r="C184" s="220">
        <f>IFERROR(INDEX('Annex 1 LV, HV and UMS charges'!$C$14:$C$45,MATCH($A184,'Annex 1 LV, HV and UMS charges'!$A$14:$A$310,0)),INDEX('Annex 4 LDNO charges'!$C$14:$C$203,MATCH($A184,'Annex 4 LDNO charges'!$A$14:$A$203,0)))</f>
        <v>0</v>
      </c>
      <c r="D184" s="44"/>
      <c r="E184" s="44"/>
      <c r="F184" s="39">
        <v>6.7209034716197477E-2</v>
      </c>
    </row>
    <row r="185" spans="1:6" ht="15" x14ac:dyDescent="0.2">
      <c r="A185" s="171" t="s">
        <v>615</v>
      </c>
      <c r="B185" s="219" t="str">
        <f>IFERROR(INDEX('Annex 1 LV, HV and UMS charges'!$B$14:$B$45,MATCH($A185,'Annex 1 LV, HV and UMS charges'!$A$14:$A$310,0)),INDEX('Annex 4 LDNO charges'!$B$14:$B$203,MATCH($A185,'Annex 4 LDNO charges'!$A$14:$A$203,0)))</f>
        <v>TBC</v>
      </c>
      <c r="C185" s="220">
        <f>IFERROR(INDEX('Annex 1 LV, HV and UMS charges'!$C$14:$C$45,MATCH($A185,'Annex 1 LV, HV and UMS charges'!$A$14:$A$310,0)),INDEX('Annex 4 LDNO charges'!$C$14:$C$203,MATCH($A185,'Annex 4 LDNO charges'!$A$14:$A$203,0)))</f>
        <v>0</v>
      </c>
      <c r="D185" s="44"/>
      <c r="E185" s="44"/>
      <c r="F185" s="39">
        <v>6.7209034716197477E-2</v>
      </c>
    </row>
    <row r="186" spans="1:6" ht="15" x14ac:dyDescent="0.2">
      <c r="A186" s="171" t="s">
        <v>616</v>
      </c>
      <c r="B186" s="219" t="str">
        <f>IFERROR(INDEX('Annex 1 LV, HV and UMS charges'!$B$14:$B$45,MATCH($A186,'Annex 1 LV, HV and UMS charges'!$A$14:$A$310,0)),INDEX('Annex 4 LDNO charges'!$B$14:$B$203,MATCH($A186,'Annex 4 LDNO charges'!$A$14:$A$203,0)))</f>
        <v>TBC</v>
      </c>
      <c r="C186" s="220">
        <f>IFERROR(INDEX('Annex 1 LV, HV and UMS charges'!$C$14:$C$45,MATCH($A186,'Annex 1 LV, HV and UMS charges'!$A$14:$A$310,0)),INDEX('Annex 4 LDNO charges'!$C$14:$C$203,MATCH($A186,'Annex 4 LDNO charges'!$A$14:$A$203,0)))</f>
        <v>0</v>
      </c>
      <c r="D186" s="44"/>
      <c r="E186" s="44"/>
      <c r="F186" s="39">
        <v>6.7209034716197477E-2</v>
      </c>
    </row>
    <row r="187" spans="1:6" ht="15" x14ac:dyDescent="0.2">
      <c r="A187" s="171" t="s">
        <v>617</v>
      </c>
      <c r="B187" s="219" t="str">
        <f>IFERROR(INDEX('Annex 1 LV, HV and UMS charges'!$B$14:$B$45,MATCH($A187,'Annex 1 LV, HV and UMS charges'!$A$14:$A$310,0)),INDEX('Annex 4 LDNO charges'!$B$14:$B$203,MATCH($A187,'Annex 4 LDNO charges'!$A$14:$A$203,0)))</f>
        <v>TBC</v>
      </c>
      <c r="C187" s="220">
        <f>IFERROR(INDEX('Annex 1 LV, HV and UMS charges'!$C$14:$C$45,MATCH($A187,'Annex 1 LV, HV and UMS charges'!$A$14:$A$310,0)),INDEX('Annex 4 LDNO charges'!$C$14:$C$203,MATCH($A187,'Annex 4 LDNO charges'!$A$14:$A$203,0)))</f>
        <v>0</v>
      </c>
      <c r="D187" s="44"/>
      <c r="E187" s="44"/>
      <c r="F187" s="39">
        <v>6.7209034716197477E-2</v>
      </c>
    </row>
    <row r="188" spans="1:6" ht="15" x14ac:dyDescent="0.2">
      <c r="A188" s="171" t="s">
        <v>618</v>
      </c>
      <c r="B188" s="219" t="str">
        <f>IFERROR(INDEX('Annex 1 LV, HV and UMS charges'!$B$14:$B$45,MATCH($A188,'Annex 1 LV, HV and UMS charges'!$A$14:$A$310,0)),INDEX('Annex 4 LDNO charges'!$B$14:$B$203,MATCH($A188,'Annex 4 LDNO charges'!$A$14:$A$203,0)))</f>
        <v>TBC</v>
      </c>
      <c r="C188" s="220">
        <f>IFERROR(INDEX('Annex 1 LV, HV and UMS charges'!$C$14:$C$45,MATCH($A188,'Annex 1 LV, HV and UMS charges'!$A$14:$A$310,0)),INDEX('Annex 4 LDNO charges'!$C$14:$C$203,MATCH($A188,'Annex 4 LDNO charges'!$A$14:$A$203,0)))</f>
        <v>0</v>
      </c>
      <c r="D188" s="44"/>
      <c r="E188" s="44"/>
      <c r="F188" s="39">
        <v>6.7209034716197477E-2</v>
      </c>
    </row>
    <row r="189" spans="1:6" ht="15" x14ac:dyDescent="0.2">
      <c r="A189" s="171" t="s">
        <v>619</v>
      </c>
      <c r="B189" s="219" t="str">
        <f>IFERROR(INDEX('Annex 1 LV, HV and UMS charges'!$B$14:$B$45,MATCH($A189,'Annex 1 LV, HV and UMS charges'!$A$14:$A$310,0)),INDEX('Annex 4 LDNO charges'!$B$14:$B$203,MATCH($A189,'Annex 4 LDNO charges'!$A$14:$A$203,0)))</f>
        <v>TBC</v>
      </c>
      <c r="C189" s="220">
        <f>IFERROR(INDEX('Annex 1 LV, HV and UMS charges'!$C$14:$C$45,MATCH($A189,'Annex 1 LV, HV and UMS charges'!$A$14:$A$310,0)),INDEX('Annex 4 LDNO charges'!$C$14:$C$203,MATCH($A189,'Annex 4 LDNO charges'!$A$14:$A$203,0)))</f>
        <v>0</v>
      </c>
      <c r="D189" s="44"/>
      <c r="E189" s="44"/>
      <c r="F189" s="39">
        <v>6.7209034716197477E-2</v>
      </c>
    </row>
    <row r="190" spans="1:6" ht="15" x14ac:dyDescent="0.2">
      <c r="A190" s="171" t="s">
        <v>620</v>
      </c>
      <c r="B190" s="219" t="str">
        <f>IFERROR(INDEX('Annex 1 LV, HV and UMS charges'!$B$14:$B$45,MATCH($A190,'Annex 1 LV, HV and UMS charges'!$A$14:$A$310,0)),INDEX('Annex 4 LDNO charges'!$B$14:$B$203,MATCH($A190,'Annex 4 LDNO charges'!$A$14:$A$203,0)))</f>
        <v>TBC</v>
      </c>
      <c r="C190" s="220">
        <f>IFERROR(INDEX('Annex 1 LV, HV and UMS charges'!$C$14:$C$45,MATCH($A190,'Annex 1 LV, HV and UMS charges'!$A$14:$A$310,0)),INDEX('Annex 4 LDNO charges'!$C$14:$C$203,MATCH($A190,'Annex 4 LDNO charges'!$A$14:$A$203,0)))</f>
        <v>0</v>
      </c>
      <c r="D190" s="44"/>
      <c r="E190" s="44"/>
      <c r="F190" s="39">
        <v>6.7209034716197477E-2</v>
      </c>
    </row>
    <row r="191" spans="1:6" ht="15" x14ac:dyDescent="0.2">
      <c r="A191" s="171" t="s">
        <v>621</v>
      </c>
      <c r="B191" s="219" t="str">
        <f>IFERROR(INDEX('Annex 1 LV, HV and UMS charges'!$B$14:$B$45,MATCH($A191,'Annex 1 LV, HV and UMS charges'!$A$14:$A$310,0)),INDEX('Annex 4 LDNO charges'!$B$14:$B$203,MATCH($A191,'Annex 4 LDNO charges'!$A$14:$A$203,0)))</f>
        <v>TBC</v>
      </c>
      <c r="C191" s="220">
        <f>IFERROR(INDEX('Annex 1 LV, HV and UMS charges'!$C$14:$C$45,MATCH($A191,'Annex 1 LV, HV and UMS charges'!$A$14:$A$310,0)),INDEX('Annex 4 LDNO charges'!$C$14:$C$203,MATCH($A191,'Annex 4 LDNO charges'!$A$14:$A$203,0)))</f>
        <v>0</v>
      </c>
      <c r="D191" s="44"/>
      <c r="E191" s="44"/>
      <c r="F191" s="39">
        <v>6.7209034716197477E-2</v>
      </c>
    </row>
    <row r="192" spans="1:6" ht="15" x14ac:dyDescent="0.2">
      <c r="A192" s="171" t="s">
        <v>500</v>
      </c>
      <c r="B192" s="219" t="str">
        <f>IFERROR(INDEX('Annex 1 LV, HV and UMS charges'!$B$14:$B$45,MATCH($A192,'Annex 1 LV, HV and UMS charges'!$A$14:$A$310,0)),INDEX('Annex 4 LDNO charges'!$B$14:$B$203,MATCH($A192,'Annex 4 LDNO charges'!$A$14:$A$203,0)))</f>
        <v>TBC</v>
      </c>
      <c r="C192" s="220" t="str">
        <f>IFERROR(INDEX('Annex 1 LV, HV and UMS charges'!$C$14:$C$45,MATCH($A192,'Annex 1 LV, HV and UMS charges'!$A$14:$A$310,0)),INDEX('Annex 4 LDNO charges'!$C$14:$C$203,MATCH($A192,'Annex 4 LDNO charges'!$A$14:$A$203,0)))</f>
        <v>0, 1 or 8</v>
      </c>
      <c r="D192" s="44"/>
      <c r="E192" s="44"/>
      <c r="F192" s="39">
        <v>0</v>
      </c>
    </row>
    <row r="193" spans="1:6" ht="15" x14ac:dyDescent="0.2">
      <c r="A193" s="171" t="s">
        <v>501</v>
      </c>
      <c r="B193" s="219" t="str">
        <f>IFERROR(INDEX('Annex 1 LV, HV and UMS charges'!$B$14:$B$45,MATCH($A193,'Annex 1 LV, HV and UMS charges'!$A$14:$A$310,0)),INDEX('Annex 4 LDNO charges'!$B$14:$B$203,MATCH($A193,'Annex 4 LDNO charges'!$A$14:$A$203,0)))</f>
        <v>TBC</v>
      </c>
      <c r="C193" s="220">
        <f>IFERROR(INDEX('Annex 1 LV, HV and UMS charges'!$C$14:$C$45,MATCH($A193,'Annex 1 LV, HV and UMS charges'!$A$14:$A$310,0)),INDEX('Annex 4 LDNO charges'!$C$14:$C$203,MATCH($A193,'Annex 4 LDNO charges'!$A$14:$A$203,0)))</f>
        <v>0</v>
      </c>
      <c r="D193" s="44"/>
      <c r="E193" s="44"/>
      <c r="F193" s="39">
        <v>0</v>
      </c>
    </row>
    <row r="194" spans="1:6" ht="15" x14ac:dyDescent="0.2">
      <c r="A194" s="171" t="s">
        <v>502</v>
      </c>
      <c r="B194" s="219" t="str">
        <f>IFERROR(INDEX('Annex 1 LV, HV and UMS charges'!$B$14:$B$45,MATCH($A194,'Annex 1 LV, HV and UMS charges'!$A$14:$A$310,0)),INDEX('Annex 4 LDNO charges'!$B$14:$B$203,MATCH($A194,'Annex 4 LDNO charges'!$A$14:$A$203,0)))</f>
        <v>TBC</v>
      </c>
      <c r="C194" s="220">
        <f>IFERROR(INDEX('Annex 1 LV, HV and UMS charges'!$C$14:$C$45,MATCH($A194,'Annex 1 LV, HV and UMS charges'!$A$14:$A$310,0)),INDEX('Annex 4 LDNO charges'!$C$14:$C$203,MATCH($A194,'Annex 4 LDNO charges'!$A$14:$A$203,0)))</f>
        <v>0</v>
      </c>
      <c r="D194" s="44"/>
      <c r="E194" s="44"/>
      <c r="F194" s="39">
        <v>0</v>
      </c>
    </row>
    <row r="195" spans="1:6" ht="15" x14ac:dyDescent="0.2">
      <c r="A195" s="171" t="s">
        <v>503</v>
      </c>
      <c r="B195" s="219" t="str">
        <f>IFERROR(INDEX('Annex 1 LV, HV and UMS charges'!$B$14:$B$45,MATCH($A195,'Annex 1 LV, HV and UMS charges'!$A$14:$A$310,0)),INDEX('Annex 4 LDNO charges'!$B$14:$B$203,MATCH($A195,'Annex 4 LDNO charges'!$A$14:$A$203,0)))</f>
        <v>TBC</v>
      </c>
      <c r="C195" s="220">
        <f>IFERROR(INDEX('Annex 1 LV, HV and UMS charges'!$C$14:$C$45,MATCH($A195,'Annex 1 LV, HV and UMS charges'!$A$14:$A$310,0)),INDEX('Annex 4 LDNO charges'!$C$14:$C$203,MATCH($A195,'Annex 4 LDNO charges'!$A$14:$A$203,0)))</f>
        <v>0</v>
      </c>
      <c r="D195" s="44"/>
      <c r="E195" s="44"/>
      <c r="F195" s="39">
        <v>0</v>
      </c>
    </row>
    <row r="196" spans="1:6" ht="15" x14ac:dyDescent="0.2">
      <c r="A196" s="171" t="s">
        <v>504</v>
      </c>
      <c r="B196" s="219" t="str">
        <f>IFERROR(INDEX('Annex 1 LV, HV and UMS charges'!$B$14:$B$45,MATCH($A196,'Annex 1 LV, HV and UMS charges'!$A$14:$A$310,0)),INDEX('Annex 4 LDNO charges'!$B$14:$B$203,MATCH($A196,'Annex 4 LDNO charges'!$A$14:$A$203,0)))</f>
        <v>TBC</v>
      </c>
      <c r="C196" s="220">
        <f>IFERROR(INDEX('Annex 1 LV, HV and UMS charges'!$C$14:$C$45,MATCH($A196,'Annex 1 LV, HV and UMS charges'!$A$14:$A$310,0)),INDEX('Annex 4 LDNO charges'!$C$14:$C$203,MATCH($A196,'Annex 4 LDNO charges'!$A$14:$A$203,0)))</f>
        <v>0</v>
      </c>
      <c r="D196" s="44"/>
      <c r="E196" s="44"/>
      <c r="F196" s="39">
        <v>0</v>
      </c>
    </row>
    <row r="197" spans="1:6" ht="15" x14ac:dyDescent="0.2">
      <c r="A197" s="171" t="s">
        <v>505</v>
      </c>
      <c r="B197" s="219" t="str">
        <f>IFERROR(INDEX('Annex 1 LV, HV and UMS charges'!$B$14:$B$45,MATCH($A197,'Annex 1 LV, HV and UMS charges'!$A$14:$A$310,0)),INDEX('Annex 4 LDNO charges'!$B$14:$B$203,MATCH($A197,'Annex 4 LDNO charges'!$A$14:$A$203,0)))</f>
        <v>TBC</v>
      </c>
      <c r="C197" s="220">
        <f>IFERROR(INDEX('Annex 1 LV, HV and UMS charges'!$C$14:$C$45,MATCH($A197,'Annex 1 LV, HV and UMS charges'!$A$14:$A$310,0)),INDEX('Annex 4 LDNO charges'!$C$14:$C$203,MATCH($A197,'Annex 4 LDNO charges'!$A$14:$A$203,0)))</f>
        <v>0</v>
      </c>
      <c r="D197" s="44"/>
      <c r="E197" s="44"/>
      <c r="F197" s="39">
        <v>0</v>
      </c>
    </row>
    <row r="198" spans="1:6" ht="15" x14ac:dyDescent="0.2">
      <c r="A198" s="171" t="s">
        <v>578</v>
      </c>
      <c r="B198" s="219" t="str">
        <f>IFERROR(INDEX('Annex 1 LV, HV and UMS charges'!$B$14:$B$45,MATCH($A198,'Annex 1 LV, HV and UMS charges'!$A$14:$A$310,0)),INDEX('Annex 4 LDNO charges'!$B$14:$B$203,MATCH($A198,'Annex 4 LDNO charges'!$A$14:$A$203,0)))</f>
        <v>TBC</v>
      </c>
      <c r="C198" s="220" t="str">
        <f>IFERROR(INDEX('Annex 1 LV, HV and UMS charges'!$C$14:$C$45,MATCH($A198,'Annex 1 LV, HV and UMS charges'!$A$14:$A$310,0)),INDEX('Annex 4 LDNO charges'!$C$14:$C$203,MATCH($A198,'Annex 4 LDNO charges'!$A$14:$A$203,0)))</f>
        <v>1, 2 or 0</v>
      </c>
      <c r="D198" s="187">
        <v>2.5328982677126105E-2</v>
      </c>
      <c r="E198" s="187">
        <v>0</v>
      </c>
      <c r="F198" s="39">
        <v>6.7209034716197477E-2</v>
      </c>
    </row>
    <row r="199" spans="1:6" ht="15" x14ac:dyDescent="0.2">
      <c r="A199" s="171" t="s">
        <v>579</v>
      </c>
      <c r="B199" s="219" t="str">
        <f>IFERROR(INDEX('Annex 1 LV, HV and UMS charges'!$B$14:$B$45,MATCH($A199,'Annex 1 LV, HV and UMS charges'!$A$14:$A$310,0)),INDEX('Annex 4 LDNO charges'!$B$14:$B$203,MATCH($A199,'Annex 4 LDNO charges'!$A$14:$A$203,0)))</f>
        <v>TBC</v>
      </c>
      <c r="C199" s="220" t="str">
        <f>IFERROR(INDEX('Annex 1 LV, HV and UMS charges'!$C$14:$C$45,MATCH($A199,'Annex 1 LV, HV and UMS charges'!$A$14:$A$310,0)),INDEX('Annex 4 LDNO charges'!$C$14:$C$203,MATCH($A199,'Annex 4 LDNO charges'!$A$14:$A$203,0)))</f>
        <v>2</v>
      </c>
      <c r="D199" s="187">
        <v>0</v>
      </c>
      <c r="E199" s="187">
        <v>0</v>
      </c>
      <c r="F199" s="39">
        <v>0</v>
      </c>
    </row>
    <row r="200" spans="1:6" ht="15" x14ac:dyDescent="0.2">
      <c r="A200" s="171" t="s">
        <v>580</v>
      </c>
      <c r="B200" s="219" t="str">
        <f>IFERROR(INDEX('Annex 1 LV, HV and UMS charges'!$B$14:$B$45,MATCH($A200,'Annex 1 LV, HV and UMS charges'!$A$14:$A$310,0)),INDEX('Annex 4 LDNO charges'!$B$14:$B$203,MATCH($A200,'Annex 4 LDNO charges'!$A$14:$A$203,0)))</f>
        <v>TBC</v>
      </c>
      <c r="C200" s="220" t="str">
        <f>IFERROR(INDEX('Annex 1 LV, HV and UMS charges'!$C$14:$C$45,MATCH($A200,'Annex 1 LV, HV and UMS charges'!$A$14:$A$310,0)),INDEX('Annex 4 LDNO charges'!$C$14:$C$203,MATCH($A200,'Annex 4 LDNO charges'!$A$14:$A$203,0)))</f>
        <v>3 to 8 or 0</v>
      </c>
      <c r="D200" s="44"/>
      <c r="E200" s="44"/>
      <c r="F200" s="39">
        <v>6.7209034716197477E-2</v>
      </c>
    </row>
    <row r="201" spans="1:6" ht="15" x14ac:dyDescent="0.2">
      <c r="A201" s="171" t="s">
        <v>581</v>
      </c>
      <c r="B201" s="219" t="str">
        <f>IFERROR(INDEX('Annex 1 LV, HV and UMS charges'!$B$14:$B$45,MATCH($A201,'Annex 1 LV, HV and UMS charges'!$A$14:$A$310,0)),INDEX('Annex 4 LDNO charges'!$B$14:$B$203,MATCH($A201,'Annex 4 LDNO charges'!$A$14:$A$203,0)))</f>
        <v>TBC</v>
      </c>
      <c r="C201" s="220" t="str">
        <f>IFERROR(INDEX('Annex 1 LV, HV and UMS charges'!$C$14:$C$45,MATCH($A201,'Annex 1 LV, HV and UMS charges'!$A$14:$A$310,0)),INDEX('Annex 4 LDNO charges'!$C$14:$C$203,MATCH($A201,'Annex 4 LDNO charges'!$A$14:$A$203,0)))</f>
        <v>3 to 8 or 0</v>
      </c>
      <c r="D201" s="44"/>
      <c r="E201" s="44"/>
      <c r="F201" s="39">
        <v>6.7209034716197477E-2</v>
      </c>
    </row>
    <row r="202" spans="1:6" ht="15" x14ac:dyDescent="0.2">
      <c r="A202" s="171" t="s">
        <v>582</v>
      </c>
      <c r="B202" s="219" t="str">
        <f>IFERROR(INDEX('Annex 1 LV, HV and UMS charges'!$B$14:$B$45,MATCH($A202,'Annex 1 LV, HV and UMS charges'!$A$14:$A$310,0)),INDEX('Annex 4 LDNO charges'!$B$14:$B$203,MATCH($A202,'Annex 4 LDNO charges'!$A$14:$A$203,0)))</f>
        <v>TBC</v>
      </c>
      <c r="C202" s="220" t="str">
        <f>IFERROR(INDEX('Annex 1 LV, HV and UMS charges'!$C$14:$C$45,MATCH($A202,'Annex 1 LV, HV and UMS charges'!$A$14:$A$310,0)),INDEX('Annex 4 LDNO charges'!$C$14:$C$203,MATCH($A202,'Annex 4 LDNO charges'!$A$14:$A$203,0)))</f>
        <v>3 to 8 or 0</v>
      </c>
      <c r="D202" s="44"/>
      <c r="E202" s="44"/>
      <c r="F202" s="39">
        <v>6.7209034716197477E-2</v>
      </c>
    </row>
    <row r="203" spans="1:6" ht="15" x14ac:dyDescent="0.2">
      <c r="A203" s="171" t="s">
        <v>583</v>
      </c>
      <c r="B203" s="219" t="str">
        <f>IFERROR(INDEX('Annex 1 LV, HV and UMS charges'!$B$14:$B$45,MATCH($A203,'Annex 1 LV, HV and UMS charges'!$A$14:$A$310,0)),INDEX('Annex 4 LDNO charges'!$B$14:$B$203,MATCH($A203,'Annex 4 LDNO charges'!$A$14:$A$203,0)))</f>
        <v>TBC</v>
      </c>
      <c r="C203" s="220" t="str">
        <f>IFERROR(INDEX('Annex 1 LV, HV and UMS charges'!$C$14:$C$45,MATCH($A203,'Annex 1 LV, HV and UMS charges'!$A$14:$A$310,0)),INDEX('Annex 4 LDNO charges'!$C$14:$C$203,MATCH($A203,'Annex 4 LDNO charges'!$A$14:$A$203,0)))</f>
        <v>3 to 8 or 0</v>
      </c>
      <c r="D203" s="44"/>
      <c r="E203" s="44"/>
      <c r="F203" s="39">
        <v>6.7209034716197477E-2</v>
      </c>
    </row>
    <row r="204" spans="1:6" ht="15" x14ac:dyDescent="0.2">
      <c r="A204" s="171" t="s">
        <v>584</v>
      </c>
      <c r="B204" s="219" t="str">
        <f>IFERROR(INDEX('Annex 1 LV, HV and UMS charges'!$B$14:$B$45,MATCH($A204,'Annex 1 LV, HV and UMS charges'!$A$14:$A$310,0)),INDEX('Annex 4 LDNO charges'!$B$14:$B$203,MATCH($A204,'Annex 4 LDNO charges'!$A$14:$A$203,0)))</f>
        <v>TBC</v>
      </c>
      <c r="C204" s="220" t="str">
        <f>IFERROR(INDEX('Annex 1 LV, HV and UMS charges'!$C$14:$C$45,MATCH($A204,'Annex 1 LV, HV and UMS charges'!$A$14:$A$310,0)),INDEX('Annex 4 LDNO charges'!$C$14:$C$203,MATCH($A204,'Annex 4 LDNO charges'!$A$14:$A$203,0)))</f>
        <v>3 to 8 or 0</v>
      </c>
      <c r="D204" s="44"/>
      <c r="E204" s="44"/>
      <c r="F204" s="39">
        <v>6.7209034716197477E-2</v>
      </c>
    </row>
    <row r="205" spans="1:6" ht="15" x14ac:dyDescent="0.2">
      <c r="A205" s="171" t="s">
        <v>506</v>
      </c>
      <c r="B205" s="219" t="str">
        <f>IFERROR(INDEX('Annex 1 LV, HV and UMS charges'!$B$14:$B$45,MATCH($A205,'Annex 1 LV, HV and UMS charges'!$A$14:$A$310,0)),INDEX('Annex 4 LDNO charges'!$B$14:$B$203,MATCH($A205,'Annex 4 LDNO charges'!$A$14:$A$203,0)))</f>
        <v>TBC</v>
      </c>
      <c r="C205" s="220" t="str">
        <f>IFERROR(INDEX('Annex 1 LV, HV and UMS charges'!$C$14:$C$45,MATCH($A205,'Annex 1 LV, HV and UMS charges'!$A$14:$A$310,0)),INDEX('Annex 4 LDNO charges'!$C$14:$C$203,MATCH($A205,'Annex 4 LDNO charges'!$A$14:$A$203,0)))</f>
        <v>4</v>
      </c>
      <c r="D205" s="44"/>
      <c r="E205" s="44"/>
      <c r="F205" s="39">
        <v>0</v>
      </c>
    </row>
    <row r="206" spans="1:6" ht="15" x14ac:dyDescent="0.2">
      <c r="A206" s="171" t="s">
        <v>585</v>
      </c>
      <c r="B206" s="219" t="str">
        <f>IFERROR(INDEX('Annex 1 LV, HV and UMS charges'!$B$14:$B$45,MATCH($A206,'Annex 1 LV, HV and UMS charges'!$A$14:$A$310,0)),INDEX('Annex 4 LDNO charges'!$B$14:$B$203,MATCH($A206,'Annex 4 LDNO charges'!$A$14:$A$203,0)))</f>
        <v>TBC</v>
      </c>
      <c r="C206" s="220">
        <f>IFERROR(INDEX('Annex 1 LV, HV and UMS charges'!$C$14:$C$45,MATCH($A206,'Annex 1 LV, HV and UMS charges'!$A$14:$A$310,0)),INDEX('Annex 4 LDNO charges'!$C$14:$C$203,MATCH($A206,'Annex 4 LDNO charges'!$A$14:$A$203,0)))</f>
        <v>0</v>
      </c>
      <c r="D206" s="44"/>
      <c r="E206" s="44"/>
      <c r="F206" s="39">
        <v>6.7209034716197477E-2</v>
      </c>
    </row>
    <row r="207" spans="1:6" ht="15" x14ac:dyDescent="0.2">
      <c r="A207" s="171" t="s">
        <v>586</v>
      </c>
      <c r="B207" s="219" t="str">
        <f>IFERROR(INDEX('Annex 1 LV, HV and UMS charges'!$B$14:$B$45,MATCH($A207,'Annex 1 LV, HV and UMS charges'!$A$14:$A$310,0)),INDEX('Annex 4 LDNO charges'!$B$14:$B$203,MATCH($A207,'Annex 4 LDNO charges'!$A$14:$A$203,0)))</f>
        <v>TBC</v>
      </c>
      <c r="C207" s="220">
        <f>IFERROR(INDEX('Annex 1 LV, HV and UMS charges'!$C$14:$C$45,MATCH($A207,'Annex 1 LV, HV and UMS charges'!$A$14:$A$310,0)),INDEX('Annex 4 LDNO charges'!$C$14:$C$203,MATCH($A207,'Annex 4 LDNO charges'!$A$14:$A$203,0)))</f>
        <v>0</v>
      </c>
      <c r="D207" s="44"/>
      <c r="E207" s="44"/>
      <c r="F207" s="39">
        <v>6.7209034716197477E-2</v>
      </c>
    </row>
    <row r="208" spans="1:6" ht="15" x14ac:dyDescent="0.2">
      <c r="A208" s="171" t="s">
        <v>587</v>
      </c>
      <c r="B208" s="219" t="str">
        <f>IFERROR(INDEX('Annex 1 LV, HV and UMS charges'!$B$14:$B$45,MATCH($A208,'Annex 1 LV, HV and UMS charges'!$A$14:$A$310,0)),INDEX('Annex 4 LDNO charges'!$B$14:$B$203,MATCH($A208,'Annex 4 LDNO charges'!$A$14:$A$203,0)))</f>
        <v>TBC</v>
      </c>
      <c r="C208" s="220">
        <f>IFERROR(INDEX('Annex 1 LV, HV and UMS charges'!$C$14:$C$45,MATCH($A208,'Annex 1 LV, HV and UMS charges'!$A$14:$A$310,0)),INDEX('Annex 4 LDNO charges'!$C$14:$C$203,MATCH($A208,'Annex 4 LDNO charges'!$A$14:$A$203,0)))</f>
        <v>0</v>
      </c>
      <c r="D208" s="44"/>
      <c r="E208" s="44"/>
      <c r="F208" s="39">
        <v>6.7209034716197477E-2</v>
      </c>
    </row>
    <row r="209" spans="1:6" ht="15" x14ac:dyDescent="0.2">
      <c r="A209" s="171" t="s">
        <v>588</v>
      </c>
      <c r="B209" s="219" t="str">
        <f>IFERROR(INDEX('Annex 1 LV, HV and UMS charges'!$B$14:$B$45,MATCH($A209,'Annex 1 LV, HV and UMS charges'!$A$14:$A$310,0)),INDEX('Annex 4 LDNO charges'!$B$14:$B$203,MATCH($A209,'Annex 4 LDNO charges'!$A$14:$A$203,0)))</f>
        <v>TBC</v>
      </c>
      <c r="C209" s="220">
        <f>IFERROR(INDEX('Annex 1 LV, HV and UMS charges'!$C$14:$C$45,MATCH($A209,'Annex 1 LV, HV and UMS charges'!$A$14:$A$310,0)),INDEX('Annex 4 LDNO charges'!$C$14:$C$203,MATCH($A209,'Annex 4 LDNO charges'!$A$14:$A$203,0)))</f>
        <v>0</v>
      </c>
      <c r="D209" s="44"/>
      <c r="E209" s="44"/>
      <c r="F209" s="39">
        <v>6.7209034716197477E-2</v>
      </c>
    </row>
    <row r="210" spans="1:6" ht="15" x14ac:dyDescent="0.2">
      <c r="A210" s="171" t="s">
        <v>589</v>
      </c>
      <c r="B210" s="219" t="str">
        <f>IFERROR(INDEX('Annex 1 LV, HV and UMS charges'!$B$14:$B$45,MATCH($A210,'Annex 1 LV, HV and UMS charges'!$A$14:$A$310,0)),INDEX('Annex 4 LDNO charges'!$B$14:$B$203,MATCH($A210,'Annex 4 LDNO charges'!$A$14:$A$203,0)))</f>
        <v>TBC</v>
      </c>
      <c r="C210" s="220">
        <f>IFERROR(INDEX('Annex 1 LV, HV and UMS charges'!$C$14:$C$45,MATCH($A210,'Annex 1 LV, HV and UMS charges'!$A$14:$A$310,0)),INDEX('Annex 4 LDNO charges'!$C$14:$C$203,MATCH($A210,'Annex 4 LDNO charges'!$A$14:$A$203,0)))</f>
        <v>0</v>
      </c>
      <c r="D210" s="44"/>
      <c r="E210" s="44"/>
      <c r="F210" s="39">
        <v>6.7209034716197477E-2</v>
      </c>
    </row>
    <row r="211" spans="1:6" ht="15" x14ac:dyDescent="0.2">
      <c r="A211" s="171" t="s">
        <v>590</v>
      </c>
      <c r="B211" s="219" t="str">
        <f>IFERROR(INDEX('Annex 1 LV, HV and UMS charges'!$B$14:$B$45,MATCH($A211,'Annex 1 LV, HV and UMS charges'!$A$14:$A$310,0)),INDEX('Annex 4 LDNO charges'!$B$14:$B$203,MATCH($A211,'Annex 4 LDNO charges'!$A$14:$A$203,0)))</f>
        <v>TBC</v>
      </c>
      <c r="C211" s="220">
        <f>IFERROR(INDEX('Annex 1 LV, HV and UMS charges'!$C$14:$C$45,MATCH($A211,'Annex 1 LV, HV and UMS charges'!$A$14:$A$310,0)),INDEX('Annex 4 LDNO charges'!$C$14:$C$203,MATCH($A211,'Annex 4 LDNO charges'!$A$14:$A$203,0)))</f>
        <v>0</v>
      </c>
      <c r="D211" s="44"/>
      <c r="E211" s="44"/>
      <c r="F211" s="39">
        <v>6.7209034716197477E-2</v>
      </c>
    </row>
    <row r="212" spans="1:6" ht="15" x14ac:dyDescent="0.2">
      <c r="A212" s="171" t="s">
        <v>591</v>
      </c>
      <c r="B212" s="219" t="str">
        <f>IFERROR(INDEX('Annex 1 LV, HV and UMS charges'!$B$14:$B$45,MATCH($A212,'Annex 1 LV, HV and UMS charges'!$A$14:$A$310,0)),INDEX('Annex 4 LDNO charges'!$B$14:$B$203,MATCH($A212,'Annex 4 LDNO charges'!$A$14:$A$203,0)))</f>
        <v>TBC</v>
      </c>
      <c r="C212" s="220">
        <f>IFERROR(INDEX('Annex 1 LV, HV and UMS charges'!$C$14:$C$45,MATCH($A212,'Annex 1 LV, HV and UMS charges'!$A$14:$A$310,0)),INDEX('Annex 4 LDNO charges'!$C$14:$C$203,MATCH($A212,'Annex 4 LDNO charges'!$A$14:$A$203,0)))</f>
        <v>0</v>
      </c>
      <c r="D212" s="44"/>
      <c r="E212" s="44"/>
      <c r="F212" s="39">
        <v>6.7209034716197477E-2</v>
      </c>
    </row>
    <row r="213" spans="1:6" ht="15" x14ac:dyDescent="0.2">
      <c r="A213" s="171" t="s">
        <v>592</v>
      </c>
      <c r="B213" s="219" t="str">
        <f>IFERROR(INDEX('Annex 1 LV, HV and UMS charges'!$B$14:$B$45,MATCH($A213,'Annex 1 LV, HV and UMS charges'!$A$14:$A$310,0)),INDEX('Annex 4 LDNO charges'!$B$14:$B$203,MATCH($A213,'Annex 4 LDNO charges'!$A$14:$A$203,0)))</f>
        <v>TBC</v>
      </c>
      <c r="C213" s="220">
        <f>IFERROR(INDEX('Annex 1 LV, HV and UMS charges'!$C$14:$C$45,MATCH($A213,'Annex 1 LV, HV and UMS charges'!$A$14:$A$310,0)),INDEX('Annex 4 LDNO charges'!$C$14:$C$203,MATCH($A213,'Annex 4 LDNO charges'!$A$14:$A$203,0)))</f>
        <v>0</v>
      </c>
      <c r="D213" s="44"/>
      <c r="E213" s="44"/>
      <c r="F213" s="39">
        <v>6.7209034716197477E-2</v>
      </c>
    </row>
    <row r="214" spans="1:6" ht="15" x14ac:dyDescent="0.2">
      <c r="A214" s="171" t="s">
        <v>593</v>
      </c>
      <c r="B214" s="219" t="str">
        <f>IFERROR(INDEX('Annex 1 LV, HV and UMS charges'!$B$14:$B$45,MATCH($A214,'Annex 1 LV, HV and UMS charges'!$A$14:$A$310,0)),INDEX('Annex 4 LDNO charges'!$B$14:$B$203,MATCH($A214,'Annex 4 LDNO charges'!$A$14:$A$203,0)))</f>
        <v>TBC</v>
      </c>
      <c r="C214" s="220">
        <f>IFERROR(INDEX('Annex 1 LV, HV and UMS charges'!$C$14:$C$45,MATCH($A214,'Annex 1 LV, HV and UMS charges'!$A$14:$A$310,0)),INDEX('Annex 4 LDNO charges'!$C$14:$C$203,MATCH($A214,'Annex 4 LDNO charges'!$A$14:$A$203,0)))</f>
        <v>0</v>
      </c>
      <c r="D214" s="44"/>
      <c r="E214" s="44"/>
      <c r="F214" s="39">
        <v>6.7209034716197477E-2</v>
      </c>
    </row>
    <row r="215" spans="1:6" ht="15" x14ac:dyDescent="0.2">
      <c r="A215" s="171" t="s">
        <v>594</v>
      </c>
      <c r="B215" s="219" t="str">
        <f>IFERROR(INDEX('Annex 1 LV, HV and UMS charges'!$B$14:$B$45,MATCH($A215,'Annex 1 LV, HV and UMS charges'!$A$14:$A$310,0)),INDEX('Annex 4 LDNO charges'!$B$14:$B$203,MATCH($A215,'Annex 4 LDNO charges'!$A$14:$A$203,0)))</f>
        <v>TBC</v>
      </c>
      <c r="C215" s="220">
        <f>IFERROR(INDEX('Annex 1 LV, HV and UMS charges'!$C$14:$C$45,MATCH($A215,'Annex 1 LV, HV and UMS charges'!$A$14:$A$310,0)),INDEX('Annex 4 LDNO charges'!$C$14:$C$203,MATCH($A215,'Annex 4 LDNO charges'!$A$14:$A$203,0)))</f>
        <v>0</v>
      </c>
      <c r="D215" s="44"/>
      <c r="E215" s="44"/>
      <c r="F215" s="39">
        <v>6.7209034716197477E-2</v>
      </c>
    </row>
    <row r="216" spans="1:6" ht="15" x14ac:dyDescent="0.2">
      <c r="A216" s="171" t="s">
        <v>595</v>
      </c>
      <c r="B216" s="219" t="str">
        <f>IFERROR(INDEX('Annex 1 LV, HV and UMS charges'!$B$14:$B$45,MATCH($A216,'Annex 1 LV, HV and UMS charges'!$A$14:$A$310,0)),INDEX('Annex 4 LDNO charges'!$B$14:$B$203,MATCH($A216,'Annex 4 LDNO charges'!$A$14:$A$203,0)))</f>
        <v>TBC</v>
      </c>
      <c r="C216" s="220">
        <f>IFERROR(INDEX('Annex 1 LV, HV and UMS charges'!$C$14:$C$45,MATCH($A216,'Annex 1 LV, HV and UMS charges'!$A$14:$A$310,0)),INDEX('Annex 4 LDNO charges'!$C$14:$C$203,MATCH($A216,'Annex 4 LDNO charges'!$A$14:$A$203,0)))</f>
        <v>0</v>
      </c>
      <c r="D216" s="44"/>
      <c r="E216" s="44"/>
      <c r="F216" s="39">
        <v>6.7209034716197477E-2</v>
      </c>
    </row>
    <row r="217" spans="1:6" ht="15" x14ac:dyDescent="0.2">
      <c r="A217" s="171" t="s">
        <v>596</v>
      </c>
      <c r="B217" s="219" t="str">
        <f>IFERROR(INDEX('Annex 1 LV, HV and UMS charges'!$B$14:$B$45,MATCH($A217,'Annex 1 LV, HV and UMS charges'!$A$14:$A$310,0)),INDEX('Annex 4 LDNO charges'!$B$14:$B$203,MATCH($A217,'Annex 4 LDNO charges'!$A$14:$A$203,0)))</f>
        <v>TBC</v>
      </c>
      <c r="C217" s="220">
        <f>IFERROR(INDEX('Annex 1 LV, HV and UMS charges'!$C$14:$C$45,MATCH($A217,'Annex 1 LV, HV and UMS charges'!$A$14:$A$310,0)),INDEX('Annex 4 LDNO charges'!$C$14:$C$203,MATCH($A217,'Annex 4 LDNO charges'!$A$14:$A$203,0)))</f>
        <v>0</v>
      </c>
      <c r="D217" s="44"/>
      <c r="E217" s="44"/>
      <c r="F217" s="39">
        <v>6.7209034716197477E-2</v>
      </c>
    </row>
    <row r="218" spans="1:6" ht="15" x14ac:dyDescent="0.2">
      <c r="A218" s="171" t="s">
        <v>597</v>
      </c>
      <c r="B218" s="219" t="str">
        <f>IFERROR(INDEX('Annex 1 LV, HV and UMS charges'!$B$14:$B$45,MATCH($A218,'Annex 1 LV, HV and UMS charges'!$A$14:$A$310,0)),INDEX('Annex 4 LDNO charges'!$B$14:$B$203,MATCH($A218,'Annex 4 LDNO charges'!$A$14:$A$203,0)))</f>
        <v>TBC</v>
      </c>
      <c r="C218" s="220">
        <f>IFERROR(INDEX('Annex 1 LV, HV and UMS charges'!$C$14:$C$45,MATCH($A218,'Annex 1 LV, HV and UMS charges'!$A$14:$A$310,0)),INDEX('Annex 4 LDNO charges'!$C$14:$C$203,MATCH($A218,'Annex 4 LDNO charges'!$A$14:$A$203,0)))</f>
        <v>0</v>
      </c>
      <c r="D218" s="44"/>
      <c r="E218" s="44"/>
      <c r="F218" s="39">
        <v>6.7209034716197477E-2</v>
      </c>
    </row>
    <row r="219" spans="1:6" ht="15" x14ac:dyDescent="0.2">
      <c r="A219" s="171" t="s">
        <v>598</v>
      </c>
      <c r="B219" s="219" t="str">
        <f>IFERROR(INDEX('Annex 1 LV, HV and UMS charges'!$B$14:$B$45,MATCH($A219,'Annex 1 LV, HV and UMS charges'!$A$14:$A$310,0)),INDEX('Annex 4 LDNO charges'!$B$14:$B$203,MATCH($A219,'Annex 4 LDNO charges'!$A$14:$A$203,0)))</f>
        <v>TBC</v>
      </c>
      <c r="C219" s="220">
        <f>IFERROR(INDEX('Annex 1 LV, HV and UMS charges'!$C$14:$C$45,MATCH($A219,'Annex 1 LV, HV and UMS charges'!$A$14:$A$310,0)),INDEX('Annex 4 LDNO charges'!$C$14:$C$203,MATCH($A219,'Annex 4 LDNO charges'!$A$14:$A$203,0)))</f>
        <v>0</v>
      </c>
      <c r="D219" s="44"/>
      <c r="E219" s="44"/>
      <c r="F219" s="39">
        <v>6.7209034716197477E-2</v>
      </c>
    </row>
    <row r="220" spans="1:6" ht="15" x14ac:dyDescent="0.2">
      <c r="A220" s="171" t="s">
        <v>599</v>
      </c>
      <c r="B220" s="219" t="str">
        <f>IFERROR(INDEX('Annex 1 LV, HV and UMS charges'!$B$14:$B$45,MATCH($A220,'Annex 1 LV, HV and UMS charges'!$A$14:$A$310,0)),INDEX('Annex 4 LDNO charges'!$B$14:$B$203,MATCH($A220,'Annex 4 LDNO charges'!$A$14:$A$203,0)))</f>
        <v>TBC</v>
      </c>
      <c r="C220" s="220">
        <f>IFERROR(INDEX('Annex 1 LV, HV and UMS charges'!$C$14:$C$45,MATCH($A220,'Annex 1 LV, HV and UMS charges'!$A$14:$A$310,0)),INDEX('Annex 4 LDNO charges'!$C$14:$C$203,MATCH($A220,'Annex 4 LDNO charges'!$A$14:$A$203,0)))</f>
        <v>0</v>
      </c>
      <c r="D220" s="44"/>
      <c r="E220" s="44"/>
      <c r="F220" s="39">
        <v>6.7209034716197477E-2</v>
      </c>
    </row>
    <row r="221" spans="1:6" ht="15" x14ac:dyDescent="0.2">
      <c r="A221" s="171" t="s">
        <v>507</v>
      </c>
      <c r="B221" s="219" t="str">
        <f>IFERROR(INDEX('Annex 1 LV, HV and UMS charges'!$B$14:$B$45,MATCH($A221,'Annex 1 LV, HV and UMS charges'!$A$14:$A$310,0)),INDEX('Annex 4 LDNO charges'!$B$14:$B$203,MATCH($A221,'Annex 4 LDNO charges'!$A$14:$A$203,0)))</f>
        <v>TBC</v>
      </c>
      <c r="C221" s="220" t="str">
        <f>IFERROR(INDEX('Annex 1 LV, HV and UMS charges'!$C$14:$C$45,MATCH($A221,'Annex 1 LV, HV and UMS charges'!$A$14:$A$310,0)),INDEX('Annex 4 LDNO charges'!$C$14:$C$203,MATCH($A221,'Annex 4 LDNO charges'!$A$14:$A$203,0)))</f>
        <v>0, 1 or 8</v>
      </c>
      <c r="D221" s="44"/>
      <c r="E221" s="44"/>
      <c r="F221" s="39">
        <v>0</v>
      </c>
    </row>
    <row r="222" spans="1:6" ht="15" x14ac:dyDescent="0.2">
      <c r="A222" s="171" t="s">
        <v>508</v>
      </c>
      <c r="B222" s="219" t="str">
        <f>IFERROR(INDEX('Annex 1 LV, HV and UMS charges'!$B$14:$B$45,MATCH($A222,'Annex 1 LV, HV and UMS charges'!$A$14:$A$310,0)),INDEX('Annex 4 LDNO charges'!$B$14:$B$203,MATCH($A222,'Annex 4 LDNO charges'!$A$14:$A$203,0)))</f>
        <v>TBC</v>
      </c>
      <c r="C222" s="220">
        <f>IFERROR(INDEX('Annex 1 LV, HV and UMS charges'!$C$14:$C$45,MATCH($A222,'Annex 1 LV, HV and UMS charges'!$A$14:$A$310,0)),INDEX('Annex 4 LDNO charges'!$C$14:$C$203,MATCH($A222,'Annex 4 LDNO charges'!$A$14:$A$203,0)))</f>
        <v>0</v>
      </c>
      <c r="D222" s="44"/>
      <c r="E222" s="44"/>
      <c r="F222" s="39">
        <v>0</v>
      </c>
    </row>
    <row r="223" spans="1:6" ht="15" x14ac:dyDescent="0.2">
      <c r="A223" s="171" t="s">
        <v>509</v>
      </c>
      <c r="B223" s="219" t="str">
        <f>IFERROR(INDEX('Annex 1 LV, HV and UMS charges'!$B$14:$B$45,MATCH($A223,'Annex 1 LV, HV and UMS charges'!$A$14:$A$310,0)),INDEX('Annex 4 LDNO charges'!$B$14:$B$203,MATCH($A223,'Annex 4 LDNO charges'!$A$14:$A$203,0)))</f>
        <v>TBC</v>
      </c>
      <c r="C223" s="220">
        <f>IFERROR(INDEX('Annex 1 LV, HV and UMS charges'!$C$14:$C$45,MATCH($A223,'Annex 1 LV, HV and UMS charges'!$A$14:$A$310,0)),INDEX('Annex 4 LDNO charges'!$C$14:$C$203,MATCH($A223,'Annex 4 LDNO charges'!$A$14:$A$203,0)))</f>
        <v>0</v>
      </c>
      <c r="D223" s="44"/>
      <c r="E223" s="44"/>
      <c r="F223" s="39">
        <v>0</v>
      </c>
    </row>
    <row r="224" spans="1:6" ht="15" x14ac:dyDescent="0.2">
      <c r="A224" s="171" t="s">
        <v>510</v>
      </c>
      <c r="B224" s="219" t="str">
        <f>IFERROR(INDEX('Annex 1 LV, HV and UMS charges'!$B$14:$B$45,MATCH($A224,'Annex 1 LV, HV and UMS charges'!$A$14:$A$310,0)),INDEX('Annex 4 LDNO charges'!$B$14:$B$203,MATCH($A224,'Annex 4 LDNO charges'!$A$14:$A$203,0)))</f>
        <v>TBC</v>
      </c>
      <c r="C224" s="220">
        <f>IFERROR(INDEX('Annex 1 LV, HV and UMS charges'!$C$14:$C$45,MATCH($A224,'Annex 1 LV, HV and UMS charges'!$A$14:$A$310,0)),INDEX('Annex 4 LDNO charges'!$C$14:$C$203,MATCH($A224,'Annex 4 LDNO charges'!$A$14:$A$203,0)))</f>
        <v>0</v>
      </c>
      <c r="D224" s="44"/>
      <c r="E224" s="44"/>
      <c r="F224" s="39">
        <v>0</v>
      </c>
    </row>
    <row r="225" spans="1:6" ht="15" x14ac:dyDescent="0.2">
      <c r="A225" s="171" t="s">
        <v>511</v>
      </c>
      <c r="B225" s="219" t="str">
        <f>IFERROR(INDEX('Annex 1 LV, HV and UMS charges'!$B$14:$B$45,MATCH($A225,'Annex 1 LV, HV and UMS charges'!$A$14:$A$310,0)),INDEX('Annex 4 LDNO charges'!$B$14:$B$203,MATCH($A225,'Annex 4 LDNO charges'!$A$14:$A$203,0)))</f>
        <v>TBC</v>
      </c>
      <c r="C225" s="220">
        <f>IFERROR(INDEX('Annex 1 LV, HV and UMS charges'!$C$14:$C$45,MATCH($A225,'Annex 1 LV, HV and UMS charges'!$A$14:$A$310,0)),INDEX('Annex 4 LDNO charges'!$C$14:$C$203,MATCH($A225,'Annex 4 LDNO charges'!$A$14:$A$203,0)))</f>
        <v>0</v>
      </c>
      <c r="D225" s="44"/>
      <c r="E225" s="44"/>
      <c r="F225" s="39">
        <v>0</v>
      </c>
    </row>
    <row r="226" spans="1:6" ht="15" x14ac:dyDescent="0.2">
      <c r="A226" s="171" t="s">
        <v>512</v>
      </c>
      <c r="B226" s="219" t="str">
        <f>IFERROR(INDEX('Annex 1 LV, HV and UMS charges'!$B$14:$B$45,MATCH($A226,'Annex 1 LV, HV and UMS charges'!$A$14:$A$310,0)),INDEX('Annex 4 LDNO charges'!$B$14:$B$203,MATCH($A226,'Annex 4 LDNO charges'!$A$14:$A$203,0)))</f>
        <v>TBC</v>
      </c>
      <c r="C226" s="220">
        <f>IFERROR(INDEX('Annex 1 LV, HV and UMS charges'!$C$14:$C$45,MATCH($A226,'Annex 1 LV, HV and UMS charges'!$A$14:$A$310,0)),INDEX('Annex 4 LDNO charges'!$C$14:$C$203,MATCH($A226,'Annex 4 LDNO charges'!$A$14:$A$203,0)))</f>
        <v>0</v>
      </c>
      <c r="D226" s="44"/>
      <c r="E226" s="44"/>
      <c r="F226" s="39">
        <v>0</v>
      </c>
    </row>
    <row r="227" spans="1:6" ht="12.75" x14ac:dyDescent="0.2">
      <c r="A227" s="334" t="s">
        <v>514</v>
      </c>
      <c r="B227" s="334"/>
      <c r="C227" s="334"/>
      <c r="D227" s="334"/>
      <c r="E227" s="334"/>
      <c r="F227" s="334"/>
    </row>
    <row r="228" spans="1:6" ht="12.75" x14ac:dyDescent="0.2">
      <c r="A228" s="333" t="s">
        <v>515</v>
      </c>
      <c r="B228" s="333"/>
      <c r="C228" s="333"/>
      <c r="D228" s="333"/>
      <c r="E228" s="333"/>
      <c r="F228" s="333"/>
    </row>
    <row r="229" spans="1:6" ht="12.75" x14ac:dyDescent="0.2">
      <c r="A229" s="333" t="s">
        <v>516</v>
      </c>
      <c r="B229" s="333"/>
      <c r="C229" s="333"/>
      <c r="D229" s="333"/>
      <c r="E229" s="333"/>
      <c r="F229" s="333"/>
    </row>
  </sheetData>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14"/>
  <sheetViews>
    <sheetView zoomScale="85" zoomScaleNormal="85" zoomScaleSheetLayoutView="100" workbookViewId="0"/>
  </sheetViews>
  <sheetFormatPr defaultRowHeight="27.75" customHeight="1" x14ac:dyDescent="0.2"/>
  <cols>
    <col min="1" max="1" width="50.7109375" style="2" bestFit="1" customWidth="1"/>
    <col min="2" max="2" width="48.5703125" style="2" customWidth="1"/>
    <col min="3" max="4" width="23.7109375" style="3" customWidth="1"/>
    <col min="5" max="5" width="15.5703125" style="2" customWidth="1"/>
    <col min="6" max="16384" width="9.140625" style="2"/>
  </cols>
  <sheetData>
    <row r="1" spans="1:7" ht="27.75" customHeight="1" x14ac:dyDescent="0.2">
      <c r="A1" s="13" t="s">
        <v>27</v>
      </c>
      <c r="B1" s="3"/>
      <c r="C1" s="2"/>
      <c r="E1" s="9"/>
      <c r="F1" s="4"/>
      <c r="G1" s="4"/>
    </row>
    <row r="2" spans="1:7" s="10" customFormat="1" ht="47.25" customHeight="1" x14ac:dyDescent="0.2">
      <c r="A2" s="284" t="str">
        <f>Overview!B4&amp; " - Effective from "&amp;TEXT(Overview!D4,"D MMMM YYYY")&amp;" - "&amp;Overview!E4&amp;" Nodal/Zonal charges"</f>
        <v>Western Power Distribution (West Midlands) plc - Effective from 1 April 2022 - Final Nodal/Zonal charges</v>
      </c>
      <c r="B2" s="285"/>
      <c r="C2" s="285"/>
      <c r="D2" s="286"/>
    </row>
    <row r="3" spans="1:7" ht="60.75" customHeight="1" x14ac:dyDescent="0.2">
      <c r="A3" s="20" t="s">
        <v>97</v>
      </c>
      <c r="B3" s="20" t="s">
        <v>1</v>
      </c>
      <c r="C3" s="20" t="s">
        <v>62</v>
      </c>
      <c r="D3" s="20" t="s">
        <v>63</v>
      </c>
    </row>
    <row r="4" spans="1:7" ht="12.75" x14ac:dyDescent="0.2">
      <c r="A4" s="249" t="s">
        <v>1007</v>
      </c>
      <c r="B4" s="249" t="s">
        <v>759</v>
      </c>
      <c r="C4" s="248">
        <v>12.094129689357557</v>
      </c>
      <c r="D4" s="7"/>
      <c r="E4" s="21"/>
    </row>
    <row r="5" spans="1:7" ht="25.5" x14ac:dyDescent="0.2">
      <c r="A5" s="249" t="s">
        <v>1008</v>
      </c>
      <c r="B5" s="249" t="s">
        <v>1007</v>
      </c>
      <c r="C5" s="248" t="s">
        <v>759</v>
      </c>
      <c r="D5" s="7"/>
      <c r="E5" s="21"/>
    </row>
    <row r="6" spans="1:7" ht="25.5" x14ac:dyDescent="0.2">
      <c r="A6" s="249" t="s">
        <v>1009</v>
      </c>
      <c r="B6" s="249" t="s">
        <v>1007</v>
      </c>
      <c r="C6" s="248" t="s">
        <v>759</v>
      </c>
      <c r="D6" s="7"/>
      <c r="E6" s="21"/>
    </row>
    <row r="7" spans="1:7" ht="12.75" x14ac:dyDescent="0.2">
      <c r="A7" s="249" t="s">
        <v>1010</v>
      </c>
      <c r="B7" s="249" t="s">
        <v>1007</v>
      </c>
      <c r="C7" s="248">
        <v>2.7678769204627445</v>
      </c>
      <c r="D7" s="7"/>
      <c r="E7" s="21"/>
    </row>
    <row r="8" spans="1:7" ht="12.75" x14ac:dyDescent="0.2">
      <c r="A8" s="249" t="s">
        <v>1011</v>
      </c>
      <c r="B8" s="249" t="s">
        <v>1007</v>
      </c>
      <c r="C8" s="248" t="s">
        <v>759</v>
      </c>
      <c r="D8" s="7"/>
      <c r="E8" s="21"/>
    </row>
    <row r="9" spans="1:7" ht="12.75" x14ac:dyDescent="0.2">
      <c r="A9" s="249" t="s">
        <v>1012</v>
      </c>
      <c r="B9" s="249" t="s">
        <v>759</v>
      </c>
      <c r="C9" s="248" t="s">
        <v>759</v>
      </c>
      <c r="D9" s="7"/>
      <c r="E9" s="21"/>
    </row>
    <row r="10" spans="1:7" ht="12.75" x14ac:dyDescent="0.2">
      <c r="A10" s="249" t="s">
        <v>1013</v>
      </c>
      <c r="B10" s="249" t="s">
        <v>759</v>
      </c>
      <c r="C10" s="248" t="s">
        <v>759</v>
      </c>
      <c r="D10" s="7"/>
      <c r="E10" s="21"/>
    </row>
    <row r="11" spans="1:7" ht="63.75" x14ac:dyDescent="0.2">
      <c r="A11" s="249" t="s">
        <v>1014</v>
      </c>
      <c r="B11" s="249" t="s">
        <v>1007</v>
      </c>
      <c r="C11" s="248" t="s">
        <v>759</v>
      </c>
      <c r="D11" s="7"/>
      <c r="E11" s="21"/>
    </row>
    <row r="12" spans="1:7" ht="51" x14ac:dyDescent="0.2">
      <c r="A12" s="249" t="s">
        <v>1015</v>
      </c>
      <c r="B12" s="249" t="s">
        <v>1007</v>
      </c>
      <c r="C12" s="248">
        <v>1.3367770793925515E-2</v>
      </c>
      <c r="D12" s="7"/>
      <c r="E12" s="21"/>
    </row>
    <row r="13" spans="1:7" ht="51" x14ac:dyDescent="0.2">
      <c r="A13" s="249" t="s">
        <v>1016</v>
      </c>
      <c r="B13" s="249" t="s">
        <v>1015</v>
      </c>
      <c r="C13" s="248" t="s">
        <v>759</v>
      </c>
      <c r="D13" s="7"/>
      <c r="E13" s="21"/>
    </row>
    <row r="14" spans="1:7" ht="25.5" x14ac:dyDescent="0.2">
      <c r="A14" s="249" t="s">
        <v>1017</v>
      </c>
      <c r="B14" s="249" t="s">
        <v>1007</v>
      </c>
      <c r="C14" s="248" t="s">
        <v>759</v>
      </c>
      <c r="D14" s="7"/>
      <c r="E14" s="21"/>
    </row>
    <row r="15" spans="1:7" ht="25.5" x14ac:dyDescent="0.2">
      <c r="A15" s="249" t="s">
        <v>1018</v>
      </c>
      <c r="B15" s="249" t="s">
        <v>1011</v>
      </c>
      <c r="C15" s="248" t="s">
        <v>759</v>
      </c>
      <c r="D15" s="7"/>
      <c r="E15" s="21"/>
    </row>
    <row r="16" spans="1:7" ht="25.5" x14ac:dyDescent="0.2">
      <c r="A16" s="249" t="s">
        <v>1019</v>
      </c>
      <c r="B16" s="249" t="s">
        <v>1008</v>
      </c>
      <c r="C16" s="248" t="s">
        <v>759</v>
      </c>
      <c r="D16" s="7"/>
      <c r="E16" s="21"/>
    </row>
    <row r="17" spans="1:5" ht="25.5" x14ac:dyDescent="0.2">
      <c r="A17" s="249" t="s">
        <v>1020</v>
      </c>
      <c r="B17" s="249" t="s">
        <v>1008</v>
      </c>
      <c r="C17" s="248" t="s">
        <v>759</v>
      </c>
      <c r="D17" s="7"/>
      <c r="E17" s="21"/>
    </row>
    <row r="18" spans="1:5" ht="25.5" x14ac:dyDescent="0.2">
      <c r="A18" s="249" t="s">
        <v>1021</v>
      </c>
      <c r="B18" s="249" t="s">
        <v>1011</v>
      </c>
      <c r="C18" s="248" t="s">
        <v>759</v>
      </c>
      <c r="D18" s="7"/>
      <c r="E18" s="21"/>
    </row>
    <row r="19" spans="1:5" ht="12.75" x14ac:dyDescent="0.2">
      <c r="A19" s="249" t="s">
        <v>1022</v>
      </c>
      <c r="B19" s="249" t="s">
        <v>1011</v>
      </c>
      <c r="C19" s="248" t="s">
        <v>759</v>
      </c>
      <c r="D19" s="7"/>
      <c r="E19" s="21"/>
    </row>
    <row r="20" spans="1:5" ht="25.5" x14ac:dyDescent="0.2">
      <c r="A20" s="249" t="s">
        <v>1023</v>
      </c>
      <c r="B20" s="249" t="s">
        <v>1009</v>
      </c>
      <c r="C20" s="248" t="s">
        <v>759</v>
      </c>
      <c r="D20" s="7"/>
      <c r="E20" s="21"/>
    </row>
    <row r="21" spans="1:5" ht="25.5" x14ac:dyDescent="0.2">
      <c r="A21" s="249" t="s">
        <v>1024</v>
      </c>
      <c r="B21" s="249" t="s">
        <v>1008</v>
      </c>
      <c r="C21" s="248" t="s">
        <v>759</v>
      </c>
      <c r="D21" s="7"/>
      <c r="E21" s="21"/>
    </row>
    <row r="22" spans="1:5" ht="25.5" x14ac:dyDescent="0.2">
      <c r="A22" s="249" t="s">
        <v>1025</v>
      </c>
      <c r="B22" s="249" t="s">
        <v>1008</v>
      </c>
      <c r="C22" s="248" t="s">
        <v>759</v>
      </c>
      <c r="D22" s="7"/>
      <c r="E22" s="21"/>
    </row>
    <row r="23" spans="1:5" ht="12.75" x14ac:dyDescent="0.2">
      <c r="A23" s="249" t="s">
        <v>1026</v>
      </c>
      <c r="B23" s="249" t="s">
        <v>1011</v>
      </c>
      <c r="C23" s="248" t="s">
        <v>759</v>
      </c>
      <c r="D23" s="7"/>
      <c r="E23" s="21"/>
    </row>
    <row r="24" spans="1:5" ht="12.75" x14ac:dyDescent="0.2">
      <c r="A24" s="249" t="s">
        <v>1027</v>
      </c>
      <c r="B24" s="249" t="s">
        <v>1007</v>
      </c>
      <c r="C24" s="248" t="s">
        <v>759</v>
      </c>
      <c r="D24" s="7"/>
      <c r="E24" s="21"/>
    </row>
    <row r="25" spans="1:5" ht="63.75" x14ac:dyDescent="0.2">
      <c r="A25" s="249" t="s">
        <v>1028</v>
      </c>
      <c r="B25" s="249" t="s">
        <v>1014</v>
      </c>
      <c r="C25" s="248">
        <v>6.1733371810391757</v>
      </c>
      <c r="D25" s="7"/>
      <c r="E25" s="21"/>
    </row>
    <row r="26" spans="1:5" ht="25.5" x14ac:dyDescent="0.2">
      <c r="A26" s="249" t="s">
        <v>1029</v>
      </c>
      <c r="B26" s="249" t="s">
        <v>1008</v>
      </c>
      <c r="C26" s="248" t="s">
        <v>759</v>
      </c>
      <c r="D26" s="7"/>
      <c r="E26" s="21"/>
    </row>
    <row r="27" spans="1:5" ht="12.75" x14ac:dyDescent="0.2">
      <c r="A27" s="249" t="s">
        <v>1030</v>
      </c>
      <c r="B27" s="249" t="s">
        <v>1010</v>
      </c>
      <c r="C27" s="248" t="s">
        <v>759</v>
      </c>
      <c r="D27" s="7"/>
      <c r="E27" s="21"/>
    </row>
    <row r="28" spans="1:5" ht="25.5" x14ac:dyDescent="0.2">
      <c r="A28" s="249" t="s">
        <v>1031</v>
      </c>
      <c r="B28" s="249" t="s">
        <v>1008</v>
      </c>
      <c r="C28" s="248" t="s">
        <v>759</v>
      </c>
      <c r="D28" s="7"/>
      <c r="E28" s="21"/>
    </row>
    <row r="29" spans="1:5" ht="25.5" x14ac:dyDescent="0.2">
      <c r="A29" s="249" t="s">
        <v>1032</v>
      </c>
      <c r="B29" s="249" t="s">
        <v>1008</v>
      </c>
      <c r="C29" s="248" t="s">
        <v>759</v>
      </c>
      <c r="D29" s="7"/>
      <c r="E29" s="21"/>
    </row>
    <row r="30" spans="1:5" ht="12.75" x14ac:dyDescent="0.2">
      <c r="A30" s="249" t="s">
        <v>1033</v>
      </c>
      <c r="B30" s="249" t="s">
        <v>1013</v>
      </c>
      <c r="C30" s="248" t="s">
        <v>759</v>
      </c>
      <c r="D30" s="7"/>
      <c r="E30" s="21"/>
    </row>
    <row r="31" spans="1:5" ht="25.5" x14ac:dyDescent="0.2">
      <c r="A31" s="249" t="s">
        <v>1034</v>
      </c>
      <c r="B31" s="249" t="s">
        <v>1008</v>
      </c>
      <c r="C31" s="248" t="s">
        <v>759</v>
      </c>
      <c r="D31" s="7"/>
      <c r="E31" s="21"/>
    </row>
    <row r="32" spans="1:5" ht="25.5" x14ac:dyDescent="0.2">
      <c r="A32" s="249" t="s">
        <v>1035</v>
      </c>
      <c r="B32" s="249" t="s">
        <v>1008</v>
      </c>
      <c r="C32" s="248" t="s">
        <v>759</v>
      </c>
      <c r="D32" s="7"/>
      <c r="E32" s="21"/>
    </row>
    <row r="33" spans="1:5" ht="25.5" x14ac:dyDescent="0.2">
      <c r="A33" s="249" t="s">
        <v>1036</v>
      </c>
      <c r="B33" s="249" t="s">
        <v>1008</v>
      </c>
      <c r="C33" s="248" t="s">
        <v>759</v>
      </c>
      <c r="D33" s="7"/>
      <c r="E33" s="21"/>
    </row>
    <row r="34" spans="1:5" ht="12.75" x14ac:dyDescent="0.2">
      <c r="A34" s="249" t="s">
        <v>1037</v>
      </c>
      <c r="B34" s="249" t="s">
        <v>1007</v>
      </c>
      <c r="C34" s="248" t="s">
        <v>759</v>
      </c>
      <c r="D34" s="7"/>
      <c r="E34" s="21"/>
    </row>
    <row r="35" spans="1:5" ht="25.5" x14ac:dyDescent="0.2">
      <c r="A35" s="249" t="s">
        <v>1038</v>
      </c>
      <c r="B35" s="249" t="s">
        <v>1008</v>
      </c>
      <c r="C35" s="248" t="s">
        <v>759</v>
      </c>
      <c r="D35" s="7"/>
      <c r="E35" s="21"/>
    </row>
    <row r="36" spans="1:5" ht="12.75" x14ac:dyDescent="0.2">
      <c r="A36" s="249" t="s">
        <v>1039</v>
      </c>
      <c r="B36" s="249" t="s">
        <v>1007</v>
      </c>
      <c r="C36" s="248" t="s">
        <v>759</v>
      </c>
      <c r="D36" s="7"/>
      <c r="E36" s="21"/>
    </row>
    <row r="37" spans="1:5" ht="25.5" x14ac:dyDescent="0.2">
      <c r="A37" s="249" t="s">
        <v>1040</v>
      </c>
      <c r="B37" s="249" t="s">
        <v>1008</v>
      </c>
      <c r="C37" s="248" t="s">
        <v>759</v>
      </c>
      <c r="D37" s="7"/>
      <c r="E37" s="21"/>
    </row>
    <row r="38" spans="1:5" ht="25.5" x14ac:dyDescent="0.2">
      <c r="A38" s="249" t="s">
        <v>1041</v>
      </c>
      <c r="B38" s="249" t="s">
        <v>1008</v>
      </c>
      <c r="C38" s="248" t="s">
        <v>759</v>
      </c>
      <c r="D38" s="7"/>
      <c r="E38" s="21"/>
    </row>
    <row r="39" spans="1:5" ht="25.5" x14ac:dyDescent="0.2">
      <c r="A39" s="249" t="s">
        <v>1042</v>
      </c>
      <c r="B39" s="249" t="s">
        <v>1008</v>
      </c>
      <c r="C39" s="248" t="s">
        <v>759</v>
      </c>
      <c r="D39" s="7"/>
      <c r="E39" s="21"/>
    </row>
    <row r="40" spans="1:5" ht="12.75" x14ac:dyDescent="0.2">
      <c r="A40" s="249" t="s">
        <v>1043</v>
      </c>
      <c r="B40" s="249" t="s">
        <v>1010</v>
      </c>
      <c r="C40" s="248" t="s">
        <v>759</v>
      </c>
      <c r="D40" s="7"/>
      <c r="E40" s="21"/>
    </row>
    <row r="41" spans="1:5" ht="25.5" x14ac:dyDescent="0.2">
      <c r="A41" s="249" t="s">
        <v>1044</v>
      </c>
      <c r="B41" s="249" t="s">
        <v>1009</v>
      </c>
      <c r="C41" s="248" t="s">
        <v>759</v>
      </c>
      <c r="D41" s="7"/>
      <c r="E41" s="21"/>
    </row>
    <row r="42" spans="1:5" ht="25.5" x14ac:dyDescent="0.2">
      <c r="A42" s="249" t="s">
        <v>1045</v>
      </c>
      <c r="B42" s="249" t="s">
        <v>1009</v>
      </c>
      <c r="C42" s="248" t="s">
        <v>759</v>
      </c>
      <c r="D42" s="7"/>
      <c r="E42" s="21"/>
    </row>
    <row r="43" spans="1:5" ht="12.75" x14ac:dyDescent="0.2">
      <c r="A43" s="249" t="s">
        <v>1046</v>
      </c>
      <c r="B43" s="249" t="s">
        <v>1011</v>
      </c>
      <c r="C43" s="248" t="s">
        <v>759</v>
      </c>
      <c r="D43" s="7"/>
      <c r="E43" s="21"/>
    </row>
    <row r="44" spans="1:5" ht="25.5" x14ac:dyDescent="0.2">
      <c r="A44" s="249" t="s">
        <v>1047</v>
      </c>
      <c r="B44" s="249" t="s">
        <v>1008</v>
      </c>
      <c r="C44" s="248" t="s">
        <v>759</v>
      </c>
      <c r="D44" s="7"/>
      <c r="E44" s="21"/>
    </row>
    <row r="45" spans="1:5" ht="12.75" x14ac:dyDescent="0.2">
      <c r="A45" s="249" t="s">
        <v>1048</v>
      </c>
      <c r="B45" s="249" t="s">
        <v>1011</v>
      </c>
      <c r="C45" s="248" t="s">
        <v>759</v>
      </c>
      <c r="D45" s="7"/>
      <c r="E45" s="21"/>
    </row>
    <row r="46" spans="1:5" ht="12.75" x14ac:dyDescent="0.2">
      <c r="A46" s="249" t="s">
        <v>1049</v>
      </c>
      <c r="B46" s="249" t="s">
        <v>1011</v>
      </c>
      <c r="C46" s="248" t="s">
        <v>759</v>
      </c>
      <c r="D46" s="7"/>
      <c r="E46" s="21"/>
    </row>
    <row r="47" spans="1:5" ht="12.75" x14ac:dyDescent="0.2">
      <c r="A47" s="249" t="s">
        <v>1050</v>
      </c>
      <c r="B47" s="249" t="s">
        <v>1007</v>
      </c>
      <c r="C47" s="248" t="s">
        <v>759</v>
      </c>
      <c r="D47" s="7"/>
      <c r="E47" s="21"/>
    </row>
    <row r="48" spans="1:5" ht="25.5" x14ac:dyDescent="0.2">
      <c r="A48" s="249" t="s">
        <v>1051</v>
      </c>
      <c r="B48" s="249" t="s">
        <v>1008</v>
      </c>
      <c r="C48" s="248" t="s">
        <v>759</v>
      </c>
      <c r="D48" s="7"/>
      <c r="E48" s="21"/>
    </row>
    <row r="49" spans="1:5" ht="25.5" x14ac:dyDescent="0.2">
      <c r="A49" s="249" t="s">
        <v>1052</v>
      </c>
      <c r="B49" s="249" t="s">
        <v>1010</v>
      </c>
      <c r="C49" s="248" t="s">
        <v>759</v>
      </c>
      <c r="D49" s="7"/>
      <c r="E49" s="21"/>
    </row>
    <row r="50" spans="1:5" ht="12.75" x14ac:dyDescent="0.2">
      <c r="A50" s="249" t="s">
        <v>1053</v>
      </c>
      <c r="B50" s="249" t="s">
        <v>759</v>
      </c>
      <c r="C50" s="248" t="s">
        <v>759</v>
      </c>
      <c r="D50" s="7"/>
      <c r="E50" s="21"/>
    </row>
    <row r="51" spans="1:5" ht="12.75" x14ac:dyDescent="0.2">
      <c r="A51" s="249" t="s">
        <v>1054</v>
      </c>
      <c r="B51" s="249" t="s">
        <v>759</v>
      </c>
      <c r="C51" s="248" t="s">
        <v>759</v>
      </c>
      <c r="D51" s="7"/>
      <c r="E51" s="21"/>
    </row>
    <row r="52" spans="1:5" ht="12.75" x14ac:dyDescent="0.2">
      <c r="A52" s="249" t="s">
        <v>1055</v>
      </c>
      <c r="B52" s="249" t="s">
        <v>759</v>
      </c>
      <c r="C52" s="248" t="s">
        <v>759</v>
      </c>
      <c r="D52" s="7"/>
      <c r="E52" s="21"/>
    </row>
    <row r="53" spans="1:5" ht="12.75" x14ac:dyDescent="0.2">
      <c r="A53" s="249" t="s">
        <v>1056</v>
      </c>
      <c r="B53" s="249" t="s">
        <v>759</v>
      </c>
      <c r="C53" s="248" t="s">
        <v>759</v>
      </c>
      <c r="D53" s="7"/>
      <c r="E53" s="21"/>
    </row>
    <row r="54" spans="1:5" ht="25.5" x14ac:dyDescent="0.2">
      <c r="A54" s="249" t="s">
        <v>1057</v>
      </c>
      <c r="B54" s="249" t="s">
        <v>759</v>
      </c>
      <c r="C54" s="248" t="s">
        <v>759</v>
      </c>
      <c r="D54" s="7"/>
      <c r="E54" s="21"/>
    </row>
    <row r="55" spans="1:5" ht="25.5" x14ac:dyDescent="0.2">
      <c r="A55" s="249" t="s">
        <v>1058</v>
      </c>
      <c r="B55" s="249" t="s">
        <v>759</v>
      </c>
      <c r="C55" s="248" t="s">
        <v>759</v>
      </c>
      <c r="D55" s="7"/>
      <c r="E55" s="21"/>
    </row>
    <row r="56" spans="1:5" ht="25.5" x14ac:dyDescent="0.2">
      <c r="A56" s="249" t="s">
        <v>1059</v>
      </c>
      <c r="B56" s="249" t="s">
        <v>759</v>
      </c>
      <c r="C56" s="248" t="s">
        <v>759</v>
      </c>
      <c r="D56" s="7"/>
      <c r="E56" s="21"/>
    </row>
    <row r="57" spans="1:5" ht="25.5" x14ac:dyDescent="0.2">
      <c r="A57" s="249" t="s">
        <v>1060</v>
      </c>
      <c r="B57" s="249" t="s">
        <v>759</v>
      </c>
      <c r="C57" s="248" t="s">
        <v>759</v>
      </c>
      <c r="D57" s="7"/>
      <c r="E57" s="21"/>
    </row>
    <row r="58" spans="1:5" ht="25.5" x14ac:dyDescent="0.2">
      <c r="A58" s="249" t="s">
        <v>1061</v>
      </c>
      <c r="B58" s="249" t="s">
        <v>759</v>
      </c>
      <c r="C58" s="248" t="s">
        <v>759</v>
      </c>
      <c r="D58" s="7"/>
      <c r="E58" s="21"/>
    </row>
    <row r="59" spans="1:5" ht="12.75" x14ac:dyDescent="0.2">
      <c r="A59" s="249" t="s">
        <v>1062</v>
      </c>
      <c r="B59" s="249" t="s">
        <v>1056</v>
      </c>
      <c r="C59" s="248" t="s">
        <v>759</v>
      </c>
      <c r="D59" s="7"/>
      <c r="E59" s="21"/>
    </row>
    <row r="60" spans="1:5" ht="12.75" x14ac:dyDescent="0.2">
      <c r="A60" s="249" t="s">
        <v>1063</v>
      </c>
      <c r="B60" s="249" t="s">
        <v>1055</v>
      </c>
      <c r="C60" s="248" t="s">
        <v>759</v>
      </c>
      <c r="D60" s="7"/>
      <c r="E60" s="21"/>
    </row>
    <row r="61" spans="1:5" ht="12.75" x14ac:dyDescent="0.2">
      <c r="A61" s="249" t="s">
        <v>1064</v>
      </c>
      <c r="B61" s="249" t="s">
        <v>1055</v>
      </c>
      <c r="C61" s="248" t="s">
        <v>759</v>
      </c>
      <c r="D61" s="7"/>
      <c r="E61" s="21"/>
    </row>
    <row r="62" spans="1:5" ht="25.5" x14ac:dyDescent="0.2">
      <c r="A62" s="249" t="s">
        <v>1065</v>
      </c>
      <c r="B62" s="249" t="s">
        <v>1059</v>
      </c>
      <c r="C62" s="248" t="s">
        <v>759</v>
      </c>
      <c r="D62" s="7"/>
      <c r="E62" s="21"/>
    </row>
    <row r="63" spans="1:5" ht="12.75" x14ac:dyDescent="0.2">
      <c r="A63" s="249" t="s">
        <v>1066</v>
      </c>
      <c r="B63" s="249" t="s">
        <v>1054</v>
      </c>
      <c r="C63" s="248" t="s">
        <v>759</v>
      </c>
      <c r="D63" s="7"/>
      <c r="E63" s="21"/>
    </row>
    <row r="64" spans="1:5" ht="12.75" x14ac:dyDescent="0.2">
      <c r="A64" s="249" t="s">
        <v>1067</v>
      </c>
      <c r="B64" s="249" t="s">
        <v>1055</v>
      </c>
      <c r="C64" s="248" t="s">
        <v>759</v>
      </c>
      <c r="D64" s="7"/>
      <c r="E64" s="21"/>
    </row>
    <row r="65" spans="1:5" ht="12.75" x14ac:dyDescent="0.2">
      <c r="A65" s="249" t="s">
        <v>1068</v>
      </c>
      <c r="B65" s="249" t="s">
        <v>1054</v>
      </c>
      <c r="C65" s="248" t="s">
        <v>759</v>
      </c>
      <c r="D65" s="7"/>
      <c r="E65" s="21"/>
    </row>
    <row r="66" spans="1:5" ht="12.75" x14ac:dyDescent="0.2">
      <c r="A66" s="249" t="s">
        <v>1069</v>
      </c>
      <c r="B66" s="249" t="s">
        <v>1062</v>
      </c>
      <c r="C66" s="248" t="s">
        <v>759</v>
      </c>
      <c r="D66" s="7"/>
      <c r="E66" s="21"/>
    </row>
    <row r="67" spans="1:5" ht="12.75" x14ac:dyDescent="0.2">
      <c r="A67" s="249" t="s">
        <v>1070</v>
      </c>
      <c r="B67" s="249" t="s">
        <v>1056</v>
      </c>
      <c r="C67" s="248" t="s">
        <v>759</v>
      </c>
      <c r="D67" s="7"/>
      <c r="E67" s="21"/>
    </row>
    <row r="68" spans="1:5" ht="25.5" x14ac:dyDescent="0.2">
      <c r="A68" s="249" t="s">
        <v>1071</v>
      </c>
      <c r="B68" s="249" t="s">
        <v>1061</v>
      </c>
      <c r="C68" s="248" t="s">
        <v>759</v>
      </c>
      <c r="D68" s="7"/>
      <c r="E68" s="21"/>
    </row>
    <row r="69" spans="1:5" ht="12.75" x14ac:dyDescent="0.2">
      <c r="A69" s="249" t="s">
        <v>1072</v>
      </c>
      <c r="B69" s="249" t="s">
        <v>1053</v>
      </c>
      <c r="C69" s="248" t="s">
        <v>759</v>
      </c>
      <c r="D69" s="7"/>
      <c r="E69" s="21"/>
    </row>
    <row r="70" spans="1:5" ht="12.75" x14ac:dyDescent="0.2">
      <c r="A70" s="249" t="s">
        <v>1073</v>
      </c>
      <c r="B70" s="249" t="s">
        <v>1063</v>
      </c>
      <c r="C70" s="248" t="s">
        <v>759</v>
      </c>
      <c r="D70" s="7"/>
      <c r="E70" s="21"/>
    </row>
    <row r="71" spans="1:5" ht="12.75" x14ac:dyDescent="0.2">
      <c r="A71" s="249" t="s">
        <v>1074</v>
      </c>
      <c r="B71" s="249" t="s">
        <v>1053</v>
      </c>
      <c r="C71" s="248" t="s">
        <v>759</v>
      </c>
      <c r="D71" s="7"/>
      <c r="E71" s="21"/>
    </row>
    <row r="72" spans="1:5" ht="12.75" x14ac:dyDescent="0.2">
      <c r="A72" s="249" t="s">
        <v>1075</v>
      </c>
      <c r="B72" s="249" t="s">
        <v>1055</v>
      </c>
      <c r="C72" s="248" t="s">
        <v>759</v>
      </c>
      <c r="D72" s="7"/>
      <c r="E72" s="21"/>
    </row>
    <row r="73" spans="1:5" ht="25.5" x14ac:dyDescent="0.2">
      <c r="A73" s="249" t="s">
        <v>1076</v>
      </c>
      <c r="B73" s="249" t="s">
        <v>1057</v>
      </c>
      <c r="C73" s="248" t="s">
        <v>759</v>
      </c>
      <c r="D73" s="7"/>
      <c r="E73" s="21"/>
    </row>
    <row r="74" spans="1:5" ht="12.75" x14ac:dyDescent="0.2">
      <c r="A74" s="249" t="s">
        <v>1077</v>
      </c>
      <c r="B74" s="249" t="s">
        <v>1055</v>
      </c>
      <c r="C74" s="248" t="s">
        <v>759</v>
      </c>
      <c r="D74" s="7"/>
      <c r="E74" s="21"/>
    </row>
    <row r="75" spans="1:5" ht="12.75" x14ac:dyDescent="0.2">
      <c r="A75" s="249" t="s">
        <v>1078</v>
      </c>
      <c r="B75" s="249" t="s">
        <v>1055</v>
      </c>
      <c r="C75" s="248" t="s">
        <v>759</v>
      </c>
      <c r="D75" s="7"/>
      <c r="E75" s="21"/>
    </row>
    <row r="76" spans="1:5" ht="12.75" x14ac:dyDescent="0.2">
      <c r="A76" s="249" t="s">
        <v>1079</v>
      </c>
      <c r="B76" s="249" t="s">
        <v>1062</v>
      </c>
      <c r="C76" s="248" t="s">
        <v>759</v>
      </c>
      <c r="D76" s="7"/>
      <c r="E76" s="21"/>
    </row>
    <row r="77" spans="1:5" ht="25.5" x14ac:dyDescent="0.2">
      <c r="A77" s="249" t="s">
        <v>1080</v>
      </c>
      <c r="B77" s="249" t="s">
        <v>1058</v>
      </c>
      <c r="C77" s="248" t="s">
        <v>759</v>
      </c>
      <c r="D77" s="7"/>
      <c r="E77" s="21"/>
    </row>
    <row r="78" spans="1:5" ht="12.75" x14ac:dyDescent="0.2">
      <c r="A78" s="249" t="s">
        <v>1081</v>
      </c>
      <c r="B78" s="249" t="s">
        <v>1055</v>
      </c>
      <c r="C78" s="248" t="s">
        <v>759</v>
      </c>
      <c r="D78" s="7"/>
      <c r="E78" s="21"/>
    </row>
    <row r="79" spans="1:5" ht="12.75" x14ac:dyDescent="0.2">
      <c r="A79" s="249" t="s">
        <v>1082</v>
      </c>
      <c r="B79" s="249" t="s">
        <v>1055</v>
      </c>
      <c r="C79" s="248" t="s">
        <v>759</v>
      </c>
      <c r="D79" s="7"/>
      <c r="E79" s="21"/>
    </row>
    <row r="80" spans="1:5" ht="12.75" x14ac:dyDescent="0.2">
      <c r="A80" s="249" t="s">
        <v>1083</v>
      </c>
      <c r="B80" s="249" t="s">
        <v>1062</v>
      </c>
      <c r="C80" s="248" t="s">
        <v>759</v>
      </c>
      <c r="D80" s="7"/>
      <c r="E80" s="21"/>
    </row>
    <row r="81" spans="1:5" ht="12.75" x14ac:dyDescent="0.2">
      <c r="A81" s="249" t="s">
        <v>1084</v>
      </c>
      <c r="B81" s="249" t="s">
        <v>1055</v>
      </c>
      <c r="C81" s="248" t="s">
        <v>759</v>
      </c>
      <c r="D81" s="7"/>
      <c r="E81" s="21"/>
    </row>
    <row r="82" spans="1:5" ht="12.75" x14ac:dyDescent="0.2">
      <c r="A82" s="249" t="s">
        <v>1085</v>
      </c>
      <c r="B82" s="249" t="s">
        <v>1055</v>
      </c>
      <c r="C82" s="248" t="s">
        <v>759</v>
      </c>
      <c r="D82" s="7"/>
      <c r="E82" s="21"/>
    </row>
    <row r="83" spans="1:5" ht="12.75" x14ac:dyDescent="0.2">
      <c r="A83" s="249" t="s">
        <v>1086</v>
      </c>
      <c r="B83" s="249" t="s">
        <v>1053</v>
      </c>
      <c r="C83" s="248" t="s">
        <v>759</v>
      </c>
      <c r="D83" s="7"/>
      <c r="E83" s="21"/>
    </row>
    <row r="84" spans="1:5" ht="25.5" x14ac:dyDescent="0.2">
      <c r="A84" s="249" t="s">
        <v>1087</v>
      </c>
      <c r="B84" s="249" t="s">
        <v>1060</v>
      </c>
      <c r="C84" s="248" t="s">
        <v>759</v>
      </c>
      <c r="D84" s="7"/>
      <c r="E84" s="21"/>
    </row>
    <row r="85" spans="1:5" ht="25.5" x14ac:dyDescent="0.2">
      <c r="A85" s="249" t="s">
        <v>1088</v>
      </c>
      <c r="B85" s="249" t="s">
        <v>1068</v>
      </c>
      <c r="C85" s="248" t="s">
        <v>759</v>
      </c>
      <c r="D85" s="7"/>
      <c r="E85" s="21"/>
    </row>
    <row r="86" spans="1:5" ht="12.75" x14ac:dyDescent="0.2">
      <c r="A86" s="249" t="s">
        <v>1089</v>
      </c>
      <c r="B86" s="249" t="s">
        <v>1056</v>
      </c>
      <c r="C86" s="248" t="s">
        <v>759</v>
      </c>
      <c r="D86" s="7"/>
      <c r="E86" s="21"/>
    </row>
    <row r="87" spans="1:5" ht="12.75" x14ac:dyDescent="0.2">
      <c r="A87" s="249" t="s">
        <v>1090</v>
      </c>
      <c r="B87" s="249" t="s">
        <v>1054</v>
      </c>
      <c r="C87" s="248" t="s">
        <v>759</v>
      </c>
      <c r="D87" s="7"/>
      <c r="E87" s="21"/>
    </row>
    <row r="88" spans="1:5" ht="12.75" x14ac:dyDescent="0.2">
      <c r="A88" s="249" t="s">
        <v>1091</v>
      </c>
      <c r="B88" s="249" t="s">
        <v>1068</v>
      </c>
      <c r="C88" s="248" t="s">
        <v>759</v>
      </c>
      <c r="D88" s="7"/>
      <c r="E88" s="21"/>
    </row>
    <row r="89" spans="1:5" ht="12.75" x14ac:dyDescent="0.2">
      <c r="A89" s="249" t="s">
        <v>1092</v>
      </c>
      <c r="B89" s="249" t="s">
        <v>759</v>
      </c>
      <c r="C89" s="248" t="s">
        <v>759</v>
      </c>
      <c r="D89" s="7"/>
      <c r="E89" s="21"/>
    </row>
    <row r="90" spans="1:5" ht="12.75" x14ac:dyDescent="0.2">
      <c r="A90" s="249" t="s">
        <v>1093</v>
      </c>
      <c r="B90" s="249" t="s">
        <v>1092</v>
      </c>
      <c r="C90" s="248" t="s">
        <v>759</v>
      </c>
      <c r="D90" s="7"/>
      <c r="E90" s="21"/>
    </row>
    <row r="91" spans="1:5" ht="12.75" x14ac:dyDescent="0.2">
      <c r="A91" s="249" t="s">
        <v>1094</v>
      </c>
      <c r="B91" s="249" t="s">
        <v>1092</v>
      </c>
      <c r="C91" s="248" t="s">
        <v>759</v>
      </c>
      <c r="D91" s="7"/>
      <c r="E91" s="21"/>
    </row>
    <row r="92" spans="1:5" ht="12.75" x14ac:dyDescent="0.2">
      <c r="A92" s="249" t="s">
        <v>1095</v>
      </c>
      <c r="B92" s="249" t="s">
        <v>1092</v>
      </c>
      <c r="C92" s="248">
        <v>0.79409820942272735</v>
      </c>
      <c r="D92" s="7"/>
      <c r="E92" s="21"/>
    </row>
    <row r="93" spans="1:5" ht="12.75" x14ac:dyDescent="0.2">
      <c r="A93" s="249" t="s">
        <v>1096</v>
      </c>
      <c r="B93" s="249" t="s">
        <v>1092</v>
      </c>
      <c r="C93" s="248" t="s">
        <v>759</v>
      </c>
      <c r="D93" s="7"/>
      <c r="E93" s="21"/>
    </row>
    <row r="94" spans="1:5" ht="12.75" x14ac:dyDescent="0.2">
      <c r="A94" s="249" t="s">
        <v>1097</v>
      </c>
      <c r="B94" s="249" t="s">
        <v>1092</v>
      </c>
      <c r="C94" s="248" t="s">
        <v>759</v>
      </c>
      <c r="D94" s="7"/>
      <c r="E94" s="21"/>
    </row>
    <row r="95" spans="1:5" ht="12.75" x14ac:dyDescent="0.2">
      <c r="A95" s="249" t="s">
        <v>1098</v>
      </c>
      <c r="B95" s="249" t="s">
        <v>1092</v>
      </c>
      <c r="C95" s="248" t="s">
        <v>759</v>
      </c>
      <c r="D95" s="7"/>
      <c r="E95" s="21"/>
    </row>
    <row r="96" spans="1:5" ht="12.75" x14ac:dyDescent="0.2">
      <c r="A96" s="249" t="s">
        <v>1099</v>
      </c>
      <c r="B96" s="249" t="s">
        <v>1092</v>
      </c>
      <c r="C96" s="248" t="s">
        <v>759</v>
      </c>
      <c r="D96" s="7"/>
      <c r="E96" s="21"/>
    </row>
    <row r="97" spans="1:5" ht="12.75" x14ac:dyDescent="0.2">
      <c r="A97" s="249" t="s">
        <v>1100</v>
      </c>
      <c r="B97" s="249" t="s">
        <v>1092</v>
      </c>
      <c r="C97" s="248" t="s">
        <v>759</v>
      </c>
      <c r="D97" s="7"/>
      <c r="E97" s="21"/>
    </row>
    <row r="98" spans="1:5" ht="38.25" x14ac:dyDescent="0.2">
      <c r="A98" s="249" t="s">
        <v>1101</v>
      </c>
      <c r="B98" s="249" t="s">
        <v>1092</v>
      </c>
      <c r="C98" s="248">
        <v>0.49858224684896563</v>
      </c>
      <c r="D98" s="7"/>
      <c r="E98" s="21"/>
    </row>
    <row r="99" spans="1:5" ht="12.75" x14ac:dyDescent="0.2">
      <c r="A99" s="249" t="s">
        <v>1102</v>
      </c>
      <c r="B99" s="249" t="s">
        <v>1093</v>
      </c>
      <c r="C99" s="248" t="s">
        <v>759</v>
      </c>
      <c r="D99" s="7"/>
      <c r="E99" s="21"/>
    </row>
    <row r="100" spans="1:5" ht="12.75" x14ac:dyDescent="0.2">
      <c r="A100" s="249" t="s">
        <v>1103</v>
      </c>
      <c r="B100" s="249" t="s">
        <v>1092</v>
      </c>
      <c r="C100" s="248" t="s">
        <v>759</v>
      </c>
      <c r="D100" s="7"/>
      <c r="E100" s="21"/>
    </row>
    <row r="101" spans="1:5" ht="12.75" x14ac:dyDescent="0.2">
      <c r="A101" s="249" t="s">
        <v>1104</v>
      </c>
      <c r="B101" s="249" t="s">
        <v>1094</v>
      </c>
      <c r="C101" s="248" t="s">
        <v>759</v>
      </c>
      <c r="D101" s="7"/>
      <c r="E101" s="21"/>
    </row>
    <row r="102" spans="1:5" ht="12.75" x14ac:dyDescent="0.2">
      <c r="A102" s="249" t="s">
        <v>1105</v>
      </c>
      <c r="B102" s="249" t="s">
        <v>1092</v>
      </c>
      <c r="C102" s="248" t="s">
        <v>759</v>
      </c>
      <c r="D102" s="7"/>
      <c r="E102" s="21"/>
    </row>
    <row r="103" spans="1:5" ht="12.75" x14ac:dyDescent="0.2">
      <c r="A103" s="249" t="s">
        <v>1106</v>
      </c>
      <c r="B103" s="249" t="s">
        <v>1095</v>
      </c>
      <c r="C103" s="248" t="s">
        <v>759</v>
      </c>
      <c r="D103" s="7"/>
      <c r="E103" s="21"/>
    </row>
    <row r="104" spans="1:5" ht="12.75" x14ac:dyDescent="0.2">
      <c r="A104" s="249" t="s">
        <v>1107</v>
      </c>
      <c r="B104" s="249" t="s">
        <v>1096</v>
      </c>
      <c r="C104" s="248" t="s">
        <v>759</v>
      </c>
      <c r="D104" s="7"/>
      <c r="E104" s="21"/>
    </row>
    <row r="105" spans="1:5" ht="25.5" x14ac:dyDescent="0.2">
      <c r="A105" s="249" t="s">
        <v>1108</v>
      </c>
      <c r="B105" s="249" t="s">
        <v>1095</v>
      </c>
      <c r="C105" s="248" t="s">
        <v>759</v>
      </c>
      <c r="D105" s="7"/>
      <c r="E105" s="21"/>
    </row>
    <row r="106" spans="1:5" ht="12.75" x14ac:dyDescent="0.2">
      <c r="A106" s="249" t="s">
        <v>1109</v>
      </c>
      <c r="B106" s="249" t="s">
        <v>1096</v>
      </c>
      <c r="C106" s="248" t="s">
        <v>759</v>
      </c>
      <c r="D106" s="7"/>
      <c r="E106" s="21"/>
    </row>
    <row r="107" spans="1:5" ht="12.75" x14ac:dyDescent="0.2">
      <c r="A107" s="249" t="s">
        <v>1110</v>
      </c>
      <c r="B107" s="249" t="s">
        <v>1093</v>
      </c>
      <c r="C107" s="248" t="s">
        <v>759</v>
      </c>
      <c r="D107" s="7"/>
      <c r="E107" s="21"/>
    </row>
    <row r="108" spans="1:5" ht="12.75" x14ac:dyDescent="0.2">
      <c r="A108" s="249" t="s">
        <v>1111</v>
      </c>
      <c r="B108" s="249" t="s">
        <v>1096</v>
      </c>
      <c r="C108" s="248" t="s">
        <v>759</v>
      </c>
      <c r="D108" s="7"/>
      <c r="E108" s="21"/>
    </row>
    <row r="109" spans="1:5" ht="12.75" x14ac:dyDescent="0.2">
      <c r="A109" s="249" t="s">
        <v>1112</v>
      </c>
      <c r="B109" s="249" t="s">
        <v>1093</v>
      </c>
      <c r="C109" s="248" t="s">
        <v>759</v>
      </c>
      <c r="D109" s="7"/>
      <c r="E109" s="21"/>
    </row>
    <row r="110" spans="1:5" ht="12.75" x14ac:dyDescent="0.2">
      <c r="A110" s="249" t="s">
        <v>1113</v>
      </c>
      <c r="B110" s="249" t="s">
        <v>1096</v>
      </c>
      <c r="C110" s="248" t="s">
        <v>759</v>
      </c>
      <c r="D110" s="7"/>
      <c r="E110" s="21"/>
    </row>
    <row r="111" spans="1:5" ht="12.75" x14ac:dyDescent="0.2">
      <c r="A111" s="249" t="s">
        <v>1114</v>
      </c>
      <c r="B111" s="249" t="s">
        <v>1092</v>
      </c>
      <c r="C111" s="248" t="s">
        <v>759</v>
      </c>
      <c r="D111" s="7"/>
      <c r="E111" s="21"/>
    </row>
    <row r="112" spans="1:5" ht="12.75" x14ac:dyDescent="0.2">
      <c r="A112" s="249" t="s">
        <v>1115</v>
      </c>
      <c r="B112" s="249" t="s">
        <v>1095</v>
      </c>
      <c r="C112" s="248" t="s">
        <v>759</v>
      </c>
      <c r="D112" s="7"/>
      <c r="E112" s="21"/>
    </row>
    <row r="113" spans="1:5" ht="12.75" x14ac:dyDescent="0.2">
      <c r="A113" s="249" t="s">
        <v>1116</v>
      </c>
      <c r="B113" s="249" t="s">
        <v>1093</v>
      </c>
      <c r="C113" s="248" t="s">
        <v>759</v>
      </c>
      <c r="D113" s="7"/>
      <c r="E113" s="21"/>
    </row>
    <row r="114" spans="1:5" ht="12.75" x14ac:dyDescent="0.2">
      <c r="A114" s="249" t="s">
        <v>1117</v>
      </c>
      <c r="B114" s="249" t="s">
        <v>1096</v>
      </c>
      <c r="C114" s="248" t="s">
        <v>759</v>
      </c>
      <c r="D114" s="7"/>
      <c r="E114" s="21"/>
    </row>
    <row r="115" spans="1:5" ht="12.75" x14ac:dyDescent="0.2">
      <c r="A115" s="249" t="s">
        <v>1118</v>
      </c>
      <c r="B115" s="249" t="s">
        <v>1094</v>
      </c>
      <c r="C115" s="248" t="s">
        <v>759</v>
      </c>
      <c r="D115" s="7"/>
      <c r="E115" s="21"/>
    </row>
    <row r="116" spans="1:5" ht="12.75" x14ac:dyDescent="0.2">
      <c r="A116" s="249" t="s">
        <v>1119</v>
      </c>
      <c r="B116" s="249" t="s">
        <v>1095</v>
      </c>
      <c r="C116" s="248" t="s">
        <v>759</v>
      </c>
      <c r="D116" s="7"/>
      <c r="E116" s="21"/>
    </row>
    <row r="117" spans="1:5" ht="12.75" x14ac:dyDescent="0.2">
      <c r="A117" s="249" t="s">
        <v>1120</v>
      </c>
      <c r="B117" s="249" t="s">
        <v>1093</v>
      </c>
      <c r="C117" s="248" t="s">
        <v>759</v>
      </c>
      <c r="D117" s="7"/>
      <c r="E117" s="21"/>
    </row>
    <row r="118" spans="1:5" ht="12.75" x14ac:dyDescent="0.2">
      <c r="A118" s="249" t="s">
        <v>1121</v>
      </c>
      <c r="B118" s="249" t="s">
        <v>1093</v>
      </c>
      <c r="C118" s="248" t="s">
        <v>759</v>
      </c>
      <c r="D118" s="7"/>
      <c r="E118" s="21"/>
    </row>
    <row r="119" spans="1:5" ht="12.75" x14ac:dyDescent="0.2">
      <c r="A119" s="249" t="s">
        <v>1122</v>
      </c>
      <c r="B119" s="249" t="s">
        <v>1093</v>
      </c>
      <c r="C119" s="248" t="s">
        <v>759</v>
      </c>
      <c r="D119" s="7"/>
      <c r="E119" s="21"/>
    </row>
    <row r="120" spans="1:5" ht="12.75" x14ac:dyDescent="0.2">
      <c r="A120" s="249" t="s">
        <v>1123</v>
      </c>
      <c r="B120" s="249" t="s">
        <v>1092</v>
      </c>
      <c r="C120" s="248" t="s">
        <v>759</v>
      </c>
      <c r="D120" s="7"/>
      <c r="E120" s="21"/>
    </row>
    <row r="121" spans="1:5" ht="12.75" x14ac:dyDescent="0.2">
      <c r="A121" s="249" t="s">
        <v>1124</v>
      </c>
      <c r="B121" s="249" t="s">
        <v>1093</v>
      </c>
      <c r="C121" s="248" t="s">
        <v>759</v>
      </c>
      <c r="D121" s="7"/>
      <c r="E121" s="21"/>
    </row>
    <row r="122" spans="1:5" ht="12.75" x14ac:dyDescent="0.2">
      <c r="A122" s="249" t="s">
        <v>1125</v>
      </c>
      <c r="B122" s="249" t="s">
        <v>1095</v>
      </c>
      <c r="C122" s="248" t="s">
        <v>759</v>
      </c>
      <c r="D122" s="7"/>
      <c r="E122" s="21"/>
    </row>
    <row r="123" spans="1:5" ht="12.75" x14ac:dyDescent="0.2">
      <c r="A123" s="249" t="s">
        <v>1126</v>
      </c>
      <c r="B123" s="249" t="s">
        <v>1096</v>
      </c>
      <c r="C123" s="248" t="s">
        <v>759</v>
      </c>
      <c r="D123" s="7"/>
      <c r="E123" s="21"/>
    </row>
    <row r="124" spans="1:5" ht="12.75" x14ac:dyDescent="0.2">
      <c r="A124" s="249" t="s">
        <v>1127</v>
      </c>
      <c r="B124" s="249" t="s">
        <v>1096</v>
      </c>
      <c r="C124" s="248" t="s">
        <v>759</v>
      </c>
      <c r="D124" s="7"/>
      <c r="E124" s="21"/>
    </row>
    <row r="125" spans="1:5" ht="25.5" x14ac:dyDescent="0.2">
      <c r="A125" s="249" t="s">
        <v>1128</v>
      </c>
      <c r="B125" s="249" t="s">
        <v>1093</v>
      </c>
      <c r="C125" s="248" t="s">
        <v>759</v>
      </c>
      <c r="D125" s="7"/>
      <c r="E125" s="21"/>
    </row>
    <row r="126" spans="1:5" ht="12.75" x14ac:dyDescent="0.2">
      <c r="A126" s="249" t="s">
        <v>1129</v>
      </c>
      <c r="B126" s="249" t="s">
        <v>1093</v>
      </c>
      <c r="C126" s="248" t="s">
        <v>759</v>
      </c>
      <c r="D126" s="7"/>
      <c r="E126" s="21"/>
    </row>
    <row r="127" spans="1:5" ht="12.75" x14ac:dyDescent="0.2">
      <c r="A127" s="249" t="s">
        <v>1130</v>
      </c>
      <c r="B127" s="249" t="s">
        <v>1100</v>
      </c>
      <c r="C127" s="248" t="s">
        <v>759</v>
      </c>
      <c r="D127" s="7"/>
      <c r="E127" s="21"/>
    </row>
    <row r="128" spans="1:5" ht="38.25" x14ac:dyDescent="0.2">
      <c r="A128" s="249" t="s">
        <v>1131</v>
      </c>
      <c r="B128" s="249" t="s">
        <v>1101</v>
      </c>
      <c r="C128" s="248" t="s">
        <v>759</v>
      </c>
      <c r="D128" s="7"/>
      <c r="E128" s="21"/>
    </row>
    <row r="129" spans="1:5" ht="12.75" x14ac:dyDescent="0.2">
      <c r="A129" s="249" t="s">
        <v>1132</v>
      </c>
      <c r="B129" s="249" t="s">
        <v>1092</v>
      </c>
      <c r="C129" s="248" t="s">
        <v>759</v>
      </c>
      <c r="D129" s="7"/>
      <c r="E129" s="21"/>
    </row>
    <row r="130" spans="1:5" ht="25.5" x14ac:dyDescent="0.2">
      <c r="A130" s="249" t="s">
        <v>1133</v>
      </c>
      <c r="B130" s="249" t="s">
        <v>1095</v>
      </c>
      <c r="C130" s="248" t="s">
        <v>759</v>
      </c>
      <c r="D130" s="7"/>
      <c r="E130" s="21"/>
    </row>
    <row r="131" spans="1:5" ht="12.75" x14ac:dyDescent="0.2">
      <c r="A131" s="249" t="s">
        <v>1134</v>
      </c>
      <c r="B131" s="249" t="s">
        <v>1100</v>
      </c>
      <c r="C131" s="248" t="s">
        <v>759</v>
      </c>
      <c r="D131" s="7"/>
      <c r="E131" s="21"/>
    </row>
    <row r="132" spans="1:5" ht="12.75" x14ac:dyDescent="0.2">
      <c r="A132" s="249" t="s">
        <v>1135</v>
      </c>
      <c r="B132" s="249" t="s">
        <v>1100</v>
      </c>
      <c r="C132" s="248" t="s">
        <v>759</v>
      </c>
      <c r="D132" s="7"/>
      <c r="E132" s="21"/>
    </row>
    <row r="133" spans="1:5" ht="12.75" x14ac:dyDescent="0.2">
      <c r="A133" s="249" t="s">
        <v>1136</v>
      </c>
      <c r="B133" s="249" t="s">
        <v>1095</v>
      </c>
      <c r="C133" s="248" t="s">
        <v>759</v>
      </c>
      <c r="D133" s="7"/>
      <c r="E133" s="21"/>
    </row>
    <row r="134" spans="1:5" ht="12.75" x14ac:dyDescent="0.2">
      <c r="A134" s="249" t="s">
        <v>1137</v>
      </c>
      <c r="B134" s="249" t="s">
        <v>1096</v>
      </c>
      <c r="C134" s="248" t="s">
        <v>759</v>
      </c>
      <c r="D134" s="7"/>
      <c r="E134" s="21"/>
    </row>
    <row r="135" spans="1:5" ht="12.75" x14ac:dyDescent="0.2">
      <c r="A135" s="249" t="s">
        <v>1138</v>
      </c>
      <c r="B135" s="249" t="s">
        <v>759</v>
      </c>
      <c r="C135" s="248" t="s">
        <v>759</v>
      </c>
      <c r="D135" s="7"/>
      <c r="E135" s="21"/>
    </row>
    <row r="136" spans="1:5" ht="12.75" x14ac:dyDescent="0.2">
      <c r="A136" s="249" t="s">
        <v>1139</v>
      </c>
      <c r="B136" s="249" t="s">
        <v>1138</v>
      </c>
      <c r="C136" s="248" t="s">
        <v>759</v>
      </c>
      <c r="D136" s="7"/>
      <c r="E136" s="21"/>
    </row>
    <row r="137" spans="1:5" ht="12.75" x14ac:dyDescent="0.2">
      <c r="A137" s="249" t="s">
        <v>1140</v>
      </c>
      <c r="B137" s="249" t="s">
        <v>1138</v>
      </c>
      <c r="C137" s="248" t="s">
        <v>759</v>
      </c>
      <c r="D137" s="7"/>
      <c r="E137" s="21"/>
    </row>
    <row r="138" spans="1:5" ht="12.75" x14ac:dyDescent="0.2">
      <c r="A138" s="249" t="s">
        <v>1141</v>
      </c>
      <c r="B138" s="249" t="s">
        <v>1138</v>
      </c>
      <c r="C138" s="248" t="s">
        <v>759</v>
      </c>
      <c r="D138" s="7"/>
      <c r="E138" s="21"/>
    </row>
    <row r="139" spans="1:5" ht="12.75" x14ac:dyDescent="0.2">
      <c r="A139" s="249" t="s">
        <v>1142</v>
      </c>
      <c r="B139" s="249" t="s">
        <v>1138</v>
      </c>
      <c r="C139" s="248" t="s">
        <v>759</v>
      </c>
      <c r="D139" s="7"/>
      <c r="E139" s="21"/>
    </row>
    <row r="140" spans="1:5" ht="12.75" x14ac:dyDescent="0.2">
      <c r="A140" s="249" t="s">
        <v>1143</v>
      </c>
      <c r="B140" s="249" t="s">
        <v>1138</v>
      </c>
      <c r="C140" s="248" t="s">
        <v>759</v>
      </c>
      <c r="D140" s="7"/>
      <c r="E140" s="21"/>
    </row>
    <row r="141" spans="1:5" ht="12.75" x14ac:dyDescent="0.2">
      <c r="A141" s="249" t="s">
        <v>1144</v>
      </c>
      <c r="B141" s="249" t="s">
        <v>1138</v>
      </c>
      <c r="C141" s="248" t="s">
        <v>759</v>
      </c>
      <c r="D141" s="7"/>
      <c r="E141" s="21"/>
    </row>
    <row r="142" spans="1:5" ht="12.75" x14ac:dyDescent="0.2">
      <c r="A142" s="249" t="s">
        <v>1145</v>
      </c>
      <c r="B142" s="249" t="s">
        <v>1138</v>
      </c>
      <c r="C142" s="248" t="s">
        <v>759</v>
      </c>
      <c r="D142" s="7"/>
      <c r="E142" s="21"/>
    </row>
    <row r="143" spans="1:5" ht="12.75" x14ac:dyDescent="0.2">
      <c r="A143" s="249" t="s">
        <v>1146</v>
      </c>
      <c r="B143" s="249" t="s">
        <v>1138</v>
      </c>
      <c r="C143" s="248" t="s">
        <v>759</v>
      </c>
      <c r="D143" s="7"/>
      <c r="E143" s="21"/>
    </row>
    <row r="144" spans="1:5" ht="12.75" x14ac:dyDescent="0.2">
      <c r="A144" s="249" t="s">
        <v>1147</v>
      </c>
      <c r="B144" s="249" t="s">
        <v>1138</v>
      </c>
      <c r="C144" s="248" t="s">
        <v>759</v>
      </c>
      <c r="D144" s="7"/>
      <c r="E144" s="21"/>
    </row>
    <row r="145" spans="1:5" ht="12.75" x14ac:dyDescent="0.2">
      <c r="A145" s="249" t="s">
        <v>1148</v>
      </c>
      <c r="B145" s="249" t="s">
        <v>1138</v>
      </c>
      <c r="C145" s="248" t="s">
        <v>759</v>
      </c>
      <c r="D145" s="7"/>
      <c r="E145" s="21"/>
    </row>
    <row r="146" spans="1:5" ht="12.75" x14ac:dyDescent="0.2">
      <c r="A146" s="249" t="s">
        <v>1149</v>
      </c>
      <c r="B146" s="249" t="s">
        <v>1138</v>
      </c>
      <c r="C146" s="248" t="s">
        <v>759</v>
      </c>
      <c r="D146" s="7"/>
      <c r="E146" s="21"/>
    </row>
    <row r="147" spans="1:5" ht="12.75" x14ac:dyDescent="0.2">
      <c r="A147" s="249" t="s">
        <v>1150</v>
      </c>
      <c r="B147" s="249" t="s">
        <v>1138</v>
      </c>
      <c r="C147" s="248" t="s">
        <v>759</v>
      </c>
      <c r="D147" s="7"/>
      <c r="E147" s="21"/>
    </row>
    <row r="148" spans="1:5" ht="12.75" x14ac:dyDescent="0.2">
      <c r="A148" s="249" t="s">
        <v>1151</v>
      </c>
      <c r="B148" s="249" t="s">
        <v>1138</v>
      </c>
      <c r="C148" s="248" t="s">
        <v>759</v>
      </c>
      <c r="D148" s="7"/>
      <c r="E148" s="21"/>
    </row>
    <row r="149" spans="1:5" ht="12.75" x14ac:dyDescent="0.2">
      <c r="A149" s="249" t="s">
        <v>1152</v>
      </c>
      <c r="B149" s="249" t="s">
        <v>1138</v>
      </c>
      <c r="C149" s="248" t="s">
        <v>759</v>
      </c>
      <c r="D149" s="7"/>
      <c r="E149" s="21"/>
    </row>
    <row r="150" spans="1:5" ht="12.75" x14ac:dyDescent="0.2">
      <c r="A150" s="249" t="s">
        <v>1153</v>
      </c>
      <c r="B150" s="249" t="s">
        <v>1139</v>
      </c>
      <c r="C150" s="248" t="s">
        <v>759</v>
      </c>
      <c r="D150" s="7"/>
      <c r="E150" s="21"/>
    </row>
    <row r="151" spans="1:5" ht="12.75" x14ac:dyDescent="0.2">
      <c r="A151" s="249" t="s">
        <v>1154</v>
      </c>
      <c r="B151" s="249" t="s">
        <v>1138</v>
      </c>
      <c r="C151" s="248" t="s">
        <v>759</v>
      </c>
      <c r="D151" s="7"/>
      <c r="E151" s="21"/>
    </row>
    <row r="152" spans="1:5" ht="12.75" x14ac:dyDescent="0.2">
      <c r="A152" s="249" t="s">
        <v>1155</v>
      </c>
      <c r="B152" s="249" t="s">
        <v>1138</v>
      </c>
      <c r="C152" s="248" t="s">
        <v>759</v>
      </c>
      <c r="D152" s="7"/>
      <c r="E152" s="21"/>
    </row>
    <row r="153" spans="1:5" ht="12.75" x14ac:dyDescent="0.2">
      <c r="A153" s="249" t="s">
        <v>1156</v>
      </c>
      <c r="B153" s="249" t="s">
        <v>1138</v>
      </c>
      <c r="C153" s="248" t="s">
        <v>759</v>
      </c>
      <c r="D153" s="7"/>
      <c r="E153" s="21"/>
    </row>
    <row r="154" spans="1:5" ht="12.75" x14ac:dyDescent="0.2">
      <c r="A154" s="249" t="s">
        <v>1157</v>
      </c>
      <c r="B154" s="249" t="s">
        <v>1138</v>
      </c>
      <c r="C154" s="248" t="s">
        <v>759</v>
      </c>
      <c r="D154" s="7"/>
      <c r="E154" s="21"/>
    </row>
    <row r="155" spans="1:5" ht="12.75" x14ac:dyDescent="0.2">
      <c r="A155" s="249" t="s">
        <v>1158</v>
      </c>
      <c r="B155" s="249" t="s">
        <v>1138</v>
      </c>
      <c r="C155" s="248" t="s">
        <v>759</v>
      </c>
      <c r="D155" s="7"/>
      <c r="E155" s="21"/>
    </row>
    <row r="156" spans="1:5" ht="12.75" x14ac:dyDescent="0.2">
      <c r="A156" s="249" t="s">
        <v>1159</v>
      </c>
      <c r="B156" s="249" t="s">
        <v>1138</v>
      </c>
      <c r="C156" s="248" t="s">
        <v>759</v>
      </c>
      <c r="D156" s="7"/>
      <c r="E156" s="21"/>
    </row>
    <row r="157" spans="1:5" ht="12.75" x14ac:dyDescent="0.2">
      <c r="A157" s="249" t="s">
        <v>1160</v>
      </c>
      <c r="B157" s="249" t="s">
        <v>1138</v>
      </c>
      <c r="C157" s="248" t="s">
        <v>759</v>
      </c>
      <c r="D157" s="7"/>
      <c r="E157" s="21"/>
    </row>
    <row r="158" spans="1:5" ht="12.75" x14ac:dyDescent="0.2">
      <c r="A158" s="249" t="s">
        <v>1161</v>
      </c>
      <c r="B158" s="249" t="s">
        <v>1138</v>
      </c>
      <c r="C158" s="248" t="s">
        <v>759</v>
      </c>
      <c r="D158" s="7"/>
      <c r="E158" s="21"/>
    </row>
    <row r="159" spans="1:5" ht="12.75" x14ac:dyDescent="0.2">
      <c r="A159" s="249" t="s">
        <v>1162</v>
      </c>
      <c r="B159" s="249" t="s">
        <v>1138</v>
      </c>
      <c r="C159" s="248" t="s">
        <v>759</v>
      </c>
      <c r="D159" s="7"/>
      <c r="E159" s="21"/>
    </row>
    <row r="160" spans="1:5" ht="12.75" x14ac:dyDescent="0.2">
      <c r="A160" s="249" t="s">
        <v>1163</v>
      </c>
      <c r="B160" s="249" t="s">
        <v>1138</v>
      </c>
      <c r="C160" s="248" t="s">
        <v>759</v>
      </c>
      <c r="D160" s="7"/>
      <c r="E160" s="21"/>
    </row>
    <row r="161" spans="1:5" ht="12.75" x14ac:dyDescent="0.2">
      <c r="A161" s="249" t="s">
        <v>1164</v>
      </c>
      <c r="B161" s="249" t="s">
        <v>1138</v>
      </c>
      <c r="C161" s="248" t="s">
        <v>759</v>
      </c>
      <c r="D161" s="7"/>
      <c r="E161" s="21"/>
    </row>
    <row r="162" spans="1:5" ht="12.75" x14ac:dyDescent="0.2">
      <c r="A162" s="249" t="s">
        <v>1165</v>
      </c>
      <c r="B162" s="249" t="s">
        <v>1138</v>
      </c>
      <c r="C162" s="248" t="s">
        <v>759</v>
      </c>
      <c r="D162" s="7"/>
      <c r="E162" s="21"/>
    </row>
    <row r="163" spans="1:5" ht="12.75" x14ac:dyDescent="0.2">
      <c r="A163" s="249" t="s">
        <v>1166</v>
      </c>
      <c r="B163" s="249" t="s">
        <v>1138</v>
      </c>
      <c r="C163" s="248" t="s">
        <v>759</v>
      </c>
      <c r="D163" s="7"/>
      <c r="E163" s="21"/>
    </row>
    <row r="164" spans="1:5" ht="12.75" x14ac:dyDescent="0.2">
      <c r="A164" s="249" t="s">
        <v>1167</v>
      </c>
      <c r="B164" s="249" t="s">
        <v>1138</v>
      </c>
      <c r="C164" s="248" t="s">
        <v>759</v>
      </c>
      <c r="D164" s="7"/>
      <c r="E164" s="21"/>
    </row>
    <row r="165" spans="1:5" ht="12.75" x14ac:dyDescent="0.2">
      <c r="A165" s="249" t="s">
        <v>1168</v>
      </c>
      <c r="B165" s="249" t="s">
        <v>759</v>
      </c>
      <c r="C165" s="248">
        <v>2.4113876967167145</v>
      </c>
      <c r="D165" s="7"/>
      <c r="E165" s="21"/>
    </row>
    <row r="166" spans="1:5" ht="12.75" x14ac:dyDescent="0.2">
      <c r="A166" s="249" t="s">
        <v>1169</v>
      </c>
      <c r="B166" s="249" t="s">
        <v>1168</v>
      </c>
      <c r="C166" s="248" t="s">
        <v>759</v>
      </c>
      <c r="D166" s="7"/>
      <c r="E166" s="21"/>
    </row>
    <row r="167" spans="1:5" ht="12.75" x14ac:dyDescent="0.2">
      <c r="A167" s="249" t="s">
        <v>1170</v>
      </c>
      <c r="B167" s="249" t="s">
        <v>1168</v>
      </c>
      <c r="C167" s="248" t="s">
        <v>759</v>
      </c>
      <c r="D167" s="7"/>
      <c r="E167" s="21"/>
    </row>
    <row r="168" spans="1:5" ht="12.75" x14ac:dyDescent="0.2">
      <c r="A168" s="249" t="s">
        <v>1171</v>
      </c>
      <c r="B168" s="249" t="s">
        <v>1168</v>
      </c>
      <c r="C168" s="248" t="s">
        <v>759</v>
      </c>
      <c r="D168" s="7"/>
      <c r="E168" s="21"/>
    </row>
    <row r="169" spans="1:5" ht="12.75" x14ac:dyDescent="0.2">
      <c r="A169" s="249" t="s">
        <v>1172</v>
      </c>
      <c r="B169" s="249" t="s">
        <v>1168</v>
      </c>
      <c r="C169" s="248">
        <v>1.6886638992623539</v>
      </c>
      <c r="D169" s="7"/>
      <c r="E169" s="21"/>
    </row>
    <row r="170" spans="1:5" ht="12.75" x14ac:dyDescent="0.2">
      <c r="A170" s="249" t="s">
        <v>1173</v>
      </c>
      <c r="B170" s="249" t="s">
        <v>1168</v>
      </c>
      <c r="C170" s="248">
        <v>1.8449847155684593</v>
      </c>
      <c r="D170" s="7"/>
      <c r="E170" s="21"/>
    </row>
    <row r="171" spans="1:5" ht="12.75" x14ac:dyDescent="0.2">
      <c r="A171" s="249" t="s">
        <v>1174</v>
      </c>
      <c r="B171" s="249" t="s">
        <v>1168</v>
      </c>
      <c r="C171" s="248">
        <v>1.7945604503747905</v>
      </c>
      <c r="D171" s="7"/>
      <c r="E171" s="21"/>
    </row>
    <row r="172" spans="1:5" ht="12.75" x14ac:dyDescent="0.2">
      <c r="A172" s="249" t="s">
        <v>1175</v>
      </c>
      <c r="B172" s="249" t="s">
        <v>1168</v>
      </c>
      <c r="C172" s="248" t="s">
        <v>759</v>
      </c>
      <c r="D172" s="7"/>
      <c r="E172" s="21"/>
    </row>
    <row r="173" spans="1:5" ht="25.5" x14ac:dyDescent="0.2">
      <c r="A173" s="249" t="s">
        <v>1176</v>
      </c>
      <c r="B173" s="249" t="s">
        <v>1177</v>
      </c>
      <c r="C173" s="248" t="s">
        <v>759</v>
      </c>
      <c r="D173" s="7"/>
      <c r="E173" s="21"/>
    </row>
    <row r="174" spans="1:5" ht="12.75" x14ac:dyDescent="0.2">
      <c r="A174" s="249" t="s">
        <v>1178</v>
      </c>
      <c r="B174" s="249" t="s">
        <v>1170</v>
      </c>
      <c r="C174" s="248" t="s">
        <v>759</v>
      </c>
      <c r="D174" s="7"/>
      <c r="E174" s="21"/>
    </row>
    <row r="175" spans="1:5" ht="12.75" x14ac:dyDescent="0.2">
      <c r="A175" s="249" t="s">
        <v>1179</v>
      </c>
      <c r="B175" s="249" t="s">
        <v>1170</v>
      </c>
      <c r="C175" s="248" t="s">
        <v>759</v>
      </c>
      <c r="D175" s="7"/>
      <c r="E175" s="21"/>
    </row>
    <row r="176" spans="1:5" ht="12.75" x14ac:dyDescent="0.2">
      <c r="A176" s="249" t="s">
        <v>1180</v>
      </c>
      <c r="B176" s="249" t="s">
        <v>1170</v>
      </c>
      <c r="C176" s="248" t="s">
        <v>759</v>
      </c>
      <c r="D176" s="7"/>
      <c r="E176" s="21"/>
    </row>
    <row r="177" spans="1:5" ht="12.75" x14ac:dyDescent="0.2">
      <c r="A177" s="249" t="s">
        <v>1181</v>
      </c>
      <c r="B177" s="249" t="s">
        <v>1170</v>
      </c>
      <c r="C177" s="248" t="s">
        <v>759</v>
      </c>
      <c r="D177" s="7"/>
      <c r="E177" s="21"/>
    </row>
    <row r="178" spans="1:5" ht="25.5" x14ac:dyDescent="0.2">
      <c r="A178" s="249" t="s">
        <v>1182</v>
      </c>
      <c r="B178" s="249" t="s">
        <v>1177</v>
      </c>
      <c r="C178" s="248" t="s">
        <v>759</v>
      </c>
      <c r="D178" s="7"/>
      <c r="E178" s="21"/>
    </row>
    <row r="179" spans="1:5" ht="25.5" x14ac:dyDescent="0.2">
      <c r="A179" s="249" t="s">
        <v>1183</v>
      </c>
      <c r="B179" s="249" t="s">
        <v>1177</v>
      </c>
      <c r="C179" s="248" t="s">
        <v>759</v>
      </c>
      <c r="D179" s="7"/>
      <c r="E179" s="21"/>
    </row>
    <row r="180" spans="1:5" ht="12.75" x14ac:dyDescent="0.2">
      <c r="A180" s="249" t="s">
        <v>1184</v>
      </c>
      <c r="B180" s="249" t="s">
        <v>1170</v>
      </c>
      <c r="C180" s="248" t="s">
        <v>759</v>
      </c>
      <c r="D180" s="7"/>
      <c r="E180" s="21"/>
    </row>
    <row r="181" spans="1:5" ht="25.5" x14ac:dyDescent="0.2">
      <c r="A181" s="249" t="s">
        <v>1177</v>
      </c>
      <c r="B181" s="249" t="s">
        <v>1177</v>
      </c>
      <c r="C181" s="248" t="s">
        <v>759</v>
      </c>
      <c r="D181" s="7"/>
      <c r="E181" s="21"/>
    </row>
    <row r="182" spans="1:5" ht="12.75" x14ac:dyDescent="0.2">
      <c r="A182" s="249" t="s">
        <v>1185</v>
      </c>
      <c r="B182" s="249" t="s">
        <v>1170</v>
      </c>
      <c r="C182" s="248" t="s">
        <v>759</v>
      </c>
      <c r="D182" s="7"/>
      <c r="E182" s="21"/>
    </row>
    <row r="183" spans="1:5" ht="25.5" x14ac:dyDescent="0.2">
      <c r="A183" s="249" t="s">
        <v>1186</v>
      </c>
      <c r="B183" s="249" t="s">
        <v>1177</v>
      </c>
      <c r="C183" s="248" t="s">
        <v>759</v>
      </c>
      <c r="D183" s="7"/>
      <c r="E183" s="21"/>
    </row>
    <row r="184" spans="1:5" ht="12.75" x14ac:dyDescent="0.2">
      <c r="A184" s="249" t="s">
        <v>1187</v>
      </c>
      <c r="B184" s="249" t="s">
        <v>1170</v>
      </c>
      <c r="C184" s="248" t="s">
        <v>759</v>
      </c>
      <c r="D184" s="7"/>
      <c r="E184" s="21"/>
    </row>
    <row r="185" spans="1:5" ht="25.5" x14ac:dyDescent="0.2">
      <c r="A185" s="249" t="s">
        <v>1188</v>
      </c>
      <c r="B185" s="249" t="s">
        <v>1177</v>
      </c>
      <c r="C185" s="248" t="s">
        <v>759</v>
      </c>
      <c r="D185" s="7"/>
      <c r="E185" s="21"/>
    </row>
    <row r="186" spans="1:5" ht="12.75" x14ac:dyDescent="0.2">
      <c r="A186" s="249" t="s">
        <v>1189</v>
      </c>
      <c r="B186" s="249" t="s">
        <v>1170</v>
      </c>
      <c r="C186" s="248" t="s">
        <v>759</v>
      </c>
      <c r="D186" s="7"/>
      <c r="E186" s="21"/>
    </row>
    <row r="187" spans="1:5" ht="12.75" x14ac:dyDescent="0.2">
      <c r="A187" s="249" t="s">
        <v>1190</v>
      </c>
      <c r="B187" s="249" t="s">
        <v>759</v>
      </c>
      <c r="C187" s="248" t="s">
        <v>759</v>
      </c>
      <c r="D187" s="7"/>
      <c r="E187" s="21"/>
    </row>
    <row r="188" spans="1:5" ht="12.75" x14ac:dyDescent="0.2">
      <c r="A188" s="249" t="s">
        <v>1191</v>
      </c>
      <c r="B188" s="249" t="s">
        <v>759</v>
      </c>
      <c r="C188" s="248" t="s">
        <v>759</v>
      </c>
      <c r="D188" s="7"/>
      <c r="E188" s="21"/>
    </row>
    <row r="189" spans="1:5" ht="12.75" x14ac:dyDescent="0.2">
      <c r="A189" s="249" t="s">
        <v>1192</v>
      </c>
      <c r="B189" s="249" t="s">
        <v>1190</v>
      </c>
      <c r="C189" s="248" t="s">
        <v>759</v>
      </c>
      <c r="D189" s="7"/>
      <c r="E189" s="21"/>
    </row>
    <row r="190" spans="1:5" ht="12.75" x14ac:dyDescent="0.2">
      <c r="A190" s="249" t="s">
        <v>1193</v>
      </c>
      <c r="B190" s="249" t="s">
        <v>1190</v>
      </c>
      <c r="C190" s="248" t="s">
        <v>759</v>
      </c>
      <c r="D190" s="7"/>
      <c r="E190" s="21"/>
    </row>
    <row r="191" spans="1:5" ht="12.75" x14ac:dyDescent="0.2">
      <c r="A191" s="249" t="s">
        <v>1194</v>
      </c>
      <c r="B191" s="249" t="s">
        <v>759</v>
      </c>
      <c r="C191" s="248" t="s">
        <v>759</v>
      </c>
      <c r="D191" s="7"/>
      <c r="E191" s="21"/>
    </row>
    <row r="192" spans="1:5" ht="12.75" x14ac:dyDescent="0.2">
      <c r="A192" s="249" t="s">
        <v>1195</v>
      </c>
      <c r="B192" s="249" t="s">
        <v>1190</v>
      </c>
      <c r="C192" s="248" t="s">
        <v>759</v>
      </c>
      <c r="D192" s="7"/>
      <c r="E192" s="21"/>
    </row>
    <row r="193" spans="1:5" ht="12.75" x14ac:dyDescent="0.2">
      <c r="A193" s="249" t="s">
        <v>1196</v>
      </c>
      <c r="B193" s="249" t="s">
        <v>1190</v>
      </c>
      <c r="C193" s="248" t="s">
        <v>759</v>
      </c>
      <c r="D193" s="7"/>
      <c r="E193" s="21"/>
    </row>
    <row r="194" spans="1:5" ht="25.5" x14ac:dyDescent="0.2">
      <c r="A194" s="249" t="s">
        <v>1197</v>
      </c>
      <c r="B194" s="249" t="s">
        <v>1193</v>
      </c>
      <c r="C194" s="248" t="s">
        <v>759</v>
      </c>
      <c r="D194" s="7"/>
      <c r="E194" s="21"/>
    </row>
    <row r="195" spans="1:5" ht="25.5" x14ac:dyDescent="0.2">
      <c r="A195" s="249" t="s">
        <v>1198</v>
      </c>
      <c r="B195" s="249" t="s">
        <v>1193</v>
      </c>
      <c r="C195" s="248" t="s">
        <v>759</v>
      </c>
      <c r="D195" s="7"/>
      <c r="E195" s="21"/>
    </row>
    <row r="196" spans="1:5" ht="25.5" x14ac:dyDescent="0.2">
      <c r="A196" s="249" t="s">
        <v>1199</v>
      </c>
      <c r="B196" s="249" t="s">
        <v>1193</v>
      </c>
      <c r="C196" s="248" t="s">
        <v>759</v>
      </c>
      <c r="D196" s="7"/>
      <c r="E196" s="21"/>
    </row>
    <row r="197" spans="1:5" ht="25.5" x14ac:dyDescent="0.2">
      <c r="A197" s="249" t="s">
        <v>1200</v>
      </c>
      <c r="B197" s="249" t="s">
        <v>1193</v>
      </c>
      <c r="C197" s="248" t="s">
        <v>759</v>
      </c>
      <c r="D197" s="7"/>
      <c r="E197" s="21"/>
    </row>
    <row r="198" spans="1:5" ht="25.5" x14ac:dyDescent="0.2">
      <c r="A198" s="249" t="s">
        <v>1201</v>
      </c>
      <c r="B198" s="249" t="s">
        <v>1192</v>
      </c>
      <c r="C198" s="248" t="s">
        <v>759</v>
      </c>
      <c r="D198" s="7"/>
      <c r="E198" s="21"/>
    </row>
    <row r="199" spans="1:5" ht="25.5" x14ac:dyDescent="0.2">
      <c r="A199" s="249" t="s">
        <v>1202</v>
      </c>
      <c r="B199" s="249" t="s">
        <v>1195</v>
      </c>
      <c r="C199" s="248" t="s">
        <v>759</v>
      </c>
      <c r="D199" s="7"/>
      <c r="E199" s="21"/>
    </row>
    <row r="200" spans="1:5" ht="25.5" x14ac:dyDescent="0.2">
      <c r="A200" s="249" t="s">
        <v>1203</v>
      </c>
      <c r="B200" s="249" t="s">
        <v>1193</v>
      </c>
      <c r="C200" s="248" t="s">
        <v>759</v>
      </c>
      <c r="D200" s="7"/>
      <c r="E200" s="21"/>
    </row>
    <row r="201" spans="1:5" ht="25.5" x14ac:dyDescent="0.2">
      <c r="A201" s="249" t="s">
        <v>1204</v>
      </c>
      <c r="B201" s="249" t="s">
        <v>1193</v>
      </c>
      <c r="C201" s="248" t="s">
        <v>759</v>
      </c>
      <c r="D201" s="7"/>
      <c r="E201" s="21"/>
    </row>
    <row r="202" spans="1:5" ht="25.5" x14ac:dyDescent="0.2">
      <c r="A202" s="249" t="s">
        <v>1205</v>
      </c>
      <c r="B202" s="249" t="s">
        <v>1195</v>
      </c>
      <c r="C202" s="248" t="s">
        <v>759</v>
      </c>
      <c r="D202" s="7"/>
      <c r="E202" s="21"/>
    </row>
    <row r="203" spans="1:5" ht="25.5" x14ac:dyDescent="0.2">
      <c r="A203" s="249" t="s">
        <v>1206</v>
      </c>
      <c r="B203" s="249" t="s">
        <v>1195</v>
      </c>
      <c r="C203" s="248" t="s">
        <v>759</v>
      </c>
      <c r="D203" s="7"/>
      <c r="E203" s="21"/>
    </row>
    <row r="204" spans="1:5" ht="25.5" x14ac:dyDescent="0.2">
      <c r="A204" s="249" t="s">
        <v>1207</v>
      </c>
      <c r="B204" s="249" t="s">
        <v>1192</v>
      </c>
      <c r="C204" s="248" t="s">
        <v>759</v>
      </c>
      <c r="D204" s="7"/>
      <c r="E204" s="21"/>
    </row>
    <row r="205" spans="1:5" ht="25.5" x14ac:dyDescent="0.2">
      <c r="A205" s="249" t="s">
        <v>1208</v>
      </c>
      <c r="B205" s="249" t="s">
        <v>1195</v>
      </c>
      <c r="C205" s="248" t="s">
        <v>759</v>
      </c>
      <c r="D205" s="7"/>
      <c r="E205" s="21"/>
    </row>
    <row r="206" spans="1:5" ht="25.5" x14ac:dyDescent="0.2">
      <c r="A206" s="249" t="s">
        <v>1209</v>
      </c>
      <c r="B206" s="249" t="s">
        <v>1192</v>
      </c>
      <c r="C206" s="248" t="s">
        <v>759</v>
      </c>
      <c r="D206" s="7"/>
      <c r="E206" s="21"/>
    </row>
    <row r="207" spans="1:5" ht="25.5" x14ac:dyDescent="0.2">
      <c r="A207" s="249" t="s">
        <v>1210</v>
      </c>
      <c r="B207" s="249" t="s">
        <v>1193</v>
      </c>
      <c r="C207" s="248" t="s">
        <v>759</v>
      </c>
      <c r="D207" s="7"/>
      <c r="E207" s="21"/>
    </row>
    <row r="208" spans="1:5" ht="12.75" x14ac:dyDescent="0.2">
      <c r="A208" s="249" t="s">
        <v>1211</v>
      </c>
      <c r="B208" s="249" t="s">
        <v>1190</v>
      </c>
      <c r="C208" s="248" t="s">
        <v>759</v>
      </c>
      <c r="D208" s="7"/>
      <c r="E208" s="21"/>
    </row>
    <row r="209" spans="1:5" ht="25.5" x14ac:dyDescent="0.2">
      <c r="A209" s="249" t="s">
        <v>1212</v>
      </c>
      <c r="B209" s="249" t="s">
        <v>1193</v>
      </c>
      <c r="C209" s="248" t="s">
        <v>759</v>
      </c>
      <c r="D209" s="7"/>
      <c r="E209" s="21"/>
    </row>
    <row r="210" spans="1:5" ht="25.5" x14ac:dyDescent="0.2">
      <c r="A210" s="249" t="s">
        <v>1213</v>
      </c>
      <c r="B210" s="249" t="s">
        <v>1192</v>
      </c>
      <c r="C210" s="248" t="s">
        <v>759</v>
      </c>
      <c r="D210" s="7"/>
      <c r="E210" s="21"/>
    </row>
    <row r="211" spans="1:5" ht="25.5" x14ac:dyDescent="0.2">
      <c r="A211" s="249" t="s">
        <v>1214</v>
      </c>
      <c r="B211" s="249" t="s">
        <v>1193</v>
      </c>
      <c r="C211" s="248" t="s">
        <v>759</v>
      </c>
      <c r="D211" s="7"/>
      <c r="E211" s="21"/>
    </row>
    <row r="212" spans="1:5" ht="25.5" x14ac:dyDescent="0.2">
      <c r="A212" s="249" t="s">
        <v>1215</v>
      </c>
      <c r="B212" s="249" t="s">
        <v>1193</v>
      </c>
      <c r="C212" s="248" t="s">
        <v>759</v>
      </c>
      <c r="D212" s="7"/>
      <c r="E212" s="21"/>
    </row>
    <row r="213" spans="1:5" ht="25.5" x14ac:dyDescent="0.2">
      <c r="A213" s="249" t="s">
        <v>1216</v>
      </c>
      <c r="B213" s="249" t="s">
        <v>1192</v>
      </c>
      <c r="C213" s="248" t="s">
        <v>759</v>
      </c>
      <c r="D213" s="7"/>
      <c r="E213" s="21"/>
    </row>
    <row r="214" spans="1:5" ht="25.5" x14ac:dyDescent="0.2">
      <c r="A214" s="249" t="s">
        <v>1217</v>
      </c>
      <c r="B214" s="249" t="s">
        <v>1193</v>
      </c>
      <c r="C214" s="248" t="s">
        <v>759</v>
      </c>
      <c r="D214" s="7"/>
      <c r="E214" s="21"/>
    </row>
    <row r="215" spans="1:5" ht="25.5" x14ac:dyDescent="0.2">
      <c r="A215" s="249" t="s">
        <v>1218</v>
      </c>
      <c r="B215" s="249" t="s">
        <v>1193</v>
      </c>
      <c r="C215" s="248" t="s">
        <v>759</v>
      </c>
      <c r="D215" s="7"/>
      <c r="E215" s="21"/>
    </row>
    <row r="216" spans="1:5" ht="25.5" x14ac:dyDescent="0.2">
      <c r="A216" s="249" t="s">
        <v>1219</v>
      </c>
      <c r="B216" s="249" t="s">
        <v>1195</v>
      </c>
      <c r="C216" s="248" t="s">
        <v>759</v>
      </c>
      <c r="D216" s="7"/>
      <c r="E216" s="21"/>
    </row>
    <row r="217" spans="1:5" ht="25.5" x14ac:dyDescent="0.2">
      <c r="A217" s="249" t="s">
        <v>1220</v>
      </c>
      <c r="B217" s="249" t="s">
        <v>1195</v>
      </c>
      <c r="C217" s="248" t="s">
        <v>759</v>
      </c>
      <c r="D217" s="7"/>
      <c r="E217" s="21"/>
    </row>
    <row r="218" spans="1:5" ht="25.5" x14ac:dyDescent="0.2">
      <c r="A218" s="249" t="s">
        <v>1221</v>
      </c>
      <c r="B218" s="249" t="s">
        <v>1195</v>
      </c>
      <c r="C218" s="248" t="s">
        <v>759</v>
      </c>
      <c r="D218" s="7"/>
      <c r="E218" s="21"/>
    </row>
    <row r="219" spans="1:5" ht="25.5" x14ac:dyDescent="0.2">
      <c r="A219" s="249" t="s">
        <v>1222</v>
      </c>
      <c r="B219" s="249" t="s">
        <v>1192</v>
      </c>
      <c r="C219" s="248" t="s">
        <v>759</v>
      </c>
      <c r="D219" s="7"/>
      <c r="E219" s="21"/>
    </row>
    <row r="220" spans="1:5" ht="25.5" x14ac:dyDescent="0.2">
      <c r="A220" s="249" t="s">
        <v>1223</v>
      </c>
      <c r="B220" s="249" t="s">
        <v>1192</v>
      </c>
      <c r="C220" s="248" t="s">
        <v>759</v>
      </c>
      <c r="D220" s="7"/>
      <c r="E220" s="21"/>
    </row>
    <row r="221" spans="1:5" ht="12.75" x14ac:dyDescent="0.2">
      <c r="A221" s="249" t="s">
        <v>1224</v>
      </c>
      <c r="B221" s="249" t="s">
        <v>1195</v>
      </c>
      <c r="C221" s="248" t="s">
        <v>759</v>
      </c>
      <c r="D221" s="7"/>
      <c r="E221" s="21"/>
    </row>
    <row r="222" spans="1:5" ht="25.5" x14ac:dyDescent="0.2">
      <c r="A222" s="249" t="s">
        <v>1225</v>
      </c>
      <c r="B222" s="249" t="s">
        <v>1192</v>
      </c>
      <c r="C222" s="248" t="s">
        <v>759</v>
      </c>
      <c r="D222" s="7"/>
      <c r="E222" s="21"/>
    </row>
    <row r="223" spans="1:5" ht="12.75" x14ac:dyDescent="0.2">
      <c r="A223" s="249" t="s">
        <v>1226</v>
      </c>
      <c r="B223" s="249" t="s">
        <v>759</v>
      </c>
      <c r="C223" s="248" t="s">
        <v>759</v>
      </c>
      <c r="D223" s="7"/>
      <c r="E223" s="21"/>
    </row>
    <row r="224" spans="1:5" ht="12.75" x14ac:dyDescent="0.2">
      <c r="A224" s="249" t="s">
        <v>1227</v>
      </c>
      <c r="B224" s="249" t="s">
        <v>759</v>
      </c>
      <c r="C224" s="248" t="s">
        <v>759</v>
      </c>
      <c r="D224" s="7"/>
      <c r="E224" s="21"/>
    </row>
    <row r="225" spans="1:5" ht="12.75" x14ac:dyDescent="0.2">
      <c r="A225" s="249" t="s">
        <v>1228</v>
      </c>
      <c r="B225" s="249" t="s">
        <v>759</v>
      </c>
      <c r="C225" s="248" t="s">
        <v>759</v>
      </c>
      <c r="D225" s="7"/>
      <c r="E225" s="21"/>
    </row>
    <row r="226" spans="1:5" ht="25.5" x14ac:dyDescent="0.2">
      <c r="A226" s="249" t="s">
        <v>1229</v>
      </c>
      <c r="B226" s="249" t="s">
        <v>759</v>
      </c>
      <c r="C226" s="248" t="s">
        <v>759</v>
      </c>
      <c r="D226" s="7"/>
      <c r="E226" s="21"/>
    </row>
    <row r="227" spans="1:5" ht="25.5" x14ac:dyDescent="0.2">
      <c r="A227" s="249" t="s">
        <v>1230</v>
      </c>
      <c r="B227" s="249" t="s">
        <v>759</v>
      </c>
      <c r="C227" s="248" t="s">
        <v>759</v>
      </c>
      <c r="D227" s="7"/>
      <c r="E227" s="21"/>
    </row>
    <row r="228" spans="1:5" ht="25.5" x14ac:dyDescent="0.2">
      <c r="A228" s="249" t="s">
        <v>1231</v>
      </c>
      <c r="B228" s="249" t="s">
        <v>759</v>
      </c>
      <c r="C228" s="248" t="s">
        <v>759</v>
      </c>
      <c r="D228" s="7"/>
      <c r="E228" s="21"/>
    </row>
    <row r="229" spans="1:5" ht="12.75" x14ac:dyDescent="0.2">
      <c r="A229" s="249" t="s">
        <v>1232</v>
      </c>
      <c r="B229" s="249" t="s">
        <v>1227</v>
      </c>
      <c r="C229" s="248">
        <v>1.0603625574339586</v>
      </c>
      <c r="D229" s="7"/>
      <c r="E229" s="21"/>
    </row>
    <row r="230" spans="1:5" ht="12.75" x14ac:dyDescent="0.2">
      <c r="A230" s="249" t="s">
        <v>1233</v>
      </c>
      <c r="B230" s="249" t="s">
        <v>1226</v>
      </c>
      <c r="C230" s="248" t="s">
        <v>759</v>
      </c>
      <c r="D230" s="7"/>
      <c r="E230" s="21"/>
    </row>
    <row r="231" spans="1:5" ht="12.75" x14ac:dyDescent="0.2">
      <c r="A231" s="249" t="s">
        <v>1234</v>
      </c>
      <c r="B231" s="249" t="s">
        <v>1232</v>
      </c>
      <c r="C231" s="248" t="s">
        <v>759</v>
      </c>
      <c r="D231" s="7"/>
      <c r="E231" s="21"/>
    </row>
    <row r="232" spans="1:5" ht="12.75" x14ac:dyDescent="0.2">
      <c r="A232" s="249" t="s">
        <v>1235</v>
      </c>
      <c r="B232" s="249" t="s">
        <v>1226</v>
      </c>
      <c r="C232" s="248" t="s">
        <v>759</v>
      </c>
      <c r="D232" s="7"/>
      <c r="E232" s="21"/>
    </row>
    <row r="233" spans="1:5" ht="25.5" x14ac:dyDescent="0.2">
      <c r="A233" s="249" t="s">
        <v>1236</v>
      </c>
      <c r="B233" s="249" t="s">
        <v>1232</v>
      </c>
      <c r="C233" s="248" t="s">
        <v>759</v>
      </c>
      <c r="D233" s="7"/>
      <c r="E233" s="21"/>
    </row>
    <row r="234" spans="1:5" ht="25.5" x14ac:dyDescent="0.2">
      <c r="A234" s="249" t="s">
        <v>1237</v>
      </c>
      <c r="B234" s="249" t="s">
        <v>1232</v>
      </c>
      <c r="C234" s="248" t="s">
        <v>759</v>
      </c>
      <c r="D234" s="7"/>
      <c r="E234" s="21"/>
    </row>
    <row r="235" spans="1:5" ht="12.75" x14ac:dyDescent="0.2">
      <c r="A235" s="249" t="s">
        <v>1238</v>
      </c>
      <c r="B235" s="249" t="s">
        <v>1228</v>
      </c>
      <c r="C235" s="248" t="s">
        <v>759</v>
      </c>
      <c r="D235" s="7"/>
      <c r="E235" s="21"/>
    </row>
    <row r="236" spans="1:5" ht="12.75" x14ac:dyDescent="0.2">
      <c r="A236" s="249" t="s">
        <v>1239</v>
      </c>
      <c r="B236" s="249" t="s">
        <v>1228</v>
      </c>
      <c r="C236" s="248" t="s">
        <v>759</v>
      </c>
      <c r="D236" s="7"/>
      <c r="E236" s="21"/>
    </row>
    <row r="237" spans="1:5" ht="25.5" x14ac:dyDescent="0.2">
      <c r="A237" s="249" t="s">
        <v>1240</v>
      </c>
      <c r="B237" s="249" t="s">
        <v>1232</v>
      </c>
      <c r="C237" s="248" t="s">
        <v>759</v>
      </c>
      <c r="D237" s="7"/>
      <c r="E237" s="21"/>
    </row>
    <row r="238" spans="1:5" ht="38.25" x14ac:dyDescent="0.2">
      <c r="A238" s="249" t="s">
        <v>1241</v>
      </c>
      <c r="B238" s="249" t="s">
        <v>1230</v>
      </c>
      <c r="C238" s="248" t="s">
        <v>759</v>
      </c>
      <c r="D238" s="7"/>
      <c r="E238" s="21"/>
    </row>
    <row r="239" spans="1:5" ht="25.5" x14ac:dyDescent="0.2">
      <c r="A239" s="249" t="s">
        <v>1242</v>
      </c>
      <c r="B239" s="249" t="s">
        <v>1232</v>
      </c>
      <c r="C239" s="248" t="s">
        <v>759</v>
      </c>
      <c r="D239" s="7"/>
      <c r="E239" s="21"/>
    </row>
    <row r="240" spans="1:5" ht="12.75" x14ac:dyDescent="0.2">
      <c r="A240" s="249" t="s">
        <v>1243</v>
      </c>
      <c r="B240" s="249" t="s">
        <v>1226</v>
      </c>
      <c r="C240" s="248" t="s">
        <v>759</v>
      </c>
      <c r="D240" s="7"/>
      <c r="E240" s="21"/>
    </row>
    <row r="241" spans="1:5" ht="12.75" x14ac:dyDescent="0.2">
      <c r="A241" s="249" t="s">
        <v>1244</v>
      </c>
      <c r="B241" s="249" t="s">
        <v>1228</v>
      </c>
      <c r="C241" s="248" t="s">
        <v>759</v>
      </c>
      <c r="D241" s="7"/>
      <c r="E241" s="21"/>
    </row>
    <row r="242" spans="1:5" ht="38.25" x14ac:dyDescent="0.2">
      <c r="A242" s="249" t="s">
        <v>1245</v>
      </c>
      <c r="B242" s="249" t="s">
        <v>1229</v>
      </c>
      <c r="C242" s="248" t="s">
        <v>759</v>
      </c>
      <c r="D242" s="7"/>
      <c r="E242" s="21"/>
    </row>
    <row r="243" spans="1:5" ht="12.75" x14ac:dyDescent="0.2">
      <c r="A243" s="249" t="s">
        <v>1246</v>
      </c>
      <c r="B243" s="249" t="s">
        <v>1226</v>
      </c>
      <c r="C243" s="248" t="s">
        <v>759</v>
      </c>
      <c r="D243" s="7"/>
      <c r="E243" s="21"/>
    </row>
    <row r="244" spans="1:5" ht="12.75" x14ac:dyDescent="0.2">
      <c r="A244" s="249" t="s">
        <v>1247</v>
      </c>
      <c r="B244" s="249" t="s">
        <v>1228</v>
      </c>
      <c r="C244" s="248" t="s">
        <v>759</v>
      </c>
      <c r="D244" s="7"/>
      <c r="E244" s="21"/>
    </row>
    <row r="245" spans="1:5" ht="12.75" x14ac:dyDescent="0.2">
      <c r="A245" s="249" t="s">
        <v>1248</v>
      </c>
      <c r="B245" s="249" t="s">
        <v>1226</v>
      </c>
      <c r="C245" s="248" t="s">
        <v>759</v>
      </c>
      <c r="D245" s="7"/>
      <c r="E245" s="21"/>
    </row>
    <row r="246" spans="1:5" ht="12.75" x14ac:dyDescent="0.2">
      <c r="A246" s="249" t="s">
        <v>1249</v>
      </c>
      <c r="B246" s="249" t="s">
        <v>1227</v>
      </c>
      <c r="C246" s="248" t="s">
        <v>759</v>
      </c>
      <c r="D246" s="7"/>
      <c r="E246" s="21"/>
    </row>
    <row r="247" spans="1:5" ht="12.75" x14ac:dyDescent="0.2">
      <c r="A247" s="249" t="s">
        <v>1250</v>
      </c>
      <c r="B247" s="249" t="s">
        <v>1226</v>
      </c>
      <c r="C247" s="248" t="s">
        <v>759</v>
      </c>
      <c r="D247" s="7"/>
      <c r="E247" s="21"/>
    </row>
    <row r="248" spans="1:5" ht="12.75" x14ac:dyDescent="0.2">
      <c r="A248" s="249" t="s">
        <v>1251</v>
      </c>
      <c r="B248" s="249" t="s">
        <v>1227</v>
      </c>
      <c r="C248" s="248" t="s">
        <v>759</v>
      </c>
      <c r="D248" s="7"/>
      <c r="E248" s="21"/>
    </row>
    <row r="249" spans="1:5" ht="12.75" x14ac:dyDescent="0.2">
      <c r="A249" s="249" t="s">
        <v>1252</v>
      </c>
      <c r="B249" s="249" t="s">
        <v>1227</v>
      </c>
      <c r="C249" s="248" t="s">
        <v>759</v>
      </c>
      <c r="D249" s="7"/>
      <c r="E249" s="21"/>
    </row>
    <row r="250" spans="1:5" ht="12.75" x14ac:dyDescent="0.2">
      <c r="A250" s="249" t="s">
        <v>1253</v>
      </c>
      <c r="B250" s="249" t="s">
        <v>1227</v>
      </c>
      <c r="C250" s="248" t="s">
        <v>759</v>
      </c>
      <c r="D250" s="7"/>
      <c r="E250" s="21"/>
    </row>
    <row r="251" spans="1:5" ht="12.75" x14ac:dyDescent="0.2">
      <c r="A251" s="249" t="s">
        <v>1254</v>
      </c>
      <c r="B251" s="249" t="s">
        <v>1226</v>
      </c>
      <c r="C251" s="248" t="s">
        <v>759</v>
      </c>
      <c r="D251" s="7"/>
      <c r="E251" s="21"/>
    </row>
    <row r="252" spans="1:5" ht="12.75" x14ac:dyDescent="0.2">
      <c r="A252" s="249" t="s">
        <v>1255</v>
      </c>
      <c r="B252" s="249" t="s">
        <v>1227</v>
      </c>
      <c r="C252" s="248" t="s">
        <v>759</v>
      </c>
      <c r="D252" s="7"/>
      <c r="E252" s="21"/>
    </row>
    <row r="253" spans="1:5" ht="12.75" x14ac:dyDescent="0.2">
      <c r="A253" s="249" t="s">
        <v>1256</v>
      </c>
      <c r="B253" s="249" t="s">
        <v>1228</v>
      </c>
      <c r="C253" s="248" t="s">
        <v>759</v>
      </c>
      <c r="D253" s="7"/>
      <c r="E253" s="21"/>
    </row>
    <row r="254" spans="1:5" ht="12.75" x14ac:dyDescent="0.2">
      <c r="A254" s="249" t="s">
        <v>1257</v>
      </c>
      <c r="B254" s="249" t="s">
        <v>1226</v>
      </c>
      <c r="C254" s="248" t="s">
        <v>759</v>
      </c>
      <c r="D254" s="7"/>
      <c r="E254" s="21"/>
    </row>
    <row r="255" spans="1:5" ht="12.75" x14ac:dyDescent="0.2">
      <c r="A255" s="249" t="s">
        <v>1258</v>
      </c>
      <c r="B255" s="249" t="s">
        <v>1228</v>
      </c>
      <c r="C255" s="248" t="s">
        <v>759</v>
      </c>
      <c r="D255" s="7"/>
      <c r="E255" s="21"/>
    </row>
    <row r="256" spans="1:5" ht="12.75" x14ac:dyDescent="0.2">
      <c r="A256" s="249" t="s">
        <v>1259</v>
      </c>
      <c r="B256" s="249" t="s">
        <v>1226</v>
      </c>
      <c r="C256" s="248" t="s">
        <v>759</v>
      </c>
      <c r="D256" s="7"/>
      <c r="E256" s="21"/>
    </row>
    <row r="257" spans="1:5" ht="12.75" x14ac:dyDescent="0.2">
      <c r="A257" s="249" t="s">
        <v>1260</v>
      </c>
      <c r="B257" s="249" t="s">
        <v>1227</v>
      </c>
      <c r="C257" s="248" t="s">
        <v>759</v>
      </c>
      <c r="D257" s="7"/>
      <c r="E257" s="21"/>
    </row>
    <row r="258" spans="1:5" ht="12.75" x14ac:dyDescent="0.2">
      <c r="A258" s="249" t="s">
        <v>1261</v>
      </c>
      <c r="B258" s="249" t="s">
        <v>1228</v>
      </c>
      <c r="C258" s="248">
        <v>1.7698654693466227</v>
      </c>
      <c r="D258" s="7"/>
      <c r="E258" s="21"/>
    </row>
    <row r="259" spans="1:5" ht="12.75" x14ac:dyDescent="0.2">
      <c r="A259" s="249" t="s">
        <v>1262</v>
      </c>
      <c r="B259" s="249" t="s">
        <v>1227</v>
      </c>
      <c r="C259" s="248" t="s">
        <v>759</v>
      </c>
      <c r="D259" s="7"/>
      <c r="E259" s="21"/>
    </row>
    <row r="260" spans="1:5" ht="12.75" x14ac:dyDescent="0.2">
      <c r="A260" s="249" t="s">
        <v>1263</v>
      </c>
      <c r="B260" s="249" t="s">
        <v>1228</v>
      </c>
      <c r="C260" s="248" t="s">
        <v>759</v>
      </c>
      <c r="D260" s="7"/>
      <c r="E260" s="21"/>
    </row>
    <row r="261" spans="1:5" ht="12.75" x14ac:dyDescent="0.2">
      <c r="A261" s="249" t="s">
        <v>1264</v>
      </c>
      <c r="B261" s="249" t="s">
        <v>1228</v>
      </c>
      <c r="C261" s="248" t="s">
        <v>759</v>
      </c>
      <c r="D261" s="7"/>
      <c r="E261" s="21"/>
    </row>
    <row r="262" spans="1:5" ht="25.5" x14ac:dyDescent="0.2">
      <c r="A262" s="249" t="s">
        <v>1265</v>
      </c>
      <c r="B262" s="249" t="s">
        <v>1231</v>
      </c>
      <c r="C262" s="248" t="s">
        <v>759</v>
      </c>
      <c r="D262" s="7"/>
      <c r="E262" s="21"/>
    </row>
    <row r="263" spans="1:5" ht="12.75" x14ac:dyDescent="0.2">
      <c r="A263" s="249" t="s">
        <v>1266</v>
      </c>
      <c r="B263" s="249" t="s">
        <v>1227</v>
      </c>
      <c r="C263" s="248" t="s">
        <v>759</v>
      </c>
      <c r="D263" s="7"/>
      <c r="E263" s="21"/>
    </row>
    <row r="264" spans="1:5" ht="12.75" x14ac:dyDescent="0.2">
      <c r="A264" s="249" t="s">
        <v>1267</v>
      </c>
      <c r="B264" s="249" t="s">
        <v>1228</v>
      </c>
      <c r="C264" s="248" t="s">
        <v>759</v>
      </c>
      <c r="D264" s="7"/>
      <c r="E264" s="21"/>
    </row>
    <row r="265" spans="1:5" ht="25.5" x14ac:dyDescent="0.2">
      <c r="A265" s="249" t="s">
        <v>1268</v>
      </c>
      <c r="B265" s="249" t="s">
        <v>1232</v>
      </c>
      <c r="C265" s="248" t="s">
        <v>759</v>
      </c>
      <c r="D265" s="7"/>
      <c r="E265" s="21"/>
    </row>
    <row r="266" spans="1:5" ht="12.75" x14ac:dyDescent="0.2">
      <c r="A266" s="249" t="s">
        <v>1269</v>
      </c>
      <c r="B266" s="249" t="s">
        <v>759</v>
      </c>
      <c r="C266" s="248" t="s">
        <v>759</v>
      </c>
      <c r="D266" s="7"/>
      <c r="E266" s="21"/>
    </row>
    <row r="267" spans="1:5" ht="12.75" x14ac:dyDescent="0.2">
      <c r="A267" s="249" t="s">
        <v>1270</v>
      </c>
      <c r="B267" s="249" t="s">
        <v>1269</v>
      </c>
      <c r="C267" s="248" t="s">
        <v>759</v>
      </c>
      <c r="D267" s="7"/>
      <c r="E267" s="21"/>
    </row>
    <row r="268" spans="1:5" ht="12.75" x14ac:dyDescent="0.2">
      <c r="A268" s="249" t="s">
        <v>1271</v>
      </c>
      <c r="B268" s="249" t="s">
        <v>1269</v>
      </c>
      <c r="C268" s="248" t="s">
        <v>759</v>
      </c>
      <c r="D268" s="7"/>
      <c r="E268" s="21"/>
    </row>
    <row r="269" spans="1:5" ht="12.75" x14ac:dyDescent="0.2">
      <c r="A269" s="249" t="s">
        <v>1272</v>
      </c>
      <c r="B269" s="249" t="s">
        <v>1269</v>
      </c>
      <c r="C269" s="248" t="s">
        <v>759</v>
      </c>
      <c r="D269" s="7"/>
      <c r="E269" s="21"/>
    </row>
    <row r="270" spans="1:5" ht="12.75" x14ac:dyDescent="0.2">
      <c r="A270" s="249" t="s">
        <v>1273</v>
      </c>
      <c r="B270" s="249" t="s">
        <v>1269</v>
      </c>
      <c r="C270" s="248" t="s">
        <v>759</v>
      </c>
      <c r="D270" s="7"/>
      <c r="E270" s="21"/>
    </row>
    <row r="271" spans="1:5" ht="12.75" x14ac:dyDescent="0.2">
      <c r="A271" s="249" t="s">
        <v>1274</v>
      </c>
      <c r="B271" s="249" t="s">
        <v>759</v>
      </c>
      <c r="C271" s="248" t="s">
        <v>759</v>
      </c>
      <c r="D271" s="7"/>
      <c r="E271" s="21"/>
    </row>
    <row r="272" spans="1:5" ht="12.75" x14ac:dyDescent="0.2">
      <c r="A272" s="249" t="s">
        <v>1275</v>
      </c>
      <c r="B272" s="249" t="s">
        <v>1274</v>
      </c>
      <c r="C272" s="248" t="s">
        <v>759</v>
      </c>
      <c r="D272" s="7"/>
      <c r="E272" s="21"/>
    </row>
    <row r="273" spans="1:5" ht="12.75" x14ac:dyDescent="0.2">
      <c r="A273" s="249" t="s">
        <v>1276</v>
      </c>
      <c r="B273" s="249" t="s">
        <v>1274</v>
      </c>
      <c r="C273" s="248" t="s">
        <v>759</v>
      </c>
      <c r="D273" s="7"/>
      <c r="E273" s="21"/>
    </row>
    <row r="274" spans="1:5" ht="12.75" x14ac:dyDescent="0.2">
      <c r="A274" s="249" t="s">
        <v>1277</v>
      </c>
      <c r="B274" s="249" t="s">
        <v>1274</v>
      </c>
      <c r="C274" s="248" t="s">
        <v>759</v>
      </c>
      <c r="D274" s="7"/>
      <c r="E274" s="21"/>
    </row>
    <row r="275" spans="1:5" ht="12.75" x14ac:dyDescent="0.2">
      <c r="A275" s="249" t="s">
        <v>1278</v>
      </c>
      <c r="B275" s="249" t="s">
        <v>1275</v>
      </c>
      <c r="C275" s="248" t="s">
        <v>759</v>
      </c>
      <c r="D275" s="7"/>
      <c r="E275" s="21"/>
    </row>
    <row r="276" spans="1:5" ht="12.75" x14ac:dyDescent="0.2">
      <c r="A276" s="249" t="s">
        <v>1279</v>
      </c>
      <c r="B276" s="249" t="s">
        <v>759</v>
      </c>
      <c r="C276" s="248" t="s">
        <v>759</v>
      </c>
      <c r="D276" s="7"/>
      <c r="E276" s="21"/>
    </row>
    <row r="277" spans="1:5" ht="12.75" x14ac:dyDescent="0.2">
      <c r="A277" s="249" t="s">
        <v>1280</v>
      </c>
      <c r="B277" s="249" t="s">
        <v>1279</v>
      </c>
      <c r="C277" s="248">
        <v>3.0057774956453809</v>
      </c>
      <c r="D277" s="7"/>
      <c r="E277" s="21"/>
    </row>
    <row r="278" spans="1:5" ht="12.75" x14ac:dyDescent="0.2">
      <c r="A278" s="249" t="s">
        <v>1281</v>
      </c>
      <c r="B278" s="249" t="s">
        <v>1279</v>
      </c>
      <c r="C278" s="248" t="s">
        <v>759</v>
      </c>
      <c r="D278" s="7"/>
      <c r="E278" s="21"/>
    </row>
    <row r="279" spans="1:5" ht="25.5" x14ac:dyDescent="0.2">
      <c r="A279" s="249" t="s">
        <v>1282</v>
      </c>
      <c r="B279" s="249" t="s">
        <v>1281</v>
      </c>
      <c r="C279" s="248" t="s">
        <v>759</v>
      </c>
      <c r="D279" s="7"/>
      <c r="E279" s="21"/>
    </row>
    <row r="280" spans="1:5" ht="12.75" x14ac:dyDescent="0.2">
      <c r="A280" s="249" t="s">
        <v>1283</v>
      </c>
      <c r="B280" s="249" t="s">
        <v>1279</v>
      </c>
      <c r="C280" s="248" t="s">
        <v>759</v>
      </c>
      <c r="D280" s="7"/>
      <c r="E280" s="21"/>
    </row>
    <row r="281" spans="1:5" ht="12.75" x14ac:dyDescent="0.2">
      <c r="A281" s="249" t="s">
        <v>1284</v>
      </c>
      <c r="B281" s="249" t="s">
        <v>1279</v>
      </c>
      <c r="C281" s="248" t="s">
        <v>759</v>
      </c>
      <c r="D281" s="7"/>
      <c r="E281" s="21"/>
    </row>
    <row r="282" spans="1:5" ht="12.75" x14ac:dyDescent="0.2">
      <c r="A282" s="249" t="s">
        <v>1285</v>
      </c>
      <c r="B282" s="249" t="s">
        <v>1280</v>
      </c>
      <c r="C282" s="248">
        <v>1.216949554338427</v>
      </c>
      <c r="D282" s="7"/>
      <c r="E282" s="21"/>
    </row>
    <row r="283" spans="1:5" ht="12.75" x14ac:dyDescent="0.2">
      <c r="A283" s="249" t="s">
        <v>1286</v>
      </c>
      <c r="B283" s="249" t="s">
        <v>1280</v>
      </c>
      <c r="C283" s="248" t="s">
        <v>759</v>
      </c>
      <c r="D283" s="7"/>
      <c r="E283" s="21"/>
    </row>
    <row r="284" spans="1:5" ht="12.75" x14ac:dyDescent="0.2">
      <c r="A284" s="249" t="s">
        <v>1287</v>
      </c>
      <c r="B284" s="249" t="s">
        <v>1279</v>
      </c>
      <c r="C284" s="248" t="s">
        <v>759</v>
      </c>
      <c r="D284" s="7"/>
      <c r="E284" s="21"/>
    </row>
    <row r="285" spans="1:5" ht="25.5" x14ac:dyDescent="0.2">
      <c r="A285" s="249" t="s">
        <v>1288</v>
      </c>
      <c r="B285" s="249" t="s">
        <v>1281</v>
      </c>
      <c r="C285" s="248" t="s">
        <v>759</v>
      </c>
      <c r="D285" s="7"/>
      <c r="E285" s="21"/>
    </row>
    <row r="286" spans="1:5" ht="25.5" x14ac:dyDescent="0.2">
      <c r="A286" s="249" t="s">
        <v>1289</v>
      </c>
      <c r="B286" s="249" t="s">
        <v>1281</v>
      </c>
      <c r="C286" s="248" t="s">
        <v>759</v>
      </c>
      <c r="D286" s="7"/>
      <c r="E286" s="21"/>
    </row>
    <row r="287" spans="1:5" ht="12.75" x14ac:dyDescent="0.2">
      <c r="A287" s="249" t="s">
        <v>1290</v>
      </c>
      <c r="B287" s="249" t="s">
        <v>1279</v>
      </c>
      <c r="C287" s="248" t="s">
        <v>759</v>
      </c>
      <c r="D287" s="7"/>
      <c r="E287" s="21"/>
    </row>
    <row r="288" spans="1:5" ht="12.75" x14ac:dyDescent="0.2">
      <c r="A288" s="249" t="s">
        <v>1291</v>
      </c>
      <c r="B288" s="249" t="s">
        <v>759</v>
      </c>
      <c r="C288" s="248">
        <v>11.019913124238169</v>
      </c>
      <c r="D288" s="7"/>
      <c r="E288" s="21"/>
    </row>
    <row r="289" spans="1:5" ht="12.75" x14ac:dyDescent="0.2">
      <c r="A289" s="249" t="s">
        <v>1292</v>
      </c>
      <c r="B289" s="249" t="s">
        <v>1291</v>
      </c>
      <c r="C289" s="248" t="s">
        <v>759</v>
      </c>
      <c r="D289" s="7"/>
      <c r="E289" s="21"/>
    </row>
    <row r="290" spans="1:5" ht="12.75" x14ac:dyDescent="0.2">
      <c r="A290" s="249" t="s">
        <v>1293</v>
      </c>
      <c r="B290" s="249" t="s">
        <v>1291</v>
      </c>
      <c r="C290" s="248" t="s">
        <v>759</v>
      </c>
      <c r="D290" s="7"/>
      <c r="E290" s="21"/>
    </row>
    <row r="291" spans="1:5" ht="12.75" x14ac:dyDescent="0.2">
      <c r="A291" s="249" t="s">
        <v>1294</v>
      </c>
      <c r="B291" s="249" t="s">
        <v>1291</v>
      </c>
      <c r="C291" s="248">
        <v>3.4594264418018366</v>
      </c>
      <c r="D291" s="7"/>
      <c r="E291" s="21"/>
    </row>
    <row r="292" spans="1:5" ht="12.75" x14ac:dyDescent="0.2">
      <c r="A292" s="249" t="s">
        <v>1295</v>
      </c>
      <c r="B292" s="249" t="s">
        <v>1291</v>
      </c>
      <c r="C292" s="248" t="s">
        <v>759</v>
      </c>
      <c r="D292" s="7"/>
      <c r="E292" s="21"/>
    </row>
    <row r="293" spans="1:5" ht="12.75" x14ac:dyDescent="0.2">
      <c r="A293" s="249" t="s">
        <v>1296</v>
      </c>
      <c r="B293" s="249" t="s">
        <v>1294</v>
      </c>
      <c r="C293" s="248" t="s">
        <v>759</v>
      </c>
      <c r="D293" s="7"/>
      <c r="E293" s="21"/>
    </row>
    <row r="294" spans="1:5" ht="12.75" x14ac:dyDescent="0.2">
      <c r="A294" s="249" t="s">
        <v>1297</v>
      </c>
      <c r="B294" s="249" t="s">
        <v>1292</v>
      </c>
      <c r="C294" s="248" t="s">
        <v>759</v>
      </c>
      <c r="D294" s="7"/>
      <c r="E294" s="21"/>
    </row>
    <row r="295" spans="1:5" ht="12.75" x14ac:dyDescent="0.2">
      <c r="A295" s="249" t="s">
        <v>1298</v>
      </c>
      <c r="B295" s="249" t="s">
        <v>1291</v>
      </c>
      <c r="C295" s="248" t="s">
        <v>759</v>
      </c>
      <c r="D295" s="7"/>
      <c r="E295" s="21"/>
    </row>
    <row r="296" spans="1:5" ht="12.75" x14ac:dyDescent="0.2">
      <c r="A296" s="249" t="s">
        <v>1299</v>
      </c>
      <c r="B296" s="249" t="s">
        <v>1294</v>
      </c>
      <c r="C296" s="248" t="s">
        <v>759</v>
      </c>
      <c r="D296" s="7"/>
      <c r="E296" s="21"/>
    </row>
    <row r="297" spans="1:5" ht="25.5" x14ac:dyDescent="0.2">
      <c r="A297" s="249" t="s">
        <v>1300</v>
      </c>
      <c r="B297" s="249" t="s">
        <v>1292</v>
      </c>
      <c r="C297" s="248" t="s">
        <v>759</v>
      </c>
      <c r="D297" s="7"/>
      <c r="E297" s="21"/>
    </row>
    <row r="298" spans="1:5" ht="12.75" x14ac:dyDescent="0.2">
      <c r="A298" s="249" t="s">
        <v>1301</v>
      </c>
      <c r="B298" s="249" t="s">
        <v>1294</v>
      </c>
      <c r="C298" s="248" t="s">
        <v>759</v>
      </c>
      <c r="D298" s="7"/>
      <c r="E298" s="21"/>
    </row>
    <row r="299" spans="1:5" ht="12.75" x14ac:dyDescent="0.2">
      <c r="A299" s="249" t="s">
        <v>1302</v>
      </c>
      <c r="B299" s="249" t="s">
        <v>1295</v>
      </c>
      <c r="C299" s="248">
        <v>2.3062800792193805</v>
      </c>
      <c r="D299" s="7"/>
      <c r="E299" s="21"/>
    </row>
    <row r="300" spans="1:5" ht="12.75" x14ac:dyDescent="0.2">
      <c r="A300" s="249" t="s">
        <v>1303</v>
      </c>
      <c r="B300" s="249" t="s">
        <v>1291</v>
      </c>
      <c r="C300" s="248" t="s">
        <v>759</v>
      </c>
      <c r="D300" s="7"/>
      <c r="E300" s="21"/>
    </row>
    <row r="301" spans="1:5" ht="25.5" x14ac:dyDescent="0.2">
      <c r="A301" s="249" t="s">
        <v>1304</v>
      </c>
      <c r="B301" s="249" t="s">
        <v>1295</v>
      </c>
      <c r="C301" s="248" t="s">
        <v>759</v>
      </c>
      <c r="D301" s="7"/>
      <c r="E301" s="21"/>
    </row>
    <row r="302" spans="1:5" ht="12.75" x14ac:dyDescent="0.2">
      <c r="A302" s="249" t="s">
        <v>1305</v>
      </c>
      <c r="B302" s="249" t="s">
        <v>1295</v>
      </c>
      <c r="C302" s="248" t="s">
        <v>759</v>
      </c>
      <c r="D302" s="7"/>
      <c r="E302" s="21"/>
    </row>
    <row r="303" spans="1:5" ht="25.5" x14ac:dyDescent="0.2">
      <c r="A303" s="249" t="s">
        <v>1306</v>
      </c>
      <c r="B303" s="249" t="s">
        <v>1293</v>
      </c>
      <c r="C303" s="248" t="s">
        <v>759</v>
      </c>
      <c r="D303" s="7"/>
      <c r="E303" s="21"/>
    </row>
    <row r="304" spans="1:5" ht="12.75" x14ac:dyDescent="0.2">
      <c r="A304" s="249" t="s">
        <v>1307</v>
      </c>
      <c r="B304" s="249" t="s">
        <v>1294</v>
      </c>
      <c r="C304" s="248" t="s">
        <v>759</v>
      </c>
      <c r="D304" s="7"/>
      <c r="E304" s="21"/>
    </row>
    <row r="305" spans="1:5" ht="25.5" x14ac:dyDescent="0.2">
      <c r="A305" s="249" t="s">
        <v>1308</v>
      </c>
      <c r="B305" s="249" t="s">
        <v>1293</v>
      </c>
      <c r="C305" s="248" t="s">
        <v>759</v>
      </c>
      <c r="D305" s="7"/>
      <c r="E305" s="21"/>
    </row>
    <row r="306" spans="1:5" ht="12.75" x14ac:dyDescent="0.2">
      <c r="A306" s="249" t="s">
        <v>1309</v>
      </c>
      <c r="B306" s="249" t="s">
        <v>1294</v>
      </c>
      <c r="C306" s="248" t="s">
        <v>759</v>
      </c>
      <c r="D306" s="7"/>
      <c r="E306" s="21"/>
    </row>
    <row r="307" spans="1:5" ht="12.75" x14ac:dyDescent="0.2">
      <c r="A307" s="249" t="s">
        <v>1310</v>
      </c>
      <c r="B307" s="249" t="s">
        <v>1294</v>
      </c>
      <c r="C307" s="248" t="s">
        <v>759</v>
      </c>
      <c r="D307" s="7"/>
      <c r="E307" s="21"/>
    </row>
    <row r="308" spans="1:5" ht="12.75" x14ac:dyDescent="0.2">
      <c r="A308" s="249" t="s">
        <v>1311</v>
      </c>
      <c r="B308" s="249" t="s">
        <v>1292</v>
      </c>
      <c r="C308" s="248" t="s">
        <v>759</v>
      </c>
      <c r="D308" s="7"/>
      <c r="E308" s="21"/>
    </row>
    <row r="309" spans="1:5" ht="12.75" x14ac:dyDescent="0.2">
      <c r="A309" s="249" t="s">
        <v>1312</v>
      </c>
      <c r="B309" s="249" t="s">
        <v>1291</v>
      </c>
      <c r="C309" s="248" t="s">
        <v>759</v>
      </c>
      <c r="D309" s="7"/>
      <c r="E309" s="21"/>
    </row>
    <row r="310" spans="1:5" ht="25.5" x14ac:dyDescent="0.2">
      <c r="A310" s="249" t="s">
        <v>1313</v>
      </c>
      <c r="B310" s="249" t="s">
        <v>1295</v>
      </c>
      <c r="C310" s="248" t="s">
        <v>759</v>
      </c>
      <c r="D310" s="7"/>
      <c r="E310" s="21"/>
    </row>
    <row r="311" spans="1:5" ht="12.75" x14ac:dyDescent="0.2">
      <c r="A311" s="249" t="s">
        <v>1314</v>
      </c>
      <c r="B311" s="249" t="s">
        <v>1291</v>
      </c>
      <c r="C311" s="248" t="s">
        <v>759</v>
      </c>
      <c r="D311" s="7"/>
      <c r="E311" s="21"/>
    </row>
    <row r="312" spans="1:5" ht="12.75" x14ac:dyDescent="0.2">
      <c r="A312" s="249" t="s">
        <v>1315</v>
      </c>
      <c r="B312" s="249" t="s">
        <v>1294</v>
      </c>
      <c r="C312" s="248" t="s">
        <v>759</v>
      </c>
      <c r="D312" s="7"/>
      <c r="E312" s="21"/>
    </row>
    <row r="313" spans="1:5" ht="12.75" x14ac:dyDescent="0.2">
      <c r="A313" s="249" t="s">
        <v>1316</v>
      </c>
      <c r="B313" s="249" t="s">
        <v>1294</v>
      </c>
      <c r="C313" s="248" t="s">
        <v>759</v>
      </c>
      <c r="D313" s="7"/>
      <c r="E313" s="21"/>
    </row>
    <row r="314" spans="1:5" ht="12.75" x14ac:dyDescent="0.2">
      <c r="A314" s="249" t="s">
        <v>1317</v>
      </c>
      <c r="B314" s="249" t="s">
        <v>1295</v>
      </c>
      <c r="C314" s="248" t="s">
        <v>759</v>
      </c>
      <c r="D314" s="7"/>
      <c r="E314" s="21"/>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6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zoomScale="90" zoomScaleNormal="90" zoomScaleSheetLayoutView="100" workbookViewId="0"/>
  </sheetViews>
  <sheetFormatPr defaultColWidth="11.5703125" defaultRowHeight="12.75" x14ac:dyDescent="0.2"/>
  <cols>
    <col min="1" max="1" width="13.85546875" style="156" customWidth="1"/>
    <col min="2" max="2" width="37.42578125" style="156" bestFit="1" customWidth="1"/>
    <col min="3" max="3" width="19" style="157" customWidth="1"/>
    <col min="4" max="4" width="5.28515625" style="156" bestFit="1" customWidth="1"/>
    <col min="5" max="5" width="4.7109375" style="156" customWidth="1"/>
    <col min="6" max="6" width="29.140625" style="156" bestFit="1" customWidth="1"/>
    <col min="7" max="7" width="11.5703125" style="156"/>
    <col min="8" max="8" width="64.5703125" style="156" bestFit="1" customWidth="1"/>
    <col min="9" max="16384" width="11.5703125" style="156"/>
  </cols>
  <sheetData>
    <row r="1" spans="1:8" ht="26.25" customHeight="1" x14ac:dyDescent="0.35">
      <c r="A1" s="167" t="s">
        <v>27</v>
      </c>
      <c r="H1" s="158"/>
    </row>
    <row r="2" spans="1:8" ht="12.75" customHeight="1" x14ac:dyDescent="0.2">
      <c r="A2" s="159"/>
    </row>
    <row r="3" spans="1:8" ht="12.75" customHeight="1" x14ac:dyDescent="0.2">
      <c r="A3" s="159"/>
    </row>
    <row r="4" spans="1:8" ht="12.75" customHeight="1" x14ac:dyDescent="0.2">
      <c r="A4" s="159"/>
    </row>
    <row r="5" spans="1:8" ht="12.75" customHeight="1" x14ac:dyDescent="0.2">
      <c r="A5" s="159"/>
    </row>
    <row r="6" spans="1:8" ht="12.75" customHeight="1" x14ac:dyDescent="0.2">
      <c r="A6" s="159"/>
    </row>
    <row r="7" spans="1:8" ht="12.75" customHeight="1" x14ac:dyDescent="0.2">
      <c r="A7" s="159"/>
    </row>
    <row r="8" spans="1:8" ht="12.75" customHeight="1" x14ac:dyDescent="0.2">
      <c r="A8" s="159"/>
    </row>
    <row r="9" spans="1:8" ht="12.75" customHeight="1" x14ac:dyDescent="0.2">
      <c r="A9" s="159"/>
    </row>
    <row r="10" spans="1:8" ht="12.75" customHeight="1" x14ac:dyDescent="0.2">
      <c r="A10" s="159"/>
    </row>
    <row r="11" spans="1:8" ht="12.75" customHeight="1" x14ac:dyDescent="0.2">
      <c r="A11" s="159"/>
    </row>
    <row r="12" spans="1:8" ht="12.75" customHeight="1" x14ac:dyDescent="0.2">
      <c r="A12" s="159"/>
    </row>
    <row r="13" spans="1:8" ht="12.75" customHeight="1" x14ac:dyDescent="0.2">
      <c r="A13" s="159"/>
    </row>
    <row r="14" spans="1:8" ht="12.75" customHeight="1" x14ac:dyDescent="0.2">
      <c r="A14" s="159"/>
    </row>
    <row r="15" spans="1:8" ht="12.75" customHeight="1" x14ac:dyDescent="0.2">
      <c r="A15" s="159"/>
    </row>
    <row r="16" spans="1:8" ht="12.75" customHeight="1" x14ac:dyDescent="0.2">
      <c r="A16" s="159"/>
    </row>
    <row r="17" spans="1:8" ht="12.75" customHeight="1" x14ac:dyDescent="0.2">
      <c r="A17" s="159"/>
    </row>
    <row r="18" spans="1:8" ht="12.75" customHeight="1" x14ac:dyDescent="0.2">
      <c r="A18" s="159"/>
    </row>
    <row r="19" spans="1:8" ht="12.75" customHeight="1" x14ac:dyDescent="0.2">
      <c r="A19" s="159"/>
    </row>
    <row r="20" spans="1:8" ht="12.75" customHeight="1" x14ac:dyDescent="0.2">
      <c r="A20" s="159"/>
    </row>
    <row r="21" spans="1:8" ht="12.75" customHeight="1" x14ac:dyDescent="0.2">
      <c r="A21" s="159"/>
    </row>
    <row r="22" spans="1:8" ht="12.75" customHeight="1" x14ac:dyDescent="0.2">
      <c r="A22" s="159"/>
    </row>
    <row r="23" spans="1:8" ht="12.75" customHeight="1" x14ac:dyDescent="0.2">
      <c r="A23" s="159"/>
    </row>
    <row r="24" spans="1:8" ht="12.75" customHeight="1" x14ac:dyDescent="0.2">
      <c r="A24" s="159"/>
    </row>
    <row r="25" spans="1:8" ht="12.75" customHeight="1" x14ac:dyDescent="0.2">
      <c r="A25" s="159"/>
    </row>
    <row r="26" spans="1:8" ht="12.75" customHeight="1" x14ac:dyDescent="0.2">
      <c r="A26" s="159"/>
    </row>
    <row r="27" spans="1:8" ht="12.75" customHeight="1" x14ac:dyDescent="0.2">
      <c r="A27" s="159"/>
    </row>
    <row r="28" spans="1:8" s="161" customFormat="1" ht="51" x14ac:dyDescent="0.2">
      <c r="A28" s="54" t="s">
        <v>221</v>
      </c>
      <c r="B28" s="54" t="s">
        <v>222</v>
      </c>
      <c r="C28" s="54" t="s">
        <v>449</v>
      </c>
      <c r="D28" s="160"/>
      <c r="E28" s="160"/>
      <c r="F28" s="54" t="s">
        <v>450</v>
      </c>
      <c r="G28" s="54" t="s">
        <v>451</v>
      </c>
      <c r="H28" s="54" t="s">
        <v>452</v>
      </c>
    </row>
    <row r="29" spans="1:8" x14ac:dyDescent="0.2">
      <c r="A29" s="169">
        <v>3</v>
      </c>
      <c r="B29" s="162" t="s">
        <v>223</v>
      </c>
      <c r="C29" s="168" t="s">
        <v>458</v>
      </c>
      <c r="F29" s="156" t="s">
        <v>455</v>
      </c>
      <c r="G29" s="163">
        <v>43626</v>
      </c>
      <c r="H29" s="156" t="s">
        <v>456</v>
      </c>
    </row>
    <row r="30" spans="1:8" x14ac:dyDescent="0.2">
      <c r="A30" s="169">
        <v>4</v>
      </c>
      <c r="B30" s="162" t="s">
        <v>223</v>
      </c>
      <c r="C30" s="168" t="s">
        <v>458</v>
      </c>
      <c r="F30" s="156" t="s">
        <v>460</v>
      </c>
      <c r="G30" s="163">
        <v>43626</v>
      </c>
      <c r="H30" s="156" t="s">
        <v>456</v>
      </c>
    </row>
    <row r="31" spans="1:8" x14ac:dyDescent="0.2">
      <c r="A31" s="169">
        <v>5</v>
      </c>
      <c r="B31" s="162" t="s">
        <v>224</v>
      </c>
      <c r="C31" s="168" t="s">
        <v>458</v>
      </c>
      <c r="F31" s="156" t="s">
        <v>459</v>
      </c>
      <c r="G31" s="163">
        <v>43626</v>
      </c>
      <c r="H31" s="156" t="s">
        <v>456</v>
      </c>
    </row>
    <row r="32" spans="1:8" x14ac:dyDescent="0.2">
      <c r="A32" s="169">
        <v>6</v>
      </c>
      <c r="B32" s="162" t="s">
        <v>225</v>
      </c>
      <c r="C32" s="168" t="s">
        <v>458</v>
      </c>
      <c r="F32" s="156" t="s">
        <v>461</v>
      </c>
      <c r="G32" s="163">
        <v>43626</v>
      </c>
      <c r="H32" s="156" t="s">
        <v>462</v>
      </c>
    </row>
    <row r="33" spans="1:8" x14ac:dyDescent="0.2">
      <c r="A33" s="169">
        <v>7</v>
      </c>
      <c r="B33" s="162" t="s">
        <v>225</v>
      </c>
      <c r="C33" s="168" t="s">
        <v>458</v>
      </c>
      <c r="F33" s="166"/>
      <c r="G33" s="163"/>
      <c r="H33" s="165"/>
    </row>
    <row r="34" spans="1:8" x14ac:dyDescent="0.2">
      <c r="A34" s="169">
        <v>8</v>
      </c>
      <c r="B34" s="162" t="s">
        <v>225</v>
      </c>
      <c r="C34" s="168" t="s">
        <v>458</v>
      </c>
      <c r="F34" s="164"/>
      <c r="G34" s="163"/>
    </row>
    <row r="35" spans="1:8" x14ac:dyDescent="0.2">
      <c r="A35" s="169">
        <v>9</v>
      </c>
      <c r="B35" s="162" t="s">
        <v>225</v>
      </c>
      <c r="C35" s="168" t="s">
        <v>458</v>
      </c>
      <c r="G35" s="163"/>
      <c r="H35" s="164"/>
    </row>
    <row r="36" spans="1:8" x14ac:dyDescent="0.2">
      <c r="A36" s="169">
        <v>10</v>
      </c>
      <c r="B36" s="162" t="s">
        <v>225</v>
      </c>
      <c r="C36" s="168" t="s">
        <v>458</v>
      </c>
      <c r="G36" s="163"/>
      <c r="H36" s="164"/>
    </row>
    <row r="37" spans="1:8" x14ac:dyDescent="0.2">
      <c r="A37" s="169">
        <v>11</v>
      </c>
      <c r="B37" s="162" t="s">
        <v>225</v>
      </c>
      <c r="C37" s="168" t="s">
        <v>458</v>
      </c>
      <c r="G37" s="163"/>
    </row>
    <row r="38" spans="1:8" x14ac:dyDescent="0.2">
      <c r="A38" s="169">
        <v>12</v>
      </c>
      <c r="B38" s="162" t="s">
        <v>225</v>
      </c>
      <c r="C38" s="168" t="s">
        <v>458</v>
      </c>
      <c r="G38" s="163"/>
    </row>
    <row r="39" spans="1:8" x14ac:dyDescent="0.2">
      <c r="A39" s="169">
        <v>13</v>
      </c>
      <c r="B39" s="162" t="s">
        <v>226</v>
      </c>
      <c r="C39" s="168" t="s">
        <v>458</v>
      </c>
      <c r="G39" s="163"/>
    </row>
    <row r="40" spans="1:8" x14ac:dyDescent="0.2">
      <c r="A40" s="169">
        <v>15</v>
      </c>
      <c r="B40" s="162" t="s">
        <v>226</v>
      </c>
      <c r="C40" s="168" t="s">
        <v>458</v>
      </c>
      <c r="F40" s="164"/>
      <c r="G40" s="163"/>
      <c r="H40" s="164"/>
    </row>
    <row r="41" spans="1:8" x14ac:dyDescent="0.2">
      <c r="A41" s="169">
        <v>16</v>
      </c>
      <c r="B41" s="162" t="s">
        <v>227</v>
      </c>
      <c r="C41" s="168" t="s">
        <v>458</v>
      </c>
      <c r="G41" s="163"/>
      <c r="H41" s="164"/>
    </row>
    <row r="42" spans="1:8" x14ac:dyDescent="0.2">
      <c r="A42" s="169">
        <v>17</v>
      </c>
      <c r="B42" s="162" t="s">
        <v>227</v>
      </c>
      <c r="C42" s="168" t="s">
        <v>458</v>
      </c>
      <c r="G42" s="163"/>
    </row>
    <row r="43" spans="1:8" x14ac:dyDescent="0.2">
      <c r="A43" s="169">
        <v>18</v>
      </c>
      <c r="B43" s="162" t="s">
        <v>227</v>
      </c>
      <c r="C43" s="168" t="s">
        <v>458</v>
      </c>
      <c r="G43" s="163"/>
    </row>
    <row r="44" spans="1:8" x14ac:dyDescent="0.2">
      <c r="A44" s="169">
        <v>19</v>
      </c>
      <c r="B44" s="162" t="s">
        <v>227</v>
      </c>
      <c r="C44" s="168" t="s">
        <v>458</v>
      </c>
      <c r="G44" s="163"/>
    </row>
    <row r="45" spans="1:8" x14ac:dyDescent="0.2">
      <c r="A45" s="169">
        <v>20</v>
      </c>
      <c r="B45" s="162" t="s">
        <v>227</v>
      </c>
      <c r="C45" s="168" t="s">
        <v>458</v>
      </c>
      <c r="G45" s="163"/>
    </row>
    <row r="46" spans="1:8" x14ac:dyDescent="0.2">
      <c r="A46" s="169">
        <v>21</v>
      </c>
      <c r="B46" s="162" t="s">
        <v>227</v>
      </c>
      <c r="C46" s="168" t="s">
        <v>458</v>
      </c>
      <c r="G46" s="163"/>
    </row>
    <row r="47" spans="1:8" x14ac:dyDescent="0.2">
      <c r="A47" s="169">
        <v>22</v>
      </c>
      <c r="B47" s="162" t="s">
        <v>227</v>
      </c>
      <c r="C47" s="168" t="s">
        <v>458</v>
      </c>
      <c r="G47" s="163"/>
    </row>
    <row r="48" spans="1:8" x14ac:dyDescent="0.2">
      <c r="A48" s="169">
        <v>23</v>
      </c>
      <c r="B48" s="162" t="s">
        <v>228</v>
      </c>
      <c r="C48" s="168" t="s">
        <v>458</v>
      </c>
      <c r="G48" s="163"/>
    </row>
    <row r="49" spans="1:8" x14ac:dyDescent="0.2">
      <c r="A49" s="169">
        <v>24</v>
      </c>
      <c r="B49" s="162" t="s">
        <v>228</v>
      </c>
      <c r="C49" s="168" t="s">
        <v>458</v>
      </c>
      <c r="G49" s="163"/>
    </row>
    <row r="50" spans="1:8" x14ac:dyDescent="0.2">
      <c r="A50" s="169">
        <v>25</v>
      </c>
      <c r="B50" s="162" t="s">
        <v>228</v>
      </c>
      <c r="C50" s="168" t="s">
        <v>458</v>
      </c>
      <c r="G50" s="163"/>
    </row>
    <row r="51" spans="1:8" x14ac:dyDescent="0.2">
      <c r="A51" s="169">
        <v>26</v>
      </c>
      <c r="B51" s="162" t="s">
        <v>228</v>
      </c>
      <c r="C51" s="168" t="s">
        <v>458</v>
      </c>
      <c r="G51" s="163"/>
    </row>
    <row r="52" spans="1:8" x14ac:dyDescent="0.2">
      <c r="A52" s="169">
        <v>28</v>
      </c>
      <c r="B52" s="162" t="s">
        <v>228</v>
      </c>
      <c r="C52" s="168" t="s">
        <v>458</v>
      </c>
      <c r="G52" s="163"/>
    </row>
    <row r="53" spans="1:8" x14ac:dyDescent="0.2">
      <c r="A53" s="169">
        <v>29</v>
      </c>
      <c r="B53" s="162" t="s">
        <v>228</v>
      </c>
      <c r="C53" s="168" t="s">
        <v>458</v>
      </c>
      <c r="G53" s="163"/>
    </row>
    <row r="54" spans="1:8" x14ac:dyDescent="0.2">
      <c r="A54" s="169">
        <v>30</v>
      </c>
      <c r="B54" s="162" t="s">
        <v>228</v>
      </c>
      <c r="C54" s="168" t="s">
        <v>458</v>
      </c>
      <c r="G54" s="163"/>
    </row>
    <row r="55" spans="1:8" x14ac:dyDescent="0.2">
      <c r="A55" s="169">
        <v>31</v>
      </c>
      <c r="B55" s="162" t="s">
        <v>228</v>
      </c>
      <c r="C55" s="168" t="s">
        <v>458</v>
      </c>
      <c r="G55" s="163"/>
    </row>
    <row r="56" spans="1:8" x14ac:dyDescent="0.2">
      <c r="A56" s="169">
        <v>32</v>
      </c>
      <c r="B56" s="162" t="s">
        <v>228</v>
      </c>
      <c r="C56" s="168" t="s">
        <v>458</v>
      </c>
      <c r="F56" s="164"/>
      <c r="G56" s="163"/>
      <c r="H56" s="164"/>
    </row>
    <row r="57" spans="1:8" x14ac:dyDescent="0.2">
      <c r="A57" s="169">
        <v>33</v>
      </c>
      <c r="B57" s="162" t="s">
        <v>228</v>
      </c>
      <c r="C57" s="168" t="s">
        <v>458</v>
      </c>
      <c r="F57" s="164"/>
      <c r="G57" s="163"/>
      <c r="H57" s="164"/>
    </row>
    <row r="58" spans="1:8" x14ac:dyDescent="0.2">
      <c r="A58" s="169">
        <v>34</v>
      </c>
      <c r="B58" s="162" t="s">
        <v>228</v>
      </c>
      <c r="C58" s="168" t="s">
        <v>458</v>
      </c>
      <c r="F58" s="164"/>
      <c r="G58" s="163"/>
      <c r="H58" s="164"/>
    </row>
    <row r="59" spans="1:8" x14ac:dyDescent="0.2">
      <c r="A59" s="169">
        <v>35</v>
      </c>
      <c r="B59" s="162" t="s">
        <v>228</v>
      </c>
      <c r="C59" s="168" t="s">
        <v>458</v>
      </c>
      <c r="F59" s="164"/>
      <c r="G59" s="163"/>
      <c r="H59" s="164"/>
    </row>
    <row r="60" spans="1:8" x14ac:dyDescent="0.2">
      <c r="A60" s="169">
        <v>36</v>
      </c>
      <c r="B60" s="162" t="s">
        <v>228</v>
      </c>
      <c r="C60" s="168" t="s">
        <v>458</v>
      </c>
      <c r="F60" s="164"/>
      <c r="G60" s="163"/>
      <c r="H60" s="164"/>
    </row>
    <row r="61" spans="1:8" x14ac:dyDescent="0.2">
      <c r="A61" s="169">
        <v>37</v>
      </c>
      <c r="B61" s="162" t="s">
        <v>228</v>
      </c>
      <c r="C61" s="168" t="s">
        <v>458</v>
      </c>
      <c r="F61" s="164"/>
      <c r="G61" s="163"/>
      <c r="H61" s="164"/>
    </row>
    <row r="62" spans="1:8" x14ac:dyDescent="0.2">
      <c r="A62" s="169">
        <v>38</v>
      </c>
      <c r="B62" s="162" t="s">
        <v>228</v>
      </c>
      <c r="C62" s="168" t="s">
        <v>458</v>
      </c>
      <c r="F62" s="164"/>
      <c r="G62" s="163"/>
      <c r="H62" s="164"/>
    </row>
    <row r="63" spans="1:8" x14ac:dyDescent="0.2">
      <c r="A63" s="169">
        <v>39</v>
      </c>
      <c r="B63" s="162" t="s">
        <v>228</v>
      </c>
      <c r="C63" s="168" t="s">
        <v>458</v>
      </c>
      <c r="F63" s="164"/>
      <c r="G63" s="163"/>
      <c r="H63" s="164"/>
    </row>
    <row r="64" spans="1:8" x14ac:dyDescent="0.2">
      <c r="A64" s="169">
        <v>40</v>
      </c>
      <c r="B64" s="162" t="s">
        <v>227</v>
      </c>
      <c r="C64" s="168" t="s">
        <v>458</v>
      </c>
      <c r="F64" s="164"/>
      <c r="G64" s="163"/>
      <c r="H64" s="164"/>
    </row>
    <row r="65" spans="1:8" x14ac:dyDescent="0.2">
      <c r="A65" s="169">
        <v>41</v>
      </c>
      <c r="B65" s="162" t="s">
        <v>229</v>
      </c>
      <c r="C65" s="168" t="s">
        <v>458</v>
      </c>
      <c r="F65" s="164"/>
      <c r="G65" s="163"/>
      <c r="H65" s="164"/>
    </row>
    <row r="66" spans="1:8" x14ac:dyDescent="0.2">
      <c r="A66" s="169">
        <v>42</v>
      </c>
      <c r="B66" s="162" t="s">
        <v>230</v>
      </c>
      <c r="C66" s="168" t="s">
        <v>458</v>
      </c>
      <c r="F66" s="164"/>
      <c r="G66" s="163"/>
      <c r="H66" s="164"/>
    </row>
    <row r="67" spans="1:8" x14ac:dyDescent="0.2">
      <c r="A67" s="169">
        <v>43</v>
      </c>
      <c r="B67" s="162" t="s">
        <v>230</v>
      </c>
      <c r="C67" s="168" t="s">
        <v>458</v>
      </c>
      <c r="F67" s="164"/>
      <c r="G67" s="163"/>
      <c r="H67" s="164"/>
    </row>
    <row r="68" spans="1:8" x14ac:dyDescent="0.2">
      <c r="A68" s="169">
        <v>44</v>
      </c>
      <c r="B68" s="162" t="s">
        <v>229</v>
      </c>
      <c r="C68" s="168" t="s">
        <v>458</v>
      </c>
      <c r="F68" s="164"/>
      <c r="G68" s="163"/>
      <c r="H68" s="164"/>
    </row>
    <row r="69" spans="1:8" x14ac:dyDescent="0.2">
      <c r="A69" s="169">
        <v>45</v>
      </c>
      <c r="B69" s="162" t="s">
        <v>231</v>
      </c>
      <c r="C69" s="168" t="s">
        <v>458</v>
      </c>
      <c r="F69" s="164"/>
      <c r="G69" s="163"/>
      <c r="H69" s="164"/>
    </row>
    <row r="70" spans="1:8" x14ac:dyDescent="0.2">
      <c r="A70" s="169">
        <v>46</v>
      </c>
      <c r="B70" s="162" t="s">
        <v>232</v>
      </c>
      <c r="C70" s="168" t="s">
        <v>458</v>
      </c>
      <c r="F70" s="164"/>
      <c r="G70" s="163"/>
      <c r="H70" s="164"/>
    </row>
    <row r="71" spans="1:8" x14ac:dyDescent="0.2">
      <c r="A71" s="169">
        <v>47</v>
      </c>
      <c r="B71" s="162" t="s">
        <v>233</v>
      </c>
      <c r="C71" s="168" t="s">
        <v>458</v>
      </c>
      <c r="F71" s="164"/>
      <c r="G71" s="163"/>
      <c r="H71" s="164"/>
    </row>
    <row r="72" spans="1:8" x14ac:dyDescent="0.2">
      <c r="A72" s="169">
        <v>48</v>
      </c>
      <c r="B72" s="162" t="s">
        <v>234</v>
      </c>
      <c r="C72" s="168" t="s">
        <v>458</v>
      </c>
      <c r="F72" s="164"/>
      <c r="G72" s="163"/>
      <c r="H72" s="164"/>
    </row>
    <row r="73" spans="1:8" x14ac:dyDescent="0.2">
      <c r="A73" s="169">
        <v>49</v>
      </c>
      <c r="B73" s="162" t="s">
        <v>227</v>
      </c>
      <c r="C73" s="168" t="s">
        <v>458</v>
      </c>
      <c r="F73" s="164"/>
      <c r="G73" s="163"/>
      <c r="H73" s="164"/>
    </row>
    <row r="74" spans="1:8" x14ac:dyDescent="0.2">
      <c r="A74" s="169">
        <v>50</v>
      </c>
      <c r="B74" s="162" t="s">
        <v>235</v>
      </c>
      <c r="C74" s="168" t="s">
        <v>458</v>
      </c>
      <c r="F74" s="164"/>
      <c r="G74" s="163"/>
      <c r="H74" s="164"/>
    </row>
    <row r="75" spans="1:8" x14ac:dyDescent="0.2">
      <c r="A75" s="169">
        <v>51</v>
      </c>
      <c r="B75" s="162" t="s">
        <v>236</v>
      </c>
      <c r="C75" s="168" t="s">
        <v>457</v>
      </c>
      <c r="F75" s="164"/>
      <c r="G75" s="163"/>
      <c r="H75" s="164"/>
    </row>
    <row r="76" spans="1:8" x14ac:dyDescent="0.2">
      <c r="A76" s="169">
        <v>52</v>
      </c>
      <c r="B76" s="162" t="s">
        <v>237</v>
      </c>
      <c r="C76" s="168" t="s">
        <v>458</v>
      </c>
      <c r="F76" s="164"/>
      <c r="G76" s="163"/>
      <c r="H76" s="164"/>
    </row>
    <row r="77" spans="1:8" x14ac:dyDescent="0.2">
      <c r="A77" s="169">
        <v>53</v>
      </c>
      <c r="B77" s="162" t="s">
        <v>237</v>
      </c>
      <c r="C77" s="168" t="s">
        <v>458</v>
      </c>
      <c r="F77" s="164"/>
      <c r="G77" s="163"/>
      <c r="H77" s="164"/>
    </row>
    <row r="78" spans="1:8" x14ac:dyDescent="0.2">
      <c r="A78" s="169">
        <v>55</v>
      </c>
      <c r="B78" s="162" t="s">
        <v>237</v>
      </c>
      <c r="C78" s="168" t="s">
        <v>458</v>
      </c>
      <c r="F78" s="164"/>
      <c r="G78" s="163"/>
      <c r="H78" s="164"/>
    </row>
    <row r="79" spans="1:8" x14ac:dyDescent="0.2">
      <c r="A79" s="169">
        <v>56</v>
      </c>
      <c r="B79" s="162" t="s">
        <v>237</v>
      </c>
      <c r="C79" s="168" t="s">
        <v>458</v>
      </c>
      <c r="F79" s="164"/>
      <c r="G79" s="163"/>
      <c r="H79" s="164"/>
    </row>
    <row r="80" spans="1:8" x14ac:dyDescent="0.2">
      <c r="A80" s="169">
        <v>57</v>
      </c>
      <c r="B80" s="162" t="s">
        <v>237</v>
      </c>
      <c r="C80" s="168" t="s">
        <v>458</v>
      </c>
      <c r="F80" s="164"/>
      <c r="G80" s="163"/>
      <c r="H80" s="164"/>
    </row>
    <row r="81" spans="1:8" x14ac:dyDescent="0.2">
      <c r="A81" s="169">
        <v>58</v>
      </c>
      <c r="B81" s="162" t="s">
        <v>238</v>
      </c>
      <c r="C81" s="168" t="s">
        <v>457</v>
      </c>
      <c r="F81" s="164"/>
      <c r="G81" s="163"/>
      <c r="H81" s="164"/>
    </row>
    <row r="82" spans="1:8" x14ac:dyDescent="0.2">
      <c r="A82" s="169">
        <v>59</v>
      </c>
      <c r="B82" s="162" t="s">
        <v>237</v>
      </c>
      <c r="C82" s="168" t="s">
        <v>458</v>
      </c>
      <c r="F82" s="164"/>
      <c r="G82" s="163"/>
      <c r="H82" s="164"/>
    </row>
    <row r="83" spans="1:8" x14ac:dyDescent="0.2">
      <c r="A83" s="169">
        <v>60</v>
      </c>
      <c r="B83" s="162" t="s">
        <v>237</v>
      </c>
      <c r="C83" s="168" t="s">
        <v>458</v>
      </c>
      <c r="F83" s="164"/>
      <c r="G83" s="163"/>
      <c r="H83" s="164"/>
    </row>
    <row r="84" spans="1:8" x14ac:dyDescent="0.2">
      <c r="A84" s="169">
        <v>62</v>
      </c>
      <c r="B84" s="162" t="s">
        <v>239</v>
      </c>
      <c r="C84" s="168" t="s">
        <v>457</v>
      </c>
    </row>
    <row r="85" spans="1:8" x14ac:dyDescent="0.2">
      <c r="A85" s="169">
        <v>63</v>
      </c>
      <c r="B85" s="162" t="s">
        <v>230</v>
      </c>
      <c r="C85" s="168" t="s">
        <v>458</v>
      </c>
    </row>
    <row r="86" spans="1:8" x14ac:dyDescent="0.2">
      <c r="A86" s="169">
        <v>64</v>
      </c>
      <c r="B86" s="162" t="s">
        <v>237</v>
      </c>
      <c r="C86" s="168" t="s">
        <v>458</v>
      </c>
    </row>
    <row r="87" spans="1:8" x14ac:dyDescent="0.2">
      <c r="A87" s="169">
        <v>65</v>
      </c>
      <c r="B87" s="162" t="s">
        <v>240</v>
      </c>
      <c r="C87" s="168" t="s">
        <v>458</v>
      </c>
    </row>
    <row r="88" spans="1:8" x14ac:dyDescent="0.2">
      <c r="A88" s="169">
        <v>66</v>
      </c>
      <c r="B88" s="162" t="s">
        <v>240</v>
      </c>
      <c r="C88" s="168" t="s">
        <v>458</v>
      </c>
    </row>
    <row r="89" spans="1:8" x14ac:dyDescent="0.2">
      <c r="A89" s="169">
        <v>67</v>
      </c>
      <c r="B89" s="162" t="s">
        <v>241</v>
      </c>
      <c r="C89" s="168" t="s">
        <v>458</v>
      </c>
    </row>
    <row r="90" spans="1:8" x14ac:dyDescent="0.2">
      <c r="A90" s="169">
        <v>71</v>
      </c>
      <c r="B90" s="162" t="s">
        <v>241</v>
      </c>
      <c r="C90" s="168" t="s">
        <v>458</v>
      </c>
    </row>
    <row r="91" spans="1:8" x14ac:dyDescent="0.2">
      <c r="A91" s="169">
        <v>72</v>
      </c>
      <c r="B91" s="162" t="s">
        <v>241</v>
      </c>
      <c r="C91" s="168" t="s">
        <v>458</v>
      </c>
    </row>
    <row r="92" spans="1:8" x14ac:dyDescent="0.2">
      <c r="A92" s="169">
        <v>73</v>
      </c>
      <c r="B92" s="162" t="s">
        <v>241</v>
      </c>
      <c r="C92" s="168" t="s">
        <v>458</v>
      </c>
    </row>
    <row r="93" spans="1:8" x14ac:dyDescent="0.2">
      <c r="A93" s="169">
        <v>74</v>
      </c>
      <c r="B93" s="162" t="s">
        <v>242</v>
      </c>
      <c r="C93" s="168" t="s">
        <v>458</v>
      </c>
    </row>
    <row r="94" spans="1:8" x14ac:dyDescent="0.2">
      <c r="A94" s="169">
        <v>75</v>
      </c>
      <c r="B94" s="162" t="s">
        <v>243</v>
      </c>
      <c r="C94" s="168" t="s">
        <v>458</v>
      </c>
    </row>
    <row r="95" spans="1:8" x14ac:dyDescent="0.2">
      <c r="A95" s="169">
        <v>76</v>
      </c>
      <c r="B95" s="162" t="s">
        <v>243</v>
      </c>
      <c r="C95" s="168" t="s">
        <v>458</v>
      </c>
    </row>
    <row r="96" spans="1:8" x14ac:dyDescent="0.2">
      <c r="A96" s="169">
        <v>77</v>
      </c>
      <c r="B96" s="162" t="s">
        <v>243</v>
      </c>
      <c r="C96" s="168" t="s">
        <v>458</v>
      </c>
    </row>
    <row r="97" spans="1:3" x14ac:dyDescent="0.2">
      <c r="A97" s="169">
        <v>78</v>
      </c>
      <c r="B97" s="162" t="s">
        <v>244</v>
      </c>
      <c r="C97" s="168" t="s">
        <v>458</v>
      </c>
    </row>
    <row r="98" spans="1:3" x14ac:dyDescent="0.2">
      <c r="A98" s="169">
        <v>79</v>
      </c>
      <c r="B98" s="162" t="s">
        <v>245</v>
      </c>
      <c r="C98" s="168" t="s">
        <v>457</v>
      </c>
    </row>
    <row r="99" spans="1:3" x14ac:dyDescent="0.2">
      <c r="A99" s="169">
        <v>80</v>
      </c>
      <c r="B99" s="162" t="s">
        <v>246</v>
      </c>
      <c r="C99" s="168" t="s">
        <v>458</v>
      </c>
    </row>
    <row r="100" spans="1:3" x14ac:dyDescent="0.2">
      <c r="A100" s="169">
        <v>81</v>
      </c>
      <c r="B100" s="162" t="s">
        <v>247</v>
      </c>
      <c r="C100" s="168" t="s">
        <v>458</v>
      </c>
    </row>
    <row r="101" spans="1:3" x14ac:dyDescent="0.2">
      <c r="A101" s="169">
        <v>82</v>
      </c>
      <c r="B101" s="162" t="s">
        <v>248</v>
      </c>
      <c r="C101" s="168" t="s">
        <v>458</v>
      </c>
    </row>
    <row r="102" spans="1:3" x14ac:dyDescent="0.2">
      <c r="A102" s="169">
        <v>83</v>
      </c>
      <c r="B102" s="162" t="s">
        <v>248</v>
      </c>
      <c r="C102" s="168" t="s">
        <v>458</v>
      </c>
    </row>
    <row r="103" spans="1:3" x14ac:dyDescent="0.2">
      <c r="A103" s="169">
        <v>84</v>
      </c>
      <c r="B103" s="162" t="s">
        <v>248</v>
      </c>
      <c r="C103" s="168" t="s">
        <v>458</v>
      </c>
    </row>
    <row r="104" spans="1:3" x14ac:dyDescent="0.2">
      <c r="A104" s="169">
        <v>85</v>
      </c>
      <c r="B104" s="162" t="s">
        <v>248</v>
      </c>
      <c r="C104" s="168" t="s">
        <v>458</v>
      </c>
    </row>
    <row r="105" spans="1:3" x14ac:dyDescent="0.2">
      <c r="A105" s="169">
        <v>86</v>
      </c>
      <c r="B105" s="162" t="s">
        <v>248</v>
      </c>
      <c r="C105" s="168" t="s">
        <v>458</v>
      </c>
    </row>
    <row r="106" spans="1:3" x14ac:dyDescent="0.2">
      <c r="A106" s="169">
        <v>87</v>
      </c>
      <c r="B106" s="162" t="s">
        <v>248</v>
      </c>
      <c r="C106" s="168" t="s">
        <v>458</v>
      </c>
    </row>
    <row r="107" spans="1:3" x14ac:dyDescent="0.2">
      <c r="A107" s="169">
        <v>88</v>
      </c>
      <c r="B107" s="162" t="s">
        <v>248</v>
      </c>
      <c r="C107" s="168" t="s">
        <v>458</v>
      </c>
    </row>
    <row r="108" spans="1:3" x14ac:dyDescent="0.2">
      <c r="A108" s="169">
        <v>91</v>
      </c>
      <c r="B108" s="162" t="s">
        <v>249</v>
      </c>
      <c r="C108" s="168" t="s">
        <v>458</v>
      </c>
    </row>
    <row r="109" spans="1:3" x14ac:dyDescent="0.2">
      <c r="A109" s="169">
        <v>92</v>
      </c>
      <c r="B109" s="162" t="s">
        <v>249</v>
      </c>
      <c r="C109" s="168" t="s">
        <v>458</v>
      </c>
    </row>
    <row r="110" spans="1:3" x14ac:dyDescent="0.2">
      <c r="A110" s="169">
        <v>93</v>
      </c>
      <c r="B110" s="162" t="s">
        <v>250</v>
      </c>
      <c r="C110" s="168" t="s">
        <v>457</v>
      </c>
    </row>
    <row r="111" spans="1:3" x14ac:dyDescent="0.2">
      <c r="A111" s="169">
        <v>94</v>
      </c>
      <c r="B111" s="162" t="s">
        <v>249</v>
      </c>
      <c r="C111" s="168" t="s">
        <v>458</v>
      </c>
    </row>
    <row r="112" spans="1:3" x14ac:dyDescent="0.2">
      <c r="A112" s="169">
        <v>95</v>
      </c>
      <c r="B112" s="162" t="s">
        <v>249</v>
      </c>
      <c r="C112" s="168" t="s">
        <v>458</v>
      </c>
    </row>
    <row r="113" spans="1:3" x14ac:dyDescent="0.2">
      <c r="A113" s="169">
        <v>96</v>
      </c>
      <c r="B113" s="162" t="s">
        <v>249</v>
      </c>
      <c r="C113" s="168" t="s">
        <v>458</v>
      </c>
    </row>
    <row r="114" spans="1:3" x14ac:dyDescent="0.2">
      <c r="A114" s="169">
        <v>97</v>
      </c>
      <c r="B114" s="162" t="s">
        <v>251</v>
      </c>
      <c r="C114" s="168" t="s">
        <v>458</v>
      </c>
    </row>
    <row r="115" spans="1:3" x14ac:dyDescent="0.2">
      <c r="A115" s="169">
        <v>98</v>
      </c>
      <c r="B115" s="162" t="s">
        <v>252</v>
      </c>
      <c r="C115" s="168" t="s">
        <v>458</v>
      </c>
    </row>
    <row r="116" spans="1:3" x14ac:dyDescent="0.2">
      <c r="A116" s="169">
        <v>99</v>
      </c>
      <c r="B116" s="162" t="s">
        <v>253</v>
      </c>
      <c r="C116" s="168" t="s">
        <v>458</v>
      </c>
    </row>
    <row r="117" spans="1:3" x14ac:dyDescent="0.2">
      <c r="A117" s="169">
        <v>100</v>
      </c>
      <c r="B117" s="162" t="s">
        <v>253</v>
      </c>
      <c r="C117" s="168" t="s">
        <v>458</v>
      </c>
    </row>
    <row r="118" spans="1:3" x14ac:dyDescent="0.2">
      <c r="A118" s="169">
        <v>101</v>
      </c>
      <c r="B118" s="162" t="s">
        <v>254</v>
      </c>
      <c r="C118" s="168" t="s">
        <v>458</v>
      </c>
    </row>
    <row r="119" spans="1:3" x14ac:dyDescent="0.2">
      <c r="A119" s="169">
        <v>102</v>
      </c>
      <c r="B119" s="162" t="s">
        <v>254</v>
      </c>
      <c r="C119" s="168" t="s">
        <v>458</v>
      </c>
    </row>
    <row r="120" spans="1:3" x14ac:dyDescent="0.2">
      <c r="A120" s="169">
        <v>103</v>
      </c>
      <c r="B120" s="162" t="s">
        <v>254</v>
      </c>
      <c r="C120" s="168" t="s">
        <v>458</v>
      </c>
    </row>
    <row r="121" spans="1:3" x14ac:dyDescent="0.2">
      <c r="A121" s="169">
        <v>104</v>
      </c>
      <c r="B121" s="162" t="s">
        <v>255</v>
      </c>
      <c r="C121" s="168" t="s">
        <v>458</v>
      </c>
    </row>
    <row r="122" spans="1:3" x14ac:dyDescent="0.2">
      <c r="A122" s="169">
        <v>105</v>
      </c>
      <c r="B122" s="162" t="s">
        <v>255</v>
      </c>
      <c r="C122" s="168" t="s">
        <v>458</v>
      </c>
    </row>
    <row r="123" spans="1:3" x14ac:dyDescent="0.2">
      <c r="A123" s="169">
        <v>106</v>
      </c>
      <c r="B123" s="162" t="s">
        <v>255</v>
      </c>
      <c r="C123" s="168" t="s">
        <v>458</v>
      </c>
    </row>
    <row r="124" spans="1:3" x14ac:dyDescent="0.2">
      <c r="A124" s="169">
        <v>107</v>
      </c>
      <c r="B124" s="162" t="s">
        <v>255</v>
      </c>
      <c r="C124" s="168" t="s">
        <v>458</v>
      </c>
    </row>
    <row r="125" spans="1:3" x14ac:dyDescent="0.2">
      <c r="A125" s="169">
        <v>108</v>
      </c>
      <c r="B125" s="162" t="s">
        <v>255</v>
      </c>
      <c r="C125" s="168" t="s">
        <v>458</v>
      </c>
    </row>
    <row r="126" spans="1:3" x14ac:dyDescent="0.2">
      <c r="A126" s="169">
        <v>109</v>
      </c>
      <c r="B126" s="162" t="s">
        <v>255</v>
      </c>
      <c r="C126" s="168" t="s">
        <v>458</v>
      </c>
    </row>
    <row r="127" spans="1:3" x14ac:dyDescent="0.2">
      <c r="A127" s="169">
        <v>110</v>
      </c>
      <c r="B127" s="162" t="s">
        <v>255</v>
      </c>
      <c r="C127" s="168" t="s">
        <v>458</v>
      </c>
    </row>
    <row r="128" spans="1:3" x14ac:dyDescent="0.2">
      <c r="A128" s="169">
        <v>111</v>
      </c>
      <c r="B128" s="162" t="s">
        <v>256</v>
      </c>
      <c r="C128" s="168" t="s">
        <v>458</v>
      </c>
    </row>
    <row r="129" spans="1:3" x14ac:dyDescent="0.2">
      <c r="A129" s="169">
        <v>112</v>
      </c>
      <c r="B129" s="162" t="s">
        <v>257</v>
      </c>
      <c r="C129" s="168" t="s">
        <v>458</v>
      </c>
    </row>
    <row r="130" spans="1:3" x14ac:dyDescent="0.2">
      <c r="A130" s="169">
        <v>113</v>
      </c>
      <c r="B130" s="162" t="s">
        <v>257</v>
      </c>
      <c r="C130" s="168" t="s">
        <v>458</v>
      </c>
    </row>
    <row r="131" spans="1:3" x14ac:dyDescent="0.2">
      <c r="A131" s="169">
        <v>115</v>
      </c>
      <c r="B131" s="162" t="s">
        <v>257</v>
      </c>
      <c r="C131" s="168" t="s">
        <v>458</v>
      </c>
    </row>
    <row r="132" spans="1:3" x14ac:dyDescent="0.2">
      <c r="A132" s="169">
        <v>116</v>
      </c>
      <c r="B132" s="162" t="s">
        <v>257</v>
      </c>
      <c r="C132" s="168" t="s">
        <v>458</v>
      </c>
    </row>
    <row r="133" spans="1:3" x14ac:dyDescent="0.2">
      <c r="A133" s="169">
        <v>117</v>
      </c>
      <c r="B133" s="162" t="s">
        <v>257</v>
      </c>
      <c r="C133" s="168" t="s">
        <v>458</v>
      </c>
    </row>
    <row r="134" spans="1:3" x14ac:dyDescent="0.2">
      <c r="A134" s="169">
        <v>118</v>
      </c>
      <c r="B134" s="162" t="s">
        <v>258</v>
      </c>
      <c r="C134" s="168" t="s">
        <v>458</v>
      </c>
    </row>
    <row r="135" spans="1:3" x14ac:dyDescent="0.2">
      <c r="A135" s="169">
        <v>119</v>
      </c>
      <c r="B135" s="162" t="s">
        <v>258</v>
      </c>
      <c r="C135" s="168" t="s">
        <v>458</v>
      </c>
    </row>
    <row r="136" spans="1:3" x14ac:dyDescent="0.2">
      <c r="A136" s="169">
        <v>120</v>
      </c>
      <c r="B136" s="162" t="s">
        <v>230</v>
      </c>
      <c r="C136" s="168" t="s">
        <v>458</v>
      </c>
    </row>
    <row r="137" spans="1:3" x14ac:dyDescent="0.2">
      <c r="A137" s="169">
        <v>121</v>
      </c>
      <c r="B137" s="162" t="s">
        <v>259</v>
      </c>
      <c r="C137" s="168" t="s">
        <v>457</v>
      </c>
    </row>
    <row r="138" spans="1:3" x14ac:dyDescent="0.2">
      <c r="A138" s="169">
        <v>122</v>
      </c>
      <c r="B138" s="162" t="s">
        <v>260</v>
      </c>
      <c r="C138" s="168" t="s">
        <v>457</v>
      </c>
    </row>
    <row r="139" spans="1:3" x14ac:dyDescent="0.2">
      <c r="A139" s="169">
        <v>123</v>
      </c>
      <c r="B139" s="162" t="s">
        <v>261</v>
      </c>
      <c r="C139" s="168" t="s">
        <v>457</v>
      </c>
    </row>
    <row r="140" spans="1:3" x14ac:dyDescent="0.2">
      <c r="A140" s="169">
        <v>124</v>
      </c>
      <c r="B140" s="162" t="s">
        <v>261</v>
      </c>
      <c r="C140" s="168" t="s">
        <v>457</v>
      </c>
    </row>
    <row r="141" spans="1:3" x14ac:dyDescent="0.2">
      <c r="A141" s="169">
        <v>125</v>
      </c>
      <c r="B141" s="162" t="s">
        <v>261</v>
      </c>
      <c r="C141" s="168" t="s">
        <v>457</v>
      </c>
    </row>
    <row r="142" spans="1:3" x14ac:dyDescent="0.2">
      <c r="A142" s="169">
        <v>126</v>
      </c>
      <c r="B142" s="162" t="s">
        <v>262</v>
      </c>
      <c r="C142" s="168" t="s">
        <v>457</v>
      </c>
    </row>
    <row r="143" spans="1:3" x14ac:dyDescent="0.2">
      <c r="A143" s="169">
        <v>127</v>
      </c>
      <c r="B143" s="162" t="s">
        <v>263</v>
      </c>
      <c r="C143" s="168" t="s">
        <v>457</v>
      </c>
    </row>
    <row r="144" spans="1:3" x14ac:dyDescent="0.2">
      <c r="A144" s="169">
        <v>128</v>
      </c>
      <c r="B144" s="162" t="s">
        <v>264</v>
      </c>
      <c r="C144" s="168" t="s">
        <v>457</v>
      </c>
    </row>
    <row r="145" spans="1:3" x14ac:dyDescent="0.2">
      <c r="A145" s="169">
        <v>129</v>
      </c>
      <c r="B145" s="162" t="s">
        <v>263</v>
      </c>
      <c r="C145" s="168" t="s">
        <v>457</v>
      </c>
    </row>
    <row r="146" spans="1:3" x14ac:dyDescent="0.2">
      <c r="A146" s="169">
        <v>130</v>
      </c>
      <c r="B146" s="162" t="s">
        <v>265</v>
      </c>
      <c r="C146" s="168" t="s">
        <v>457</v>
      </c>
    </row>
    <row r="147" spans="1:3" x14ac:dyDescent="0.2">
      <c r="A147" s="169">
        <v>131</v>
      </c>
      <c r="B147" s="162" t="s">
        <v>265</v>
      </c>
      <c r="C147" s="168" t="s">
        <v>457</v>
      </c>
    </row>
    <row r="148" spans="1:3" x14ac:dyDescent="0.2">
      <c r="A148" s="169">
        <v>132</v>
      </c>
      <c r="B148" s="162" t="s">
        <v>266</v>
      </c>
      <c r="C148" s="168" t="s">
        <v>457</v>
      </c>
    </row>
    <row r="149" spans="1:3" x14ac:dyDescent="0.2">
      <c r="A149" s="169">
        <v>133</v>
      </c>
      <c r="B149" s="162" t="s">
        <v>266</v>
      </c>
      <c r="C149" s="168" t="s">
        <v>457</v>
      </c>
    </row>
    <row r="150" spans="1:3" x14ac:dyDescent="0.2">
      <c r="A150" s="169">
        <v>134</v>
      </c>
      <c r="B150" s="162" t="s">
        <v>266</v>
      </c>
      <c r="C150" s="168" t="s">
        <v>457</v>
      </c>
    </row>
    <row r="151" spans="1:3" x14ac:dyDescent="0.2">
      <c r="A151" s="169">
        <v>135</v>
      </c>
      <c r="B151" s="162" t="s">
        <v>266</v>
      </c>
      <c r="C151" s="168" t="s">
        <v>457</v>
      </c>
    </row>
    <row r="152" spans="1:3" x14ac:dyDescent="0.2">
      <c r="A152" s="169">
        <v>136</v>
      </c>
      <c r="B152" s="162" t="s">
        <v>266</v>
      </c>
      <c r="C152" s="168" t="s">
        <v>457</v>
      </c>
    </row>
    <row r="153" spans="1:3" x14ac:dyDescent="0.2">
      <c r="A153" s="169">
        <v>137</v>
      </c>
      <c r="B153" s="162" t="s">
        <v>266</v>
      </c>
      <c r="C153" s="168" t="s">
        <v>457</v>
      </c>
    </row>
    <row r="154" spans="1:3" x14ac:dyDescent="0.2">
      <c r="A154" s="169">
        <v>138</v>
      </c>
      <c r="B154" s="162" t="s">
        <v>266</v>
      </c>
      <c r="C154" s="168" t="s">
        <v>457</v>
      </c>
    </row>
    <row r="155" spans="1:3" x14ac:dyDescent="0.2">
      <c r="A155" s="169">
        <v>140</v>
      </c>
      <c r="B155" s="162" t="s">
        <v>250</v>
      </c>
      <c r="C155" s="168" t="s">
        <v>457</v>
      </c>
    </row>
    <row r="156" spans="1:3" x14ac:dyDescent="0.2">
      <c r="A156" s="169">
        <v>141</v>
      </c>
      <c r="B156" s="162" t="s">
        <v>267</v>
      </c>
      <c r="C156" s="168" t="s">
        <v>457</v>
      </c>
    </row>
    <row r="157" spans="1:3" x14ac:dyDescent="0.2">
      <c r="A157" s="169">
        <v>142</v>
      </c>
      <c r="B157" s="162" t="s">
        <v>267</v>
      </c>
      <c r="C157" s="168" t="s">
        <v>457</v>
      </c>
    </row>
    <row r="158" spans="1:3" x14ac:dyDescent="0.2">
      <c r="A158" s="169">
        <v>143</v>
      </c>
      <c r="B158" s="162" t="s">
        <v>253</v>
      </c>
      <c r="C158" s="168" t="s">
        <v>458</v>
      </c>
    </row>
    <row r="159" spans="1:3" x14ac:dyDescent="0.2">
      <c r="A159" s="169">
        <v>144</v>
      </c>
      <c r="B159" s="162" t="s">
        <v>268</v>
      </c>
      <c r="C159" s="168" t="s">
        <v>457</v>
      </c>
    </row>
    <row r="160" spans="1:3" x14ac:dyDescent="0.2">
      <c r="A160" s="169">
        <v>145</v>
      </c>
      <c r="B160" s="162" t="s">
        <v>268</v>
      </c>
      <c r="C160" s="168" t="s">
        <v>457</v>
      </c>
    </row>
    <row r="161" spans="1:3" x14ac:dyDescent="0.2">
      <c r="A161" s="169">
        <v>146</v>
      </c>
      <c r="B161" s="162" t="s">
        <v>268</v>
      </c>
      <c r="C161" s="168" t="s">
        <v>457</v>
      </c>
    </row>
    <row r="162" spans="1:3" x14ac:dyDescent="0.2">
      <c r="A162" s="169">
        <v>147</v>
      </c>
      <c r="B162" s="162" t="s">
        <v>268</v>
      </c>
      <c r="C162" s="168" t="s">
        <v>457</v>
      </c>
    </row>
    <row r="163" spans="1:3" x14ac:dyDescent="0.2">
      <c r="A163" s="169">
        <v>148</v>
      </c>
      <c r="B163" s="162" t="s">
        <v>269</v>
      </c>
      <c r="C163" s="168" t="s">
        <v>457</v>
      </c>
    </row>
    <row r="164" spans="1:3" x14ac:dyDescent="0.2">
      <c r="A164" s="169">
        <v>149</v>
      </c>
      <c r="B164" s="162" t="s">
        <v>270</v>
      </c>
      <c r="C164" s="168" t="s">
        <v>457</v>
      </c>
    </row>
    <row r="165" spans="1:3" x14ac:dyDescent="0.2">
      <c r="A165" s="169">
        <v>150</v>
      </c>
      <c r="B165" s="162" t="s">
        <v>262</v>
      </c>
      <c r="C165" s="168" t="s">
        <v>457</v>
      </c>
    </row>
    <row r="166" spans="1:3" x14ac:dyDescent="0.2">
      <c r="A166" s="169">
        <v>151</v>
      </c>
      <c r="B166" s="162" t="s">
        <v>262</v>
      </c>
      <c r="C166" s="168" t="s">
        <v>457</v>
      </c>
    </row>
    <row r="167" spans="1:3" x14ac:dyDescent="0.2">
      <c r="A167" s="169">
        <v>152</v>
      </c>
      <c r="B167" s="162" t="s">
        <v>262</v>
      </c>
      <c r="C167" s="168" t="s">
        <v>457</v>
      </c>
    </row>
    <row r="168" spans="1:3" x14ac:dyDescent="0.2">
      <c r="A168" s="169">
        <v>153</v>
      </c>
      <c r="B168" s="162" t="s">
        <v>262</v>
      </c>
      <c r="C168" s="168" t="s">
        <v>457</v>
      </c>
    </row>
    <row r="169" spans="1:3" x14ac:dyDescent="0.2">
      <c r="A169" s="169">
        <v>154</v>
      </c>
      <c r="B169" s="162" t="s">
        <v>262</v>
      </c>
      <c r="C169" s="168" t="s">
        <v>457</v>
      </c>
    </row>
    <row r="170" spans="1:3" x14ac:dyDescent="0.2">
      <c r="A170" s="169">
        <v>155</v>
      </c>
      <c r="B170" s="162" t="s">
        <v>250</v>
      </c>
      <c r="C170" s="168" t="s">
        <v>458</v>
      </c>
    </row>
    <row r="171" spans="1:3" x14ac:dyDescent="0.2">
      <c r="A171" s="169">
        <v>156</v>
      </c>
      <c r="B171" s="162" t="s">
        <v>262</v>
      </c>
      <c r="C171" s="168" t="s">
        <v>457</v>
      </c>
    </row>
    <row r="172" spans="1:3" x14ac:dyDescent="0.2">
      <c r="A172" s="169">
        <v>157</v>
      </c>
      <c r="B172" s="162" t="s">
        <v>262</v>
      </c>
      <c r="C172" s="168" t="s">
        <v>457</v>
      </c>
    </row>
    <row r="173" spans="1:3" x14ac:dyDescent="0.2">
      <c r="A173" s="169">
        <v>158</v>
      </c>
      <c r="B173" s="162" t="s">
        <v>262</v>
      </c>
      <c r="C173" s="168" t="s">
        <v>457</v>
      </c>
    </row>
    <row r="174" spans="1:3" x14ac:dyDescent="0.2">
      <c r="A174" s="169">
        <v>159</v>
      </c>
      <c r="B174" s="162" t="s">
        <v>237</v>
      </c>
      <c r="C174" s="168" t="s">
        <v>458</v>
      </c>
    </row>
    <row r="175" spans="1:3" x14ac:dyDescent="0.2">
      <c r="A175" s="169">
        <v>160</v>
      </c>
      <c r="B175" s="162" t="s">
        <v>262</v>
      </c>
      <c r="C175" s="168" t="s">
        <v>457</v>
      </c>
    </row>
    <row r="176" spans="1:3" x14ac:dyDescent="0.2">
      <c r="A176" s="169">
        <v>161</v>
      </c>
      <c r="B176" s="162" t="s">
        <v>262</v>
      </c>
      <c r="C176" s="168" t="s">
        <v>457</v>
      </c>
    </row>
    <row r="177" spans="1:3" x14ac:dyDescent="0.2">
      <c r="A177" s="169">
        <v>162</v>
      </c>
      <c r="B177" s="162" t="s">
        <v>262</v>
      </c>
      <c r="C177" s="168" t="s">
        <v>457</v>
      </c>
    </row>
    <row r="178" spans="1:3" x14ac:dyDescent="0.2">
      <c r="A178" s="169">
        <v>163</v>
      </c>
      <c r="B178" s="162" t="s">
        <v>262</v>
      </c>
      <c r="C178" s="168" t="s">
        <v>457</v>
      </c>
    </row>
    <row r="179" spans="1:3" x14ac:dyDescent="0.2">
      <c r="A179" s="169">
        <v>164</v>
      </c>
      <c r="B179" s="162" t="s">
        <v>262</v>
      </c>
      <c r="C179" s="168" t="s">
        <v>457</v>
      </c>
    </row>
    <row r="180" spans="1:3" x14ac:dyDescent="0.2">
      <c r="A180" s="169">
        <v>165</v>
      </c>
      <c r="B180" s="162" t="s">
        <v>262</v>
      </c>
      <c r="C180" s="168" t="s">
        <v>457</v>
      </c>
    </row>
    <row r="181" spans="1:3" x14ac:dyDescent="0.2">
      <c r="A181" s="169">
        <v>166</v>
      </c>
      <c r="B181" s="162" t="s">
        <v>262</v>
      </c>
      <c r="C181" s="168" t="s">
        <v>457</v>
      </c>
    </row>
    <row r="182" spans="1:3" x14ac:dyDescent="0.2">
      <c r="A182" s="169">
        <v>167</v>
      </c>
      <c r="B182" s="162" t="s">
        <v>262</v>
      </c>
      <c r="C182" s="168" t="s">
        <v>457</v>
      </c>
    </row>
    <row r="183" spans="1:3" x14ac:dyDescent="0.2">
      <c r="A183" s="169">
        <v>168</v>
      </c>
      <c r="B183" s="162" t="s">
        <v>262</v>
      </c>
      <c r="C183" s="168" t="s">
        <v>457</v>
      </c>
    </row>
    <row r="184" spans="1:3" x14ac:dyDescent="0.2">
      <c r="A184" s="169">
        <v>169</v>
      </c>
      <c r="B184" s="162" t="s">
        <v>262</v>
      </c>
      <c r="C184" s="168" t="s">
        <v>457</v>
      </c>
    </row>
    <row r="185" spans="1:3" x14ac:dyDescent="0.2">
      <c r="A185" s="169">
        <v>170</v>
      </c>
      <c r="B185" s="162" t="s">
        <v>262</v>
      </c>
      <c r="C185" s="168" t="s">
        <v>457</v>
      </c>
    </row>
    <row r="186" spans="1:3" x14ac:dyDescent="0.2">
      <c r="A186" s="169">
        <v>171</v>
      </c>
      <c r="B186" s="162" t="s">
        <v>262</v>
      </c>
      <c r="C186" s="168" t="s">
        <v>457</v>
      </c>
    </row>
    <row r="187" spans="1:3" x14ac:dyDescent="0.2">
      <c r="A187" s="169">
        <v>172</v>
      </c>
      <c r="B187" s="162" t="s">
        <v>262</v>
      </c>
      <c r="C187" s="168" t="s">
        <v>457</v>
      </c>
    </row>
    <row r="188" spans="1:3" x14ac:dyDescent="0.2">
      <c r="A188" s="169">
        <v>173</v>
      </c>
      <c r="B188" s="162" t="s">
        <v>262</v>
      </c>
      <c r="C188" s="168" t="s">
        <v>457</v>
      </c>
    </row>
    <row r="189" spans="1:3" x14ac:dyDescent="0.2">
      <c r="A189" s="169">
        <v>174</v>
      </c>
      <c r="B189" s="162" t="s">
        <v>262</v>
      </c>
      <c r="C189" s="168" t="s">
        <v>457</v>
      </c>
    </row>
    <row r="190" spans="1:3" x14ac:dyDescent="0.2">
      <c r="A190" s="169">
        <v>175</v>
      </c>
      <c r="B190" s="162" t="s">
        <v>262</v>
      </c>
      <c r="C190" s="168" t="s">
        <v>457</v>
      </c>
    </row>
    <row r="191" spans="1:3" x14ac:dyDescent="0.2">
      <c r="A191" s="169">
        <v>176</v>
      </c>
      <c r="B191" s="162" t="s">
        <v>262</v>
      </c>
      <c r="C191" s="168" t="s">
        <v>457</v>
      </c>
    </row>
    <row r="192" spans="1:3" x14ac:dyDescent="0.2">
      <c r="A192" s="169">
        <v>177</v>
      </c>
      <c r="B192" s="162" t="s">
        <v>262</v>
      </c>
      <c r="C192" s="168" t="s">
        <v>457</v>
      </c>
    </row>
    <row r="193" spans="1:3" x14ac:dyDescent="0.2">
      <c r="A193" s="169">
        <v>178</v>
      </c>
      <c r="B193" s="162" t="s">
        <v>271</v>
      </c>
      <c r="C193" s="168" t="s">
        <v>457</v>
      </c>
    </row>
    <row r="194" spans="1:3" x14ac:dyDescent="0.2">
      <c r="A194" s="169">
        <v>179</v>
      </c>
      <c r="B194" s="162" t="s">
        <v>262</v>
      </c>
      <c r="C194" s="168" t="s">
        <v>457</v>
      </c>
    </row>
    <row r="195" spans="1:3" x14ac:dyDescent="0.2">
      <c r="A195" s="169">
        <v>180</v>
      </c>
      <c r="B195" s="162" t="s">
        <v>262</v>
      </c>
      <c r="C195" s="168" t="s">
        <v>457</v>
      </c>
    </row>
    <row r="196" spans="1:3" x14ac:dyDescent="0.2">
      <c r="A196" s="169">
        <v>181</v>
      </c>
      <c r="B196" s="162" t="s">
        <v>262</v>
      </c>
      <c r="C196" s="168" t="s">
        <v>457</v>
      </c>
    </row>
    <row r="197" spans="1:3" x14ac:dyDescent="0.2">
      <c r="A197" s="169">
        <v>182</v>
      </c>
      <c r="B197" s="162" t="s">
        <v>262</v>
      </c>
      <c r="C197" s="168" t="s">
        <v>457</v>
      </c>
    </row>
    <row r="198" spans="1:3" x14ac:dyDescent="0.2">
      <c r="A198" s="169">
        <v>183</v>
      </c>
      <c r="B198" s="162" t="s">
        <v>262</v>
      </c>
      <c r="C198" s="168" t="s">
        <v>457</v>
      </c>
    </row>
    <row r="199" spans="1:3" x14ac:dyDescent="0.2">
      <c r="A199" s="169">
        <v>184</v>
      </c>
      <c r="B199" s="162" t="s">
        <v>262</v>
      </c>
      <c r="C199" s="168" t="s">
        <v>457</v>
      </c>
    </row>
    <row r="200" spans="1:3" x14ac:dyDescent="0.2">
      <c r="A200" s="169">
        <v>185</v>
      </c>
      <c r="B200" s="162" t="s">
        <v>262</v>
      </c>
      <c r="C200" s="168" t="s">
        <v>457</v>
      </c>
    </row>
    <row r="201" spans="1:3" x14ac:dyDescent="0.2">
      <c r="A201" s="169">
        <v>186</v>
      </c>
      <c r="B201" s="162" t="s">
        <v>262</v>
      </c>
      <c r="C201" s="168" t="s">
        <v>457</v>
      </c>
    </row>
    <row r="202" spans="1:3" x14ac:dyDescent="0.2">
      <c r="A202" s="169">
        <v>187</v>
      </c>
      <c r="B202" s="162" t="s">
        <v>262</v>
      </c>
      <c r="C202" s="168" t="s">
        <v>457</v>
      </c>
    </row>
    <row r="203" spans="1:3" x14ac:dyDescent="0.2">
      <c r="A203" s="169">
        <v>188</v>
      </c>
      <c r="B203" s="162" t="s">
        <v>262</v>
      </c>
      <c r="C203" s="168" t="s">
        <v>457</v>
      </c>
    </row>
    <row r="204" spans="1:3" x14ac:dyDescent="0.2">
      <c r="A204" s="169">
        <v>189</v>
      </c>
      <c r="B204" s="162" t="s">
        <v>262</v>
      </c>
      <c r="C204" s="168" t="s">
        <v>458</v>
      </c>
    </row>
    <row r="205" spans="1:3" x14ac:dyDescent="0.2">
      <c r="A205" s="169">
        <v>190</v>
      </c>
      <c r="B205" s="162" t="s">
        <v>262</v>
      </c>
      <c r="C205" s="168" t="s">
        <v>458</v>
      </c>
    </row>
    <row r="206" spans="1:3" x14ac:dyDescent="0.2">
      <c r="A206" s="169">
        <v>191</v>
      </c>
      <c r="B206" s="162" t="s">
        <v>262</v>
      </c>
      <c r="C206" s="168" t="s">
        <v>458</v>
      </c>
    </row>
    <row r="207" spans="1:3" x14ac:dyDescent="0.2">
      <c r="A207" s="169">
        <v>192</v>
      </c>
      <c r="B207" s="162" t="s">
        <v>262</v>
      </c>
      <c r="C207" s="168" t="s">
        <v>458</v>
      </c>
    </row>
    <row r="208" spans="1:3" x14ac:dyDescent="0.2">
      <c r="A208" s="169">
        <v>193</v>
      </c>
      <c r="B208" s="162" t="s">
        <v>262</v>
      </c>
      <c r="C208" s="168" t="s">
        <v>458</v>
      </c>
    </row>
    <row r="209" spans="1:3" x14ac:dyDescent="0.2">
      <c r="A209" s="169">
        <v>194</v>
      </c>
      <c r="B209" s="162" t="s">
        <v>262</v>
      </c>
      <c r="C209" s="168" t="s">
        <v>458</v>
      </c>
    </row>
    <row r="210" spans="1:3" x14ac:dyDescent="0.2">
      <c r="A210" s="169">
        <v>195</v>
      </c>
      <c r="B210" s="162" t="s">
        <v>262</v>
      </c>
      <c r="C210" s="168" t="s">
        <v>458</v>
      </c>
    </row>
    <row r="211" spans="1:3" x14ac:dyDescent="0.2">
      <c r="A211" s="169">
        <v>196</v>
      </c>
      <c r="B211" s="162" t="s">
        <v>262</v>
      </c>
      <c r="C211" s="168" t="s">
        <v>458</v>
      </c>
    </row>
    <row r="212" spans="1:3" x14ac:dyDescent="0.2">
      <c r="A212" s="169">
        <v>197</v>
      </c>
      <c r="B212" s="162" t="s">
        <v>262</v>
      </c>
      <c r="C212" s="168" t="s">
        <v>458</v>
      </c>
    </row>
    <row r="213" spans="1:3" x14ac:dyDescent="0.2">
      <c r="A213" s="169">
        <v>198</v>
      </c>
      <c r="B213" s="162" t="s">
        <v>262</v>
      </c>
      <c r="C213" s="168" t="s">
        <v>458</v>
      </c>
    </row>
    <row r="214" spans="1:3" x14ac:dyDescent="0.2">
      <c r="A214" s="169">
        <v>199</v>
      </c>
      <c r="B214" s="162" t="s">
        <v>262</v>
      </c>
      <c r="C214" s="168" t="s">
        <v>458</v>
      </c>
    </row>
    <row r="215" spans="1:3" x14ac:dyDescent="0.2">
      <c r="A215" s="169">
        <v>201</v>
      </c>
      <c r="B215" s="162" t="s">
        <v>262</v>
      </c>
      <c r="C215" s="168" t="s">
        <v>458</v>
      </c>
    </row>
    <row r="216" spans="1:3" x14ac:dyDescent="0.2">
      <c r="A216" s="169">
        <v>202</v>
      </c>
      <c r="B216" s="162" t="s">
        <v>262</v>
      </c>
      <c r="C216" s="168" t="s">
        <v>458</v>
      </c>
    </row>
    <row r="217" spans="1:3" x14ac:dyDescent="0.2">
      <c r="A217" s="169">
        <v>203</v>
      </c>
      <c r="B217" s="162" t="s">
        <v>262</v>
      </c>
      <c r="C217" s="168" t="s">
        <v>458</v>
      </c>
    </row>
    <row r="218" spans="1:3" x14ac:dyDescent="0.2">
      <c r="A218" s="169">
        <v>204</v>
      </c>
      <c r="B218" s="162" t="s">
        <v>262</v>
      </c>
      <c r="C218" s="168" t="s">
        <v>458</v>
      </c>
    </row>
    <row r="219" spans="1:3" x14ac:dyDescent="0.2">
      <c r="A219" s="169">
        <v>205</v>
      </c>
      <c r="B219" s="162" t="s">
        <v>262</v>
      </c>
      <c r="C219" s="168" t="s">
        <v>458</v>
      </c>
    </row>
    <row r="220" spans="1:3" x14ac:dyDescent="0.2">
      <c r="A220" s="169">
        <v>206</v>
      </c>
      <c r="B220" s="162" t="s">
        <v>262</v>
      </c>
      <c r="C220" s="168" t="s">
        <v>458</v>
      </c>
    </row>
    <row r="221" spans="1:3" x14ac:dyDescent="0.2">
      <c r="A221" s="169">
        <v>207</v>
      </c>
      <c r="B221" s="162" t="s">
        <v>262</v>
      </c>
      <c r="C221" s="168" t="s">
        <v>458</v>
      </c>
    </row>
    <row r="222" spans="1:3" x14ac:dyDescent="0.2">
      <c r="A222" s="169">
        <v>208</v>
      </c>
      <c r="B222" s="162" t="s">
        <v>262</v>
      </c>
      <c r="C222" s="168" t="s">
        <v>458</v>
      </c>
    </row>
    <row r="223" spans="1:3" x14ac:dyDescent="0.2">
      <c r="A223" s="169">
        <v>209</v>
      </c>
      <c r="B223" s="162" t="s">
        <v>262</v>
      </c>
      <c r="C223" s="168" t="s">
        <v>457</v>
      </c>
    </row>
    <row r="224" spans="1:3" x14ac:dyDescent="0.2">
      <c r="A224" s="169">
        <v>210</v>
      </c>
      <c r="B224" s="162" t="s">
        <v>262</v>
      </c>
      <c r="C224" s="168" t="s">
        <v>457</v>
      </c>
    </row>
    <row r="225" spans="1:3" x14ac:dyDescent="0.2">
      <c r="A225" s="169">
        <v>211</v>
      </c>
      <c r="B225" s="162" t="s">
        <v>262</v>
      </c>
      <c r="C225" s="168" t="s">
        <v>457</v>
      </c>
    </row>
    <row r="226" spans="1:3" x14ac:dyDescent="0.2">
      <c r="A226" s="169">
        <v>212</v>
      </c>
      <c r="B226" s="162" t="s">
        <v>262</v>
      </c>
      <c r="C226" s="168" t="s">
        <v>457</v>
      </c>
    </row>
    <row r="227" spans="1:3" x14ac:dyDescent="0.2">
      <c r="A227" s="169">
        <v>213</v>
      </c>
      <c r="B227" s="162" t="s">
        <v>262</v>
      </c>
      <c r="C227" s="168" t="s">
        <v>457</v>
      </c>
    </row>
    <row r="228" spans="1:3" x14ac:dyDescent="0.2">
      <c r="A228" s="169">
        <v>214</v>
      </c>
      <c r="B228" s="162" t="s">
        <v>262</v>
      </c>
      <c r="C228" s="168" t="s">
        <v>457</v>
      </c>
    </row>
    <row r="229" spans="1:3" x14ac:dyDescent="0.2">
      <c r="A229" s="169">
        <v>215</v>
      </c>
      <c r="B229" s="162" t="s">
        <v>262</v>
      </c>
      <c r="C229" s="168" t="s">
        <v>457</v>
      </c>
    </row>
    <row r="230" spans="1:3" x14ac:dyDescent="0.2">
      <c r="A230" s="169">
        <v>216</v>
      </c>
      <c r="B230" s="162" t="s">
        <v>262</v>
      </c>
      <c r="C230" s="168" t="s">
        <v>457</v>
      </c>
    </row>
    <row r="231" spans="1:3" x14ac:dyDescent="0.2">
      <c r="A231" s="169">
        <v>217</v>
      </c>
      <c r="B231" s="162" t="s">
        <v>262</v>
      </c>
      <c r="C231" s="168" t="s">
        <v>457</v>
      </c>
    </row>
    <row r="232" spans="1:3" x14ac:dyDescent="0.2">
      <c r="A232" s="169">
        <v>218</v>
      </c>
      <c r="B232" s="162" t="s">
        <v>262</v>
      </c>
      <c r="C232" s="168" t="s">
        <v>457</v>
      </c>
    </row>
    <row r="233" spans="1:3" x14ac:dyDescent="0.2">
      <c r="A233" s="169">
        <v>219</v>
      </c>
      <c r="B233" s="162" t="s">
        <v>262</v>
      </c>
      <c r="C233" s="168" t="s">
        <v>457</v>
      </c>
    </row>
    <row r="234" spans="1:3" x14ac:dyDescent="0.2">
      <c r="A234" s="169">
        <v>220</v>
      </c>
      <c r="B234" s="162" t="s">
        <v>262</v>
      </c>
      <c r="C234" s="168" t="s">
        <v>457</v>
      </c>
    </row>
    <row r="235" spans="1:3" x14ac:dyDescent="0.2">
      <c r="A235" s="169">
        <v>221</v>
      </c>
      <c r="B235" s="162" t="s">
        <v>262</v>
      </c>
      <c r="C235" s="168" t="s">
        <v>457</v>
      </c>
    </row>
    <row r="236" spans="1:3" x14ac:dyDescent="0.2">
      <c r="A236" s="169">
        <v>222</v>
      </c>
      <c r="B236" s="162" t="s">
        <v>262</v>
      </c>
      <c r="C236" s="168" t="s">
        <v>457</v>
      </c>
    </row>
    <row r="237" spans="1:3" x14ac:dyDescent="0.2">
      <c r="A237" s="169">
        <v>223</v>
      </c>
      <c r="B237" s="162" t="s">
        <v>262</v>
      </c>
      <c r="C237" s="168" t="s">
        <v>457</v>
      </c>
    </row>
    <row r="238" spans="1:3" x14ac:dyDescent="0.2">
      <c r="A238" s="169">
        <v>224</v>
      </c>
      <c r="B238" s="162" t="s">
        <v>262</v>
      </c>
      <c r="C238" s="168" t="s">
        <v>457</v>
      </c>
    </row>
    <row r="239" spans="1:3" x14ac:dyDescent="0.2">
      <c r="A239" s="169">
        <v>225</v>
      </c>
      <c r="B239" s="162" t="s">
        <v>262</v>
      </c>
      <c r="C239" s="168" t="s">
        <v>457</v>
      </c>
    </row>
    <row r="240" spans="1:3" x14ac:dyDescent="0.2">
      <c r="A240" s="169">
        <v>226</v>
      </c>
      <c r="B240" s="162" t="s">
        <v>262</v>
      </c>
      <c r="C240" s="168" t="s">
        <v>457</v>
      </c>
    </row>
    <row r="241" spans="1:3" x14ac:dyDescent="0.2">
      <c r="A241" s="169">
        <v>227</v>
      </c>
      <c r="B241" s="162" t="s">
        <v>262</v>
      </c>
      <c r="C241" s="168" t="s">
        <v>457</v>
      </c>
    </row>
    <row r="242" spans="1:3" x14ac:dyDescent="0.2">
      <c r="A242" s="169">
        <v>228</v>
      </c>
      <c r="B242" s="162" t="s">
        <v>272</v>
      </c>
      <c r="C242" s="168" t="s">
        <v>458</v>
      </c>
    </row>
    <row r="243" spans="1:3" x14ac:dyDescent="0.2">
      <c r="A243" s="169">
        <v>229</v>
      </c>
      <c r="B243" s="162" t="s">
        <v>272</v>
      </c>
      <c r="C243" s="168" t="s">
        <v>458</v>
      </c>
    </row>
    <row r="244" spans="1:3" x14ac:dyDescent="0.2">
      <c r="A244" s="169">
        <v>230</v>
      </c>
      <c r="B244" s="162" t="s">
        <v>262</v>
      </c>
      <c r="C244" s="168" t="s">
        <v>458</v>
      </c>
    </row>
    <row r="245" spans="1:3" x14ac:dyDescent="0.2">
      <c r="A245" s="169">
        <v>231</v>
      </c>
      <c r="B245" s="162" t="s">
        <v>250</v>
      </c>
      <c r="C245" s="168" t="s">
        <v>457</v>
      </c>
    </row>
    <row r="246" spans="1:3" x14ac:dyDescent="0.2">
      <c r="A246" s="169">
        <v>233</v>
      </c>
      <c r="B246" s="162" t="s">
        <v>250</v>
      </c>
      <c r="C246" s="168" t="s">
        <v>457</v>
      </c>
    </row>
    <row r="247" spans="1:3" x14ac:dyDescent="0.2">
      <c r="A247" s="169">
        <v>234</v>
      </c>
      <c r="B247" s="162" t="s">
        <v>250</v>
      </c>
      <c r="C247" s="168" t="s">
        <v>457</v>
      </c>
    </row>
    <row r="248" spans="1:3" x14ac:dyDescent="0.2">
      <c r="A248" s="169">
        <v>235</v>
      </c>
      <c r="B248" s="162" t="s">
        <v>250</v>
      </c>
      <c r="C248" s="168" t="s">
        <v>457</v>
      </c>
    </row>
    <row r="249" spans="1:3" x14ac:dyDescent="0.2">
      <c r="A249" s="169">
        <v>236</v>
      </c>
      <c r="B249" s="162" t="s">
        <v>250</v>
      </c>
      <c r="C249" s="168" t="s">
        <v>457</v>
      </c>
    </row>
    <row r="250" spans="1:3" x14ac:dyDescent="0.2">
      <c r="A250" s="169">
        <v>237</v>
      </c>
      <c r="B250" s="162" t="s">
        <v>250</v>
      </c>
      <c r="C250" s="168" t="s">
        <v>457</v>
      </c>
    </row>
    <row r="251" spans="1:3" x14ac:dyDescent="0.2">
      <c r="A251" s="169">
        <v>238</v>
      </c>
      <c r="B251" s="162" t="s">
        <v>262</v>
      </c>
      <c r="C251" s="168" t="s">
        <v>457</v>
      </c>
    </row>
    <row r="252" spans="1:3" x14ac:dyDescent="0.2">
      <c r="A252" s="169">
        <v>241</v>
      </c>
      <c r="B252" s="162" t="s">
        <v>273</v>
      </c>
      <c r="C252" s="168" t="s">
        <v>457</v>
      </c>
    </row>
    <row r="253" spans="1:3" x14ac:dyDescent="0.2">
      <c r="A253" s="169">
        <v>242</v>
      </c>
      <c r="B253" s="162" t="s">
        <v>274</v>
      </c>
      <c r="C253" s="168" t="s">
        <v>457</v>
      </c>
    </row>
    <row r="254" spans="1:3" x14ac:dyDescent="0.2">
      <c r="A254" s="169">
        <v>243</v>
      </c>
      <c r="B254" s="162" t="s">
        <v>238</v>
      </c>
      <c r="C254" s="168" t="s">
        <v>457</v>
      </c>
    </row>
    <row r="255" spans="1:3" x14ac:dyDescent="0.2">
      <c r="A255" s="169">
        <v>244</v>
      </c>
      <c r="B255" s="162" t="s">
        <v>262</v>
      </c>
      <c r="C255" s="168" t="s">
        <v>457</v>
      </c>
    </row>
    <row r="256" spans="1:3" x14ac:dyDescent="0.2">
      <c r="A256" s="169">
        <v>245</v>
      </c>
      <c r="B256" s="162" t="s">
        <v>274</v>
      </c>
      <c r="C256" s="168" t="s">
        <v>457</v>
      </c>
    </row>
    <row r="257" spans="1:3" x14ac:dyDescent="0.2">
      <c r="A257" s="169">
        <v>246</v>
      </c>
      <c r="B257" s="162" t="s">
        <v>275</v>
      </c>
      <c r="C257" s="168" t="s">
        <v>457</v>
      </c>
    </row>
    <row r="258" spans="1:3" x14ac:dyDescent="0.2">
      <c r="A258" s="169">
        <v>247</v>
      </c>
      <c r="B258" s="162" t="s">
        <v>274</v>
      </c>
      <c r="C258" s="168" t="s">
        <v>457</v>
      </c>
    </row>
    <row r="259" spans="1:3" x14ac:dyDescent="0.2">
      <c r="A259" s="169">
        <v>248</v>
      </c>
      <c r="B259" s="162" t="s">
        <v>262</v>
      </c>
      <c r="C259" s="168" t="s">
        <v>457</v>
      </c>
    </row>
    <row r="260" spans="1:3" x14ac:dyDescent="0.2">
      <c r="A260" s="169">
        <v>249</v>
      </c>
      <c r="B260" s="162" t="s">
        <v>274</v>
      </c>
      <c r="C260" s="168" t="s">
        <v>457</v>
      </c>
    </row>
    <row r="261" spans="1:3" x14ac:dyDescent="0.2">
      <c r="A261" s="169">
        <v>250</v>
      </c>
      <c r="B261" s="162" t="s">
        <v>276</v>
      </c>
      <c r="C261" s="168" t="s">
        <v>458</v>
      </c>
    </row>
    <row r="262" spans="1:3" x14ac:dyDescent="0.2">
      <c r="A262" s="169">
        <v>251</v>
      </c>
      <c r="B262" s="162" t="s">
        <v>276</v>
      </c>
      <c r="C262" s="168" t="s">
        <v>458</v>
      </c>
    </row>
    <row r="263" spans="1:3" x14ac:dyDescent="0.2">
      <c r="A263" s="169">
        <v>252</v>
      </c>
      <c r="B263" s="162" t="s">
        <v>276</v>
      </c>
      <c r="C263" s="168" t="s">
        <v>458</v>
      </c>
    </row>
    <row r="264" spans="1:3" x14ac:dyDescent="0.2">
      <c r="A264" s="169">
        <v>253</v>
      </c>
      <c r="B264" s="162" t="s">
        <v>276</v>
      </c>
      <c r="C264" s="168" t="s">
        <v>458</v>
      </c>
    </row>
    <row r="265" spans="1:3" x14ac:dyDescent="0.2">
      <c r="A265" s="169">
        <v>254</v>
      </c>
      <c r="B265" s="162" t="s">
        <v>277</v>
      </c>
      <c r="C265" s="168" t="s">
        <v>457</v>
      </c>
    </row>
    <row r="266" spans="1:3" x14ac:dyDescent="0.2">
      <c r="A266" s="169">
        <v>255</v>
      </c>
      <c r="B266" s="162" t="s">
        <v>278</v>
      </c>
      <c r="C266" s="168" t="s">
        <v>457</v>
      </c>
    </row>
    <row r="267" spans="1:3" x14ac:dyDescent="0.2">
      <c r="A267" s="169">
        <v>257</v>
      </c>
      <c r="B267" s="162" t="s">
        <v>279</v>
      </c>
      <c r="C267" s="168" t="s">
        <v>457</v>
      </c>
    </row>
    <row r="268" spans="1:3" x14ac:dyDescent="0.2">
      <c r="A268" s="169">
        <v>258</v>
      </c>
      <c r="B268" s="162" t="s">
        <v>280</v>
      </c>
      <c r="C268" s="168" t="s">
        <v>457</v>
      </c>
    </row>
    <row r="269" spans="1:3" x14ac:dyDescent="0.2">
      <c r="A269" s="169">
        <v>259</v>
      </c>
      <c r="B269" s="162" t="s">
        <v>281</v>
      </c>
      <c r="C269" s="168" t="s">
        <v>457</v>
      </c>
    </row>
    <row r="270" spans="1:3" x14ac:dyDescent="0.2">
      <c r="A270" s="169">
        <v>260</v>
      </c>
      <c r="B270" s="162" t="s">
        <v>280</v>
      </c>
      <c r="C270" s="168" t="s">
        <v>458</v>
      </c>
    </row>
    <row r="271" spans="1:3" x14ac:dyDescent="0.2">
      <c r="A271" s="169">
        <v>261</v>
      </c>
      <c r="B271" s="162" t="s">
        <v>280</v>
      </c>
      <c r="C271" s="168" t="s">
        <v>457</v>
      </c>
    </row>
    <row r="272" spans="1:3" x14ac:dyDescent="0.2">
      <c r="A272" s="169">
        <v>262</v>
      </c>
      <c r="B272" s="162" t="s">
        <v>280</v>
      </c>
      <c r="C272" s="168" t="s">
        <v>457</v>
      </c>
    </row>
    <row r="273" spans="1:3" x14ac:dyDescent="0.2">
      <c r="A273" s="169">
        <v>263</v>
      </c>
      <c r="B273" s="162" t="s">
        <v>280</v>
      </c>
      <c r="C273" s="168" t="s">
        <v>457</v>
      </c>
    </row>
    <row r="274" spans="1:3" x14ac:dyDescent="0.2">
      <c r="A274" s="169">
        <v>264</v>
      </c>
      <c r="B274" s="162" t="s">
        <v>280</v>
      </c>
      <c r="C274" s="168" t="s">
        <v>457</v>
      </c>
    </row>
    <row r="275" spans="1:3" x14ac:dyDescent="0.2">
      <c r="A275" s="169">
        <v>265</v>
      </c>
      <c r="B275" s="162" t="s">
        <v>282</v>
      </c>
      <c r="C275" s="168" t="s">
        <v>458</v>
      </c>
    </row>
    <row r="276" spans="1:3" x14ac:dyDescent="0.2">
      <c r="A276" s="169">
        <v>266</v>
      </c>
      <c r="B276" s="162" t="s">
        <v>282</v>
      </c>
      <c r="C276" s="168" t="s">
        <v>458</v>
      </c>
    </row>
    <row r="277" spans="1:3" x14ac:dyDescent="0.2">
      <c r="A277" s="169">
        <v>267</v>
      </c>
      <c r="B277" s="162" t="s">
        <v>282</v>
      </c>
      <c r="C277" s="168" t="s">
        <v>458</v>
      </c>
    </row>
    <row r="278" spans="1:3" x14ac:dyDescent="0.2">
      <c r="A278" s="169">
        <v>268</v>
      </c>
      <c r="B278" s="162" t="s">
        <v>282</v>
      </c>
      <c r="C278" s="168" t="s">
        <v>458</v>
      </c>
    </row>
    <row r="279" spans="1:3" x14ac:dyDescent="0.2">
      <c r="A279" s="169">
        <v>269</v>
      </c>
      <c r="B279" s="162" t="s">
        <v>282</v>
      </c>
      <c r="C279" s="168" t="s">
        <v>458</v>
      </c>
    </row>
    <row r="280" spans="1:3" x14ac:dyDescent="0.2">
      <c r="A280" s="169">
        <v>270</v>
      </c>
      <c r="B280" s="162" t="s">
        <v>282</v>
      </c>
      <c r="C280" s="168" t="s">
        <v>458</v>
      </c>
    </row>
    <row r="281" spans="1:3" x14ac:dyDescent="0.2">
      <c r="A281" s="169">
        <v>271</v>
      </c>
      <c r="B281" s="162" t="s">
        <v>282</v>
      </c>
      <c r="C281" s="168" t="s">
        <v>458</v>
      </c>
    </row>
    <row r="282" spans="1:3" x14ac:dyDescent="0.2">
      <c r="A282" s="169">
        <v>272</v>
      </c>
      <c r="B282" s="162" t="s">
        <v>282</v>
      </c>
      <c r="C282" s="168" t="s">
        <v>458</v>
      </c>
    </row>
    <row r="283" spans="1:3" x14ac:dyDescent="0.2">
      <c r="A283" s="169">
        <v>273</v>
      </c>
      <c r="B283" s="162" t="s">
        <v>282</v>
      </c>
      <c r="C283" s="168" t="s">
        <v>458</v>
      </c>
    </row>
    <row r="284" spans="1:3" x14ac:dyDescent="0.2">
      <c r="A284" s="169">
        <v>274</v>
      </c>
      <c r="B284" s="162" t="s">
        <v>282</v>
      </c>
      <c r="C284" s="168" t="s">
        <v>458</v>
      </c>
    </row>
    <row r="285" spans="1:3" x14ac:dyDescent="0.2">
      <c r="A285" s="169">
        <v>276</v>
      </c>
      <c r="B285" s="162" t="s">
        <v>282</v>
      </c>
      <c r="C285" s="168" t="s">
        <v>458</v>
      </c>
    </row>
    <row r="286" spans="1:3" x14ac:dyDescent="0.2">
      <c r="A286" s="169">
        <v>277</v>
      </c>
      <c r="B286" s="162" t="s">
        <v>283</v>
      </c>
      <c r="C286" s="168" t="s">
        <v>458</v>
      </c>
    </row>
    <row r="287" spans="1:3" x14ac:dyDescent="0.2">
      <c r="A287" s="169">
        <v>278</v>
      </c>
      <c r="B287" s="162" t="s">
        <v>284</v>
      </c>
      <c r="C287" s="168" t="s">
        <v>458</v>
      </c>
    </row>
    <row r="288" spans="1:3" x14ac:dyDescent="0.2">
      <c r="A288" s="169">
        <v>279</v>
      </c>
      <c r="B288" s="162" t="s">
        <v>285</v>
      </c>
      <c r="C288" s="168" t="s">
        <v>458</v>
      </c>
    </row>
    <row r="289" spans="1:3" x14ac:dyDescent="0.2">
      <c r="A289" s="169">
        <v>280</v>
      </c>
      <c r="B289" s="162" t="s">
        <v>286</v>
      </c>
      <c r="C289" s="168" t="s">
        <v>458</v>
      </c>
    </row>
    <row r="290" spans="1:3" x14ac:dyDescent="0.2">
      <c r="A290" s="169">
        <v>281</v>
      </c>
      <c r="B290" s="162" t="s">
        <v>287</v>
      </c>
      <c r="C290" s="168" t="s">
        <v>457</v>
      </c>
    </row>
    <row r="291" spans="1:3" x14ac:dyDescent="0.2">
      <c r="A291" s="169">
        <v>283</v>
      </c>
      <c r="B291" s="162" t="s">
        <v>288</v>
      </c>
      <c r="C291" s="168" t="s">
        <v>457</v>
      </c>
    </row>
    <row r="292" spans="1:3" x14ac:dyDescent="0.2">
      <c r="A292" s="169">
        <v>284</v>
      </c>
      <c r="B292" s="162" t="s">
        <v>230</v>
      </c>
      <c r="C292" s="168" t="s">
        <v>458</v>
      </c>
    </row>
    <row r="293" spans="1:3" x14ac:dyDescent="0.2">
      <c r="A293" s="169">
        <v>285</v>
      </c>
      <c r="B293" s="162" t="s">
        <v>230</v>
      </c>
      <c r="C293" s="168" t="s">
        <v>458</v>
      </c>
    </row>
    <row r="294" spans="1:3" x14ac:dyDescent="0.2">
      <c r="A294" s="169">
        <v>286</v>
      </c>
      <c r="B294" s="162" t="s">
        <v>289</v>
      </c>
      <c r="C294" s="168" t="s">
        <v>458</v>
      </c>
    </row>
    <row r="295" spans="1:3" x14ac:dyDescent="0.2">
      <c r="A295" s="169">
        <v>287</v>
      </c>
      <c r="B295" s="162" t="s">
        <v>290</v>
      </c>
      <c r="C295" s="168" t="s">
        <v>458</v>
      </c>
    </row>
    <row r="296" spans="1:3" x14ac:dyDescent="0.2">
      <c r="A296" s="169">
        <v>288</v>
      </c>
      <c r="B296" s="162" t="s">
        <v>291</v>
      </c>
      <c r="C296" s="168" t="s">
        <v>458</v>
      </c>
    </row>
    <row r="297" spans="1:3" x14ac:dyDescent="0.2">
      <c r="A297" s="169">
        <v>289</v>
      </c>
      <c r="B297" s="162" t="s">
        <v>291</v>
      </c>
      <c r="C297" s="168" t="s">
        <v>458</v>
      </c>
    </row>
    <row r="298" spans="1:3" x14ac:dyDescent="0.2">
      <c r="A298" s="169">
        <v>290</v>
      </c>
      <c r="B298" s="162" t="s">
        <v>291</v>
      </c>
      <c r="C298" s="168" t="s">
        <v>458</v>
      </c>
    </row>
    <row r="299" spans="1:3" x14ac:dyDescent="0.2">
      <c r="A299" s="169">
        <v>291</v>
      </c>
      <c r="B299" s="162" t="s">
        <v>291</v>
      </c>
      <c r="C299" s="168" t="s">
        <v>458</v>
      </c>
    </row>
    <row r="300" spans="1:3" x14ac:dyDescent="0.2">
      <c r="A300" s="169">
        <v>292</v>
      </c>
      <c r="B300" s="162" t="s">
        <v>291</v>
      </c>
      <c r="C300" s="168" t="s">
        <v>458</v>
      </c>
    </row>
    <row r="301" spans="1:3" x14ac:dyDescent="0.2">
      <c r="A301" s="169">
        <v>297</v>
      </c>
      <c r="B301" s="162" t="s">
        <v>291</v>
      </c>
      <c r="C301" s="168" t="s">
        <v>458</v>
      </c>
    </row>
    <row r="302" spans="1:3" x14ac:dyDescent="0.2">
      <c r="A302" s="169">
        <v>298</v>
      </c>
      <c r="B302" s="162" t="s">
        <v>291</v>
      </c>
      <c r="C302" s="168" t="s">
        <v>458</v>
      </c>
    </row>
    <row r="303" spans="1:3" x14ac:dyDescent="0.2">
      <c r="A303" s="169">
        <v>299</v>
      </c>
      <c r="B303" s="162" t="s">
        <v>291</v>
      </c>
      <c r="C303" s="168" t="s">
        <v>458</v>
      </c>
    </row>
    <row r="304" spans="1:3" x14ac:dyDescent="0.2">
      <c r="A304" s="169">
        <v>300</v>
      </c>
      <c r="B304" s="162" t="s">
        <v>292</v>
      </c>
      <c r="C304" s="168" t="s">
        <v>457</v>
      </c>
    </row>
    <row r="305" spans="1:3" x14ac:dyDescent="0.2">
      <c r="A305" s="169">
        <v>301</v>
      </c>
      <c r="B305" s="162" t="s">
        <v>293</v>
      </c>
      <c r="C305" s="168" t="s">
        <v>457</v>
      </c>
    </row>
    <row r="306" spans="1:3" x14ac:dyDescent="0.2">
      <c r="A306" s="169">
        <v>302</v>
      </c>
      <c r="B306" s="162" t="s">
        <v>294</v>
      </c>
      <c r="C306" s="168" t="s">
        <v>457</v>
      </c>
    </row>
    <row r="307" spans="1:3" x14ac:dyDescent="0.2">
      <c r="A307" s="169">
        <v>303</v>
      </c>
      <c r="B307" s="162" t="s">
        <v>291</v>
      </c>
      <c r="C307" s="168" t="s">
        <v>458</v>
      </c>
    </row>
    <row r="308" spans="1:3" x14ac:dyDescent="0.2">
      <c r="A308" s="169">
        <v>304</v>
      </c>
      <c r="B308" s="162" t="s">
        <v>291</v>
      </c>
      <c r="C308" s="168" t="s">
        <v>458</v>
      </c>
    </row>
    <row r="309" spans="1:3" x14ac:dyDescent="0.2">
      <c r="A309" s="169">
        <v>305</v>
      </c>
      <c r="B309" s="162" t="s">
        <v>295</v>
      </c>
      <c r="C309" s="168" t="s">
        <v>457</v>
      </c>
    </row>
    <row r="310" spans="1:3" x14ac:dyDescent="0.2">
      <c r="A310" s="169">
        <v>306</v>
      </c>
      <c r="B310" s="162" t="s">
        <v>295</v>
      </c>
      <c r="C310" s="168" t="s">
        <v>457</v>
      </c>
    </row>
    <row r="311" spans="1:3" x14ac:dyDescent="0.2">
      <c r="A311" s="169">
        <v>307</v>
      </c>
      <c r="B311" s="162" t="s">
        <v>295</v>
      </c>
      <c r="C311" s="168" t="s">
        <v>457</v>
      </c>
    </row>
    <row r="312" spans="1:3" x14ac:dyDescent="0.2">
      <c r="A312" s="169">
        <v>308</v>
      </c>
      <c r="B312" s="162" t="s">
        <v>295</v>
      </c>
      <c r="C312" s="168" t="s">
        <v>457</v>
      </c>
    </row>
    <row r="313" spans="1:3" x14ac:dyDescent="0.2">
      <c r="A313" s="169">
        <v>309</v>
      </c>
      <c r="B313" s="162" t="s">
        <v>296</v>
      </c>
      <c r="C313" s="168" t="s">
        <v>457</v>
      </c>
    </row>
    <row r="314" spans="1:3" x14ac:dyDescent="0.2">
      <c r="A314" s="169">
        <v>310</v>
      </c>
      <c r="B314" s="162" t="s">
        <v>297</v>
      </c>
      <c r="C314" s="168" t="s">
        <v>457</v>
      </c>
    </row>
    <row r="315" spans="1:3" x14ac:dyDescent="0.2">
      <c r="A315" s="169">
        <v>312</v>
      </c>
      <c r="B315" s="162" t="s">
        <v>298</v>
      </c>
      <c r="C315" s="168" t="s">
        <v>457</v>
      </c>
    </row>
    <row r="316" spans="1:3" x14ac:dyDescent="0.2">
      <c r="A316" s="169">
        <v>313</v>
      </c>
      <c r="B316" s="162" t="s">
        <v>299</v>
      </c>
      <c r="C316" s="168" t="s">
        <v>458</v>
      </c>
    </row>
    <row r="317" spans="1:3" x14ac:dyDescent="0.2">
      <c r="A317" s="169">
        <v>314</v>
      </c>
      <c r="B317" s="162" t="s">
        <v>300</v>
      </c>
      <c r="C317" s="168" t="s">
        <v>458</v>
      </c>
    </row>
    <row r="318" spans="1:3" x14ac:dyDescent="0.2">
      <c r="A318" s="169">
        <v>315</v>
      </c>
      <c r="B318" s="162" t="s">
        <v>301</v>
      </c>
      <c r="C318" s="168" t="s">
        <v>458</v>
      </c>
    </row>
    <row r="319" spans="1:3" x14ac:dyDescent="0.2">
      <c r="A319" s="169">
        <v>316</v>
      </c>
      <c r="B319" s="162" t="s">
        <v>302</v>
      </c>
      <c r="C319" s="168" t="s">
        <v>457</v>
      </c>
    </row>
    <row r="320" spans="1:3" x14ac:dyDescent="0.2">
      <c r="A320" s="169">
        <v>317</v>
      </c>
      <c r="B320" s="162" t="s">
        <v>302</v>
      </c>
      <c r="C320" s="168" t="s">
        <v>457</v>
      </c>
    </row>
    <row r="321" spans="1:3" x14ac:dyDescent="0.2">
      <c r="A321" s="169">
        <v>318</v>
      </c>
      <c r="B321" s="162" t="s">
        <v>302</v>
      </c>
      <c r="C321" s="168" t="s">
        <v>457</v>
      </c>
    </row>
    <row r="322" spans="1:3" x14ac:dyDescent="0.2">
      <c r="A322" s="169">
        <v>319</v>
      </c>
      <c r="B322" s="162" t="s">
        <v>303</v>
      </c>
      <c r="C322" s="168" t="s">
        <v>457</v>
      </c>
    </row>
    <row r="323" spans="1:3" x14ac:dyDescent="0.2">
      <c r="A323" s="169">
        <v>320</v>
      </c>
      <c r="B323" s="162" t="s">
        <v>302</v>
      </c>
      <c r="C323" s="168" t="s">
        <v>457</v>
      </c>
    </row>
    <row r="324" spans="1:3" x14ac:dyDescent="0.2">
      <c r="A324" s="169">
        <v>321</v>
      </c>
      <c r="B324" s="162" t="s">
        <v>302</v>
      </c>
      <c r="C324" s="168" t="s">
        <v>457</v>
      </c>
    </row>
    <row r="325" spans="1:3" x14ac:dyDescent="0.2">
      <c r="A325" s="169">
        <v>322</v>
      </c>
      <c r="B325" s="162" t="s">
        <v>302</v>
      </c>
      <c r="C325" s="168" t="s">
        <v>457</v>
      </c>
    </row>
    <row r="326" spans="1:3" x14ac:dyDescent="0.2">
      <c r="A326" s="169">
        <v>323</v>
      </c>
      <c r="B326" s="162" t="s">
        <v>302</v>
      </c>
      <c r="C326" s="168" t="s">
        <v>457</v>
      </c>
    </row>
    <row r="327" spans="1:3" x14ac:dyDescent="0.2">
      <c r="A327" s="169">
        <v>324</v>
      </c>
      <c r="B327" s="162" t="s">
        <v>304</v>
      </c>
      <c r="C327" s="168" t="s">
        <v>457</v>
      </c>
    </row>
    <row r="328" spans="1:3" x14ac:dyDescent="0.2">
      <c r="A328" s="169">
        <v>325</v>
      </c>
      <c r="B328" s="162" t="s">
        <v>305</v>
      </c>
      <c r="C328" s="168" t="s">
        <v>457</v>
      </c>
    </row>
    <row r="329" spans="1:3" x14ac:dyDescent="0.2">
      <c r="A329" s="169">
        <v>326</v>
      </c>
      <c r="B329" s="162" t="s">
        <v>305</v>
      </c>
      <c r="C329" s="168" t="s">
        <v>457</v>
      </c>
    </row>
    <row r="330" spans="1:3" x14ac:dyDescent="0.2">
      <c r="A330" s="169">
        <v>327</v>
      </c>
      <c r="B330" s="162" t="s">
        <v>305</v>
      </c>
      <c r="C330" s="168" t="s">
        <v>457</v>
      </c>
    </row>
    <row r="331" spans="1:3" x14ac:dyDescent="0.2">
      <c r="A331" s="169">
        <v>328</v>
      </c>
      <c r="B331" s="162" t="s">
        <v>305</v>
      </c>
      <c r="C331" s="168" t="s">
        <v>457</v>
      </c>
    </row>
    <row r="332" spans="1:3" x14ac:dyDescent="0.2">
      <c r="A332" s="169">
        <v>329</v>
      </c>
      <c r="B332" s="162" t="s">
        <v>305</v>
      </c>
      <c r="C332" s="168" t="s">
        <v>457</v>
      </c>
    </row>
    <row r="333" spans="1:3" x14ac:dyDescent="0.2">
      <c r="A333" s="169">
        <v>330</v>
      </c>
      <c r="B333" s="162" t="s">
        <v>305</v>
      </c>
      <c r="C333" s="168" t="s">
        <v>457</v>
      </c>
    </row>
    <row r="334" spans="1:3" x14ac:dyDescent="0.2">
      <c r="A334" s="169">
        <v>331</v>
      </c>
      <c r="B334" s="162" t="s">
        <v>305</v>
      </c>
      <c r="C334" s="168" t="s">
        <v>457</v>
      </c>
    </row>
    <row r="335" spans="1:3" x14ac:dyDescent="0.2">
      <c r="A335" s="169">
        <v>332</v>
      </c>
      <c r="B335" s="162" t="s">
        <v>305</v>
      </c>
      <c r="C335" s="168" t="s">
        <v>458</v>
      </c>
    </row>
    <row r="336" spans="1:3" x14ac:dyDescent="0.2">
      <c r="A336" s="169">
        <v>334</v>
      </c>
      <c r="B336" s="162" t="s">
        <v>306</v>
      </c>
      <c r="C336" s="168" t="s">
        <v>457</v>
      </c>
    </row>
    <row r="337" spans="1:3" x14ac:dyDescent="0.2">
      <c r="A337" s="169">
        <v>335</v>
      </c>
      <c r="B337" s="162" t="s">
        <v>307</v>
      </c>
      <c r="C337" s="168" t="s">
        <v>457</v>
      </c>
    </row>
    <row r="338" spans="1:3" x14ac:dyDescent="0.2">
      <c r="A338" s="169">
        <v>336</v>
      </c>
      <c r="B338" s="162" t="s">
        <v>308</v>
      </c>
      <c r="C338" s="168" t="s">
        <v>458</v>
      </c>
    </row>
    <row r="339" spans="1:3" x14ac:dyDescent="0.2">
      <c r="A339" s="169">
        <v>337</v>
      </c>
      <c r="B339" s="162" t="s">
        <v>308</v>
      </c>
      <c r="C339" s="168" t="s">
        <v>458</v>
      </c>
    </row>
    <row r="340" spans="1:3" x14ac:dyDescent="0.2">
      <c r="A340" s="169">
        <v>338</v>
      </c>
      <c r="B340" s="162" t="s">
        <v>309</v>
      </c>
      <c r="C340" s="168" t="s">
        <v>457</v>
      </c>
    </row>
    <row r="341" spans="1:3" x14ac:dyDescent="0.2">
      <c r="A341" s="169">
        <v>339</v>
      </c>
      <c r="B341" s="162" t="s">
        <v>310</v>
      </c>
      <c r="C341" s="168" t="s">
        <v>458</v>
      </c>
    </row>
    <row r="342" spans="1:3" x14ac:dyDescent="0.2">
      <c r="A342" s="169">
        <v>340</v>
      </c>
      <c r="B342" s="162" t="s">
        <v>310</v>
      </c>
      <c r="C342" s="168" t="s">
        <v>458</v>
      </c>
    </row>
    <row r="343" spans="1:3" x14ac:dyDescent="0.2">
      <c r="A343" s="169">
        <v>341</v>
      </c>
      <c r="B343" s="162" t="s">
        <v>310</v>
      </c>
      <c r="C343" s="168" t="s">
        <v>458</v>
      </c>
    </row>
    <row r="344" spans="1:3" x14ac:dyDescent="0.2">
      <c r="A344" s="169">
        <v>342</v>
      </c>
      <c r="B344" s="162" t="s">
        <v>311</v>
      </c>
      <c r="C344" s="168" t="s">
        <v>457</v>
      </c>
    </row>
    <row r="345" spans="1:3" x14ac:dyDescent="0.2">
      <c r="A345" s="169">
        <v>343</v>
      </c>
      <c r="B345" s="162" t="s">
        <v>312</v>
      </c>
      <c r="C345" s="168" t="s">
        <v>457</v>
      </c>
    </row>
    <row r="346" spans="1:3" x14ac:dyDescent="0.2">
      <c r="A346" s="169">
        <v>344</v>
      </c>
      <c r="B346" s="162" t="s">
        <v>313</v>
      </c>
      <c r="C346" s="168" t="s">
        <v>457</v>
      </c>
    </row>
    <row r="347" spans="1:3" x14ac:dyDescent="0.2">
      <c r="A347" s="169">
        <v>344</v>
      </c>
      <c r="B347" s="162" t="s">
        <v>313</v>
      </c>
      <c r="C347" s="168" t="s">
        <v>458</v>
      </c>
    </row>
    <row r="348" spans="1:3" x14ac:dyDescent="0.2">
      <c r="A348" s="169">
        <v>345</v>
      </c>
      <c r="B348" s="162" t="s">
        <v>314</v>
      </c>
      <c r="C348" s="168" t="s">
        <v>457</v>
      </c>
    </row>
    <row r="349" spans="1:3" x14ac:dyDescent="0.2">
      <c r="A349" s="169">
        <v>346</v>
      </c>
      <c r="B349" s="162" t="s">
        <v>315</v>
      </c>
      <c r="C349" s="168" t="s">
        <v>458</v>
      </c>
    </row>
    <row r="350" spans="1:3" x14ac:dyDescent="0.2">
      <c r="A350" s="169">
        <v>347</v>
      </c>
      <c r="B350" s="162" t="s">
        <v>316</v>
      </c>
      <c r="C350" s="168" t="s">
        <v>458</v>
      </c>
    </row>
    <row r="351" spans="1:3" x14ac:dyDescent="0.2">
      <c r="A351" s="169">
        <v>348</v>
      </c>
      <c r="B351" s="162" t="s">
        <v>316</v>
      </c>
      <c r="C351" s="168" t="s">
        <v>458</v>
      </c>
    </row>
    <row r="352" spans="1:3" x14ac:dyDescent="0.2">
      <c r="A352" s="169">
        <v>349</v>
      </c>
      <c r="B352" s="162" t="s">
        <v>262</v>
      </c>
      <c r="C352" s="168" t="s">
        <v>457</v>
      </c>
    </row>
    <row r="353" spans="1:3" x14ac:dyDescent="0.2">
      <c r="A353" s="169">
        <v>350</v>
      </c>
      <c r="B353" s="162" t="s">
        <v>317</v>
      </c>
      <c r="C353" s="168" t="s">
        <v>458</v>
      </c>
    </row>
    <row r="354" spans="1:3" x14ac:dyDescent="0.2">
      <c r="A354" s="169">
        <v>351</v>
      </c>
      <c r="B354" s="162" t="s">
        <v>318</v>
      </c>
      <c r="C354" s="168" t="s">
        <v>457</v>
      </c>
    </row>
    <row r="355" spans="1:3" x14ac:dyDescent="0.2">
      <c r="A355" s="169">
        <v>352</v>
      </c>
      <c r="B355" s="162" t="s">
        <v>319</v>
      </c>
      <c r="C355" s="168" t="s">
        <v>457</v>
      </c>
    </row>
    <row r="356" spans="1:3" x14ac:dyDescent="0.2">
      <c r="A356" s="169">
        <v>353</v>
      </c>
      <c r="B356" s="162" t="s">
        <v>320</v>
      </c>
      <c r="C356" s="168" t="s">
        <v>457</v>
      </c>
    </row>
    <row r="357" spans="1:3" x14ac:dyDescent="0.2">
      <c r="A357" s="169">
        <v>354</v>
      </c>
      <c r="B357" s="162" t="s">
        <v>237</v>
      </c>
      <c r="C357" s="168" t="s">
        <v>458</v>
      </c>
    </row>
    <row r="358" spans="1:3" x14ac:dyDescent="0.2">
      <c r="A358" s="169">
        <v>355</v>
      </c>
      <c r="B358" s="162" t="s">
        <v>321</v>
      </c>
      <c r="C358" s="168" t="s">
        <v>457</v>
      </c>
    </row>
    <row r="359" spans="1:3" x14ac:dyDescent="0.2">
      <c r="A359" s="169">
        <v>357</v>
      </c>
      <c r="B359" s="162" t="s">
        <v>322</v>
      </c>
      <c r="C359" s="168" t="s">
        <v>458</v>
      </c>
    </row>
    <row r="360" spans="1:3" x14ac:dyDescent="0.2">
      <c r="A360" s="169">
        <v>358</v>
      </c>
      <c r="B360" s="162" t="s">
        <v>322</v>
      </c>
      <c r="C360" s="168" t="s">
        <v>458</v>
      </c>
    </row>
    <row r="361" spans="1:3" x14ac:dyDescent="0.2">
      <c r="A361" s="169">
        <v>359</v>
      </c>
      <c r="B361" s="162" t="s">
        <v>322</v>
      </c>
      <c r="C361" s="168" t="s">
        <v>458</v>
      </c>
    </row>
    <row r="362" spans="1:3" x14ac:dyDescent="0.2">
      <c r="A362" s="169">
        <v>360</v>
      </c>
      <c r="B362" s="162" t="s">
        <v>322</v>
      </c>
      <c r="C362" s="168" t="s">
        <v>458</v>
      </c>
    </row>
    <row r="363" spans="1:3" x14ac:dyDescent="0.2">
      <c r="A363" s="169">
        <v>361</v>
      </c>
      <c r="B363" s="162" t="s">
        <v>322</v>
      </c>
      <c r="C363" s="168" t="s">
        <v>458</v>
      </c>
    </row>
    <row r="364" spans="1:3" x14ac:dyDescent="0.2">
      <c r="A364" s="169">
        <v>362</v>
      </c>
      <c r="B364" s="162" t="s">
        <v>322</v>
      </c>
      <c r="C364" s="168" t="s">
        <v>458</v>
      </c>
    </row>
    <row r="365" spans="1:3" x14ac:dyDescent="0.2">
      <c r="A365" s="169">
        <v>363</v>
      </c>
      <c r="B365" s="162" t="s">
        <v>322</v>
      </c>
      <c r="C365" s="168" t="s">
        <v>458</v>
      </c>
    </row>
    <row r="366" spans="1:3" x14ac:dyDescent="0.2">
      <c r="A366" s="169">
        <v>364</v>
      </c>
      <c r="B366" s="162" t="s">
        <v>322</v>
      </c>
      <c r="C366" s="168" t="s">
        <v>458</v>
      </c>
    </row>
    <row r="367" spans="1:3" x14ac:dyDescent="0.2">
      <c r="A367" s="169">
        <v>365</v>
      </c>
      <c r="B367" s="162" t="s">
        <v>322</v>
      </c>
      <c r="C367" s="168" t="s">
        <v>458</v>
      </c>
    </row>
    <row r="368" spans="1:3" x14ac:dyDescent="0.2">
      <c r="A368" s="169">
        <v>366</v>
      </c>
      <c r="B368" s="162" t="s">
        <v>322</v>
      </c>
      <c r="C368" s="168" t="s">
        <v>458</v>
      </c>
    </row>
    <row r="369" spans="1:3" x14ac:dyDescent="0.2">
      <c r="A369" s="169">
        <v>367</v>
      </c>
      <c r="B369" s="162" t="s">
        <v>322</v>
      </c>
      <c r="C369" s="168" t="s">
        <v>458</v>
      </c>
    </row>
    <row r="370" spans="1:3" x14ac:dyDescent="0.2">
      <c r="A370" s="169">
        <v>368</v>
      </c>
      <c r="B370" s="162" t="s">
        <v>322</v>
      </c>
      <c r="C370" s="168" t="s">
        <v>458</v>
      </c>
    </row>
    <row r="371" spans="1:3" x14ac:dyDescent="0.2">
      <c r="A371" s="169">
        <v>369</v>
      </c>
      <c r="B371" s="162" t="s">
        <v>322</v>
      </c>
      <c r="C371" s="168" t="s">
        <v>458</v>
      </c>
    </row>
    <row r="372" spans="1:3" x14ac:dyDescent="0.2">
      <c r="A372" s="169">
        <v>370</v>
      </c>
      <c r="B372" s="162" t="s">
        <v>322</v>
      </c>
      <c r="C372" s="168" t="s">
        <v>458</v>
      </c>
    </row>
    <row r="373" spans="1:3" x14ac:dyDescent="0.2">
      <c r="A373" s="169">
        <v>371</v>
      </c>
      <c r="B373" s="162" t="s">
        <v>322</v>
      </c>
      <c r="C373" s="168" t="s">
        <v>458</v>
      </c>
    </row>
    <row r="374" spans="1:3" x14ac:dyDescent="0.2">
      <c r="A374" s="169">
        <v>372</v>
      </c>
      <c r="B374" s="162" t="s">
        <v>302</v>
      </c>
      <c r="C374" s="168" t="s">
        <v>457</v>
      </c>
    </row>
    <row r="375" spans="1:3" x14ac:dyDescent="0.2">
      <c r="A375" s="169">
        <v>373</v>
      </c>
      <c r="B375" s="162" t="s">
        <v>250</v>
      </c>
      <c r="C375" s="168" t="s">
        <v>457</v>
      </c>
    </row>
    <row r="376" spans="1:3" x14ac:dyDescent="0.2">
      <c r="A376" s="169">
        <v>374</v>
      </c>
      <c r="B376" s="162" t="s">
        <v>250</v>
      </c>
      <c r="C376" s="168" t="s">
        <v>457</v>
      </c>
    </row>
    <row r="377" spans="1:3" x14ac:dyDescent="0.2">
      <c r="A377" s="169">
        <v>375</v>
      </c>
      <c r="B377" s="162" t="s">
        <v>250</v>
      </c>
      <c r="C377" s="168" t="s">
        <v>457</v>
      </c>
    </row>
    <row r="378" spans="1:3" x14ac:dyDescent="0.2">
      <c r="A378" s="169">
        <v>376</v>
      </c>
      <c r="B378" s="162" t="s">
        <v>250</v>
      </c>
      <c r="C378" s="168" t="s">
        <v>457</v>
      </c>
    </row>
    <row r="379" spans="1:3" x14ac:dyDescent="0.2">
      <c r="A379" s="169">
        <v>377</v>
      </c>
      <c r="B379" s="162" t="s">
        <v>250</v>
      </c>
      <c r="C379" s="168" t="s">
        <v>457</v>
      </c>
    </row>
    <row r="380" spans="1:3" x14ac:dyDescent="0.2">
      <c r="A380" s="169">
        <v>378</v>
      </c>
      <c r="B380" s="162" t="s">
        <v>250</v>
      </c>
      <c r="C380" s="168" t="s">
        <v>457</v>
      </c>
    </row>
    <row r="381" spans="1:3" x14ac:dyDescent="0.2">
      <c r="A381" s="169">
        <v>380</v>
      </c>
      <c r="B381" s="162" t="s">
        <v>250</v>
      </c>
      <c r="C381" s="168" t="s">
        <v>457</v>
      </c>
    </row>
    <row r="382" spans="1:3" x14ac:dyDescent="0.2">
      <c r="A382" s="169">
        <v>381</v>
      </c>
      <c r="B382" s="162" t="s">
        <v>250</v>
      </c>
      <c r="C382" s="168" t="s">
        <v>457</v>
      </c>
    </row>
    <row r="383" spans="1:3" x14ac:dyDescent="0.2">
      <c r="A383" s="169">
        <v>382</v>
      </c>
      <c r="B383" s="162" t="s">
        <v>250</v>
      </c>
      <c r="C383" s="168" t="s">
        <v>457</v>
      </c>
    </row>
    <row r="384" spans="1:3" x14ac:dyDescent="0.2">
      <c r="A384" s="169">
        <v>384</v>
      </c>
      <c r="B384" s="162" t="s">
        <v>262</v>
      </c>
      <c r="C384" s="168" t="s">
        <v>457</v>
      </c>
    </row>
    <row r="385" spans="1:3" x14ac:dyDescent="0.2">
      <c r="A385" s="169">
        <v>385</v>
      </c>
      <c r="B385" s="162" t="s">
        <v>250</v>
      </c>
      <c r="C385" s="168" t="s">
        <v>458</v>
      </c>
    </row>
    <row r="386" spans="1:3" x14ac:dyDescent="0.2">
      <c r="A386" s="169">
        <v>386</v>
      </c>
      <c r="B386" s="162" t="s">
        <v>230</v>
      </c>
      <c r="C386" s="168" t="s">
        <v>458</v>
      </c>
    </row>
    <row r="387" spans="1:3" x14ac:dyDescent="0.2">
      <c r="A387" s="169">
        <v>387</v>
      </c>
      <c r="B387" s="162" t="s">
        <v>255</v>
      </c>
      <c r="C387" s="168" t="s">
        <v>458</v>
      </c>
    </row>
    <row r="388" spans="1:3" x14ac:dyDescent="0.2">
      <c r="A388" s="169">
        <v>388</v>
      </c>
      <c r="B388" s="162" t="s">
        <v>250</v>
      </c>
      <c r="C388" s="168" t="s">
        <v>458</v>
      </c>
    </row>
    <row r="389" spans="1:3" x14ac:dyDescent="0.2">
      <c r="A389" s="169">
        <v>389</v>
      </c>
      <c r="B389" s="162" t="s">
        <v>241</v>
      </c>
      <c r="C389" s="168" t="s">
        <v>458</v>
      </c>
    </row>
    <row r="390" spans="1:3" x14ac:dyDescent="0.2">
      <c r="A390" s="169">
        <v>390</v>
      </c>
      <c r="B390" s="162" t="s">
        <v>250</v>
      </c>
      <c r="C390" s="168" t="s">
        <v>457</v>
      </c>
    </row>
    <row r="391" spans="1:3" x14ac:dyDescent="0.2">
      <c r="A391" s="169">
        <v>391</v>
      </c>
      <c r="B391" s="162" t="s">
        <v>323</v>
      </c>
      <c r="C391" s="168" t="s">
        <v>458</v>
      </c>
    </row>
    <row r="392" spans="1:3" x14ac:dyDescent="0.2">
      <c r="A392" s="169">
        <v>392</v>
      </c>
      <c r="B392" s="162" t="s">
        <v>324</v>
      </c>
      <c r="C392" s="168" t="s">
        <v>457</v>
      </c>
    </row>
    <row r="393" spans="1:3" x14ac:dyDescent="0.2">
      <c r="A393" s="169">
        <v>393</v>
      </c>
      <c r="B393" s="162" t="s">
        <v>325</v>
      </c>
      <c r="C393" s="168" t="s">
        <v>457</v>
      </c>
    </row>
    <row r="394" spans="1:3" x14ac:dyDescent="0.2">
      <c r="A394" s="169">
        <v>394</v>
      </c>
      <c r="B394" s="162" t="s">
        <v>281</v>
      </c>
      <c r="C394" s="168" t="s">
        <v>457</v>
      </c>
    </row>
    <row r="395" spans="1:3" x14ac:dyDescent="0.2">
      <c r="A395" s="169">
        <v>395</v>
      </c>
      <c r="B395" s="162" t="s">
        <v>326</v>
      </c>
      <c r="C395" s="168" t="s">
        <v>457</v>
      </c>
    </row>
    <row r="396" spans="1:3" x14ac:dyDescent="0.2">
      <c r="A396" s="169">
        <v>396</v>
      </c>
      <c r="B396" s="162" t="s">
        <v>260</v>
      </c>
      <c r="C396" s="168" t="s">
        <v>457</v>
      </c>
    </row>
    <row r="397" spans="1:3" x14ac:dyDescent="0.2">
      <c r="A397" s="169">
        <v>397</v>
      </c>
      <c r="B397" s="162" t="s">
        <v>327</v>
      </c>
      <c r="C397" s="168" t="s">
        <v>457</v>
      </c>
    </row>
    <row r="398" spans="1:3" x14ac:dyDescent="0.2">
      <c r="A398" s="169">
        <v>398</v>
      </c>
      <c r="B398" s="162" t="s">
        <v>328</v>
      </c>
      <c r="C398" s="168" t="s">
        <v>457</v>
      </c>
    </row>
    <row r="399" spans="1:3" x14ac:dyDescent="0.2">
      <c r="A399" s="169">
        <v>399</v>
      </c>
      <c r="B399" s="162" t="s">
        <v>329</v>
      </c>
      <c r="C399" s="168" t="s">
        <v>458</v>
      </c>
    </row>
    <row r="400" spans="1:3" x14ac:dyDescent="0.2">
      <c r="A400" s="169">
        <v>400</v>
      </c>
      <c r="B400" s="162" t="s">
        <v>280</v>
      </c>
      <c r="C400" s="168" t="s">
        <v>457</v>
      </c>
    </row>
    <row r="401" spans="1:3" x14ac:dyDescent="0.2">
      <c r="A401" s="169">
        <v>401</v>
      </c>
      <c r="B401" s="162" t="s">
        <v>330</v>
      </c>
      <c r="C401" s="168" t="s">
        <v>458</v>
      </c>
    </row>
    <row r="402" spans="1:3" x14ac:dyDescent="0.2">
      <c r="A402" s="169">
        <v>403</v>
      </c>
      <c r="B402" s="162" t="s">
        <v>236</v>
      </c>
      <c r="C402" s="168" t="s">
        <v>457</v>
      </c>
    </row>
    <row r="403" spans="1:3" x14ac:dyDescent="0.2">
      <c r="A403" s="169">
        <v>404</v>
      </c>
      <c r="B403" s="162" t="s">
        <v>331</v>
      </c>
      <c r="C403" s="168" t="s">
        <v>457</v>
      </c>
    </row>
    <row r="404" spans="1:3" x14ac:dyDescent="0.2">
      <c r="A404" s="169">
        <v>405</v>
      </c>
      <c r="B404" s="162" t="s">
        <v>332</v>
      </c>
      <c r="C404" s="168" t="s">
        <v>458</v>
      </c>
    </row>
    <row r="405" spans="1:3" x14ac:dyDescent="0.2">
      <c r="A405" s="169">
        <v>406</v>
      </c>
      <c r="B405" s="162" t="s">
        <v>333</v>
      </c>
      <c r="C405" s="168" t="s">
        <v>458</v>
      </c>
    </row>
    <row r="406" spans="1:3" x14ac:dyDescent="0.2">
      <c r="A406" s="169">
        <v>407</v>
      </c>
      <c r="B406" s="162" t="s">
        <v>334</v>
      </c>
      <c r="C406" s="168" t="s">
        <v>458</v>
      </c>
    </row>
    <row r="407" spans="1:3" x14ac:dyDescent="0.2">
      <c r="A407" s="169">
        <v>408</v>
      </c>
      <c r="B407" s="162" t="s">
        <v>335</v>
      </c>
      <c r="C407" s="168" t="s">
        <v>458</v>
      </c>
    </row>
    <row r="408" spans="1:3" x14ac:dyDescent="0.2">
      <c r="A408" s="169">
        <v>409</v>
      </c>
      <c r="B408" s="162" t="s">
        <v>336</v>
      </c>
      <c r="C408" s="168" t="s">
        <v>458</v>
      </c>
    </row>
    <row r="409" spans="1:3" x14ac:dyDescent="0.2">
      <c r="A409" s="169">
        <v>410</v>
      </c>
      <c r="B409" s="162" t="s">
        <v>337</v>
      </c>
      <c r="C409" s="168" t="s">
        <v>458</v>
      </c>
    </row>
    <row r="410" spans="1:3" x14ac:dyDescent="0.2">
      <c r="A410" s="169">
        <v>411</v>
      </c>
      <c r="B410" s="162" t="s">
        <v>338</v>
      </c>
      <c r="C410" s="168" t="s">
        <v>458</v>
      </c>
    </row>
    <row r="411" spans="1:3" x14ac:dyDescent="0.2">
      <c r="A411" s="169">
        <v>412</v>
      </c>
      <c r="B411" s="162" t="s">
        <v>339</v>
      </c>
      <c r="C411" s="168" t="s">
        <v>458</v>
      </c>
    </row>
    <row r="412" spans="1:3" x14ac:dyDescent="0.2">
      <c r="A412" s="169">
        <v>413</v>
      </c>
      <c r="B412" s="162" t="s">
        <v>340</v>
      </c>
      <c r="C412" s="168" t="s">
        <v>458</v>
      </c>
    </row>
    <row r="413" spans="1:3" x14ac:dyDescent="0.2">
      <c r="A413" s="169">
        <v>414</v>
      </c>
      <c r="B413" s="162" t="s">
        <v>341</v>
      </c>
      <c r="C413" s="168" t="s">
        <v>458</v>
      </c>
    </row>
    <row r="414" spans="1:3" x14ac:dyDescent="0.2">
      <c r="A414" s="169">
        <v>415</v>
      </c>
      <c r="B414" s="162" t="s">
        <v>342</v>
      </c>
      <c r="C414" s="168" t="s">
        <v>458</v>
      </c>
    </row>
    <row r="415" spans="1:3" x14ac:dyDescent="0.2">
      <c r="A415" s="169">
        <v>416</v>
      </c>
      <c r="B415" s="162" t="s">
        <v>343</v>
      </c>
      <c r="C415" s="168" t="s">
        <v>458</v>
      </c>
    </row>
    <row r="416" spans="1:3" x14ac:dyDescent="0.2">
      <c r="A416" s="169">
        <v>417</v>
      </c>
      <c r="B416" s="162" t="s">
        <v>344</v>
      </c>
      <c r="C416" s="168" t="s">
        <v>458</v>
      </c>
    </row>
    <row r="417" spans="1:3" x14ac:dyDescent="0.2">
      <c r="A417" s="169">
        <v>418</v>
      </c>
      <c r="B417" s="162" t="s">
        <v>345</v>
      </c>
      <c r="C417" s="168" t="s">
        <v>458</v>
      </c>
    </row>
    <row r="418" spans="1:3" x14ac:dyDescent="0.2">
      <c r="A418" s="169">
        <v>419</v>
      </c>
      <c r="B418" s="162" t="s">
        <v>346</v>
      </c>
      <c r="C418" s="168" t="s">
        <v>458</v>
      </c>
    </row>
    <row r="419" spans="1:3" x14ac:dyDescent="0.2">
      <c r="A419" s="169">
        <v>420</v>
      </c>
      <c r="B419" s="162" t="s">
        <v>347</v>
      </c>
      <c r="C419" s="168" t="s">
        <v>458</v>
      </c>
    </row>
    <row r="420" spans="1:3" x14ac:dyDescent="0.2">
      <c r="A420" s="169">
        <v>421</v>
      </c>
      <c r="B420" s="162" t="s">
        <v>348</v>
      </c>
      <c r="C420" s="168" t="s">
        <v>458</v>
      </c>
    </row>
    <row r="421" spans="1:3" x14ac:dyDescent="0.2">
      <c r="A421" s="169">
        <v>422</v>
      </c>
      <c r="B421" s="162" t="s">
        <v>349</v>
      </c>
      <c r="C421" s="168" t="s">
        <v>458</v>
      </c>
    </row>
    <row r="422" spans="1:3" x14ac:dyDescent="0.2">
      <c r="A422" s="169">
        <v>423</v>
      </c>
      <c r="B422" s="162" t="s">
        <v>350</v>
      </c>
      <c r="C422" s="168" t="s">
        <v>458</v>
      </c>
    </row>
    <row r="423" spans="1:3" x14ac:dyDescent="0.2">
      <c r="A423" s="169">
        <v>424</v>
      </c>
      <c r="B423" s="162" t="s">
        <v>351</v>
      </c>
      <c r="C423" s="168" t="s">
        <v>458</v>
      </c>
    </row>
    <row r="424" spans="1:3" x14ac:dyDescent="0.2">
      <c r="A424" s="169">
        <v>425</v>
      </c>
      <c r="B424" s="162" t="s">
        <v>352</v>
      </c>
      <c r="C424" s="168" t="s">
        <v>457</v>
      </c>
    </row>
    <row r="425" spans="1:3" x14ac:dyDescent="0.2">
      <c r="A425" s="169">
        <v>426</v>
      </c>
      <c r="B425" s="162" t="s">
        <v>262</v>
      </c>
      <c r="C425" s="168" t="s">
        <v>457</v>
      </c>
    </row>
    <row r="426" spans="1:3" x14ac:dyDescent="0.2">
      <c r="A426" s="169">
        <v>427</v>
      </c>
      <c r="B426" s="162" t="s">
        <v>353</v>
      </c>
      <c r="C426" s="168" t="s">
        <v>457</v>
      </c>
    </row>
    <row r="427" spans="1:3" x14ac:dyDescent="0.2">
      <c r="A427" s="169">
        <v>428</v>
      </c>
      <c r="B427" s="162" t="s">
        <v>354</v>
      </c>
      <c r="C427" s="168" t="s">
        <v>453</v>
      </c>
    </row>
    <row r="428" spans="1:3" x14ac:dyDescent="0.2">
      <c r="A428" s="169">
        <v>429</v>
      </c>
      <c r="B428" s="162" t="s">
        <v>355</v>
      </c>
      <c r="C428" s="168" t="s">
        <v>453</v>
      </c>
    </row>
    <row r="429" spans="1:3" x14ac:dyDescent="0.2">
      <c r="A429" s="169">
        <v>430</v>
      </c>
      <c r="B429" s="162" t="s">
        <v>356</v>
      </c>
      <c r="C429" s="168" t="s">
        <v>453</v>
      </c>
    </row>
    <row r="430" spans="1:3" x14ac:dyDescent="0.2">
      <c r="A430" s="169">
        <v>431</v>
      </c>
      <c r="B430" s="162" t="s">
        <v>357</v>
      </c>
      <c r="C430" s="168" t="s">
        <v>453</v>
      </c>
    </row>
    <row r="431" spans="1:3" x14ac:dyDescent="0.2">
      <c r="A431" s="169">
        <v>432</v>
      </c>
      <c r="B431" s="162" t="s">
        <v>262</v>
      </c>
      <c r="C431" s="168" t="s">
        <v>457</v>
      </c>
    </row>
    <row r="432" spans="1:3" x14ac:dyDescent="0.2">
      <c r="A432" s="169">
        <v>434</v>
      </c>
      <c r="B432" s="162" t="s">
        <v>358</v>
      </c>
      <c r="C432" s="168" t="s">
        <v>458</v>
      </c>
    </row>
    <row r="433" spans="1:3" x14ac:dyDescent="0.2">
      <c r="A433" s="169">
        <v>435</v>
      </c>
      <c r="B433" s="162" t="s">
        <v>359</v>
      </c>
      <c r="C433" s="168" t="s">
        <v>457</v>
      </c>
    </row>
    <row r="434" spans="1:3" x14ac:dyDescent="0.2">
      <c r="A434" s="169">
        <v>436</v>
      </c>
      <c r="B434" s="162" t="s">
        <v>360</v>
      </c>
      <c r="C434" s="168" t="s">
        <v>457</v>
      </c>
    </row>
    <row r="435" spans="1:3" x14ac:dyDescent="0.2">
      <c r="A435" s="169">
        <v>437</v>
      </c>
      <c r="B435" s="162" t="s">
        <v>361</v>
      </c>
      <c r="C435" s="168" t="s">
        <v>457</v>
      </c>
    </row>
    <row r="436" spans="1:3" x14ac:dyDescent="0.2">
      <c r="A436" s="169">
        <v>439</v>
      </c>
      <c r="B436" s="162" t="s">
        <v>362</v>
      </c>
      <c r="C436" s="168" t="s">
        <v>457</v>
      </c>
    </row>
    <row r="437" spans="1:3" x14ac:dyDescent="0.2">
      <c r="A437" s="169">
        <v>440</v>
      </c>
      <c r="B437" s="162" t="s">
        <v>363</v>
      </c>
      <c r="C437" s="168" t="s">
        <v>457</v>
      </c>
    </row>
    <row r="438" spans="1:3" x14ac:dyDescent="0.2">
      <c r="A438" s="169">
        <v>441</v>
      </c>
      <c r="B438" s="162" t="s">
        <v>266</v>
      </c>
      <c r="C438" s="168" t="s">
        <v>457</v>
      </c>
    </row>
    <row r="439" spans="1:3" x14ac:dyDescent="0.2">
      <c r="A439" s="169">
        <v>442</v>
      </c>
      <c r="B439" s="162" t="s">
        <v>262</v>
      </c>
      <c r="C439" s="168" t="s">
        <v>458</v>
      </c>
    </row>
    <row r="440" spans="1:3" x14ac:dyDescent="0.2">
      <c r="A440" s="169">
        <v>443</v>
      </c>
      <c r="B440" s="162" t="s">
        <v>302</v>
      </c>
      <c r="C440" s="168" t="s">
        <v>457</v>
      </c>
    </row>
    <row r="441" spans="1:3" x14ac:dyDescent="0.2">
      <c r="A441" s="169">
        <v>444</v>
      </c>
      <c r="B441" s="162" t="s">
        <v>305</v>
      </c>
      <c r="C441" s="168" t="s">
        <v>457</v>
      </c>
    </row>
    <row r="442" spans="1:3" x14ac:dyDescent="0.2">
      <c r="A442" s="169">
        <v>444</v>
      </c>
      <c r="B442" s="162" t="s">
        <v>305</v>
      </c>
      <c r="C442" s="168" t="s">
        <v>458</v>
      </c>
    </row>
    <row r="443" spans="1:3" x14ac:dyDescent="0.2">
      <c r="A443" s="169">
        <v>445</v>
      </c>
      <c r="B443" s="162" t="s">
        <v>364</v>
      </c>
      <c r="C443" s="168" t="s">
        <v>457</v>
      </c>
    </row>
    <row r="444" spans="1:3" x14ac:dyDescent="0.2">
      <c r="A444" s="169">
        <v>446</v>
      </c>
      <c r="B444" s="162" t="s">
        <v>364</v>
      </c>
      <c r="C444" s="168" t="s">
        <v>457</v>
      </c>
    </row>
    <row r="445" spans="1:3" x14ac:dyDescent="0.2">
      <c r="A445" s="169">
        <v>447</v>
      </c>
      <c r="B445" s="162" t="s">
        <v>276</v>
      </c>
      <c r="C445" s="168" t="s">
        <v>457</v>
      </c>
    </row>
    <row r="446" spans="1:3" x14ac:dyDescent="0.2">
      <c r="A446" s="169">
        <v>448</v>
      </c>
      <c r="B446" s="162" t="s">
        <v>276</v>
      </c>
      <c r="C446" s="168" t="s">
        <v>457</v>
      </c>
    </row>
    <row r="447" spans="1:3" x14ac:dyDescent="0.2">
      <c r="A447" s="169">
        <v>449</v>
      </c>
      <c r="B447" s="162" t="s">
        <v>276</v>
      </c>
      <c r="C447" s="168" t="s">
        <v>457</v>
      </c>
    </row>
    <row r="448" spans="1:3" x14ac:dyDescent="0.2">
      <c r="A448" s="169">
        <v>450</v>
      </c>
      <c r="B448" s="162" t="s">
        <v>276</v>
      </c>
      <c r="C448" s="168" t="s">
        <v>457</v>
      </c>
    </row>
    <row r="449" spans="1:3" x14ac:dyDescent="0.2">
      <c r="A449" s="169">
        <v>451</v>
      </c>
      <c r="B449" s="162" t="s">
        <v>276</v>
      </c>
      <c r="C449" s="168" t="s">
        <v>457</v>
      </c>
    </row>
    <row r="450" spans="1:3" x14ac:dyDescent="0.2">
      <c r="A450" s="169">
        <v>452</v>
      </c>
      <c r="B450" s="162" t="s">
        <v>276</v>
      </c>
      <c r="C450" s="168" t="s">
        <v>457</v>
      </c>
    </row>
    <row r="451" spans="1:3" x14ac:dyDescent="0.2">
      <c r="A451" s="169">
        <v>453</v>
      </c>
      <c r="B451" s="162" t="s">
        <v>276</v>
      </c>
      <c r="C451" s="168" t="s">
        <v>457</v>
      </c>
    </row>
    <row r="452" spans="1:3" x14ac:dyDescent="0.2">
      <c r="A452" s="169">
        <v>454</v>
      </c>
      <c r="B452" s="162" t="s">
        <v>276</v>
      </c>
      <c r="C452" s="168" t="s">
        <v>457</v>
      </c>
    </row>
    <row r="453" spans="1:3" x14ac:dyDescent="0.2">
      <c r="A453" s="169">
        <v>455</v>
      </c>
      <c r="B453" s="162" t="s">
        <v>276</v>
      </c>
      <c r="C453" s="168" t="s">
        <v>457</v>
      </c>
    </row>
    <row r="454" spans="1:3" x14ac:dyDescent="0.2">
      <c r="A454" s="169">
        <v>456</v>
      </c>
      <c r="B454" s="162" t="s">
        <v>276</v>
      </c>
      <c r="C454" s="168" t="s">
        <v>457</v>
      </c>
    </row>
    <row r="455" spans="1:3" x14ac:dyDescent="0.2">
      <c r="A455" s="169">
        <v>459</v>
      </c>
      <c r="B455" s="162" t="s">
        <v>276</v>
      </c>
      <c r="C455" s="168" t="s">
        <v>457</v>
      </c>
    </row>
    <row r="456" spans="1:3" x14ac:dyDescent="0.2">
      <c r="A456" s="169">
        <v>460</v>
      </c>
      <c r="B456" s="162" t="s">
        <v>365</v>
      </c>
      <c r="C456" s="168" t="s">
        <v>458</v>
      </c>
    </row>
    <row r="457" spans="1:3" x14ac:dyDescent="0.2">
      <c r="A457" s="169">
        <v>461</v>
      </c>
      <c r="B457" s="162" t="s">
        <v>365</v>
      </c>
      <c r="C457" s="168" t="s">
        <v>458</v>
      </c>
    </row>
    <row r="458" spans="1:3" x14ac:dyDescent="0.2">
      <c r="A458" s="169">
        <v>462</v>
      </c>
      <c r="B458" s="162" t="s">
        <v>366</v>
      </c>
      <c r="C458" s="168" t="s">
        <v>458</v>
      </c>
    </row>
    <row r="459" spans="1:3" x14ac:dyDescent="0.2">
      <c r="A459" s="169">
        <v>463</v>
      </c>
      <c r="B459" s="162" t="s">
        <v>367</v>
      </c>
      <c r="C459" s="168" t="s">
        <v>458</v>
      </c>
    </row>
    <row r="460" spans="1:3" x14ac:dyDescent="0.2">
      <c r="A460" s="169">
        <v>464</v>
      </c>
      <c r="B460" s="162" t="s">
        <v>368</v>
      </c>
      <c r="C460" s="168" t="s">
        <v>457</v>
      </c>
    </row>
    <row r="461" spans="1:3" x14ac:dyDescent="0.2">
      <c r="A461" s="169">
        <v>465</v>
      </c>
      <c r="B461" s="162" t="s">
        <v>369</v>
      </c>
      <c r="C461" s="168" t="s">
        <v>457</v>
      </c>
    </row>
    <row r="462" spans="1:3" x14ac:dyDescent="0.2">
      <c r="A462" s="169">
        <v>466</v>
      </c>
      <c r="B462" s="162" t="s">
        <v>370</v>
      </c>
      <c r="C462" s="168" t="s">
        <v>457</v>
      </c>
    </row>
    <row r="463" spans="1:3" x14ac:dyDescent="0.2">
      <c r="A463" s="169">
        <v>467</v>
      </c>
      <c r="B463" s="162" t="s">
        <v>370</v>
      </c>
      <c r="C463" s="168" t="s">
        <v>457</v>
      </c>
    </row>
    <row r="464" spans="1:3" x14ac:dyDescent="0.2">
      <c r="A464" s="169">
        <v>468</v>
      </c>
      <c r="B464" s="162" t="s">
        <v>370</v>
      </c>
      <c r="C464" s="168" t="s">
        <v>457</v>
      </c>
    </row>
    <row r="465" spans="1:3" x14ac:dyDescent="0.2">
      <c r="A465" s="169">
        <v>469</v>
      </c>
      <c r="B465" s="162" t="s">
        <v>370</v>
      </c>
      <c r="C465" s="168" t="s">
        <v>457</v>
      </c>
    </row>
    <row r="466" spans="1:3" x14ac:dyDescent="0.2">
      <c r="A466" s="169">
        <v>470</v>
      </c>
      <c r="B466" s="162" t="s">
        <v>370</v>
      </c>
      <c r="C466" s="168" t="s">
        <v>457</v>
      </c>
    </row>
    <row r="467" spans="1:3" x14ac:dyDescent="0.2">
      <c r="A467" s="169">
        <v>473</v>
      </c>
      <c r="B467" s="162" t="s">
        <v>371</v>
      </c>
      <c r="C467" s="168" t="s">
        <v>457</v>
      </c>
    </row>
    <row r="468" spans="1:3" x14ac:dyDescent="0.2">
      <c r="A468" s="169">
        <v>474</v>
      </c>
      <c r="B468" s="162" t="s">
        <v>372</v>
      </c>
      <c r="C468" s="168" t="s">
        <v>458</v>
      </c>
    </row>
    <row r="469" spans="1:3" x14ac:dyDescent="0.2">
      <c r="A469" s="169">
        <v>475</v>
      </c>
      <c r="B469" s="162" t="s">
        <v>373</v>
      </c>
      <c r="C469" s="168" t="s">
        <v>457</v>
      </c>
    </row>
    <row r="470" spans="1:3" x14ac:dyDescent="0.2">
      <c r="A470" s="169">
        <v>476</v>
      </c>
      <c r="B470" s="162" t="s">
        <v>374</v>
      </c>
      <c r="C470" s="168" t="s">
        <v>458</v>
      </c>
    </row>
    <row r="471" spans="1:3" x14ac:dyDescent="0.2">
      <c r="A471" s="169">
        <v>477</v>
      </c>
      <c r="B471" s="162" t="s">
        <v>374</v>
      </c>
      <c r="C471" s="168" t="s">
        <v>458</v>
      </c>
    </row>
    <row r="472" spans="1:3" x14ac:dyDescent="0.2">
      <c r="A472" s="169">
        <v>478</v>
      </c>
      <c r="B472" s="162" t="s">
        <v>305</v>
      </c>
      <c r="C472" s="168" t="s">
        <v>457</v>
      </c>
    </row>
    <row r="473" spans="1:3" x14ac:dyDescent="0.2">
      <c r="A473" s="169">
        <v>479</v>
      </c>
      <c r="B473" s="162" t="s">
        <v>362</v>
      </c>
      <c r="C473" s="168" t="s">
        <v>457</v>
      </c>
    </row>
    <row r="474" spans="1:3" x14ac:dyDescent="0.2">
      <c r="A474" s="169">
        <v>480</v>
      </c>
      <c r="B474" s="162" t="s">
        <v>362</v>
      </c>
      <c r="C474" s="168" t="s">
        <v>457</v>
      </c>
    </row>
    <row r="475" spans="1:3" x14ac:dyDescent="0.2">
      <c r="A475" s="169">
        <v>481</v>
      </c>
      <c r="B475" s="162" t="s">
        <v>362</v>
      </c>
      <c r="C475" s="168" t="s">
        <v>457</v>
      </c>
    </row>
    <row r="476" spans="1:3" x14ac:dyDescent="0.2">
      <c r="A476" s="169">
        <v>482</v>
      </c>
      <c r="B476" s="162" t="s">
        <v>375</v>
      </c>
      <c r="C476" s="168" t="s">
        <v>454</v>
      </c>
    </row>
    <row r="477" spans="1:3" x14ac:dyDescent="0.2">
      <c r="A477" s="169">
        <v>483</v>
      </c>
      <c r="B477" s="162" t="s">
        <v>376</v>
      </c>
      <c r="C477" s="168" t="s">
        <v>454</v>
      </c>
    </row>
    <row r="478" spans="1:3" x14ac:dyDescent="0.2">
      <c r="A478" s="169">
        <v>484</v>
      </c>
      <c r="B478" s="162" t="s">
        <v>377</v>
      </c>
      <c r="C478" s="168" t="s">
        <v>454</v>
      </c>
    </row>
    <row r="479" spans="1:3" x14ac:dyDescent="0.2">
      <c r="A479" s="169">
        <v>485</v>
      </c>
      <c r="B479" s="162" t="s">
        <v>378</v>
      </c>
      <c r="C479" s="168" t="s">
        <v>454</v>
      </c>
    </row>
    <row r="480" spans="1:3" x14ac:dyDescent="0.2">
      <c r="A480" s="169">
        <v>486</v>
      </c>
      <c r="B480" s="162" t="s">
        <v>379</v>
      </c>
      <c r="C480" s="168" t="s">
        <v>454</v>
      </c>
    </row>
    <row r="481" spans="1:3" x14ac:dyDescent="0.2">
      <c r="A481" s="169">
        <v>487</v>
      </c>
      <c r="B481" s="162" t="s">
        <v>380</v>
      </c>
      <c r="C481" s="168" t="s">
        <v>454</v>
      </c>
    </row>
    <row r="482" spans="1:3" x14ac:dyDescent="0.2">
      <c r="A482" s="169">
        <v>488</v>
      </c>
      <c r="B482" s="162" t="s">
        <v>381</v>
      </c>
      <c r="C482" s="168" t="s">
        <v>454</v>
      </c>
    </row>
    <row r="483" spans="1:3" x14ac:dyDescent="0.2">
      <c r="A483" s="169">
        <v>489</v>
      </c>
      <c r="B483" s="162" t="s">
        <v>382</v>
      </c>
      <c r="C483" s="168" t="s">
        <v>454</v>
      </c>
    </row>
    <row r="484" spans="1:3" x14ac:dyDescent="0.2">
      <c r="A484" s="169">
        <v>490</v>
      </c>
      <c r="B484" s="162" t="s">
        <v>383</v>
      </c>
      <c r="C484" s="168" t="s">
        <v>454</v>
      </c>
    </row>
    <row r="485" spans="1:3" x14ac:dyDescent="0.2">
      <c r="A485" s="169">
        <v>491</v>
      </c>
      <c r="B485" s="162" t="s">
        <v>384</v>
      </c>
      <c r="C485" s="168" t="s">
        <v>454</v>
      </c>
    </row>
    <row r="486" spans="1:3" x14ac:dyDescent="0.2">
      <c r="A486" s="169">
        <v>492</v>
      </c>
      <c r="B486" s="162" t="s">
        <v>385</v>
      </c>
      <c r="C486" s="168" t="s">
        <v>454</v>
      </c>
    </row>
    <row r="487" spans="1:3" x14ac:dyDescent="0.2">
      <c r="A487" s="169">
        <v>493</v>
      </c>
      <c r="B487" s="162" t="s">
        <v>386</v>
      </c>
      <c r="C487" s="168" t="s">
        <v>454</v>
      </c>
    </row>
    <row r="488" spans="1:3" x14ac:dyDescent="0.2">
      <c r="A488" s="169">
        <v>494</v>
      </c>
      <c r="B488" s="162" t="s">
        <v>387</v>
      </c>
      <c r="C488" s="168" t="s">
        <v>454</v>
      </c>
    </row>
    <row r="489" spans="1:3" x14ac:dyDescent="0.2">
      <c r="A489" s="169">
        <v>495</v>
      </c>
      <c r="B489" s="162" t="s">
        <v>388</v>
      </c>
      <c r="C489" s="168" t="s">
        <v>454</v>
      </c>
    </row>
    <row r="490" spans="1:3" x14ac:dyDescent="0.2">
      <c r="A490" s="169">
        <v>496</v>
      </c>
      <c r="B490" s="162" t="s">
        <v>389</v>
      </c>
      <c r="C490" s="168" t="s">
        <v>454</v>
      </c>
    </row>
    <row r="491" spans="1:3" x14ac:dyDescent="0.2">
      <c r="A491" s="169">
        <v>497</v>
      </c>
      <c r="B491" s="162" t="s">
        <v>390</v>
      </c>
      <c r="C491" s="168" t="s">
        <v>454</v>
      </c>
    </row>
    <row r="492" spans="1:3" x14ac:dyDescent="0.2">
      <c r="A492" s="169">
        <v>498</v>
      </c>
      <c r="B492" s="162" t="s">
        <v>391</v>
      </c>
      <c r="C492" s="168" t="s">
        <v>454</v>
      </c>
    </row>
    <row r="493" spans="1:3" x14ac:dyDescent="0.2">
      <c r="A493" s="169">
        <v>701</v>
      </c>
      <c r="B493" s="162" t="s">
        <v>392</v>
      </c>
      <c r="C493" s="168" t="s">
        <v>458</v>
      </c>
    </row>
    <row r="494" spans="1:3" x14ac:dyDescent="0.2">
      <c r="A494" s="169">
        <v>702</v>
      </c>
      <c r="B494" s="162" t="s">
        <v>392</v>
      </c>
      <c r="C494" s="168" t="s">
        <v>458</v>
      </c>
    </row>
    <row r="495" spans="1:3" x14ac:dyDescent="0.2">
      <c r="A495" s="169">
        <v>703</v>
      </c>
      <c r="B495" s="162" t="s">
        <v>328</v>
      </c>
      <c r="C495" s="168" t="s">
        <v>458</v>
      </c>
    </row>
    <row r="496" spans="1:3" x14ac:dyDescent="0.2">
      <c r="A496" s="169">
        <v>704</v>
      </c>
      <c r="B496" s="162" t="s">
        <v>328</v>
      </c>
      <c r="C496" s="168" t="s">
        <v>458</v>
      </c>
    </row>
    <row r="497" spans="1:3" x14ac:dyDescent="0.2">
      <c r="A497" s="169">
        <v>705</v>
      </c>
      <c r="B497" s="162" t="s">
        <v>328</v>
      </c>
      <c r="C497" s="168" t="s">
        <v>458</v>
      </c>
    </row>
    <row r="498" spans="1:3" x14ac:dyDescent="0.2">
      <c r="A498" s="169">
        <v>706</v>
      </c>
      <c r="B498" s="162" t="s">
        <v>328</v>
      </c>
      <c r="C498" s="168" t="s">
        <v>458</v>
      </c>
    </row>
    <row r="499" spans="1:3" x14ac:dyDescent="0.2">
      <c r="A499" s="169">
        <v>707</v>
      </c>
      <c r="B499" s="162" t="s">
        <v>328</v>
      </c>
      <c r="C499" s="168" t="s">
        <v>458</v>
      </c>
    </row>
    <row r="500" spans="1:3" x14ac:dyDescent="0.2">
      <c r="A500" s="169">
        <v>708</v>
      </c>
      <c r="B500" s="162" t="s">
        <v>328</v>
      </c>
      <c r="C500" s="168" t="s">
        <v>458</v>
      </c>
    </row>
    <row r="501" spans="1:3" x14ac:dyDescent="0.2">
      <c r="A501" s="169">
        <v>709</v>
      </c>
      <c r="B501" s="162" t="s">
        <v>328</v>
      </c>
      <c r="C501" s="168" t="s">
        <v>458</v>
      </c>
    </row>
    <row r="502" spans="1:3" x14ac:dyDescent="0.2">
      <c r="A502" s="169">
        <v>710</v>
      </c>
      <c r="B502" s="162" t="s">
        <v>328</v>
      </c>
      <c r="C502" s="168" t="s">
        <v>458</v>
      </c>
    </row>
    <row r="503" spans="1:3" x14ac:dyDescent="0.2">
      <c r="A503" s="169">
        <v>711</v>
      </c>
      <c r="B503" s="162" t="s">
        <v>328</v>
      </c>
      <c r="C503" s="168" t="s">
        <v>458</v>
      </c>
    </row>
    <row r="504" spans="1:3" x14ac:dyDescent="0.2">
      <c r="A504" s="169">
        <v>712</v>
      </c>
      <c r="B504" s="162" t="s">
        <v>393</v>
      </c>
      <c r="C504" s="168" t="s">
        <v>458</v>
      </c>
    </row>
    <row r="505" spans="1:3" x14ac:dyDescent="0.2">
      <c r="A505" s="169">
        <v>713</v>
      </c>
      <c r="B505" s="162" t="s">
        <v>393</v>
      </c>
      <c r="C505" s="168" t="s">
        <v>458</v>
      </c>
    </row>
    <row r="506" spans="1:3" x14ac:dyDescent="0.2">
      <c r="A506" s="169">
        <v>714</v>
      </c>
      <c r="B506" s="162" t="s">
        <v>393</v>
      </c>
      <c r="C506" s="168" t="s">
        <v>458</v>
      </c>
    </row>
    <row r="507" spans="1:3" x14ac:dyDescent="0.2">
      <c r="A507" s="169">
        <v>715</v>
      </c>
      <c r="B507" s="162" t="s">
        <v>393</v>
      </c>
      <c r="C507" s="168" t="s">
        <v>458</v>
      </c>
    </row>
    <row r="508" spans="1:3" x14ac:dyDescent="0.2">
      <c r="A508" s="169">
        <v>716</v>
      </c>
      <c r="B508" s="162" t="s">
        <v>394</v>
      </c>
      <c r="C508" s="168" t="s">
        <v>458</v>
      </c>
    </row>
    <row r="509" spans="1:3" x14ac:dyDescent="0.2">
      <c r="A509" s="169">
        <v>717</v>
      </c>
      <c r="B509" s="162" t="s">
        <v>394</v>
      </c>
      <c r="C509" s="168" t="s">
        <v>458</v>
      </c>
    </row>
    <row r="510" spans="1:3" x14ac:dyDescent="0.2">
      <c r="A510" s="169">
        <v>718</v>
      </c>
      <c r="B510" s="162" t="s">
        <v>395</v>
      </c>
      <c r="C510" s="168" t="s">
        <v>458</v>
      </c>
    </row>
    <row r="511" spans="1:3" x14ac:dyDescent="0.2">
      <c r="A511" s="169">
        <v>719</v>
      </c>
      <c r="B511" s="162" t="s">
        <v>395</v>
      </c>
      <c r="C511" s="168" t="s">
        <v>458</v>
      </c>
    </row>
    <row r="512" spans="1:3" x14ac:dyDescent="0.2">
      <c r="A512" s="169">
        <v>720</v>
      </c>
      <c r="B512" s="162" t="s">
        <v>263</v>
      </c>
      <c r="C512" s="168" t="s">
        <v>457</v>
      </c>
    </row>
    <row r="513" spans="1:3" x14ac:dyDescent="0.2">
      <c r="A513" s="169">
        <v>721</v>
      </c>
      <c r="B513" s="162" t="s">
        <v>396</v>
      </c>
      <c r="C513" s="168" t="s">
        <v>457</v>
      </c>
    </row>
    <row r="514" spans="1:3" x14ac:dyDescent="0.2">
      <c r="A514" s="169">
        <v>722</v>
      </c>
      <c r="B514" s="162" t="s">
        <v>396</v>
      </c>
      <c r="C514" s="168" t="s">
        <v>457</v>
      </c>
    </row>
    <row r="515" spans="1:3" x14ac:dyDescent="0.2">
      <c r="A515" s="169">
        <v>723</v>
      </c>
      <c r="B515" s="162" t="s">
        <v>396</v>
      </c>
      <c r="C515" s="168" t="s">
        <v>457</v>
      </c>
    </row>
    <row r="516" spans="1:3" x14ac:dyDescent="0.2">
      <c r="A516" s="169">
        <v>724</v>
      </c>
      <c r="B516" s="162" t="s">
        <v>396</v>
      </c>
      <c r="C516" s="168" t="s">
        <v>457</v>
      </c>
    </row>
    <row r="517" spans="1:3" x14ac:dyDescent="0.2">
      <c r="A517" s="169">
        <v>725</v>
      </c>
      <c r="B517" s="162" t="s">
        <v>396</v>
      </c>
      <c r="C517" s="168" t="s">
        <v>457</v>
      </c>
    </row>
    <row r="518" spans="1:3" x14ac:dyDescent="0.2">
      <c r="A518" s="169">
        <v>726</v>
      </c>
      <c r="B518" s="162" t="s">
        <v>396</v>
      </c>
      <c r="C518" s="168" t="s">
        <v>457</v>
      </c>
    </row>
    <row r="519" spans="1:3" x14ac:dyDescent="0.2">
      <c r="A519" s="169">
        <v>727</v>
      </c>
      <c r="B519" s="162" t="s">
        <v>396</v>
      </c>
      <c r="C519" s="168" t="s">
        <v>457</v>
      </c>
    </row>
    <row r="520" spans="1:3" x14ac:dyDescent="0.2">
      <c r="A520" s="169">
        <v>728</v>
      </c>
      <c r="B520" s="162" t="s">
        <v>397</v>
      </c>
      <c r="C520" s="168" t="s">
        <v>457</v>
      </c>
    </row>
    <row r="521" spans="1:3" x14ac:dyDescent="0.2">
      <c r="A521" s="169">
        <v>729</v>
      </c>
      <c r="B521" s="162" t="s">
        <v>396</v>
      </c>
      <c r="C521" s="168" t="s">
        <v>457</v>
      </c>
    </row>
    <row r="522" spans="1:3" x14ac:dyDescent="0.2">
      <c r="A522" s="169">
        <v>730</v>
      </c>
      <c r="B522" s="162" t="s">
        <v>397</v>
      </c>
      <c r="C522" s="168" t="s">
        <v>457</v>
      </c>
    </row>
    <row r="523" spans="1:3" x14ac:dyDescent="0.2">
      <c r="A523" s="169">
        <v>731</v>
      </c>
      <c r="B523" s="162" t="s">
        <v>396</v>
      </c>
      <c r="C523" s="168" t="s">
        <v>457</v>
      </c>
    </row>
    <row r="524" spans="1:3" x14ac:dyDescent="0.2">
      <c r="A524" s="169">
        <v>732</v>
      </c>
      <c r="B524" s="162" t="s">
        <v>397</v>
      </c>
      <c r="C524" s="168" t="s">
        <v>457</v>
      </c>
    </row>
    <row r="525" spans="1:3" x14ac:dyDescent="0.2">
      <c r="A525" s="169">
        <v>733</v>
      </c>
      <c r="B525" s="162" t="s">
        <v>396</v>
      </c>
      <c r="C525" s="168" t="s">
        <v>457</v>
      </c>
    </row>
    <row r="526" spans="1:3" x14ac:dyDescent="0.2">
      <c r="A526" s="169">
        <v>734</v>
      </c>
      <c r="B526" s="162" t="s">
        <v>397</v>
      </c>
      <c r="C526" s="168" t="s">
        <v>457</v>
      </c>
    </row>
    <row r="527" spans="1:3" x14ac:dyDescent="0.2">
      <c r="A527" s="169">
        <v>735</v>
      </c>
      <c r="B527" s="162" t="s">
        <v>396</v>
      </c>
      <c r="C527" s="168" t="s">
        <v>457</v>
      </c>
    </row>
    <row r="528" spans="1:3" x14ac:dyDescent="0.2">
      <c r="A528" s="169">
        <v>736</v>
      </c>
      <c r="B528" s="162" t="s">
        <v>397</v>
      </c>
      <c r="C528" s="168" t="s">
        <v>457</v>
      </c>
    </row>
    <row r="529" spans="1:3" x14ac:dyDescent="0.2">
      <c r="A529" s="169">
        <v>737</v>
      </c>
      <c r="B529" s="162" t="s">
        <v>396</v>
      </c>
      <c r="C529" s="168" t="s">
        <v>457</v>
      </c>
    </row>
    <row r="530" spans="1:3" x14ac:dyDescent="0.2">
      <c r="A530" s="169">
        <v>738</v>
      </c>
      <c r="B530" s="162" t="s">
        <v>397</v>
      </c>
      <c r="C530" s="168" t="s">
        <v>457</v>
      </c>
    </row>
    <row r="531" spans="1:3" x14ac:dyDescent="0.2">
      <c r="A531" s="169">
        <v>739</v>
      </c>
      <c r="B531" s="162" t="s">
        <v>396</v>
      </c>
      <c r="C531" s="168" t="s">
        <v>457</v>
      </c>
    </row>
    <row r="532" spans="1:3" x14ac:dyDescent="0.2">
      <c r="A532" s="169">
        <v>740</v>
      </c>
      <c r="B532" s="162" t="s">
        <v>397</v>
      </c>
      <c r="C532" s="168" t="s">
        <v>457</v>
      </c>
    </row>
    <row r="533" spans="1:3" x14ac:dyDescent="0.2">
      <c r="A533" s="169">
        <v>741</v>
      </c>
      <c r="B533" s="162" t="s">
        <v>396</v>
      </c>
      <c r="C533" s="168" t="s">
        <v>457</v>
      </c>
    </row>
    <row r="534" spans="1:3" x14ac:dyDescent="0.2">
      <c r="A534" s="169">
        <v>742</v>
      </c>
      <c r="B534" s="162" t="s">
        <v>397</v>
      </c>
      <c r="C534" s="168" t="s">
        <v>457</v>
      </c>
    </row>
    <row r="535" spans="1:3" x14ac:dyDescent="0.2">
      <c r="A535" s="169">
        <v>743</v>
      </c>
      <c r="B535" s="162" t="s">
        <v>396</v>
      </c>
      <c r="C535" s="168" t="s">
        <v>457</v>
      </c>
    </row>
    <row r="536" spans="1:3" x14ac:dyDescent="0.2">
      <c r="A536" s="169">
        <v>744</v>
      </c>
      <c r="B536" s="162" t="s">
        <v>397</v>
      </c>
      <c r="C536" s="168" t="s">
        <v>457</v>
      </c>
    </row>
    <row r="537" spans="1:3" x14ac:dyDescent="0.2">
      <c r="A537" s="169">
        <v>745</v>
      </c>
      <c r="B537" s="162" t="s">
        <v>396</v>
      </c>
      <c r="C537" s="168" t="s">
        <v>457</v>
      </c>
    </row>
    <row r="538" spans="1:3" x14ac:dyDescent="0.2">
      <c r="A538" s="169">
        <v>746</v>
      </c>
      <c r="B538" s="162" t="s">
        <v>397</v>
      </c>
      <c r="C538" s="168" t="s">
        <v>457</v>
      </c>
    </row>
    <row r="539" spans="1:3" x14ac:dyDescent="0.2">
      <c r="A539" s="169">
        <v>747</v>
      </c>
      <c r="B539" s="162" t="s">
        <v>396</v>
      </c>
      <c r="C539" s="168" t="s">
        <v>457</v>
      </c>
    </row>
    <row r="540" spans="1:3" x14ac:dyDescent="0.2">
      <c r="A540" s="169">
        <v>748</v>
      </c>
      <c r="B540" s="162" t="s">
        <v>396</v>
      </c>
      <c r="C540" s="168" t="s">
        <v>457</v>
      </c>
    </row>
    <row r="541" spans="1:3" x14ac:dyDescent="0.2">
      <c r="A541" s="169">
        <v>749</v>
      </c>
      <c r="B541" s="162" t="s">
        <v>397</v>
      </c>
      <c r="C541" s="168" t="s">
        <v>457</v>
      </c>
    </row>
    <row r="542" spans="1:3" x14ac:dyDescent="0.2">
      <c r="A542" s="169">
        <v>752</v>
      </c>
      <c r="B542" s="162" t="s">
        <v>396</v>
      </c>
      <c r="C542" s="168" t="s">
        <v>457</v>
      </c>
    </row>
    <row r="543" spans="1:3" x14ac:dyDescent="0.2">
      <c r="A543" s="169">
        <v>753</v>
      </c>
      <c r="B543" s="162" t="s">
        <v>398</v>
      </c>
      <c r="C543" s="168" t="s">
        <v>457</v>
      </c>
    </row>
    <row r="544" spans="1:3" x14ac:dyDescent="0.2">
      <c r="A544" s="169">
        <v>754</v>
      </c>
      <c r="B544" s="162" t="s">
        <v>396</v>
      </c>
      <c r="C544" s="168" t="s">
        <v>457</v>
      </c>
    </row>
    <row r="545" spans="1:3" x14ac:dyDescent="0.2">
      <c r="A545" s="169">
        <v>755</v>
      </c>
      <c r="B545" s="162" t="s">
        <v>398</v>
      </c>
      <c r="C545" s="168" t="s">
        <v>457</v>
      </c>
    </row>
    <row r="546" spans="1:3" x14ac:dyDescent="0.2">
      <c r="A546" s="169">
        <v>756</v>
      </c>
      <c r="B546" s="162" t="s">
        <v>396</v>
      </c>
      <c r="C546" s="168" t="s">
        <v>457</v>
      </c>
    </row>
    <row r="547" spans="1:3" x14ac:dyDescent="0.2">
      <c r="A547" s="169">
        <v>757</v>
      </c>
      <c r="B547" s="162" t="s">
        <v>398</v>
      </c>
      <c r="C547" s="168" t="s">
        <v>457</v>
      </c>
    </row>
    <row r="548" spans="1:3" x14ac:dyDescent="0.2">
      <c r="A548" s="169">
        <v>758</v>
      </c>
      <c r="B548" s="162" t="s">
        <v>396</v>
      </c>
      <c r="C548" s="168" t="s">
        <v>457</v>
      </c>
    </row>
    <row r="549" spans="1:3" x14ac:dyDescent="0.2">
      <c r="A549" s="169">
        <v>759</v>
      </c>
      <c r="B549" s="162" t="s">
        <v>398</v>
      </c>
      <c r="C549" s="168" t="s">
        <v>457</v>
      </c>
    </row>
    <row r="550" spans="1:3" x14ac:dyDescent="0.2">
      <c r="A550" s="169">
        <v>760</v>
      </c>
      <c r="B550" s="162" t="s">
        <v>396</v>
      </c>
      <c r="C550" s="168" t="s">
        <v>457</v>
      </c>
    </row>
    <row r="551" spans="1:3" x14ac:dyDescent="0.2">
      <c r="A551" s="169">
        <v>761</v>
      </c>
      <c r="B551" s="162" t="s">
        <v>398</v>
      </c>
      <c r="C551" s="168" t="s">
        <v>457</v>
      </c>
    </row>
    <row r="552" spans="1:3" x14ac:dyDescent="0.2">
      <c r="A552" s="169">
        <v>762</v>
      </c>
      <c r="B552" s="162" t="s">
        <v>396</v>
      </c>
      <c r="C552" s="168" t="s">
        <v>457</v>
      </c>
    </row>
    <row r="553" spans="1:3" x14ac:dyDescent="0.2">
      <c r="A553" s="169">
        <v>763</v>
      </c>
      <c r="B553" s="162" t="s">
        <v>398</v>
      </c>
      <c r="C553" s="168" t="s">
        <v>457</v>
      </c>
    </row>
    <row r="554" spans="1:3" x14ac:dyDescent="0.2">
      <c r="A554" s="169">
        <v>764</v>
      </c>
      <c r="B554" s="162" t="s">
        <v>396</v>
      </c>
      <c r="C554" s="168" t="s">
        <v>457</v>
      </c>
    </row>
    <row r="555" spans="1:3" x14ac:dyDescent="0.2">
      <c r="A555" s="169">
        <v>765</v>
      </c>
      <c r="B555" s="162" t="s">
        <v>398</v>
      </c>
      <c r="C555" s="168" t="s">
        <v>457</v>
      </c>
    </row>
    <row r="556" spans="1:3" x14ac:dyDescent="0.2">
      <c r="A556" s="169">
        <v>766</v>
      </c>
      <c r="B556" s="162" t="s">
        <v>396</v>
      </c>
      <c r="C556" s="168" t="s">
        <v>457</v>
      </c>
    </row>
    <row r="557" spans="1:3" x14ac:dyDescent="0.2">
      <c r="A557" s="169">
        <v>767</v>
      </c>
      <c r="B557" s="162" t="s">
        <v>398</v>
      </c>
      <c r="C557" s="168" t="s">
        <v>457</v>
      </c>
    </row>
    <row r="558" spans="1:3" x14ac:dyDescent="0.2">
      <c r="A558" s="169">
        <v>768</v>
      </c>
      <c r="B558" s="162" t="s">
        <v>396</v>
      </c>
      <c r="C558" s="168" t="s">
        <v>457</v>
      </c>
    </row>
    <row r="559" spans="1:3" x14ac:dyDescent="0.2">
      <c r="A559" s="169">
        <v>769</v>
      </c>
      <c r="B559" s="162" t="s">
        <v>398</v>
      </c>
      <c r="C559" s="168" t="s">
        <v>457</v>
      </c>
    </row>
    <row r="560" spans="1:3" x14ac:dyDescent="0.2">
      <c r="A560" s="169">
        <v>770</v>
      </c>
      <c r="B560" s="162" t="s">
        <v>399</v>
      </c>
      <c r="C560" s="168" t="s">
        <v>457</v>
      </c>
    </row>
    <row r="561" spans="1:3" x14ac:dyDescent="0.2">
      <c r="A561" s="169">
        <v>775</v>
      </c>
      <c r="B561" s="162" t="s">
        <v>400</v>
      </c>
      <c r="C561" s="168" t="s">
        <v>457</v>
      </c>
    </row>
    <row r="562" spans="1:3" x14ac:dyDescent="0.2">
      <c r="A562" s="169">
        <v>776</v>
      </c>
      <c r="B562" s="162" t="s">
        <v>400</v>
      </c>
      <c r="C562" s="168" t="s">
        <v>457</v>
      </c>
    </row>
    <row r="563" spans="1:3" x14ac:dyDescent="0.2">
      <c r="A563" s="169">
        <v>781</v>
      </c>
      <c r="B563" s="162" t="s">
        <v>396</v>
      </c>
      <c r="C563" s="168" t="s">
        <v>458</v>
      </c>
    </row>
    <row r="564" spans="1:3" x14ac:dyDescent="0.2">
      <c r="A564" s="169">
        <v>782</v>
      </c>
      <c r="B564" s="162" t="s">
        <v>396</v>
      </c>
      <c r="C564" s="168" t="s">
        <v>457</v>
      </c>
    </row>
    <row r="565" spans="1:3" x14ac:dyDescent="0.2">
      <c r="A565" s="169">
        <v>783</v>
      </c>
      <c r="B565" s="162" t="s">
        <v>396</v>
      </c>
      <c r="C565" s="168" t="s">
        <v>457</v>
      </c>
    </row>
    <row r="566" spans="1:3" x14ac:dyDescent="0.2">
      <c r="A566" s="169">
        <v>784</v>
      </c>
      <c r="B566" s="162" t="s">
        <v>396</v>
      </c>
      <c r="C566" s="168" t="s">
        <v>457</v>
      </c>
    </row>
    <row r="567" spans="1:3" x14ac:dyDescent="0.2">
      <c r="A567" s="169">
        <v>785</v>
      </c>
      <c r="B567" s="162" t="s">
        <v>396</v>
      </c>
      <c r="C567" s="168" t="s">
        <v>457</v>
      </c>
    </row>
    <row r="568" spans="1:3" x14ac:dyDescent="0.2">
      <c r="A568" s="169">
        <v>786</v>
      </c>
      <c r="B568" s="162" t="s">
        <v>396</v>
      </c>
      <c r="C568" s="168" t="s">
        <v>457</v>
      </c>
    </row>
    <row r="569" spans="1:3" x14ac:dyDescent="0.2">
      <c r="A569" s="169">
        <v>787</v>
      </c>
      <c r="B569" s="162" t="s">
        <v>401</v>
      </c>
      <c r="C569" s="168" t="s">
        <v>457</v>
      </c>
    </row>
    <row r="570" spans="1:3" x14ac:dyDescent="0.2">
      <c r="A570" s="169">
        <v>788</v>
      </c>
      <c r="B570" s="162" t="s">
        <v>402</v>
      </c>
      <c r="C570" s="168" t="s">
        <v>457</v>
      </c>
    </row>
    <row r="571" spans="1:3" x14ac:dyDescent="0.2">
      <c r="A571" s="169">
        <v>789</v>
      </c>
      <c r="B571" s="162" t="s">
        <v>403</v>
      </c>
      <c r="C571" s="168" t="s">
        <v>457</v>
      </c>
    </row>
    <row r="572" spans="1:3" x14ac:dyDescent="0.2">
      <c r="A572" s="169">
        <v>790</v>
      </c>
      <c r="B572" s="162" t="s">
        <v>404</v>
      </c>
      <c r="C572" s="168" t="s">
        <v>457</v>
      </c>
    </row>
    <row r="573" spans="1:3" x14ac:dyDescent="0.2">
      <c r="A573" s="169">
        <v>791</v>
      </c>
      <c r="B573" s="162" t="s">
        <v>405</v>
      </c>
      <c r="C573" s="168" t="s">
        <v>457</v>
      </c>
    </row>
    <row r="574" spans="1:3" x14ac:dyDescent="0.2">
      <c r="A574" s="169">
        <v>792</v>
      </c>
      <c r="B574" s="162" t="s">
        <v>406</v>
      </c>
      <c r="C574" s="168" t="s">
        <v>457</v>
      </c>
    </row>
    <row r="575" spans="1:3" x14ac:dyDescent="0.2">
      <c r="A575" s="169">
        <v>793</v>
      </c>
      <c r="B575" s="162" t="s">
        <v>396</v>
      </c>
      <c r="C575" s="168" t="s">
        <v>457</v>
      </c>
    </row>
    <row r="576" spans="1:3" x14ac:dyDescent="0.2">
      <c r="A576" s="169">
        <v>794</v>
      </c>
      <c r="B576" s="162" t="s">
        <v>397</v>
      </c>
      <c r="C576" s="168" t="s">
        <v>457</v>
      </c>
    </row>
    <row r="577" spans="1:3" x14ac:dyDescent="0.2">
      <c r="A577" s="169">
        <v>801</v>
      </c>
      <c r="B577" s="162" t="s">
        <v>325</v>
      </c>
      <c r="C577" s="168" t="s">
        <v>457</v>
      </c>
    </row>
    <row r="578" spans="1:3" x14ac:dyDescent="0.2">
      <c r="A578" s="169">
        <v>802</v>
      </c>
      <c r="B578" s="162" t="s">
        <v>407</v>
      </c>
      <c r="C578" s="168" t="s">
        <v>457</v>
      </c>
    </row>
    <row r="579" spans="1:3" x14ac:dyDescent="0.2">
      <c r="A579" s="169">
        <v>803</v>
      </c>
      <c r="B579" s="162" t="s">
        <v>408</v>
      </c>
      <c r="C579" s="168" t="s">
        <v>458</v>
      </c>
    </row>
    <row r="580" spans="1:3" x14ac:dyDescent="0.2">
      <c r="A580" s="169">
        <v>804</v>
      </c>
      <c r="B580" s="162" t="s">
        <v>407</v>
      </c>
      <c r="C580" s="168" t="s">
        <v>457</v>
      </c>
    </row>
    <row r="581" spans="1:3" x14ac:dyDescent="0.2">
      <c r="A581" s="169">
        <v>805</v>
      </c>
      <c r="B581" s="162" t="s">
        <v>408</v>
      </c>
      <c r="C581" s="168" t="s">
        <v>458</v>
      </c>
    </row>
    <row r="582" spans="1:3" x14ac:dyDescent="0.2">
      <c r="A582" s="169">
        <v>806</v>
      </c>
      <c r="B582" s="162" t="s">
        <v>407</v>
      </c>
      <c r="C582" s="168" t="s">
        <v>457</v>
      </c>
    </row>
    <row r="583" spans="1:3" x14ac:dyDescent="0.2">
      <c r="A583" s="169">
        <v>807</v>
      </c>
      <c r="B583" s="162" t="s">
        <v>408</v>
      </c>
      <c r="C583" s="168" t="s">
        <v>458</v>
      </c>
    </row>
    <row r="584" spans="1:3" x14ac:dyDescent="0.2">
      <c r="A584" s="169">
        <v>808</v>
      </c>
      <c r="B584" s="162" t="s">
        <v>407</v>
      </c>
      <c r="C584" s="168" t="s">
        <v>457</v>
      </c>
    </row>
    <row r="585" spans="1:3" x14ac:dyDescent="0.2">
      <c r="A585" s="169">
        <v>809</v>
      </c>
      <c r="B585" s="162" t="s">
        <v>408</v>
      </c>
      <c r="C585" s="168" t="s">
        <v>458</v>
      </c>
    </row>
    <row r="586" spans="1:3" x14ac:dyDescent="0.2">
      <c r="A586" s="169">
        <v>810</v>
      </c>
      <c r="B586" s="162" t="s">
        <v>407</v>
      </c>
      <c r="C586" s="168" t="s">
        <v>457</v>
      </c>
    </row>
    <row r="587" spans="1:3" x14ac:dyDescent="0.2">
      <c r="A587" s="169">
        <v>811</v>
      </c>
      <c r="B587" s="162" t="s">
        <v>408</v>
      </c>
      <c r="C587" s="168" t="s">
        <v>458</v>
      </c>
    </row>
    <row r="588" spans="1:3" x14ac:dyDescent="0.2">
      <c r="A588" s="169">
        <v>812</v>
      </c>
      <c r="B588" s="162" t="s">
        <v>407</v>
      </c>
      <c r="C588" s="168" t="s">
        <v>457</v>
      </c>
    </row>
    <row r="589" spans="1:3" x14ac:dyDescent="0.2">
      <c r="A589" s="169">
        <v>813</v>
      </c>
      <c r="B589" s="162" t="s">
        <v>408</v>
      </c>
      <c r="C589" s="168" t="s">
        <v>458</v>
      </c>
    </row>
    <row r="590" spans="1:3" x14ac:dyDescent="0.2">
      <c r="A590" s="169">
        <v>814</v>
      </c>
      <c r="B590" s="162" t="s">
        <v>407</v>
      </c>
      <c r="C590" s="168" t="s">
        <v>457</v>
      </c>
    </row>
    <row r="591" spans="1:3" x14ac:dyDescent="0.2">
      <c r="A591" s="169">
        <v>815</v>
      </c>
      <c r="B591" s="162" t="s">
        <v>408</v>
      </c>
      <c r="C591" s="168" t="s">
        <v>458</v>
      </c>
    </row>
    <row r="592" spans="1:3" x14ac:dyDescent="0.2">
      <c r="A592" s="169">
        <v>816</v>
      </c>
      <c r="B592" s="162" t="s">
        <v>407</v>
      </c>
      <c r="C592" s="168" t="s">
        <v>457</v>
      </c>
    </row>
    <row r="593" spans="1:3" x14ac:dyDescent="0.2">
      <c r="A593" s="169">
        <v>817</v>
      </c>
      <c r="B593" s="162" t="s">
        <v>408</v>
      </c>
      <c r="C593" s="168" t="s">
        <v>458</v>
      </c>
    </row>
    <row r="594" spans="1:3" x14ac:dyDescent="0.2">
      <c r="A594" s="169">
        <v>818</v>
      </c>
      <c r="B594" s="162" t="s">
        <v>407</v>
      </c>
      <c r="C594" s="168" t="s">
        <v>457</v>
      </c>
    </row>
    <row r="595" spans="1:3" x14ac:dyDescent="0.2">
      <c r="A595" s="169">
        <v>819</v>
      </c>
      <c r="B595" s="162" t="s">
        <v>408</v>
      </c>
      <c r="C595" s="168" t="s">
        <v>458</v>
      </c>
    </row>
    <row r="596" spans="1:3" x14ac:dyDescent="0.2">
      <c r="A596" s="169">
        <v>820</v>
      </c>
      <c r="B596" s="162" t="s">
        <v>407</v>
      </c>
      <c r="C596" s="168" t="s">
        <v>457</v>
      </c>
    </row>
    <row r="597" spans="1:3" x14ac:dyDescent="0.2">
      <c r="A597" s="169">
        <v>821</v>
      </c>
      <c r="B597" s="162" t="s">
        <v>408</v>
      </c>
      <c r="C597" s="168" t="s">
        <v>458</v>
      </c>
    </row>
    <row r="598" spans="1:3" x14ac:dyDescent="0.2">
      <c r="A598" s="169">
        <v>822</v>
      </c>
      <c r="B598" s="162" t="s">
        <v>407</v>
      </c>
      <c r="C598" s="168" t="s">
        <v>457</v>
      </c>
    </row>
    <row r="599" spans="1:3" x14ac:dyDescent="0.2">
      <c r="A599" s="169">
        <v>823</v>
      </c>
      <c r="B599" s="162" t="s">
        <v>408</v>
      </c>
      <c r="C599" s="168" t="s">
        <v>458</v>
      </c>
    </row>
    <row r="600" spans="1:3" x14ac:dyDescent="0.2">
      <c r="A600" s="169">
        <v>824</v>
      </c>
      <c r="B600" s="162" t="s">
        <v>407</v>
      </c>
      <c r="C600" s="168" t="s">
        <v>457</v>
      </c>
    </row>
    <row r="601" spans="1:3" x14ac:dyDescent="0.2">
      <c r="A601" s="169">
        <v>825</v>
      </c>
      <c r="B601" s="162" t="s">
        <v>408</v>
      </c>
      <c r="C601" s="168" t="s">
        <v>458</v>
      </c>
    </row>
    <row r="602" spans="1:3" x14ac:dyDescent="0.2">
      <c r="A602" s="169">
        <v>826</v>
      </c>
      <c r="B602" s="162" t="s">
        <v>407</v>
      </c>
      <c r="C602" s="168" t="s">
        <v>457</v>
      </c>
    </row>
    <row r="603" spans="1:3" x14ac:dyDescent="0.2">
      <c r="A603" s="169">
        <v>827</v>
      </c>
      <c r="B603" s="162" t="s">
        <v>408</v>
      </c>
      <c r="C603" s="168" t="s">
        <v>458</v>
      </c>
    </row>
    <row r="604" spans="1:3" x14ac:dyDescent="0.2">
      <c r="A604" s="169">
        <v>828</v>
      </c>
      <c r="B604" s="162" t="s">
        <v>407</v>
      </c>
      <c r="C604" s="168" t="s">
        <v>457</v>
      </c>
    </row>
    <row r="605" spans="1:3" x14ac:dyDescent="0.2">
      <c r="A605" s="169">
        <v>829</v>
      </c>
      <c r="B605" s="162" t="s">
        <v>408</v>
      </c>
      <c r="C605" s="168" t="s">
        <v>458</v>
      </c>
    </row>
    <row r="606" spans="1:3" x14ac:dyDescent="0.2">
      <c r="A606" s="169">
        <v>830</v>
      </c>
      <c r="B606" s="162" t="s">
        <v>407</v>
      </c>
      <c r="C606" s="168" t="s">
        <v>457</v>
      </c>
    </row>
    <row r="607" spans="1:3" x14ac:dyDescent="0.2">
      <c r="A607" s="169">
        <v>831</v>
      </c>
      <c r="B607" s="162" t="s">
        <v>408</v>
      </c>
      <c r="C607" s="168" t="s">
        <v>458</v>
      </c>
    </row>
    <row r="608" spans="1:3" x14ac:dyDescent="0.2">
      <c r="A608" s="169">
        <v>832</v>
      </c>
      <c r="B608" s="162" t="s">
        <v>407</v>
      </c>
      <c r="C608" s="168" t="s">
        <v>457</v>
      </c>
    </row>
    <row r="609" spans="1:3" x14ac:dyDescent="0.2">
      <c r="A609" s="169">
        <v>833</v>
      </c>
      <c r="B609" s="162" t="s">
        <v>408</v>
      </c>
      <c r="C609" s="168" t="s">
        <v>458</v>
      </c>
    </row>
    <row r="610" spans="1:3" x14ac:dyDescent="0.2">
      <c r="A610" s="169">
        <v>834</v>
      </c>
      <c r="B610" s="162" t="s">
        <v>407</v>
      </c>
      <c r="C610" s="168" t="s">
        <v>457</v>
      </c>
    </row>
    <row r="611" spans="1:3" x14ac:dyDescent="0.2">
      <c r="A611" s="169">
        <v>835</v>
      </c>
      <c r="B611" s="162" t="s">
        <v>408</v>
      </c>
      <c r="C611" s="168" t="s">
        <v>458</v>
      </c>
    </row>
    <row r="612" spans="1:3" x14ac:dyDescent="0.2">
      <c r="A612" s="169">
        <v>836</v>
      </c>
      <c r="B612" s="162" t="s">
        <v>407</v>
      </c>
      <c r="C612" s="168" t="s">
        <v>457</v>
      </c>
    </row>
    <row r="613" spans="1:3" x14ac:dyDescent="0.2">
      <c r="A613" s="169">
        <v>837</v>
      </c>
      <c r="B613" s="162" t="s">
        <v>408</v>
      </c>
      <c r="C613" s="168" t="s">
        <v>458</v>
      </c>
    </row>
    <row r="614" spans="1:3" x14ac:dyDescent="0.2">
      <c r="A614" s="169">
        <v>838</v>
      </c>
      <c r="B614" s="162" t="s">
        <v>407</v>
      </c>
      <c r="C614" s="168" t="s">
        <v>457</v>
      </c>
    </row>
    <row r="615" spans="1:3" x14ac:dyDescent="0.2">
      <c r="A615" s="169">
        <v>839</v>
      </c>
      <c r="B615" s="162" t="s">
        <v>408</v>
      </c>
      <c r="C615" s="168" t="s">
        <v>458</v>
      </c>
    </row>
    <row r="616" spans="1:3" x14ac:dyDescent="0.2">
      <c r="A616" s="169">
        <v>840</v>
      </c>
      <c r="B616" s="162" t="s">
        <v>407</v>
      </c>
      <c r="C616" s="168" t="s">
        <v>457</v>
      </c>
    </row>
    <row r="617" spans="1:3" x14ac:dyDescent="0.2">
      <c r="A617" s="169">
        <v>841</v>
      </c>
      <c r="B617" s="162" t="s">
        <v>408</v>
      </c>
      <c r="C617" s="168" t="s">
        <v>458</v>
      </c>
    </row>
    <row r="618" spans="1:3" x14ac:dyDescent="0.2">
      <c r="A618" s="169">
        <v>842</v>
      </c>
      <c r="B618" s="162" t="s">
        <v>407</v>
      </c>
      <c r="C618" s="168" t="s">
        <v>457</v>
      </c>
    </row>
    <row r="619" spans="1:3" x14ac:dyDescent="0.2">
      <c r="A619" s="169">
        <v>843</v>
      </c>
      <c r="B619" s="162" t="s">
        <v>408</v>
      </c>
      <c r="C619" s="168" t="s">
        <v>458</v>
      </c>
    </row>
    <row r="620" spans="1:3" x14ac:dyDescent="0.2">
      <c r="A620" s="169">
        <v>844</v>
      </c>
      <c r="B620" s="162" t="s">
        <v>407</v>
      </c>
      <c r="C620" s="168" t="s">
        <v>457</v>
      </c>
    </row>
    <row r="621" spans="1:3" x14ac:dyDescent="0.2">
      <c r="A621" s="169">
        <v>845</v>
      </c>
      <c r="B621" s="162" t="s">
        <v>408</v>
      </c>
      <c r="C621" s="168" t="s">
        <v>458</v>
      </c>
    </row>
    <row r="622" spans="1:3" x14ac:dyDescent="0.2">
      <c r="A622" s="169">
        <v>846</v>
      </c>
      <c r="B622" s="162" t="s">
        <v>407</v>
      </c>
      <c r="C622" s="168" t="s">
        <v>457</v>
      </c>
    </row>
    <row r="623" spans="1:3" x14ac:dyDescent="0.2">
      <c r="A623" s="169">
        <v>847</v>
      </c>
      <c r="B623" s="162" t="s">
        <v>408</v>
      </c>
      <c r="C623" s="168" t="s">
        <v>458</v>
      </c>
    </row>
    <row r="624" spans="1:3" x14ac:dyDescent="0.2">
      <c r="A624" s="169">
        <v>848</v>
      </c>
      <c r="B624" s="162" t="s">
        <v>407</v>
      </c>
      <c r="C624" s="168" t="s">
        <v>457</v>
      </c>
    </row>
    <row r="625" spans="1:3" x14ac:dyDescent="0.2">
      <c r="A625" s="169">
        <v>849</v>
      </c>
      <c r="B625" s="162" t="s">
        <v>408</v>
      </c>
      <c r="C625" s="168" t="s">
        <v>458</v>
      </c>
    </row>
    <row r="626" spans="1:3" x14ac:dyDescent="0.2">
      <c r="A626" s="169">
        <v>850</v>
      </c>
      <c r="B626" s="162" t="s">
        <v>408</v>
      </c>
      <c r="C626" s="168" t="s">
        <v>458</v>
      </c>
    </row>
    <row r="627" spans="1:3" x14ac:dyDescent="0.2">
      <c r="A627" s="169">
        <v>851</v>
      </c>
      <c r="B627" s="162" t="s">
        <v>408</v>
      </c>
      <c r="C627" s="168" t="s">
        <v>458</v>
      </c>
    </row>
    <row r="628" spans="1:3" x14ac:dyDescent="0.2">
      <c r="A628" s="169">
        <v>852</v>
      </c>
      <c r="B628" s="162" t="s">
        <v>407</v>
      </c>
      <c r="C628" s="168" t="s">
        <v>457</v>
      </c>
    </row>
    <row r="629" spans="1:3" x14ac:dyDescent="0.2">
      <c r="A629" s="169">
        <v>853</v>
      </c>
      <c r="B629" s="162" t="s">
        <v>407</v>
      </c>
      <c r="C629" s="168" t="s">
        <v>457</v>
      </c>
    </row>
    <row r="630" spans="1:3" x14ac:dyDescent="0.2">
      <c r="A630" s="169">
        <v>854</v>
      </c>
      <c r="B630" s="162" t="s">
        <v>407</v>
      </c>
      <c r="C630" s="168" t="s">
        <v>457</v>
      </c>
    </row>
    <row r="631" spans="1:3" x14ac:dyDescent="0.2">
      <c r="A631" s="169">
        <v>855</v>
      </c>
      <c r="B631" s="162" t="s">
        <v>407</v>
      </c>
      <c r="C631" s="168" t="s">
        <v>457</v>
      </c>
    </row>
    <row r="632" spans="1:3" x14ac:dyDescent="0.2">
      <c r="A632" s="169">
        <v>856</v>
      </c>
      <c r="B632" s="162" t="s">
        <v>407</v>
      </c>
      <c r="C632" s="168" t="s">
        <v>457</v>
      </c>
    </row>
    <row r="633" spans="1:3" x14ac:dyDescent="0.2">
      <c r="A633" s="169">
        <v>857</v>
      </c>
      <c r="B633" s="162" t="s">
        <v>407</v>
      </c>
      <c r="C633" s="168" t="s">
        <v>457</v>
      </c>
    </row>
    <row r="634" spans="1:3" x14ac:dyDescent="0.2">
      <c r="A634" s="169">
        <v>858</v>
      </c>
      <c r="B634" s="162" t="s">
        <v>407</v>
      </c>
      <c r="C634" s="168" t="s">
        <v>457</v>
      </c>
    </row>
    <row r="635" spans="1:3" x14ac:dyDescent="0.2">
      <c r="A635" s="169">
        <v>859</v>
      </c>
      <c r="B635" s="162" t="s">
        <v>407</v>
      </c>
      <c r="C635" s="168" t="s">
        <v>457</v>
      </c>
    </row>
    <row r="636" spans="1:3" x14ac:dyDescent="0.2">
      <c r="A636" s="169">
        <v>860</v>
      </c>
      <c r="B636" s="162" t="s">
        <v>407</v>
      </c>
      <c r="C636" s="168" t="s">
        <v>457</v>
      </c>
    </row>
    <row r="637" spans="1:3" x14ac:dyDescent="0.2">
      <c r="A637" s="169">
        <v>861</v>
      </c>
      <c r="B637" s="162" t="s">
        <v>407</v>
      </c>
      <c r="C637" s="168" t="s">
        <v>457</v>
      </c>
    </row>
    <row r="638" spans="1:3" x14ac:dyDescent="0.2">
      <c r="A638" s="169">
        <v>862</v>
      </c>
      <c r="B638" s="162" t="s">
        <v>407</v>
      </c>
      <c r="C638" s="168" t="s">
        <v>457</v>
      </c>
    </row>
    <row r="639" spans="1:3" x14ac:dyDescent="0.2">
      <c r="A639" s="169">
        <v>863</v>
      </c>
      <c r="B639" s="162" t="s">
        <v>407</v>
      </c>
      <c r="C639" s="168" t="s">
        <v>457</v>
      </c>
    </row>
    <row r="640" spans="1:3" x14ac:dyDescent="0.2">
      <c r="A640" s="169">
        <v>864</v>
      </c>
      <c r="B640" s="162" t="s">
        <v>407</v>
      </c>
      <c r="C640" s="168" t="s">
        <v>457</v>
      </c>
    </row>
    <row r="641" spans="1:3" x14ac:dyDescent="0.2">
      <c r="A641" s="169">
        <v>865</v>
      </c>
      <c r="B641" s="162" t="s">
        <v>407</v>
      </c>
      <c r="C641" s="168" t="s">
        <v>457</v>
      </c>
    </row>
    <row r="642" spans="1:3" x14ac:dyDescent="0.2">
      <c r="A642" s="169">
        <v>866</v>
      </c>
      <c r="B642" s="162" t="s">
        <v>408</v>
      </c>
      <c r="C642" s="168" t="s">
        <v>458</v>
      </c>
    </row>
    <row r="643" spans="1:3" x14ac:dyDescent="0.2">
      <c r="A643" s="169">
        <v>867</v>
      </c>
      <c r="B643" s="162" t="s">
        <v>407</v>
      </c>
      <c r="C643" s="168" t="s">
        <v>457</v>
      </c>
    </row>
    <row r="644" spans="1:3" x14ac:dyDescent="0.2">
      <c r="A644" s="169">
        <v>868</v>
      </c>
      <c r="B644" s="162" t="s">
        <v>408</v>
      </c>
      <c r="C644" s="168" t="s">
        <v>458</v>
      </c>
    </row>
    <row r="645" spans="1:3" x14ac:dyDescent="0.2">
      <c r="A645" s="169">
        <v>869</v>
      </c>
      <c r="B645" s="162" t="s">
        <v>407</v>
      </c>
      <c r="C645" s="168" t="s">
        <v>457</v>
      </c>
    </row>
    <row r="646" spans="1:3" x14ac:dyDescent="0.2">
      <c r="A646" s="169">
        <v>870</v>
      </c>
      <c r="B646" s="162" t="s">
        <v>408</v>
      </c>
      <c r="C646" s="168" t="s">
        <v>458</v>
      </c>
    </row>
    <row r="647" spans="1:3" x14ac:dyDescent="0.2">
      <c r="A647" s="169">
        <v>871</v>
      </c>
      <c r="B647" s="162" t="s">
        <v>407</v>
      </c>
      <c r="C647" s="168" t="s">
        <v>457</v>
      </c>
    </row>
    <row r="648" spans="1:3" x14ac:dyDescent="0.2">
      <c r="A648" s="169">
        <v>872</v>
      </c>
      <c r="B648" s="162" t="s">
        <v>408</v>
      </c>
      <c r="C648" s="168" t="s">
        <v>458</v>
      </c>
    </row>
    <row r="649" spans="1:3" x14ac:dyDescent="0.2">
      <c r="A649" s="169">
        <v>873</v>
      </c>
      <c r="B649" s="162" t="s">
        <v>407</v>
      </c>
      <c r="C649" s="168" t="s">
        <v>457</v>
      </c>
    </row>
    <row r="650" spans="1:3" x14ac:dyDescent="0.2">
      <c r="A650" s="169">
        <v>874</v>
      </c>
      <c r="B650" s="162" t="s">
        <v>408</v>
      </c>
      <c r="C650" s="168" t="s">
        <v>458</v>
      </c>
    </row>
    <row r="651" spans="1:3" x14ac:dyDescent="0.2">
      <c r="A651" s="169">
        <v>875</v>
      </c>
      <c r="B651" s="162" t="s">
        <v>407</v>
      </c>
      <c r="C651" s="168" t="s">
        <v>457</v>
      </c>
    </row>
    <row r="652" spans="1:3" x14ac:dyDescent="0.2">
      <c r="A652" s="169">
        <v>876</v>
      </c>
      <c r="B652" s="162" t="s">
        <v>408</v>
      </c>
      <c r="C652" s="168" t="s">
        <v>458</v>
      </c>
    </row>
    <row r="653" spans="1:3" x14ac:dyDescent="0.2">
      <c r="A653" s="169">
        <v>877</v>
      </c>
      <c r="B653" s="162" t="s">
        <v>407</v>
      </c>
      <c r="C653" s="168" t="s">
        <v>457</v>
      </c>
    </row>
    <row r="654" spans="1:3" x14ac:dyDescent="0.2">
      <c r="A654" s="169">
        <v>878</v>
      </c>
      <c r="B654" s="162" t="s">
        <v>408</v>
      </c>
      <c r="C654" s="168" t="s">
        <v>458</v>
      </c>
    </row>
    <row r="655" spans="1:3" x14ac:dyDescent="0.2">
      <c r="A655" s="169">
        <v>879</v>
      </c>
      <c r="B655" s="162" t="s">
        <v>407</v>
      </c>
      <c r="C655" s="168" t="s">
        <v>457</v>
      </c>
    </row>
    <row r="656" spans="1:3" x14ac:dyDescent="0.2">
      <c r="A656" s="169">
        <v>880</v>
      </c>
      <c r="B656" s="162" t="s">
        <v>408</v>
      </c>
      <c r="C656" s="168" t="s">
        <v>458</v>
      </c>
    </row>
    <row r="657" spans="1:3" x14ac:dyDescent="0.2">
      <c r="A657" s="169">
        <v>881</v>
      </c>
      <c r="B657" s="162" t="s">
        <v>407</v>
      </c>
      <c r="C657" s="168" t="s">
        <v>457</v>
      </c>
    </row>
    <row r="658" spans="1:3" x14ac:dyDescent="0.2">
      <c r="A658" s="169">
        <v>882</v>
      </c>
      <c r="B658" s="162" t="s">
        <v>408</v>
      </c>
      <c r="C658" s="168" t="s">
        <v>458</v>
      </c>
    </row>
    <row r="659" spans="1:3" x14ac:dyDescent="0.2">
      <c r="A659" s="169">
        <v>883</v>
      </c>
      <c r="B659" s="162" t="s">
        <v>407</v>
      </c>
      <c r="C659" s="168" t="s">
        <v>457</v>
      </c>
    </row>
    <row r="660" spans="1:3" x14ac:dyDescent="0.2">
      <c r="A660" s="169">
        <v>884</v>
      </c>
      <c r="B660" s="162" t="s">
        <v>408</v>
      </c>
      <c r="C660" s="168" t="s">
        <v>458</v>
      </c>
    </row>
    <row r="661" spans="1:3" x14ac:dyDescent="0.2">
      <c r="A661" s="169">
        <v>885</v>
      </c>
      <c r="B661" s="162" t="s">
        <v>407</v>
      </c>
      <c r="C661" s="168" t="s">
        <v>457</v>
      </c>
    </row>
    <row r="662" spans="1:3" x14ac:dyDescent="0.2">
      <c r="A662" s="169">
        <v>886</v>
      </c>
      <c r="B662" s="162" t="s">
        <v>408</v>
      </c>
      <c r="C662" s="168" t="s">
        <v>458</v>
      </c>
    </row>
    <row r="663" spans="1:3" x14ac:dyDescent="0.2">
      <c r="A663" s="169">
        <v>887</v>
      </c>
      <c r="B663" s="162" t="s">
        <v>407</v>
      </c>
      <c r="C663" s="168" t="s">
        <v>457</v>
      </c>
    </row>
    <row r="664" spans="1:3" x14ac:dyDescent="0.2">
      <c r="A664" s="169">
        <v>888</v>
      </c>
      <c r="B664" s="162" t="s">
        <v>408</v>
      </c>
      <c r="C664" s="168" t="s">
        <v>458</v>
      </c>
    </row>
    <row r="665" spans="1:3" x14ac:dyDescent="0.2">
      <c r="A665" s="169">
        <v>889</v>
      </c>
      <c r="B665" s="162" t="s">
        <v>407</v>
      </c>
      <c r="C665" s="168" t="s">
        <v>457</v>
      </c>
    </row>
    <row r="666" spans="1:3" x14ac:dyDescent="0.2">
      <c r="A666" s="169">
        <v>890</v>
      </c>
      <c r="B666" s="162" t="s">
        <v>408</v>
      </c>
      <c r="C666" s="168" t="s">
        <v>458</v>
      </c>
    </row>
    <row r="667" spans="1:3" x14ac:dyDescent="0.2">
      <c r="A667" s="169">
        <v>891</v>
      </c>
      <c r="B667" s="162" t="s">
        <v>408</v>
      </c>
      <c r="C667" s="168" t="s">
        <v>458</v>
      </c>
    </row>
    <row r="668" spans="1:3" x14ac:dyDescent="0.2">
      <c r="A668" s="169">
        <v>892</v>
      </c>
      <c r="B668" s="162" t="s">
        <v>408</v>
      </c>
      <c r="C668" s="168" t="s">
        <v>458</v>
      </c>
    </row>
    <row r="669" spans="1:3" x14ac:dyDescent="0.2">
      <c r="A669" s="169">
        <v>893</v>
      </c>
      <c r="B669" s="162" t="s">
        <v>408</v>
      </c>
      <c r="C669" s="168" t="s">
        <v>458</v>
      </c>
    </row>
    <row r="670" spans="1:3" x14ac:dyDescent="0.2">
      <c r="A670" s="169">
        <v>894</v>
      </c>
      <c r="B670" s="162" t="s">
        <v>366</v>
      </c>
      <c r="C670" s="168" t="s">
        <v>458</v>
      </c>
    </row>
    <row r="671" spans="1:3" x14ac:dyDescent="0.2">
      <c r="A671" s="169">
        <v>895</v>
      </c>
      <c r="B671" s="162" t="s">
        <v>366</v>
      </c>
      <c r="C671" s="168" t="s">
        <v>458</v>
      </c>
    </row>
    <row r="672" spans="1:3" x14ac:dyDescent="0.2">
      <c r="A672" s="169">
        <v>896</v>
      </c>
      <c r="B672" s="162" t="s">
        <v>366</v>
      </c>
      <c r="C672" s="168" t="s">
        <v>458</v>
      </c>
    </row>
    <row r="673" spans="1:3" x14ac:dyDescent="0.2">
      <c r="A673" s="169">
        <v>897</v>
      </c>
      <c r="B673" s="162" t="s">
        <v>408</v>
      </c>
      <c r="C673" s="168" t="s">
        <v>458</v>
      </c>
    </row>
    <row r="674" spans="1:3" x14ac:dyDescent="0.2">
      <c r="A674" s="169">
        <v>898</v>
      </c>
      <c r="B674" s="162" t="s">
        <v>408</v>
      </c>
      <c r="C674" s="168" t="s">
        <v>458</v>
      </c>
    </row>
    <row r="675" spans="1:3" x14ac:dyDescent="0.2">
      <c r="A675" s="169">
        <v>899</v>
      </c>
      <c r="B675" s="162" t="s">
        <v>409</v>
      </c>
      <c r="C675" s="168" t="s">
        <v>458</v>
      </c>
    </row>
    <row r="676" spans="1:3" x14ac:dyDescent="0.2">
      <c r="A676" s="169">
        <v>900</v>
      </c>
      <c r="B676" s="162" t="s">
        <v>409</v>
      </c>
      <c r="C676" s="168" t="s">
        <v>458</v>
      </c>
    </row>
    <row r="677" spans="1:3" x14ac:dyDescent="0.2">
      <c r="A677" s="169">
        <v>901</v>
      </c>
      <c r="B677" s="162" t="s">
        <v>409</v>
      </c>
      <c r="C677" s="168" t="s">
        <v>458</v>
      </c>
    </row>
    <row r="678" spans="1:3" x14ac:dyDescent="0.2">
      <c r="A678" s="169">
        <v>902</v>
      </c>
      <c r="B678" s="162" t="s">
        <v>409</v>
      </c>
      <c r="C678" s="168" t="s">
        <v>458</v>
      </c>
    </row>
    <row r="679" spans="1:3" x14ac:dyDescent="0.2">
      <c r="A679" s="169">
        <v>903</v>
      </c>
      <c r="B679" s="162" t="s">
        <v>409</v>
      </c>
      <c r="C679" s="168" t="s">
        <v>458</v>
      </c>
    </row>
    <row r="680" spans="1:3" x14ac:dyDescent="0.2">
      <c r="A680" s="169">
        <v>904</v>
      </c>
      <c r="B680" s="162" t="s">
        <v>410</v>
      </c>
      <c r="C680" s="168" t="s">
        <v>458</v>
      </c>
    </row>
    <row r="681" spans="1:3" x14ac:dyDescent="0.2">
      <c r="A681" s="169">
        <v>905</v>
      </c>
      <c r="B681" s="162" t="s">
        <v>410</v>
      </c>
      <c r="C681" s="168" t="s">
        <v>458</v>
      </c>
    </row>
    <row r="682" spans="1:3" x14ac:dyDescent="0.2">
      <c r="A682" s="169">
        <v>906</v>
      </c>
      <c r="B682" s="162" t="s">
        <v>410</v>
      </c>
      <c r="C682" s="168" t="s">
        <v>458</v>
      </c>
    </row>
    <row r="683" spans="1:3" x14ac:dyDescent="0.2">
      <c r="A683" s="169">
        <v>907</v>
      </c>
      <c r="B683" s="162" t="s">
        <v>411</v>
      </c>
      <c r="C683" s="168" t="s">
        <v>458</v>
      </c>
    </row>
    <row r="684" spans="1:3" x14ac:dyDescent="0.2">
      <c r="A684" s="169">
        <v>908</v>
      </c>
      <c r="B684" s="162" t="s">
        <v>411</v>
      </c>
      <c r="C684" s="168" t="s">
        <v>458</v>
      </c>
    </row>
    <row r="685" spans="1:3" x14ac:dyDescent="0.2">
      <c r="A685" s="169">
        <v>909</v>
      </c>
      <c r="B685" s="162" t="s">
        <v>411</v>
      </c>
      <c r="C685" s="168" t="s">
        <v>458</v>
      </c>
    </row>
    <row r="686" spans="1:3" x14ac:dyDescent="0.2">
      <c r="A686" s="169">
        <v>910</v>
      </c>
      <c r="B686" s="162" t="s">
        <v>411</v>
      </c>
      <c r="C686" s="168" t="s">
        <v>458</v>
      </c>
    </row>
    <row r="687" spans="1:3" x14ac:dyDescent="0.2">
      <c r="A687" s="169">
        <v>911</v>
      </c>
      <c r="B687" s="162" t="s">
        <v>411</v>
      </c>
      <c r="C687" s="168" t="s">
        <v>458</v>
      </c>
    </row>
    <row r="688" spans="1:3" x14ac:dyDescent="0.2">
      <c r="A688" s="169">
        <v>912</v>
      </c>
      <c r="B688" s="162" t="s">
        <v>411</v>
      </c>
      <c r="C688" s="168" t="s">
        <v>458</v>
      </c>
    </row>
    <row r="689" spans="1:3" x14ac:dyDescent="0.2">
      <c r="A689" s="169">
        <v>913</v>
      </c>
      <c r="B689" s="162" t="s">
        <v>411</v>
      </c>
      <c r="C689" s="168" t="s">
        <v>458</v>
      </c>
    </row>
    <row r="690" spans="1:3" x14ac:dyDescent="0.2">
      <c r="A690" s="169">
        <v>914</v>
      </c>
      <c r="B690" s="162" t="s">
        <v>412</v>
      </c>
      <c r="C690" s="168" t="s">
        <v>457</v>
      </c>
    </row>
    <row r="691" spans="1:3" x14ac:dyDescent="0.2">
      <c r="A691" s="169">
        <v>915</v>
      </c>
      <c r="B691" s="162" t="s">
        <v>366</v>
      </c>
      <c r="C691" s="168" t="s">
        <v>457</v>
      </c>
    </row>
    <row r="692" spans="1:3" x14ac:dyDescent="0.2">
      <c r="A692" s="169">
        <v>916</v>
      </c>
      <c r="B692" s="162" t="s">
        <v>366</v>
      </c>
      <c r="C692" s="168" t="s">
        <v>457</v>
      </c>
    </row>
    <row r="693" spans="1:3" x14ac:dyDescent="0.2">
      <c r="A693" s="169">
        <v>917</v>
      </c>
      <c r="B693" s="162" t="s">
        <v>366</v>
      </c>
      <c r="C693" s="168" t="s">
        <v>457</v>
      </c>
    </row>
    <row r="694" spans="1:3" x14ac:dyDescent="0.2">
      <c r="A694" s="169">
        <v>918</v>
      </c>
      <c r="B694" s="162" t="s">
        <v>302</v>
      </c>
      <c r="C694" s="168" t="s">
        <v>457</v>
      </c>
    </row>
    <row r="695" spans="1:3" x14ac:dyDescent="0.2">
      <c r="A695" s="169">
        <v>919</v>
      </c>
      <c r="B695" s="162" t="s">
        <v>413</v>
      </c>
      <c r="C695" s="168" t="s">
        <v>457</v>
      </c>
    </row>
    <row r="696" spans="1:3" x14ac:dyDescent="0.2">
      <c r="A696" s="169">
        <v>920</v>
      </c>
      <c r="B696" s="162" t="s">
        <v>413</v>
      </c>
      <c r="C696" s="168" t="s">
        <v>457</v>
      </c>
    </row>
    <row r="697" spans="1:3" x14ac:dyDescent="0.2">
      <c r="A697" s="169">
        <v>922</v>
      </c>
      <c r="B697" s="162" t="s">
        <v>325</v>
      </c>
      <c r="C697" s="168" t="s">
        <v>457</v>
      </c>
    </row>
    <row r="698" spans="1:3" x14ac:dyDescent="0.2">
      <c r="A698" s="169">
        <v>923</v>
      </c>
      <c r="B698" s="162" t="s">
        <v>325</v>
      </c>
      <c r="C698" s="168" t="s">
        <v>457</v>
      </c>
    </row>
    <row r="699" spans="1:3" x14ac:dyDescent="0.2">
      <c r="A699" s="169">
        <v>924</v>
      </c>
      <c r="B699" s="162" t="s">
        <v>325</v>
      </c>
      <c r="C699" s="168" t="s">
        <v>457</v>
      </c>
    </row>
    <row r="700" spans="1:3" x14ac:dyDescent="0.2">
      <c r="A700" s="169">
        <v>925</v>
      </c>
      <c r="B700" s="162" t="s">
        <v>414</v>
      </c>
      <c r="C700" s="168" t="s">
        <v>453</v>
      </c>
    </row>
    <row r="701" spans="1:3" x14ac:dyDescent="0.2">
      <c r="A701" s="169">
        <v>926</v>
      </c>
      <c r="B701" s="162" t="s">
        <v>355</v>
      </c>
      <c r="C701" s="168" t="s">
        <v>453</v>
      </c>
    </row>
    <row r="702" spans="1:3" x14ac:dyDescent="0.2">
      <c r="A702" s="169">
        <v>927</v>
      </c>
      <c r="B702" s="162" t="s">
        <v>357</v>
      </c>
      <c r="C702" s="168" t="s">
        <v>453</v>
      </c>
    </row>
    <row r="703" spans="1:3" x14ac:dyDescent="0.2">
      <c r="A703" s="169">
        <v>928</v>
      </c>
      <c r="B703" s="162" t="s">
        <v>356</v>
      </c>
      <c r="C703" s="168" t="s">
        <v>453</v>
      </c>
    </row>
    <row r="704" spans="1:3" x14ac:dyDescent="0.2">
      <c r="A704" s="169">
        <v>929</v>
      </c>
      <c r="B704" s="162" t="s">
        <v>409</v>
      </c>
      <c r="C704" s="168" t="s">
        <v>458</v>
      </c>
    </row>
    <row r="705" spans="1:3" x14ac:dyDescent="0.2">
      <c r="A705" s="169">
        <v>930</v>
      </c>
      <c r="B705" s="162" t="s">
        <v>409</v>
      </c>
      <c r="C705" s="168" t="s">
        <v>458</v>
      </c>
    </row>
    <row r="706" spans="1:3" x14ac:dyDescent="0.2">
      <c r="A706" s="169">
        <v>931</v>
      </c>
      <c r="B706" s="162" t="s">
        <v>409</v>
      </c>
      <c r="C706" s="168" t="s">
        <v>458</v>
      </c>
    </row>
    <row r="707" spans="1:3" x14ac:dyDescent="0.2">
      <c r="A707" s="169">
        <v>932</v>
      </c>
      <c r="B707" s="162" t="s">
        <v>415</v>
      </c>
      <c r="C707" s="168" t="s">
        <v>457</v>
      </c>
    </row>
    <row r="708" spans="1:3" x14ac:dyDescent="0.2">
      <c r="A708" s="169">
        <v>933</v>
      </c>
      <c r="B708" s="162" t="s">
        <v>407</v>
      </c>
      <c r="C708" s="168" t="s">
        <v>457</v>
      </c>
    </row>
    <row r="709" spans="1:3" x14ac:dyDescent="0.2">
      <c r="A709" s="169">
        <v>934</v>
      </c>
      <c r="B709" s="162" t="s">
        <v>408</v>
      </c>
      <c r="C709" s="168" t="s">
        <v>458</v>
      </c>
    </row>
    <row r="710" spans="1:3" x14ac:dyDescent="0.2">
      <c r="A710" s="169">
        <v>935</v>
      </c>
      <c r="B710" s="162" t="s">
        <v>416</v>
      </c>
      <c r="C710" s="168" t="s">
        <v>457</v>
      </c>
    </row>
    <row r="711" spans="1:3" x14ac:dyDescent="0.2">
      <c r="A711" s="169">
        <v>936</v>
      </c>
      <c r="B711" s="162" t="s">
        <v>416</v>
      </c>
      <c r="C711" s="168" t="s">
        <v>457</v>
      </c>
    </row>
    <row r="712" spans="1:3" x14ac:dyDescent="0.2">
      <c r="A712" s="169">
        <v>937</v>
      </c>
      <c r="B712" s="162" t="s">
        <v>416</v>
      </c>
      <c r="C712" s="168" t="s">
        <v>457</v>
      </c>
    </row>
    <row r="713" spans="1:3" x14ac:dyDescent="0.2">
      <c r="A713" s="169">
        <v>938</v>
      </c>
      <c r="B713" s="162" t="s">
        <v>416</v>
      </c>
      <c r="C713" s="168" t="s">
        <v>457</v>
      </c>
    </row>
    <row r="714" spans="1:3" x14ac:dyDescent="0.2">
      <c r="A714" s="169">
        <v>939</v>
      </c>
      <c r="B714" s="162" t="s">
        <v>416</v>
      </c>
      <c r="C714" s="168" t="s">
        <v>457</v>
      </c>
    </row>
    <row r="715" spans="1:3" x14ac:dyDescent="0.2">
      <c r="A715" s="169">
        <v>940</v>
      </c>
      <c r="B715" s="162" t="s">
        <v>417</v>
      </c>
      <c r="C715" s="168" t="s">
        <v>454</v>
      </c>
    </row>
    <row r="716" spans="1:3" x14ac:dyDescent="0.2">
      <c r="A716" s="169">
        <v>941</v>
      </c>
      <c r="B716" s="162" t="s">
        <v>418</v>
      </c>
      <c r="C716" s="168" t="s">
        <v>454</v>
      </c>
    </row>
    <row r="717" spans="1:3" x14ac:dyDescent="0.2">
      <c r="A717" s="169">
        <v>942</v>
      </c>
      <c r="B717" s="162" t="s">
        <v>271</v>
      </c>
      <c r="C717" s="168" t="s">
        <v>457</v>
      </c>
    </row>
    <row r="718" spans="1:3" x14ac:dyDescent="0.2">
      <c r="A718" s="169">
        <v>943</v>
      </c>
      <c r="B718" s="162" t="s">
        <v>262</v>
      </c>
      <c r="C718" s="168" t="s">
        <v>457</v>
      </c>
    </row>
    <row r="719" spans="1:3" x14ac:dyDescent="0.2">
      <c r="A719" s="169">
        <v>944</v>
      </c>
      <c r="B719" s="162" t="s">
        <v>262</v>
      </c>
      <c r="C719" s="168" t="s">
        <v>457</v>
      </c>
    </row>
    <row r="720" spans="1:3" x14ac:dyDescent="0.2">
      <c r="A720" s="169">
        <v>945</v>
      </c>
      <c r="B720" s="162" t="s">
        <v>262</v>
      </c>
      <c r="C720" s="168" t="s">
        <v>457</v>
      </c>
    </row>
    <row r="721" spans="1:3" x14ac:dyDescent="0.2">
      <c r="A721" s="169">
        <v>946</v>
      </c>
      <c r="B721" s="162" t="s">
        <v>262</v>
      </c>
      <c r="C721" s="168" t="s">
        <v>457</v>
      </c>
    </row>
    <row r="722" spans="1:3" x14ac:dyDescent="0.2">
      <c r="A722" s="169">
        <v>947</v>
      </c>
      <c r="B722" s="162" t="s">
        <v>419</v>
      </c>
      <c r="C722" s="168" t="s">
        <v>457</v>
      </c>
    </row>
    <row r="723" spans="1:3" x14ac:dyDescent="0.2">
      <c r="A723" s="169">
        <v>948</v>
      </c>
      <c r="B723" s="162" t="s">
        <v>420</v>
      </c>
      <c r="C723" s="168" t="s">
        <v>457</v>
      </c>
    </row>
    <row r="724" spans="1:3" x14ac:dyDescent="0.2">
      <c r="A724" s="169">
        <v>949</v>
      </c>
      <c r="B724" s="162" t="s">
        <v>421</v>
      </c>
      <c r="C724" s="168" t="s">
        <v>457</v>
      </c>
    </row>
    <row r="725" spans="1:3" x14ac:dyDescent="0.2">
      <c r="A725" s="169">
        <v>950</v>
      </c>
      <c r="B725" s="162" t="s">
        <v>422</v>
      </c>
      <c r="C725" s="168" t="s">
        <v>458</v>
      </c>
    </row>
    <row r="726" spans="1:3" x14ac:dyDescent="0.2">
      <c r="A726" s="169">
        <v>951</v>
      </c>
      <c r="B726" s="162" t="s">
        <v>423</v>
      </c>
      <c r="C726" s="168" t="s">
        <v>458</v>
      </c>
    </row>
    <row r="727" spans="1:3" x14ac:dyDescent="0.2">
      <c r="A727" s="169">
        <v>952</v>
      </c>
      <c r="B727" s="162" t="s">
        <v>424</v>
      </c>
      <c r="C727" s="168" t="s">
        <v>457</v>
      </c>
    </row>
    <row r="728" spans="1:3" x14ac:dyDescent="0.2">
      <c r="A728" s="169">
        <v>953</v>
      </c>
      <c r="B728" s="162" t="s">
        <v>425</v>
      </c>
      <c r="C728" s="168" t="s">
        <v>457</v>
      </c>
    </row>
    <row r="729" spans="1:3" x14ac:dyDescent="0.2">
      <c r="A729" s="169">
        <v>954</v>
      </c>
      <c r="B729" s="162" t="s">
        <v>426</v>
      </c>
      <c r="C729" s="168" t="s">
        <v>457</v>
      </c>
    </row>
    <row r="730" spans="1:3" x14ac:dyDescent="0.2">
      <c r="A730" s="169">
        <v>955</v>
      </c>
      <c r="B730" s="162" t="s">
        <v>427</v>
      </c>
      <c r="C730" s="168" t="s">
        <v>457</v>
      </c>
    </row>
    <row r="731" spans="1:3" x14ac:dyDescent="0.2">
      <c r="A731" s="169">
        <v>956</v>
      </c>
      <c r="B731" s="162" t="s">
        <v>428</v>
      </c>
      <c r="C731" s="168" t="s">
        <v>457</v>
      </c>
    </row>
    <row r="732" spans="1:3" x14ac:dyDescent="0.2">
      <c r="A732" s="169">
        <v>957</v>
      </c>
      <c r="B732" s="162" t="s">
        <v>429</v>
      </c>
      <c r="C732" s="168" t="s">
        <v>457</v>
      </c>
    </row>
    <row r="733" spans="1:3" x14ac:dyDescent="0.2">
      <c r="A733" s="169">
        <v>958</v>
      </c>
      <c r="B733" s="162" t="s">
        <v>430</v>
      </c>
      <c r="C733" s="168" t="s">
        <v>457</v>
      </c>
    </row>
    <row r="734" spans="1:3" x14ac:dyDescent="0.2">
      <c r="A734" s="169">
        <v>959</v>
      </c>
      <c r="B734" s="162" t="s">
        <v>431</v>
      </c>
      <c r="C734" s="168" t="s">
        <v>457</v>
      </c>
    </row>
    <row r="735" spans="1:3" x14ac:dyDescent="0.2">
      <c r="A735" s="169">
        <v>960</v>
      </c>
      <c r="B735" s="162" t="s">
        <v>432</v>
      </c>
      <c r="C735" s="168" t="s">
        <v>457</v>
      </c>
    </row>
    <row r="736" spans="1:3" x14ac:dyDescent="0.2">
      <c r="A736" s="169">
        <v>961</v>
      </c>
      <c r="B736" s="162" t="s">
        <v>433</v>
      </c>
      <c r="C736" s="168" t="s">
        <v>457</v>
      </c>
    </row>
    <row r="737" spans="1:3" x14ac:dyDescent="0.2">
      <c r="A737" s="169">
        <v>962</v>
      </c>
      <c r="B737" s="162" t="s">
        <v>434</v>
      </c>
      <c r="C737" s="168" t="s">
        <v>457</v>
      </c>
    </row>
    <row r="738" spans="1:3" x14ac:dyDescent="0.2">
      <c r="A738" s="169">
        <v>963</v>
      </c>
      <c r="B738" s="162" t="s">
        <v>435</v>
      </c>
      <c r="C738" s="168" t="s">
        <v>457</v>
      </c>
    </row>
    <row r="739" spans="1:3" x14ac:dyDescent="0.2">
      <c r="A739" s="169">
        <v>964</v>
      </c>
      <c r="B739" s="162" t="s">
        <v>436</v>
      </c>
      <c r="C739" s="168" t="s">
        <v>457</v>
      </c>
    </row>
    <row r="740" spans="1:3" x14ac:dyDescent="0.2">
      <c r="A740" s="169">
        <v>965</v>
      </c>
      <c r="B740" s="162" t="s">
        <v>437</v>
      </c>
      <c r="C740" s="168" t="s">
        <v>457</v>
      </c>
    </row>
    <row r="741" spans="1:3" x14ac:dyDescent="0.2">
      <c r="A741" s="169">
        <v>966</v>
      </c>
      <c r="B741" s="162" t="s">
        <v>282</v>
      </c>
      <c r="C741" s="168" t="s">
        <v>458</v>
      </c>
    </row>
    <row r="742" spans="1:3" x14ac:dyDescent="0.2">
      <c r="A742" s="169">
        <v>967</v>
      </c>
      <c r="B742" s="162" t="s">
        <v>294</v>
      </c>
      <c r="C742" s="168" t="s">
        <v>457</v>
      </c>
    </row>
    <row r="743" spans="1:3" x14ac:dyDescent="0.2">
      <c r="A743" s="169">
        <v>968</v>
      </c>
      <c r="B743" s="162" t="s">
        <v>294</v>
      </c>
      <c r="C743" s="168" t="s">
        <v>457</v>
      </c>
    </row>
    <row r="744" spans="1:3" x14ac:dyDescent="0.2">
      <c r="A744" s="169">
        <v>969</v>
      </c>
      <c r="B744" s="162" t="s">
        <v>437</v>
      </c>
      <c r="C744" s="168" t="s">
        <v>457</v>
      </c>
    </row>
    <row r="745" spans="1:3" x14ac:dyDescent="0.2">
      <c r="A745" s="169">
        <v>970</v>
      </c>
      <c r="B745" s="162" t="s">
        <v>250</v>
      </c>
      <c r="C745" s="168" t="s">
        <v>457</v>
      </c>
    </row>
    <row r="746" spans="1:3" x14ac:dyDescent="0.2">
      <c r="A746" s="169">
        <v>971</v>
      </c>
      <c r="B746" s="162" t="s">
        <v>438</v>
      </c>
      <c r="C746" s="168" t="s">
        <v>457</v>
      </c>
    </row>
    <row r="747" spans="1:3" x14ac:dyDescent="0.2">
      <c r="A747" s="169">
        <v>972</v>
      </c>
      <c r="B747" s="162" t="s">
        <v>439</v>
      </c>
      <c r="C747" s="168" t="s">
        <v>457</v>
      </c>
    </row>
    <row r="748" spans="1:3" x14ac:dyDescent="0.2">
      <c r="A748" s="169">
        <v>973</v>
      </c>
      <c r="B748" s="162" t="s">
        <v>292</v>
      </c>
      <c r="C748" s="168" t="s">
        <v>457</v>
      </c>
    </row>
    <row r="749" spans="1:3" x14ac:dyDescent="0.2">
      <c r="A749" s="169">
        <v>974</v>
      </c>
      <c r="B749" s="162" t="s">
        <v>318</v>
      </c>
      <c r="C749" s="168" t="s">
        <v>457</v>
      </c>
    </row>
    <row r="750" spans="1:3" x14ac:dyDescent="0.2">
      <c r="A750" s="169">
        <v>975</v>
      </c>
      <c r="B750" s="162" t="s">
        <v>440</v>
      </c>
      <c r="C750" s="168" t="s">
        <v>457</v>
      </c>
    </row>
    <row r="751" spans="1:3" x14ac:dyDescent="0.2">
      <c r="A751" s="169">
        <v>976</v>
      </c>
      <c r="B751" s="162" t="s">
        <v>441</v>
      </c>
      <c r="C751" s="168" t="s">
        <v>457</v>
      </c>
    </row>
    <row r="752" spans="1:3" x14ac:dyDescent="0.2">
      <c r="A752" s="169">
        <v>978</v>
      </c>
      <c r="B752" s="162" t="s">
        <v>276</v>
      </c>
      <c r="C752" s="168" t="s">
        <v>458</v>
      </c>
    </row>
    <row r="753" spans="1:3" x14ac:dyDescent="0.2">
      <c r="A753" s="169">
        <v>979</v>
      </c>
      <c r="B753" s="162" t="s">
        <v>315</v>
      </c>
      <c r="C753" s="168" t="s">
        <v>458</v>
      </c>
    </row>
    <row r="754" spans="1:3" x14ac:dyDescent="0.2">
      <c r="A754" s="169">
        <v>980</v>
      </c>
      <c r="B754" s="162" t="s">
        <v>442</v>
      </c>
      <c r="C754" s="168" t="s">
        <v>457</v>
      </c>
    </row>
    <row r="755" spans="1:3" x14ac:dyDescent="0.2">
      <c r="A755" s="169">
        <v>981</v>
      </c>
      <c r="B755" s="162" t="s">
        <v>443</v>
      </c>
      <c r="C755" s="168" t="s">
        <v>458</v>
      </c>
    </row>
    <row r="756" spans="1:3" x14ac:dyDescent="0.2">
      <c r="A756" s="169">
        <v>982</v>
      </c>
      <c r="B756" s="162" t="s">
        <v>444</v>
      </c>
      <c r="C756" s="168" t="s">
        <v>457</v>
      </c>
    </row>
    <row r="757" spans="1:3" x14ac:dyDescent="0.2">
      <c r="A757" s="169">
        <v>983</v>
      </c>
      <c r="B757" s="162" t="s">
        <v>445</v>
      </c>
      <c r="C757" s="168" t="s">
        <v>457</v>
      </c>
    </row>
    <row r="758" spans="1:3" x14ac:dyDescent="0.2">
      <c r="A758" s="169">
        <v>984</v>
      </c>
      <c r="B758" s="162" t="s">
        <v>446</v>
      </c>
      <c r="C758" s="168" t="s">
        <v>457</v>
      </c>
    </row>
    <row r="759" spans="1:3" x14ac:dyDescent="0.2">
      <c r="A759" s="169">
        <v>985</v>
      </c>
      <c r="B759" s="162" t="s">
        <v>447</v>
      </c>
      <c r="C759" s="168" t="s">
        <v>457</v>
      </c>
    </row>
    <row r="760" spans="1:3" x14ac:dyDescent="0.2">
      <c r="A760" s="169">
        <v>989</v>
      </c>
      <c r="B760" s="162" t="s">
        <v>331</v>
      </c>
      <c r="C760" s="168" t="s">
        <v>457</v>
      </c>
    </row>
    <row r="761" spans="1:3" x14ac:dyDescent="0.2">
      <c r="A761" s="169">
        <v>990</v>
      </c>
      <c r="B761" s="162" t="s">
        <v>332</v>
      </c>
      <c r="C761" s="168" t="s">
        <v>458</v>
      </c>
    </row>
    <row r="762" spans="1:3" x14ac:dyDescent="0.2">
      <c r="A762" s="169">
        <v>991</v>
      </c>
      <c r="B762" s="162" t="s">
        <v>282</v>
      </c>
      <c r="C762" s="168" t="s">
        <v>458</v>
      </c>
    </row>
    <row r="763" spans="1:3" x14ac:dyDescent="0.2">
      <c r="A763" s="169">
        <v>996</v>
      </c>
      <c r="B763" s="162" t="s">
        <v>361</v>
      </c>
      <c r="C763" s="168" t="s">
        <v>457</v>
      </c>
    </row>
    <row r="764" spans="1:3" x14ac:dyDescent="0.2">
      <c r="A764" s="169">
        <v>997</v>
      </c>
      <c r="B764" s="162" t="s">
        <v>448</v>
      </c>
      <c r="C764" s="168"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2.75" x14ac:dyDescent="0.2"/>
  <cols>
    <col min="1" max="1" width="32.140625" bestFit="1" customWidth="1"/>
    <col min="2" max="2" width="37.7109375" bestFit="1" customWidth="1"/>
    <col min="3" max="3" width="53.28515625" customWidth="1"/>
  </cols>
  <sheetData>
    <row r="1" spans="1:3" x14ac:dyDescent="0.2">
      <c r="A1" s="167" t="s">
        <v>27</v>
      </c>
    </row>
    <row r="2" spans="1:3" ht="36.75" customHeight="1" x14ac:dyDescent="0.2">
      <c r="A2" s="284" t="str">
        <f>Overview!B4&amp; " - Effective from "&amp;Overview!C4&amp;" - "&amp;Overview!E4&amp;" Residual Charging Bandings"</f>
        <v>Western Power Distribution (West Midlands) plc - Effective from 2022/23 - Final Residual Charging Bandings</v>
      </c>
      <c r="B2" s="285"/>
      <c r="C2" s="285"/>
    </row>
    <row r="3" spans="1:3" x14ac:dyDescent="0.2">
      <c r="A3" s="188"/>
      <c r="B3" s="188"/>
      <c r="C3" s="188"/>
    </row>
    <row r="4" spans="1:3" x14ac:dyDescent="0.2">
      <c r="A4" s="189" t="s">
        <v>689</v>
      </c>
      <c r="B4" s="189" t="s">
        <v>690</v>
      </c>
      <c r="C4" s="189" t="s">
        <v>691</v>
      </c>
    </row>
    <row r="5" spans="1:3" ht="14.25" x14ac:dyDescent="0.2">
      <c r="A5" s="190" t="s">
        <v>525</v>
      </c>
      <c r="B5" s="191" t="s">
        <v>992</v>
      </c>
      <c r="C5" s="338" t="s">
        <v>991</v>
      </c>
    </row>
    <row r="6" spans="1:3" ht="14.25" x14ac:dyDescent="0.2">
      <c r="A6" s="190" t="s">
        <v>526</v>
      </c>
      <c r="B6" s="191" t="s">
        <v>993</v>
      </c>
      <c r="C6" s="339"/>
    </row>
    <row r="7" spans="1:3" ht="14.25" x14ac:dyDescent="0.2">
      <c r="A7" s="190" t="s">
        <v>527</v>
      </c>
      <c r="B7" s="191" t="s">
        <v>994</v>
      </c>
      <c r="C7" s="339"/>
    </row>
    <row r="8" spans="1:3" ht="14.25" x14ac:dyDescent="0.2">
      <c r="A8" s="190" t="s">
        <v>528</v>
      </c>
      <c r="B8" s="191" t="s">
        <v>995</v>
      </c>
      <c r="C8" s="340"/>
    </row>
    <row r="9" spans="1:3" ht="14.25" x14ac:dyDescent="0.2">
      <c r="A9" s="190" t="s">
        <v>530</v>
      </c>
      <c r="B9" s="191" t="s">
        <v>996</v>
      </c>
      <c r="C9" s="341" t="s">
        <v>697</v>
      </c>
    </row>
    <row r="10" spans="1:3" ht="14.25" x14ac:dyDescent="0.2">
      <c r="A10" s="190" t="s">
        <v>531</v>
      </c>
      <c r="B10" s="191" t="s">
        <v>997</v>
      </c>
      <c r="C10" s="336"/>
    </row>
    <row r="11" spans="1:3" ht="14.25" x14ac:dyDescent="0.2">
      <c r="A11" s="190" t="s">
        <v>532</v>
      </c>
      <c r="B11" s="191" t="s">
        <v>998</v>
      </c>
      <c r="C11" s="336"/>
    </row>
    <row r="12" spans="1:3" ht="14.25" x14ac:dyDescent="0.2">
      <c r="A12" s="190" t="s">
        <v>533</v>
      </c>
      <c r="B12" s="191" t="s">
        <v>999</v>
      </c>
      <c r="C12" s="337"/>
    </row>
    <row r="13" spans="1:3" ht="14.25" x14ac:dyDescent="0.2">
      <c r="A13" s="190" t="s">
        <v>535</v>
      </c>
      <c r="B13" s="191" t="s">
        <v>996</v>
      </c>
      <c r="C13" s="335" t="s">
        <v>697</v>
      </c>
    </row>
    <row r="14" spans="1:3" ht="14.25" x14ac:dyDescent="0.2">
      <c r="A14" s="190" t="s">
        <v>536</v>
      </c>
      <c r="B14" s="191" t="s">
        <v>997</v>
      </c>
      <c r="C14" s="336"/>
    </row>
    <row r="15" spans="1:3" ht="14.25" x14ac:dyDescent="0.2">
      <c r="A15" s="190" t="s">
        <v>537</v>
      </c>
      <c r="B15" s="191" t="s">
        <v>998</v>
      </c>
      <c r="C15" s="336"/>
    </row>
    <row r="16" spans="1:3" ht="14.25" x14ac:dyDescent="0.2">
      <c r="A16" s="190" t="s">
        <v>538</v>
      </c>
      <c r="B16" s="191" t="s">
        <v>999</v>
      </c>
      <c r="C16" s="337"/>
    </row>
    <row r="17" spans="1:3" ht="14.25" x14ac:dyDescent="0.2">
      <c r="A17" s="190" t="s">
        <v>540</v>
      </c>
      <c r="B17" s="191" t="s">
        <v>1000</v>
      </c>
      <c r="C17" s="335" t="s">
        <v>697</v>
      </c>
    </row>
    <row r="18" spans="1:3" ht="14.25" x14ac:dyDescent="0.2">
      <c r="A18" s="190" t="s">
        <v>541</v>
      </c>
      <c r="B18" s="191" t="s">
        <v>1001</v>
      </c>
      <c r="C18" s="336"/>
    </row>
    <row r="19" spans="1:3" ht="14.25" x14ac:dyDescent="0.2">
      <c r="A19" s="190" t="s">
        <v>542</v>
      </c>
      <c r="B19" s="191" t="s">
        <v>1002</v>
      </c>
      <c r="C19" s="336"/>
    </row>
    <row r="20" spans="1:3" ht="14.25" x14ac:dyDescent="0.2">
      <c r="A20" s="190" t="s">
        <v>543</v>
      </c>
      <c r="B20" s="191" t="s">
        <v>1003</v>
      </c>
      <c r="C20" s="337"/>
    </row>
    <row r="21" spans="1:3" ht="14.25" x14ac:dyDescent="0.2">
      <c r="A21" s="190" t="s">
        <v>693</v>
      </c>
      <c r="B21" s="191" t="s">
        <v>692</v>
      </c>
      <c r="C21" s="335" t="s">
        <v>697</v>
      </c>
    </row>
    <row r="22" spans="1:3" ht="14.25" x14ac:dyDescent="0.2">
      <c r="A22" s="190" t="s">
        <v>694</v>
      </c>
      <c r="B22" s="191" t="s">
        <v>1004</v>
      </c>
      <c r="C22" s="336"/>
    </row>
    <row r="23" spans="1:3" ht="14.25" x14ac:dyDescent="0.2">
      <c r="A23" s="190" t="s">
        <v>695</v>
      </c>
      <c r="B23" s="191" t="s">
        <v>1005</v>
      </c>
      <c r="C23" s="336"/>
    </row>
    <row r="24" spans="1:3" ht="14.25" x14ac:dyDescent="0.2">
      <c r="A24" s="190" t="s">
        <v>696</v>
      </c>
      <c r="B24" s="191" t="s">
        <v>1006</v>
      </c>
      <c r="C24" s="337"/>
    </row>
  </sheetData>
  <mergeCells count="6">
    <mergeCell ref="C17:C20"/>
    <mergeCell ref="C21:C24"/>
    <mergeCell ref="C5:C8"/>
    <mergeCell ref="C9:C12"/>
    <mergeCell ref="A2:C2"/>
    <mergeCell ref="C13:C16"/>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election activeCell="L10" sqref="L10"/>
    </sheetView>
  </sheetViews>
  <sheetFormatPr defaultRowHeight="12.75" x14ac:dyDescent="0.2"/>
  <cols>
    <col min="1" max="1" width="2.42578125" style="102" customWidth="1"/>
    <col min="2" max="2" width="33.7109375" style="102" customWidth="1"/>
    <col min="3" max="4" width="14.140625" style="102" customWidth="1"/>
    <col min="5" max="9" width="12.140625" style="102" customWidth="1"/>
    <col min="10" max="10" width="5.5703125" style="102" customWidth="1"/>
    <col min="11" max="11" width="5.28515625" style="102" customWidth="1"/>
    <col min="12" max="12" width="35.28515625" style="102" customWidth="1"/>
    <col min="13" max="20" width="11.7109375" style="102" customWidth="1"/>
    <col min="21" max="27" width="9.140625" style="102"/>
    <col min="28" max="28" width="25" style="102" bestFit="1" customWidth="1"/>
    <col min="29" max="29" width="14.5703125" style="102" bestFit="1" customWidth="1"/>
    <col min="30" max="16384" width="9.140625" style="102"/>
  </cols>
  <sheetData>
    <row r="1" spans="1:154" x14ac:dyDescent="0.2">
      <c r="B1" s="85" t="s">
        <v>27</v>
      </c>
      <c r="J1" s="103"/>
      <c r="K1" s="103"/>
      <c r="L1" s="103"/>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3"/>
      <c r="EO1" s="103"/>
      <c r="EP1" s="103"/>
      <c r="EQ1" s="103"/>
      <c r="ER1" s="103"/>
      <c r="ES1" s="103"/>
      <c r="ET1" s="103"/>
      <c r="EU1" s="103"/>
      <c r="EV1" s="103"/>
      <c r="EW1" s="103"/>
      <c r="EX1" s="103"/>
    </row>
    <row r="2" spans="1:154" s="104" customFormat="1" ht="21.75" customHeight="1" x14ac:dyDescent="0.2">
      <c r="B2" s="342" t="str">
        <f>Overview!B4&amp; " - Effective from "&amp;TEXT(Overview!D4,"D MMMM YYYY")&amp;" - "&amp;Overview!E4</f>
        <v>Western Power Distribution (West Midlands) plc - Effective from 1 April 2022 - Final</v>
      </c>
      <c r="C2" s="343"/>
      <c r="D2" s="343"/>
      <c r="E2" s="343"/>
      <c r="F2" s="343"/>
      <c r="G2" s="343"/>
      <c r="H2" s="343"/>
      <c r="I2" s="343"/>
      <c r="J2" s="343"/>
      <c r="K2" s="343"/>
      <c r="L2" s="343"/>
      <c r="M2" s="343"/>
      <c r="N2" s="343"/>
      <c r="O2" s="343"/>
      <c r="P2" s="343"/>
      <c r="Q2" s="343"/>
      <c r="R2" s="343"/>
      <c r="S2" s="343"/>
      <c r="T2" s="344"/>
      <c r="U2" s="103"/>
      <c r="V2" s="103"/>
      <c r="W2" s="103"/>
      <c r="X2" s="103"/>
      <c r="Y2" s="103"/>
      <c r="Z2" s="103"/>
      <c r="AA2" s="103"/>
      <c r="AB2" s="25"/>
      <c r="AC2" s="53" t="s">
        <v>206</v>
      </c>
      <c r="AD2" s="53" t="s">
        <v>208</v>
      </c>
      <c r="AE2" s="53" t="s">
        <v>207</v>
      </c>
      <c r="AF2" s="143" t="s">
        <v>33</v>
      </c>
      <c r="AG2" s="143" t="s">
        <v>34</v>
      </c>
      <c r="AH2" s="25" t="s">
        <v>174</v>
      </c>
      <c r="AI2" s="143" t="s">
        <v>61</v>
      </c>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row>
    <row r="3" spans="1:154" s="106" customFormat="1" ht="9" customHeight="1" x14ac:dyDescent="0.2">
      <c r="A3" s="105"/>
      <c r="B3" s="105"/>
      <c r="C3" s="105"/>
      <c r="D3" s="105"/>
      <c r="E3" s="105"/>
      <c r="F3" s="105"/>
      <c r="G3" s="105"/>
      <c r="H3" s="105"/>
      <c r="I3" s="105"/>
      <c r="J3" s="105"/>
      <c r="K3" s="105"/>
      <c r="L3" s="103"/>
      <c r="M3" s="103"/>
      <c r="N3" s="103"/>
      <c r="O3" s="103"/>
      <c r="P3" s="103"/>
      <c r="Q3" s="103"/>
      <c r="R3" s="103"/>
      <c r="S3" s="103"/>
      <c r="T3" s="103"/>
      <c r="U3" s="103"/>
      <c r="V3" s="103"/>
      <c r="W3" s="103"/>
      <c r="X3" s="103"/>
      <c r="Y3" s="103"/>
      <c r="Z3" s="103"/>
      <c r="AA3" s="103"/>
      <c r="AB3" s="16" t="s">
        <v>188</v>
      </c>
      <c r="AC3" s="145" t="s">
        <v>212</v>
      </c>
      <c r="AD3" s="146" t="s">
        <v>214</v>
      </c>
      <c r="AE3" s="147" t="s">
        <v>207</v>
      </c>
      <c r="AF3" s="153" t="s">
        <v>216</v>
      </c>
      <c r="AG3" s="148" t="s">
        <v>219</v>
      </c>
      <c r="AH3" s="148" t="s">
        <v>219</v>
      </c>
      <c r="AI3" s="149" t="s">
        <v>219</v>
      </c>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row>
    <row r="4" spans="1:154" ht="26.25" customHeight="1" x14ac:dyDescent="0.2">
      <c r="B4" s="348" t="s">
        <v>210</v>
      </c>
      <c r="C4" s="349"/>
      <c r="D4" s="349"/>
      <c r="E4" s="349"/>
      <c r="F4" s="349"/>
      <c r="G4" s="349"/>
      <c r="H4" s="349"/>
      <c r="I4" s="350"/>
      <c r="L4" s="348" t="s">
        <v>211</v>
      </c>
      <c r="M4" s="349"/>
      <c r="N4" s="349"/>
      <c r="O4" s="349"/>
      <c r="P4" s="349"/>
      <c r="Q4" s="349"/>
      <c r="R4" s="349"/>
      <c r="S4" s="349"/>
      <c r="T4" s="350"/>
      <c r="AB4" s="16" t="s">
        <v>189</v>
      </c>
      <c r="AC4" s="145" t="s">
        <v>212</v>
      </c>
      <c r="AD4" s="146" t="s">
        <v>214</v>
      </c>
      <c r="AE4" s="147" t="s">
        <v>207</v>
      </c>
      <c r="AF4" s="148" t="s">
        <v>219</v>
      </c>
      <c r="AG4" s="148" t="s">
        <v>219</v>
      </c>
      <c r="AH4" s="148" t="s">
        <v>219</v>
      </c>
      <c r="AI4" s="149" t="s">
        <v>219</v>
      </c>
    </row>
    <row r="5" spans="1:154" ht="18" customHeight="1" x14ac:dyDescent="0.2">
      <c r="B5" s="352" t="s">
        <v>144</v>
      </c>
      <c r="C5" s="352"/>
      <c r="D5" s="352"/>
      <c r="E5" s="352"/>
      <c r="F5" s="352"/>
      <c r="G5" s="352"/>
      <c r="H5" s="352"/>
      <c r="I5" s="352"/>
      <c r="L5" s="352" t="s">
        <v>146</v>
      </c>
      <c r="M5" s="352"/>
      <c r="N5" s="352"/>
      <c r="O5" s="352"/>
      <c r="P5" s="352"/>
      <c r="Q5" s="352"/>
      <c r="R5" s="352"/>
      <c r="S5" s="352"/>
      <c r="T5" s="352"/>
      <c r="AB5" s="16" t="s">
        <v>190</v>
      </c>
      <c r="AC5" s="145" t="s">
        <v>212</v>
      </c>
      <c r="AD5" s="146" t="s">
        <v>214</v>
      </c>
      <c r="AE5" s="147" t="s">
        <v>207</v>
      </c>
      <c r="AF5" s="153" t="s">
        <v>216</v>
      </c>
      <c r="AG5" s="148" t="s">
        <v>219</v>
      </c>
      <c r="AH5" s="148" t="s">
        <v>219</v>
      </c>
      <c r="AI5" s="149" t="s">
        <v>219</v>
      </c>
    </row>
    <row r="6" spans="1:154" s="107" customFormat="1" ht="27.75" customHeight="1" x14ac:dyDescent="0.2">
      <c r="B6" s="351" t="s">
        <v>150</v>
      </c>
      <c r="C6" s="351"/>
      <c r="D6" s="351"/>
      <c r="E6" s="351"/>
      <c r="F6" s="351"/>
      <c r="G6" s="351"/>
      <c r="H6" s="351"/>
      <c r="I6" s="351"/>
      <c r="L6" s="351" t="s">
        <v>151</v>
      </c>
      <c r="M6" s="351"/>
      <c r="N6" s="351"/>
      <c r="O6" s="351"/>
      <c r="P6" s="351"/>
      <c r="Q6" s="351"/>
      <c r="R6" s="351"/>
      <c r="S6" s="351"/>
      <c r="T6" s="351"/>
      <c r="AB6" s="16" t="s">
        <v>191</v>
      </c>
      <c r="AC6" s="145" t="s">
        <v>212</v>
      </c>
      <c r="AD6" s="146" t="s">
        <v>214</v>
      </c>
      <c r="AE6" s="147" t="s">
        <v>207</v>
      </c>
      <c r="AF6" s="148" t="s">
        <v>219</v>
      </c>
      <c r="AG6" s="148" t="s">
        <v>219</v>
      </c>
      <c r="AH6" s="148" t="s">
        <v>219</v>
      </c>
      <c r="AI6" s="149" t="s">
        <v>219</v>
      </c>
    </row>
    <row r="7" spans="1:154" ht="18" customHeight="1" x14ac:dyDescent="0.2">
      <c r="B7" s="352" t="s">
        <v>145</v>
      </c>
      <c r="C7" s="352"/>
      <c r="D7" s="352"/>
      <c r="E7" s="352"/>
      <c r="F7" s="352"/>
      <c r="G7" s="352"/>
      <c r="H7" s="352"/>
      <c r="I7" s="352"/>
      <c r="L7" s="352" t="s">
        <v>147</v>
      </c>
      <c r="M7" s="352"/>
      <c r="N7" s="352"/>
      <c r="O7" s="352"/>
      <c r="P7" s="352"/>
      <c r="Q7" s="352"/>
      <c r="R7" s="352"/>
      <c r="S7" s="352"/>
      <c r="T7" s="352"/>
      <c r="AB7" s="16" t="s">
        <v>192</v>
      </c>
      <c r="AC7" s="145" t="s">
        <v>212</v>
      </c>
      <c r="AD7" s="146" t="s">
        <v>214</v>
      </c>
      <c r="AE7" s="147" t="s">
        <v>207</v>
      </c>
      <c r="AF7" s="153" t="s">
        <v>216</v>
      </c>
      <c r="AG7" s="153" t="s">
        <v>217</v>
      </c>
      <c r="AH7" s="154" t="s">
        <v>218</v>
      </c>
      <c r="AI7" s="155" t="s">
        <v>61</v>
      </c>
    </row>
    <row r="8" spans="1:154" ht="8.25" customHeight="1" x14ac:dyDescent="0.2">
      <c r="AB8" s="16" t="s">
        <v>193</v>
      </c>
      <c r="AC8" s="145" t="s">
        <v>212</v>
      </c>
      <c r="AD8" s="146" t="s">
        <v>214</v>
      </c>
      <c r="AE8" s="147" t="s">
        <v>207</v>
      </c>
      <c r="AF8" s="153" t="s">
        <v>216</v>
      </c>
      <c r="AG8" s="153" t="s">
        <v>217</v>
      </c>
      <c r="AH8" s="154" t="s">
        <v>218</v>
      </c>
      <c r="AI8" s="150" t="s">
        <v>61</v>
      </c>
    </row>
    <row r="9" spans="1:154" ht="72" customHeight="1" x14ac:dyDescent="0.2">
      <c r="B9" s="108" t="s">
        <v>148</v>
      </c>
      <c r="C9" s="109" t="str">
        <f>IFERROR(VLOOKUP($B$10,$AB$2:$AI$18,2,FALSE),AC2)</f>
        <v>Red unit charge
p/kWh</v>
      </c>
      <c r="D9" s="109" t="str">
        <f>IFERROR(VLOOKUP($B$10,$AB$2:$AI$18,3,FALSE),AD2)</f>
        <v>Amber unit charge
p/kWh</v>
      </c>
      <c r="E9" s="109" t="str">
        <f>IFERROR(VLOOKUP($B$10,$AB$2:$AI$18,4,FALSE),AE2)</f>
        <v>Green unit charge
p/kWh</v>
      </c>
      <c r="F9" s="109" t="str">
        <f>IFERROR(VLOOKUP($B$10,$AB$2:$AI$18,5,FALSE),AF2)</f>
        <v>Fixed charge 
p/MPAN/day</v>
      </c>
      <c r="G9" s="109" t="str">
        <f>IFERROR(VLOOKUP($B$10,$AB$2:$AI$18,6,FALSE),AG2)</f>
        <v>Capacity charge 
p/kVA/day</v>
      </c>
      <c r="H9" s="109" t="str">
        <f>IFERROR(VLOOKUP($B$10,$AB$2:$AI$18,7,FALSE),AH2)</f>
        <v>Exceeded Capacity charge 
p/kVA/day</v>
      </c>
      <c r="I9" s="109" t="str">
        <f>IFERROR(VLOOKUP($B$10,$AB$2:$AI$18,8,FALSE),AI2)</f>
        <v>Reactive power charge
p/kVArh</v>
      </c>
      <c r="L9" s="108" t="s">
        <v>149</v>
      </c>
      <c r="M9" s="127" t="str">
        <f>'Annex 2 EHV charges'!H10</f>
        <v>Import
Super Red
unit charge
(p/kWh)</v>
      </c>
      <c r="N9" s="127" t="str">
        <f>'Annex 2 EHV charges'!I10</f>
        <v>Import
fixed charge
(p/day)</v>
      </c>
      <c r="O9" s="127" t="str">
        <f>'Annex 2 EHV charges'!J10</f>
        <v>Import
capacity charge
(p/kVA/day)</v>
      </c>
      <c r="P9" s="127" t="str">
        <f>'Annex 2 EHV charges'!K10</f>
        <v>Import
exceeded capacity charge
(p/kVA/day)</v>
      </c>
      <c r="Q9" s="128" t="str">
        <f>'Annex 2 EHV charges'!L10</f>
        <v>Export
Super Red
unit charge
(p/kWh)</v>
      </c>
      <c r="R9" s="128" t="str">
        <f>'Annex 2 EHV charges'!M10</f>
        <v>Export
fixed charge
(p/day)</v>
      </c>
      <c r="S9" s="128" t="str">
        <f>'Annex 2 EHV charges'!N10</f>
        <v>Export
capacity charge
(p/kVA/day)</v>
      </c>
      <c r="T9" s="128" t="str">
        <f>'Annex 2 EHV charges'!O10</f>
        <v>Export
exceeded capacity charge
(p/kVA/day)</v>
      </c>
      <c r="AB9" s="16" t="s">
        <v>194</v>
      </c>
      <c r="AC9" s="145" t="s">
        <v>212</v>
      </c>
      <c r="AD9" s="146" t="s">
        <v>214</v>
      </c>
      <c r="AE9" s="147" t="s">
        <v>207</v>
      </c>
      <c r="AF9" s="153" t="s">
        <v>216</v>
      </c>
      <c r="AG9" s="153" t="s">
        <v>217</v>
      </c>
      <c r="AH9" s="154" t="s">
        <v>218</v>
      </c>
      <c r="AI9" s="150" t="s">
        <v>61</v>
      </c>
    </row>
    <row r="10" spans="1:154" ht="30" customHeight="1" x14ac:dyDescent="0.2">
      <c r="B10" s="96" t="s">
        <v>192</v>
      </c>
      <c r="C10" s="123" t="str">
        <f>IFERROR(VLOOKUP($B$10,'Annex 1 LV, HV and UMS charges'!$A:$K,4,FALSE),"")</f>
        <v/>
      </c>
      <c r="D10" s="124" t="str">
        <f>IFERROR(VLOOKUP($B$10,'Annex 1 LV, HV and UMS charges'!$A:$K,5,FALSE),"")</f>
        <v/>
      </c>
      <c r="E10" s="124" t="str">
        <f>IFERROR(VLOOKUP($B$10,'Annex 1 LV, HV and UMS charges'!$A:$K,6,FALSE),"")</f>
        <v/>
      </c>
      <c r="F10" s="98" t="str">
        <f>IFERROR(VLOOKUP($B$10,'Annex 1 LV, HV and UMS charges'!$A:$K,7,FALSE),"")</f>
        <v/>
      </c>
      <c r="G10" s="98" t="str">
        <f>IFERROR(VLOOKUP($B$10,'Annex 1 LV, HV and UMS charges'!$A:$K,8,FALSE),"")</f>
        <v/>
      </c>
      <c r="H10" s="98" t="str">
        <f>IFERROR(VLOOKUP($B$10,'Annex 1 LV, HV and UMS charges'!$A:$K,9,FALSE),"")</f>
        <v/>
      </c>
      <c r="I10" s="98" t="str">
        <f>IFERROR(VLOOKUP($B$10,'Annex 1 LV, HV and UMS charges'!$A:$K,10,FALSE),"")</f>
        <v/>
      </c>
      <c r="L10" s="96"/>
      <c r="M10" s="98" t="str">
        <f>IFERROR(VLOOKUP($L$10,'Annex 2 EHV charges'!$G:$O,2,FALSE),"")</f>
        <v/>
      </c>
      <c r="N10" s="98" t="str">
        <f>IFERROR(VLOOKUP($L$10,'Annex 2 EHV charges'!$G:$O,3,FALSE),"")</f>
        <v/>
      </c>
      <c r="O10" s="98" t="str">
        <f>IFERROR(VLOOKUP($L$10,'Annex 2 EHV charges'!$G:$O,4,FALSE),"")</f>
        <v/>
      </c>
      <c r="P10" s="98" t="str">
        <f>IFERROR(VLOOKUP($L$10,'Annex 2 EHV charges'!$G:$O,5,FALSE),"")</f>
        <v/>
      </c>
      <c r="Q10" s="111" t="str">
        <f>IFERROR(VLOOKUP($L$10,'Annex 2 EHV charges'!$G:$O,6,FALSE),"")</f>
        <v/>
      </c>
      <c r="R10" s="111" t="str">
        <f>IFERROR(VLOOKUP($L$10,'Annex 2 EHV charges'!$G:$O,7,FALSE),"")</f>
        <v/>
      </c>
      <c r="S10" s="111" t="str">
        <f>IFERROR(VLOOKUP($L$10,'Annex 2 EHV charges'!$G:$O,8,FALSE),"")</f>
        <v/>
      </c>
      <c r="T10" s="111" t="str">
        <f>IFERROR(VLOOKUP($L$10,'Annex 2 EHV charges'!$G:$O,9,FALSE),"")</f>
        <v/>
      </c>
      <c r="AB10" s="16" t="s">
        <v>195</v>
      </c>
      <c r="AC10" s="151" t="s">
        <v>213</v>
      </c>
      <c r="AD10" s="152" t="s">
        <v>215</v>
      </c>
      <c r="AE10" s="147" t="s">
        <v>207</v>
      </c>
      <c r="AF10" s="148" t="s">
        <v>219</v>
      </c>
      <c r="AG10" s="148" t="s">
        <v>219</v>
      </c>
      <c r="AH10" s="148" t="s">
        <v>219</v>
      </c>
      <c r="AI10" s="148" t="s">
        <v>219</v>
      </c>
    </row>
    <row r="11" spans="1:154" ht="7.5" customHeight="1" x14ac:dyDescent="0.2">
      <c r="AB11" s="16" t="s">
        <v>196</v>
      </c>
      <c r="AC11" s="145" t="s">
        <v>212</v>
      </c>
      <c r="AD11" s="146" t="s">
        <v>214</v>
      </c>
      <c r="AE11" s="147" t="s">
        <v>207</v>
      </c>
      <c r="AF11" s="153" t="s">
        <v>216</v>
      </c>
      <c r="AG11" s="148" t="s">
        <v>219</v>
      </c>
      <c r="AH11" s="148" t="s">
        <v>219</v>
      </c>
      <c r="AI11" s="148" t="s">
        <v>219</v>
      </c>
    </row>
    <row r="12" spans="1:154" ht="88.5" customHeight="1" x14ac:dyDescent="0.2">
      <c r="B12" s="112" t="s">
        <v>114</v>
      </c>
      <c r="C12" s="109" t="str">
        <f>C9</f>
        <v>Red unit charge
p/kWh</v>
      </c>
      <c r="D12" s="109" t="str">
        <f>D9</f>
        <v>Amber unit charge
p/kWh</v>
      </c>
      <c r="E12" s="109" t="str">
        <f>E9</f>
        <v>Green unit charge
p/kWh</v>
      </c>
      <c r="F12" s="109" t="s">
        <v>115</v>
      </c>
      <c r="G12" s="109" t="s">
        <v>112</v>
      </c>
      <c r="H12" s="109" t="s">
        <v>177</v>
      </c>
      <c r="I12" s="109" t="s">
        <v>113</v>
      </c>
      <c r="L12" s="112" t="s">
        <v>114</v>
      </c>
      <c r="M12" s="109" t="s">
        <v>134</v>
      </c>
      <c r="N12" s="109" t="s">
        <v>115</v>
      </c>
      <c r="O12" s="109" t="s">
        <v>130</v>
      </c>
      <c r="P12" s="109" t="s">
        <v>177</v>
      </c>
      <c r="Q12" s="110" t="s">
        <v>132</v>
      </c>
      <c r="R12" s="110" t="s">
        <v>115</v>
      </c>
      <c r="S12" s="110" t="s">
        <v>131</v>
      </c>
      <c r="T12" s="110" t="s">
        <v>177</v>
      </c>
      <c r="AB12" s="16" t="s">
        <v>197</v>
      </c>
      <c r="AC12" s="145" t="s">
        <v>212</v>
      </c>
      <c r="AD12" s="146" t="s">
        <v>214</v>
      </c>
      <c r="AE12" s="147" t="s">
        <v>207</v>
      </c>
      <c r="AF12" s="153" t="s">
        <v>216</v>
      </c>
      <c r="AG12" s="148" t="s">
        <v>219</v>
      </c>
      <c r="AH12" s="148" t="s">
        <v>219</v>
      </c>
      <c r="AI12" s="148" t="s">
        <v>219</v>
      </c>
    </row>
    <row r="13" spans="1:154" ht="30" customHeight="1" x14ac:dyDescent="0.2">
      <c r="B13" s="113" t="s">
        <v>116</v>
      </c>
      <c r="C13" s="118"/>
      <c r="D13" s="118"/>
      <c r="E13" s="118"/>
      <c r="F13" s="118"/>
      <c r="G13" s="118"/>
      <c r="H13" s="118"/>
      <c r="I13" s="118"/>
      <c r="L13" s="113" t="s">
        <v>116</v>
      </c>
      <c r="M13" s="99"/>
      <c r="N13" s="99"/>
      <c r="O13" s="99"/>
      <c r="P13" s="99"/>
      <c r="Q13" s="100"/>
      <c r="R13" s="100">
        <f>N13</f>
        <v>0</v>
      </c>
      <c r="S13" s="100"/>
      <c r="T13" s="100"/>
      <c r="AB13" s="16" t="s">
        <v>198</v>
      </c>
      <c r="AC13" s="145" t="s">
        <v>212</v>
      </c>
      <c r="AD13" s="146" t="s">
        <v>214</v>
      </c>
      <c r="AE13" s="147" t="s">
        <v>207</v>
      </c>
      <c r="AF13" s="153" t="s">
        <v>216</v>
      </c>
      <c r="AG13" s="148" t="s">
        <v>219</v>
      </c>
      <c r="AH13" s="148" t="s">
        <v>219</v>
      </c>
      <c r="AI13" s="150" t="s">
        <v>61</v>
      </c>
    </row>
    <row r="14" spans="1:154" ht="30" customHeight="1" x14ac:dyDescent="0.2">
      <c r="B14" s="114" t="s">
        <v>118</v>
      </c>
      <c r="C14" s="97">
        <f t="shared" ref="C14:I14" si="0">C13</f>
        <v>0</v>
      </c>
      <c r="D14" s="97">
        <f t="shared" si="0"/>
        <v>0</v>
      </c>
      <c r="E14" s="97">
        <f t="shared" si="0"/>
        <v>0</v>
      </c>
      <c r="F14" s="97">
        <f t="shared" si="0"/>
        <v>0</v>
      </c>
      <c r="G14" s="97">
        <f t="shared" si="0"/>
        <v>0</v>
      </c>
      <c r="H14" s="97">
        <f t="shared" si="0"/>
        <v>0</v>
      </c>
      <c r="I14" s="97">
        <f t="shared" si="0"/>
        <v>0</v>
      </c>
      <c r="L14" s="114" t="s">
        <v>118</v>
      </c>
      <c r="M14" s="97">
        <f>M13</f>
        <v>0</v>
      </c>
      <c r="N14" s="97">
        <f t="shared" ref="N14:T14" si="1">N13</f>
        <v>0</v>
      </c>
      <c r="O14" s="97">
        <f t="shared" si="1"/>
        <v>0</v>
      </c>
      <c r="P14" s="97">
        <f t="shared" si="1"/>
        <v>0</v>
      </c>
      <c r="Q14" s="101">
        <f t="shared" si="1"/>
        <v>0</v>
      </c>
      <c r="R14" s="101">
        <f t="shared" si="1"/>
        <v>0</v>
      </c>
      <c r="S14" s="101">
        <f t="shared" si="1"/>
        <v>0</v>
      </c>
      <c r="T14" s="101">
        <f t="shared" si="1"/>
        <v>0</v>
      </c>
      <c r="AB14" s="16" t="s">
        <v>199</v>
      </c>
      <c r="AC14" s="145" t="s">
        <v>212</v>
      </c>
      <c r="AD14" s="146" t="s">
        <v>214</v>
      </c>
      <c r="AE14" s="147" t="s">
        <v>207</v>
      </c>
      <c r="AF14" s="153" t="s">
        <v>216</v>
      </c>
      <c r="AG14" s="148" t="s">
        <v>219</v>
      </c>
      <c r="AH14" s="148" t="s">
        <v>219</v>
      </c>
      <c r="AI14" s="148" t="s">
        <v>219</v>
      </c>
    </row>
    <row r="15" spans="1:154" ht="7.5" customHeight="1" x14ac:dyDescent="0.2">
      <c r="AB15" s="16" t="s">
        <v>200</v>
      </c>
      <c r="AC15" s="145" t="s">
        <v>212</v>
      </c>
      <c r="AD15" s="146" t="s">
        <v>214</v>
      </c>
      <c r="AE15" s="147" t="s">
        <v>207</v>
      </c>
      <c r="AF15" s="153" t="s">
        <v>216</v>
      </c>
      <c r="AG15" s="148" t="s">
        <v>219</v>
      </c>
      <c r="AH15" s="148" t="s">
        <v>219</v>
      </c>
      <c r="AI15" s="150" t="s">
        <v>61</v>
      </c>
    </row>
    <row r="16" spans="1:154" ht="63.75" customHeight="1" x14ac:dyDescent="0.2">
      <c r="B16" s="112" t="s">
        <v>117</v>
      </c>
      <c r="C16" s="109" t="s">
        <v>127</v>
      </c>
      <c r="D16" s="109" t="s">
        <v>128</v>
      </c>
      <c r="E16" s="109" t="s">
        <v>129</v>
      </c>
      <c r="F16" s="109" t="s">
        <v>123</v>
      </c>
      <c r="G16" s="109" t="s">
        <v>122</v>
      </c>
      <c r="H16" s="109" t="s">
        <v>178</v>
      </c>
      <c r="I16" s="109" t="s">
        <v>121</v>
      </c>
      <c r="L16" s="112" t="s">
        <v>117</v>
      </c>
      <c r="M16" s="109" t="s">
        <v>135</v>
      </c>
      <c r="N16" s="109" t="s">
        <v>133</v>
      </c>
      <c r="O16" s="109" t="s">
        <v>138</v>
      </c>
      <c r="P16" s="109" t="s">
        <v>179</v>
      </c>
      <c r="Q16" s="110" t="s">
        <v>136</v>
      </c>
      <c r="R16" s="110" t="s">
        <v>137</v>
      </c>
      <c r="S16" s="110" t="s">
        <v>139</v>
      </c>
      <c r="T16" s="110" t="s">
        <v>180</v>
      </c>
      <c r="AB16" s="16" t="s">
        <v>201</v>
      </c>
      <c r="AC16" s="145" t="s">
        <v>212</v>
      </c>
      <c r="AD16" s="146" t="s">
        <v>214</v>
      </c>
      <c r="AE16" s="147" t="s">
        <v>207</v>
      </c>
      <c r="AF16" s="153" t="s">
        <v>216</v>
      </c>
      <c r="AG16" s="148" t="s">
        <v>219</v>
      </c>
      <c r="AH16" s="148" t="s">
        <v>219</v>
      </c>
      <c r="AI16" s="148" t="s">
        <v>219</v>
      </c>
    </row>
    <row r="17" spans="2:35" ht="30" customHeight="1" x14ac:dyDescent="0.2">
      <c r="B17" s="113" t="s">
        <v>119</v>
      </c>
      <c r="C17" s="119" t="str">
        <f>IFERROR(C10*C13/100,"")</f>
        <v/>
      </c>
      <c r="D17" s="119" t="str">
        <f t="shared" ref="D17:I17" si="2">IFERROR(D10*D13/100,"")</f>
        <v/>
      </c>
      <c r="E17" s="119" t="str">
        <f t="shared" si="2"/>
        <v/>
      </c>
      <c r="F17" s="119" t="str">
        <f t="shared" si="2"/>
        <v/>
      </c>
      <c r="G17" s="119" t="str">
        <f>IFERROR(G10*G13*F13/100,"")</f>
        <v/>
      </c>
      <c r="H17" s="119" t="str">
        <f>IFERROR(H10*H13*F13/100,"")</f>
        <v/>
      </c>
      <c r="I17" s="119" t="str">
        <f t="shared" si="2"/>
        <v/>
      </c>
      <c r="L17" s="115" t="s">
        <v>119</v>
      </c>
      <c r="M17" s="119" t="str">
        <f>IFERROR(M10*M13/100,"")</f>
        <v/>
      </c>
      <c r="N17" s="119" t="str">
        <f>IFERROR(N10*N13/100,"")</f>
        <v/>
      </c>
      <c r="O17" s="119" t="str">
        <f>IFERROR(O10*O13*N13/100,"")</f>
        <v/>
      </c>
      <c r="P17" s="119" t="str">
        <f>IFERROR(P10*P13*N13/100,"")</f>
        <v/>
      </c>
      <c r="Q17" s="120" t="str">
        <f>IFERROR(Q10*Q13/100,"")</f>
        <v/>
      </c>
      <c r="R17" s="120" t="str">
        <f>IFERROR(R10*R13/100,"")</f>
        <v/>
      </c>
      <c r="S17" s="120" t="str">
        <f>IFERROR(S10*S13*R13/100,"")</f>
        <v/>
      </c>
      <c r="T17" s="120" t="str">
        <f>IFERROR(T10*T13*R13/100,"")</f>
        <v/>
      </c>
      <c r="AB17" s="16" t="s">
        <v>202</v>
      </c>
      <c r="AC17" s="145" t="s">
        <v>212</v>
      </c>
      <c r="AD17" s="146" t="s">
        <v>214</v>
      </c>
      <c r="AE17" s="147" t="s">
        <v>207</v>
      </c>
      <c r="AF17" s="153" t="s">
        <v>216</v>
      </c>
      <c r="AG17" s="148" t="s">
        <v>219</v>
      </c>
      <c r="AH17" s="148" t="s">
        <v>219</v>
      </c>
      <c r="AI17" s="150" t="s">
        <v>61</v>
      </c>
    </row>
    <row r="18" spans="2:35" ht="30" customHeight="1" x14ac:dyDescent="0.2">
      <c r="B18" s="114" t="s">
        <v>120</v>
      </c>
      <c r="C18" s="121" t="str">
        <f>IFERROR(C10*C14/100,"")</f>
        <v/>
      </c>
      <c r="D18" s="121" t="str">
        <f t="shared" ref="D18:I18" si="3">IFERROR(D10*D14/100,"")</f>
        <v/>
      </c>
      <c r="E18" s="121" t="str">
        <f t="shared" si="3"/>
        <v/>
      </c>
      <c r="F18" s="121" t="str">
        <f t="shared" si="3"/>
        <v/>
      </c>
      <c r="G18" s="121" t="str">
        <f>IFERROR(G10*G14*F14/100,"")</f>
        <v/>
      </c>
      <c r="H18" s="121" t="str">
        <f>IFERROR(H10*H14*F14/100,"")</f>
        <v/>
      </c>
      <c r="I18" s="121" t="str">
        <f t="shared" si="3"/>
        <v/>
      </c>
      <c r="L18" s="116" t="s">
        <v>120</v>
      </c>
      <c r="M18" s="121" t="str">
        <f>IFERROR(M10*M14/100,"")</f>
        <v/>
      </c>
      <c r="N18" s="121" t="str">
        <f>IFERROR(N10*N14/100,"")</f>
        <v/>
      </c>
      <c r="O18" s="121" t="str">
        <f>IFERROR(O10*O14*N14/100,"")</f>
        <v/>
      </c>
      <c r="P18" s="121" t="str">
        <f>IFERROR(P10*P14*N14/100,"")</f>
        <v/>
      </c>
      <c r="Q18" s="122" t="str">
        <f>IFERROR(Q10*Q14/100,"")</f>
        <v/>
      </c>
      <c r="R18" s="122" t="str">
        <f>IFERROR(R10*R14/100,"")</f>
        <v/>
      </c>
      <c r="S18" s="122" t="str">
        <f>IFERROR(S10*S14*R14/100,"")</f>
        <v/>
      </c>
      <c r="T18" s="122" t="str">
        <f>IFERROR(T10*T14*R14/100,"")</f>
        <v/>
      </c>
      <c r="AB18" s="16" t="s">
        <v>203</v>
      </c>
      <c r="AC18" s="145" t="s">
        <v>212</v>
      </c>
      <c r="AD18" s="146" t="s">
        <v>214</v>
      </c>
      <c r="AE18" s="147" t="s">
        <v>207</v>
      </c>
      <c r="AF18" s="153" t="s">
        <v>216</v>
      </c>
      <c r="AG18" s="148" t="s">
        <v>219</v>
      </c>
      <c r="AH18" s="148" t="s">
        <v>219</v>
      </c>
      <c r="AI18" s="148" t="s">
        <v>219</v>
      </c>
    </row>
    <row r="19" spans="2:35" ht="7.5" customHeight="1" x14ac:dyDescent="0.2"/>
    <row r="20" spans="2:35" ht="39.75" customHeight="1" x14ac:dyDescent="0.2">
      <c r="C20" s="117" t="s">
        <v>124</v>
      </c>
      <c r="M20" s="109" t="s">
        <v>140</v>
      </c>
      <c r="N20" s="110" t="s">
        <v>141</v>
      </c>
    </row>
    <row r="21" spans="2:35" ht="30" customHeight="1" x14ac:dyDescent="0.2">
      <c r="B21" s="113" t="s">
        <v>119</v>
      </c>
      <c r="C21" s="119">
        <f>SUM(C17:I17)</f>
        <v>0</v>
      </c>
      <c r="L21" s="113" t="s">
        <v>119</v>
      </c>
      <c r="M21" s="119">
        <f>SUM(M17:P17)</f>
        <v>0</v>
      </c>
      <c r="N21" s="120">
        <f>SUM(Q17:T17)</f>
        <v>0</v>
      </c>
    </row>
    <row r="22" spans="2:35" ht="30" customHeight="1" x14ac:dyDescent="0.2">
      <c r="B22" s="114" t="s">
        <v>120</v>
      </c>
      <c r="C22" s="121">
        <f>SUM(C18:I18)</f>
        <v>0</v>
      </c>
      <c r="L22" s="114" t="s">
        <v>120</v>
      </c>
      <c r="M22" s="121">
        <f>SUM(M18:P18)</f>
        <v>0</v>
      </c>
      <c r="N22" s="122">
        <f>SUM(Q18:T18)</f>
        <v>0</v>
      </c>
    </row>
    <row r="24" spans="2:35" ht="30.75" customHeight="1" x14ac:dyDescent="0.2">
      <c r="B24" s="345" t="s">
        <v>142</v>
      </c>
      <c r="C24" s="346"/>
      <c r="D24" s="347"/>
      <c r="L24" s="345" t="s">
        <v>143</v>
      </c>
      <c r="M24" s="346"/>
      <c r="N24" s="347"/>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50"/>
  <sheetViews>
    <sheetView zoomScale="85" zoomScaleNormal="85" zoomScaleSheetLayoutView="100" workbookViewId="0"/>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8"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86" t="s">
        <v>27</v>
      </c>
      <c r="B1" s="263" t="s">
        <v>181</v>
      </c>
      <c r="C1" s="264"/>
      <c r="D1" s="264"/>
      <c r="E1" s="262"/>
      <c r="F1" s="262"/>
      <c r="G1" s="262"/>
      <c r="H1" s="262"/>
      <c r="I1" s="262"/>
      <c r="J1" s="262"/>
      <c r="K1" s="262"/>
      <c r="L1" s="50"/>
      <c r="M1" s="50"/>
      <c r="N1" s="50"/>
    </row>
    <row r="2" spans="1:14" ht="27" customHeight="1" x14ac:dyDescent="0.2">
      <c r="A2" s="265" t="str">
        <f>Overview!B4&amp; " - Effective from "&amp;TEXT(Overview!D4,"D MMMM YYYY")&amp;" - "&amp;Overview!E4&amp;" LV and HV charges"</f>
        <v>Western Power Distribution (West Midlands) plc - Effective from 1 April 2022 - Final LV and HV charges</v>
      </c>
      <c r="B2" s="265"/>
      <c r="C2" s="265"/>
      <c r="D2" s="265"/>
      <c r="E2" s="265"/>
      <c r="F2" s="265"/>
      <c r="G2" s="265"/>
      <c r="H2" s="265"/>
      <c r="I2" s="265"/>
      <c r="J2" s="265"/>
      <c r="K2" s="265"/>
    </row>
    <row r="3" spans="1:14" s="79" customFormat="1" ht="15" customHeight="1" x14ac:dyDescent="0.2">
      <c r="A3" s="77"/>
      <c r="B3" s="77"/>
      <c r="C3" s="77"/>
      <c r="D3" s="77"/>
      <c r="E3" s="77"/>
      <c r="F3" s="77"/>
      <c r="G3" s="77"/>
      <c r="H3" s="77"/>
      <c r="I3" s="77"/>
      <c r="J3" s="77"/>
      <c r="K3" s="77"/>
      <c r="L3" s="78"/>
      <c r="M3" s="78"/>
    </row>
    <row r="4" spans="1:14" ht="27" customHeight="1" x14ac:dyDescent="0.2">
      <c r="A4" s="265" t="s">
        <v>732</v>
      </c>
      <c r="B4" s="265"/>
      <c r="C4" s="265"/>
      <c r="D4" s="265"/>
      <c r="E4" s="265"/>
      <c r="F4" s="199"/>
      <c r="G4" s="265" t="s">
        <v>733</v>
      </c>
      <c r="H4" s="265"/>
      <c r="I4" s="265"/>
      <c r="J4" s="265"/>
      <c r="K4" s="265"/>
    </row>
    <row r="5" spans="1:14" ht="28.5" customHeight="1" x14ac:dyDescent="0.2">
      <c r="A5" s="194" t="s">
        <v>20</v>
      </c>
      <c r="B5" s="200" t="s">
        <v>103</v>
      </c>
      <c r="C5" s="268" t="s">
        <v>104</v>
      </c>
      <c r="D5" s="269"/>
      <c r="E5" s="195" t="s">
        <v>105</v>
      </c>
      <c r="F5" s="199"/>
      <c r="G5" s="271"/>
      <c r="H5" s="272"/>
      <c r="I5" s="196" t="s">
        <v>107</v>
      </c>
      <c r="J5" s="197" t="s">
        <v>108</v>
      </c>
      <c r="K5" s="195" t="s">
        <v>105</v>
      </c>
      <c r="L5" s="77"/>
    </row>
    <row r="6" spans="1:14" ht="25.5" customHeight="1" x14ac:dyDescent="0.2">
      <c r="A6" s="201" t="s">
        <v>703</v>
      </c>
      <c r="B6" s="212" t="s">
        <v>704</v>
      </c>
      <c r="C6" s="270" t="s">
        <v>705</v>
      </c>
      <c r="D6" s="270"/>
      <c r="E6" s="202" t="s">
        <v>706</v>
      </c>
      <c r="F6" s="199"/>
      <c r="G6" s="273" t="s">
        <v>707</v>
      </c>
      <c r="H6" s="273"/>
      <c r="I6" s="212" t="s">
        <v>704</v>
      </c>
      <c r="J6" s="198" t="s">
        <v>705</v>
      </c>
      <c r="K6" s="198" t="s">
        <v>706</v>
      </c>
      <c r="L6" s="77"/>
    </row>
    <row r="7" spans="1:14" ht="25.5" x14ac:dyDescent="0.2">
      <c r="A7" s="201" t="s">
        <v>708</v>
      </c>
      <c r="B7" s="215"/>
      <c r="C7" s="280"/>
      <c r="D7" s="281"/>
      <c r="E7" s="198" t="s">
        <v>709</v>
      </c>
      <c r="F7" s="199"/>
      <c r="G7" s="273" t="s">
        <v>710</v>
      </c>
      <c r="H7" s="273"/>
      <c r="I7" s="215"/>
      <c r="J7" s="198" t="s">
        <v>711</v>
      </c>
      <c r="K7" s="198" t="s">
        <v>706</v>
      </c>
      <c r="L7" s="77"/>
    </row>
    <row r="8" spans="1:14" ht="18" customHeight="1" x14ac:dyDescent="0.2">
      <c r="A8" s="224" t="s">
        <v>21</v>
      </c>
      <c r="B8" s="270" t="s">
        <v>22</v>
      </c>
      <c r="C8" s="270"/>
      <c r="D8" s="270"/>
      <c r="E8" s="270"/>
      <c r="F8" s="199"/>
      <c r="G8" s="273" t="s">
        <v>708</v>
      </c>
      <c r="H8" s="273"/>
      <c r="I8" s="215"/>
      <c r="J8" s="215"/>
      <c r="K8" s="198" t="s">
        <v>709</v>
      </c>
      <c r="L8" s="77"/>
    </row>
    <row r="9" spans="1:14" s="76" customFormat="1" ht="18" customHeight="1" x14ac:dyDescent="0.2">
      <c r="A9" s="203"/>
      <c r="B9" s="203"/>
      <c r="C9" s="275"/>
      <c r="D9" s="275"/>
      <c r="E9" s="203"/>
      <c r="F9" s="199"/>
      <c r="G9" s="273" t="s">
        <v>21</v>
      </c>
      <c r="H9" s="273"/>
      <c r="I9" s="276" t="s">
        <v>22</v>
      </c>
      <c r="J9" s="277"/>
      <c r="K9" s="278"/>
      <c r="L9" s="77"/>
      <c r="M9" s="48"/>
    </row>
    <row r="10" spans="1:14" s="79" customFormat="1" ht="8.25" customHeight="1" x14ac:dyDescent="0.2">
      <c r="A10" s="204"/>
      <c r="B10" s="279"/>
      <c r="C10" s="279"/>
      <c r="D10" s="279"/>
      <c r="E10" s="279"/>
      <c r="F10" s="199"/>
      <c r="G10" s="274"/>
      <c r="H10" s="274"/>
      <c r="I10" s="205"/>
      <c r="J10" s="205"/>
      <c r="K10" s="205"/>
      <c r="L10" s="77"/>
      <c r="M10" s="78"/>
    </row>
    <row r="11" spans="1:14" s="79" customFormat="1" ht="8.25" customHeight="1" x14ac:dyDescent="0.2">
      <c r="A11" s="199"/>
      <c r="B11" s="199"/>
      <c r="C11" s="199"/>
      <c r="D11" s="199"/>
      <c r="E11" s="199"/>
      <c r="F11" s="199"/>
      <c r="G11" s="267"/>
      <c r="H11" s="267"/>
      <c r="I11" s="266"/>
      <c r="J11" s="266"/>
      <c r="K11" s="266"/>
      <c r="L11" s="78"/>
      <c r="M11" s="78"/>
    </row>
    <row r="12" spans="1:14" s="79" customFormat="1" ht="8.25" customHeight="1" x14ac:dyDescent="0.2">
      <c r="A12" s="199"/>
      <c r="B12" s="199"/>
      <c r="C12" s="199"/>
      <c r="D12" s="221"/>
      <c r="E12" s="221"/>
      <c r="F12" s="221"/>
      <c r="G12" s="221"/>
      <c r="H12" s="221"/>
      <c r="I12" s="221"/>
      <c r="J12" s="221"/>
      <c r="K12" s="221"/>
      <c r="L12" s="78"/>
      <c r="M12" s="78"/>
    </row>
    <row r="13" spans="1:14" ht="78.75" customHeight="1" x14ac:dyDescent="0.2">
      <c r="A13" s="25" t="s">
        <v>172</v>
      </c>
      <c r="B13" s="141" t="s">
        <v>31</v>
      </c>
      <c r="C13" s="144" t="s">
        <v>32</v>
      </c>
      <c r="D13" s="53" t="s">
        <v>206</v>
      </c>
      <c r="E13" s="53" t="s">
        <v>208</v>
      </c>
      <c r="F13" s="53" t="s">
        <v>207</v>
      </c>
      <c r="G13" s="141" t="s">
        <v>33</v>
      </c>
      <c r="H13" s="141" t="s">
        <v>34</v>
      </c>
      <c r="I13" s="25" t="s">
        <v>174</v>
      </c>
      <c r="J13" s="141" t="s">
        <v>61</v>
      </c>
      <c r="K13" s="141" t="s">
        <v>0</v>
      </c>
    </row>
    <row r="14" spans="1:14" ht="32.25" customHeight="1" x14ac:dyDescent="0.2">
      <c r="A14" s="16" t="s">
        <v>522</v>
      </c>
      <c r="B14" s="42" t="s">
        <v>734</v>
      </c>
      <c r="C14" s="192" t="s">
        <v>699</v>
      </c>
      <c r="D14" s="136">
        <v>6.0220000000000002</v>
      </c>
      <c r="E14" s="137">
        <v>0.95099999999999996</v>
      </c>
      <c r="F14" s="138">
        <v>0.09</v>
      </c>
      <c r="G14" s="43">
        <v>16.39</v>
      </c>
      <c r="H14" s="44" t="s">
        <v>759</v>
      </c>
      <c r="I14" s="44" t="s">
        <v>759</v>
      </c>
      <c r="J14" s="40" t="s">
        <v>759</v>
      </c>
      <c r="K14" s="41" t="s">
        <v>758</v>
      </c>
    </row>
    <row r="15" spans="1:14" ht="32.25" customHeight="1" x14ac:dyDescent="0.2">
      <c r="A15" s="16" t="s">
        <v>523</v>
      </c>
      <c r="B15" s="42">
        <v>34</v>
      </c>
      <c r="C15" s="184" t="s">
        <v>463</v>
      </c>
      <c r="D15" s="136">
        <v>6.0220000000000002</v>
      </c>
      <c r="E15" s="137">
        <v>0.95099999999999996</v>
      </c>
      <c r="F15" s="138">
        <v>0.09</v>
      </c>
      <c r="G15" s="44" t="s">
        <v>759</v>
      </c>
      <c r="H15" s="44" t="s">
        <v>759</v>
      </c>
      <c r="I15" s="44" t="s">
        <v>759</v>
      </c>
      <c r="J15" s="40" t="s">
        <v>759</v>
      </c>
      <c r="K15" s="41" t="s">
        <v>759</v>
      </c>
    </row>
    <row r="16" spans="1:14" ht="32.25" customHeight="1" x14ac:dyDescent="0.2">
      <c r="A16" s="16" t="s">
        <v>524</v>
      </c>
      <c r="B16" s="42" t="s">
        <v>735</v>
      </c>
      <c r="C16" s="193" t="s">
        <v>700</v>
      </c>
      <c r="D16" s="136">
        <v>6.8559999999999999</v>
      </c>
      <c r="E16" s="137">
        <v>1.083</v>
      </c>
      <c r="F16" s="138">
        <v>0.10199999999999999</v>
      </c>
      <c r="G16" s="43">
        <v>8.91</v>
      </c>
      <c r="H16" s="44" t="s">
        <v>759</v>
      </c>
      <c r="I16" s="44" t="s">
        <v>759</v>
      </c>
      <c r="J16" s="40" t="s">
        <v>759</v>
      </c>
      <c r="K16" s="41" t="s">
        <v>759</v>
      </c>
    </row>
    <row r="17" spans="1:11" ht="60" x14ac:dyDescent="0.2">
      <c r="A17" s="16" t="s">
        <v>525</v>
      </c>
      <c r="B17" s="42" t="s">
        <v>736</v>
      </c>
      <c r="C17" s="193" t="s">
        <v>700</v>
      </c>
      <c r="D17" s="136">
        <v>6.8559999999999999</v>
      </c>
      <c r="E17" s="137">
        <v>1.083</v>
      </c>
      <c r="F17" s="138">
        <v>0.10199999999999999</v>
      </c>
      <c r="G17" s="43">
        <v>13.38</v>
      </c>
      <c r="H17" s="44" t="s">
        <v>759</v>
      </c>
      <c r="I17" s="44" t="s">
        <v>759</v>
      </c>
      <c r="J17" s="40" t="s">
        <v>759</v>
      </c>
      <c r="K17" s="41" t="s">
        <v>760</v>
      </c>
    </row>
    <row r="18" spans="1:11" ht="32.25" customHeight="1" x14ac:dyDescent="0.2">
      <c r="A18" s="16" t="s">
        <v>526</v>
      </c>
      <c r="B18" s="42" t="s">
        <v>737</v>
      </c>
      <c r="C18" s="193" t="s">
        <v>700</v>
      </c>
      <c r="D18" s="136">
        <v>6.8559999999999999</v>
      </c>
      <c r="E18" s="137">
        <v>1.083</v>
      </c>
      <c r="F18" s="138">
        <v>0.10199999999999999</v>
      </c>
      <c r="G18" s="43">
        <v>33.75</v>
      </c>
      <c r="H18" s="44" t="s">
        <v>759</v>
      </c>
      <c r="I18" s="44" t="s">
        <v>759</v>
      </c>
      <c r="J18" s="40" t="s">
        <v>759</v>
      </c>
      <c r="K18" s="41" t="s">
        <v>759</v>
      </c>
    </row>
    <row r="19" spans="1:11" ht="32.25" customHeight="1" x14ac:dyDescent="0.2">
      <c r="A19" s="16" t="s">
        <v>527</v>
      </c>
      <c r="B19" s="42" t="s">
        <v>738</v>
      </c>
      <c r="C19" s="193" t="s">
        <v>700</v>
      </c>
      <c r="D19" s="136">
        <v>6.8559999999999999</v>
      </c>
      <c r="E19" s="137">
        <v>1.083</v>
      </c>
      <c r="F19" s="138">
        <v>0.10199999999999999</v>
      </c>
      <c r="G19" s="43">
        <v>69.819999999999993</v>
      </c>
      <c r="H19" s="44" t="s">
        <v>759</v>
      </c>
      <c r="I19" s="44" t="s">
        <v>759</v>
      </c>
      <c r="J19" s="40" t="s">
        <v>759</v>
      </c>
      <c r="K19" s="41" t="s">
        <v>759</v>
      </c>
    </row>
    <row r="20" spans="1:11" ht="32.25" customHeight="1" x14ac:dyDescent="0.2">
      <c r="A20" s="16" t="s">
        <v>528</v>
      </c>
      <c r="B20" s="42" t="s">
        <v>739</v>
      </c>
      <c r="C20" s="193" t="s">
        <v>700</v>
      </c>
      <c r="D20" s="136">
        <v>6.8559999999999999</v>
      </c>
      <c r="E20" s="137">
        <v>1.083</v>
      </c>
      <c r="F20" s="138">
        <v>0.10199999999999999</v>
      </c>
      <c r="G20" s="43">
        <v>205.33</v>
      </c>
      <c r="H20" s="44" t="s">
        <v>759</v>
      </c>
      <c r="I20" s="44" t="s">
        <v>759</v>
      </c>
      <c r="J20" s="40" t="s">
        <v>759</v>
      </c>
      <c r="K20" s="41" t="s">
        <v>759</v>
      </c>
    </row>
    <row r="21" spans="1:11" ht="32.25" customHeight="1" x14ac:dyDescent="0.2">
      <c r="A21" s="16" t="s">
        <v>191</v>
      </c>
      <c r="B21" s="42">
        <v>40</v>
      </c>
      <c r="C21" s="184" t="s">
        <v>464</v>
      </c>
      <c r="D21" s="136">
        <v>6.8559999999999999</v>
      </c>
      <c r="E21" s="137">
        <v>1.083</v>
      </c>
      <c r="F21" s="138">
        <v>0.10199999999999999</v>
      </c>
      <c r="G21" s="44" t="s">
        <v>759</v>
      </c>
      <c r="H21" s="44" t="s">
        <v>759</v>
      </c>
      <c r="I21" s="44" t="s">
        <v>759</v>
      </c>
      <c r="J21" s="40" t="s">
        <v>759</v>
      </c>
      <c r="K21" s="41" t="s">
        <v>759</v>
      </c>
    </row>
    <row r="22" spans="1:11" ht="32.25" customHeight="1" x14ac:dyDescent="0.2">
      <c r="A22" s="16" t="s">
        <v>529</v>
      </c>
      <c r="B22" s="42" t="s">
        <v>762</v>
      </c>
      <c r="C22" s="186">
        <v>0</v>
      </c>
      <c r="D22" s="136">
        <v>4.2649999999999997</v>
      </c>
      <c r="E22" s="137">
        <v>0.69099999999999995</v>
      </c>
      <c r="F22" s="138">
        <v>5.8000000000000003E-2</v>
      </c>
      <c r="G22" s="43">
        <v>12.56</v>
      </c>
      <c r="H22" s="43">
        <v>4.34</v>
      </c>
      <c r="I22" s="135">
        <v>7.85</v>
      </c>
      <c r="J22" s="39">
        <v>0.218</v>
      </c>
      <c r="K22" s="41" t="s">
        <v>759</v>
      </c>
    </row>
    <row r="23" spans="1:11" ht="32.25" customHeight="1" x14ac:dyDescent="0.2">
      <c r="A23" s="16" t="s">
        <v>530</v>
      </c>
      <c r="B23" s="42" t="s">
        <v>740</v>
      </c>
      <c r="C23" s="186">
        <v>0</v>
      </c>
      <c r="D23" s="136">
        <v>4.2649999999999997</v>
      </c>
      <c r="E23" s="137">
        <v>0.69099999999999995</v>
      </c>
      <c r="F23" s="138">
        <v>5.8000000000000003E-2</v>
      </c>
      <c r="G23" s="43">
        <v>303.5</v>
      </c>
      <c r="H23" s="43">
        <v>4.34</v>
      </c>
      <c r="I23" s="135">
        <v>7.85</v>
      </c>
      <c r="J23" s="39">
        <v>0.218</v>
      </c>
      <c r="K23" s="41" t="s">
        <v>761</v>
      </c>
    </row>
    <row r="24" spans="1:11" ht="32.25" customHeight="1" x14ac:dyDescent="0.2">
      <c r="A24" s="16" t="s">
        <v>531</v>
      </c>
      <c r="B24" s="42" t="s">
        <v>741</v>
      </c>
      <c r="C24" s="186">
        <v>0</v>
      </c>
      <c r="D24" s="136">
        <v>4.2649999999999997</v>
      </c>
      <c r="E24" s="137">
        <v>0.69099999999999995</v>
      </c>
      <c r="F24" s="138">
        <v>5.8000000000000003E-2</v>
      </c>
      <c r="G24" s="43">
        <v>550.27</v>
      </c>
      <c r="H24" s="43">
        <v>4.34</v>
      </c>
      <c r="I24" s="135">
        <v>7.85</v>
      </c>
      <c r="J24" s="39">
        <v>0.218</v>
      </c>
      <c r="K24" s="41" t="s">
        <v>759</v>
      </c>
    </row>
    <row r="25" spans="1:11" ht="32.25" customHeight="1" x14ac:dyDescent="0.2">
      <c r="A25" s="16" t="s">
        <v>532</v>
      </c>
      <c r="B25" s="42" t="s">
        <v>742</v>
      </c>
      <c r="C25" s="186">
        <v>0</v>
      </c>
      <c r="D25" s="136">
        <v>4.2649999999999997</v>
      </c>
      <c r="E25" s="137">
        <v>0.69099999999999995</v>
      </c>
      <c r="F25" s="138">
        <v>5.8000000000000003E-2</v>
      </c>
      <c r="G25" s="43">
        <v>846.28</v>
      </c>
      <c r="H25" s="43">
        <v>4.34</v>
      </c>
      <c r="I25" s="135">
        <v>7.85</v>
      </c>
      <c r="J25" s="39">
        <v>0.218</v>
      </c>
      <c r="K25" s="41" t="s">
        <v>759</v>
      </c>
    </row>
    <row r="26" spans="1:11" ht="32.25" customHeight="1" x14ac:dyDescent="0.2">
      <c r="A26" s="16" t="s">
        <v>533</v>
      </c>
      <c r="B26" s="42" t="s">
        <v>743</v>
      </c>
      <c r="C26" s="186">
        <v>0</v>
      </c>
      <c r="D26" s="136">
        <v>4.2649999999999997</v>
      </c>
      <c r="E26" s="137">
        <v>0.69099999999999995</v>
      </c>
      <c r="F26" s="138">
        <v>5.8000000000000003E-2</v>
      </c>
      <c r="G26" s="43">
        <v>1314.22</v>
      </c>
      <c r="H26" s="43">
        <v>4.34</v>
      </c>
      <c r="I26" s="135">
        <v>7.85</v>
      </c>
      <c r="J26" s="39">
        <v>0.218</v>
      </c>
      <c r="K26" s="41" t="s">
        <v>759</v>
      </c>
    </row>
    <row r="27" spans="1:11" ht="32.25" customHeight="1" x14ac:dyDescent="0.2">
      <c r="A27" s="16" t="s">
        <v>534</v>
      </c>
      <c r="B27" s="42" t="s">
        <v>763</v>
      </c>
      <c r="C27" s="186">
        <v>0</v>
      </c>
      <c r="D27" s="136">
        <v>1.887</v>
      </c>
      <c r="E27" s="137">
        <v>0.32800000000000001</v>
      </c>
      <c r="F27" s="138">
        <v>1.7999999999999999E-2</v>
      </c>
      <c r="G27" s="43">
        <v>9.82</v>
      </c>
      <c r="H27" s="43">
        <v>4.9000000000000004</v>
      </c>
      <c r="I27" s="135">
        <v>6.77</v>
      </c>
      <c r="J27" s="39">
        <v>0.13300000000000001</v>
      </c>
      <c r="K27" s="41" t="s">
        <v>759</v>
      </c>
    </row>
    <row r="28" spans="1:11" ht="32.25" customHeight="1" x14ac:dyDescent="0.2">
      <c r="A28" s="16" t="s">
        <v>535</v>
      </c>
      <c r="B28" s="42">
        <v>128</v>
      </c>
      <c r="C28" s="186">
        <v>0</v>
      </c>
      <c r="D28" s="136">
        <v>1.887</v>
      </c>
      <c r="E28" s="137">
        <v>0.32800000000000001</v>
      </c>
      <c r="F28" s="138">
        <v>1.7999999999999999E-2</v>
      </c>
      <c r="G28" s="43">
        <v>300.76</v>
      </c>
      <c r="H28" s="43">
        <v>4.9000000000000004</v>
      </c>
      <c r="I28" s="135">
        <v>6.77</v>
      </c>
      <c r="J28" s="39">
        <v>0.13300000000000001</v>
      </c>
      <c r="K28" s="41"/>
    </row>
    <row r="29" spans="1:11" ht="32.25" customHeight="1" x14ac:dyDescent="0.2">
      <c r="A29" s="16" t="s">
        <v>536</v>
      </c>
      <c r="B29" s="42" t="s">
        <v>744</v>
      </c>
      <c r="C29" s="186">
        <v>0</v>
      </c>
      <c r="D29" s="136">
        <v>1.887</v>
      </c>
      <c r="E29" s="137">
        <v>0.32800000000000001</v>
      </c>
      <c r="F29" s="138">
        <v>1.7999999999999999E-2</v>
      </c>
      <c r="G29" s="43">
        <v>547.53</v>
      </c>
      <c r="H29" s="43">
        <v>4.9000000000000004</v>
      </c>
      <c r="I29" s="135">
        <v>6.77</v>
      </c>
      <c r="J29" s="39">
        <v>0.13300000000000001</v>
      </c>
      <c r="K29" s="41"/>
    </row>
    <row r="30" spans="1:11" ht="32.25" customHeight="1" x14ac:dyDescent="0.2">
      <c r="A30" s="16" t="s">
        <v>537</v>
      </c>
      <c r="B30" s="42" t="s">
        <v>745</v>
      </c>
      <c r="C30" s="186">
        <v>0</v>
      </c>
      <c r="D30" s="136">
        <v>1.887</v>
      </c>
      <c r="E30" s="137">
        <v>0.32800000000000001</v>
      </c>
      <c r="F30" s="138">
        <v>1.7999999999999999E-2</v>
      </c>
      <c r="G30" s="43">
        <v>843.54</v>
      </c>
      <c r="H30" s="43">
        <v>4.9000000000000004</v>
      </c>
      <c r="I30" s="135">
        <v>6.77</v>
      </c>
      <c r="J30" s="39">
        <v>0.13300000000000001</v>
      </c>
      <c r="K30" s="41"/>
    </row>
    <row r="31" spans="1:11" ht="32.25" customHeight="1" x14ac:dyDescent="0.2">
      <c r="A31" s="16" t="s">
        <v>538</v>
      </c>
      <c r="B31" s="42" t="s">
        <v>746</v>
      </c>
      <c r="C31" s="186">
        <v>0</v>
      </c>
      <c r="D31" s="136">
        <v>1.887</v>
      </c>
      <c r="E31" s="137">
        <v>0.32800000000000001</v>
      </c>
      <c r="F31" s="138">
        <v>1.7999999999999999E-2</v>
      </c>
      <c r="G31" s="43">
        <v>1311.48</v>
      </c>
      <c r="H31" s="43">
        <v>4.9000000000000004</v>
      </c>
      <c r="I31" s="135">
        <v>6.77</v>
      </c>
      <c r="J31" s="39">
        <v>0.13300000000000001</v>
      </c>
      <c r="K31" s="41"/>
    </row>
    <row r="32" spans="1:11" ht="32.25" customHeight="1" x14ac:dyDescent="0.2">
      <c r="A32" s="16" t="s">
        <v>539</v>
      </c>
      <c r="B32" s="42" t="s">
        <v>764</v>
      </c>
      <c r="C32" s="186">
        <v>0</v>
      </c>
      <c r="D32" s="136">
        <v>1.284</v>
      </c>
      <c r="E32" s="137">
        <v>0.224</v>
      </c>
      <c r="F32" s="138">
        <v>8.9999999999999993E-3</v>
      </c>
      <c r="G32" s="43">
        <v>90.06</v>
      </c>
      <c r="H32" s="43">
        <v>5.18</v>
      </c>
      <c r="I32" s="135">
        <v>6.84</v>
      </c>
      <c r="J32" s="39">
        <v>5.8999999999999997E-2</v>
      </c>
      <c r="K32" s="41"/>
    </row>
    <row r="33" spans="1:11" ht="32.25" customHeight="1" x14ac:dyDescent="0.2">
      <c r="A33" s="16" t="s">
        <v>540</v>
      </c>
      <c r="B33" s="42" t="s">
        <v>747</v>
      </c>
      <c r="C33" s="186">
        <v>0</v>
      </c>
      <c r="D33" s="136">
        <v>1.284</v>
      </c>
      <c r="E33" s="137">
        <v>0.224</v>
      </c>
      <c r="F33" s="138">
        <v>8.9999999999999993E-3</v>
      </c>
      <c r="G33" s="43">
        <v>1499.07</v>
      </c>
      <c r="H33" s="43">
        <v>5.18</v>
      </c>
      <c r="I33" s="135">
        <v>6.84</v>
      </c>
      <c r="J33" s="39">
        <v>5.8999999999999997E-2</v>
      </c>
      <c r="K33" s="41"/>
    </row>
    <row r="34" spans="1:11" ht="32.25" customHeight="1" x14ac:dyDescent="0.2">
      <c r="A34" s="16" t="s">
        <v>541</v>
      </c>
      <c r="B34" s="42" t="s">
        <v>748</v>
      </c>
      <c r="C34" s="186">
        <v>0</v>
      </c>
      <c r="D34" s="136">
        <v>1.284</v>
      </c>
      <c r="E34" s="137">
        <v>0.224</v>
      </c>
      <c r="F34" s="138">
        <v>8.9999999999999993E-3</v>
      </c>
      <c r="G34" s="43">
        <v>4746.01</v>
      </c>
      <c r="H34" s="43">
        <v>5.18</v>
      </c>
      <c r="I34" s="135">
        <v>6.84</v>
      </c>
      <c r="J34" s="39">
        <v>5.8999999999999997E-2</v>
      </c>
      <c r="K34" s="41"/>
    </row>
    <row r="35" spans="1:11" ht="32.25" customHeight="1" x14ac:dyDescent="0.2">
      <c r="A35" s="16" t="s">
        <v>542</v>
      </c>
      <c r="B35" s="42" t="s">
        <v>749</v>
      </c>
      <c r="C35" s="186">
        <v>0</v>
      </c>
      <c r="D35" s="136">
        <v>1.284</v>
      </c>
      <c r="E35" s="137">
        <v>0.224</v>
      </c>
      <c r="F35" s="138">
        <v>8.9999999999999993E-3</v>
      </c>
      <c r="G35" s="43">
        <v>10468.799999999999</v>
      </c>
      <c r="H35" s="43">
        <v>5.18</v>
      </c>
      <c r="I35" s="135">
        <v>6.84</v>
      </c>
      <c r="J35" s="39">
        <v>5.8999999999999997E-2</v>
      </c>
      <c r="K35" s="41"/>
    </row>
    <row r="36" spans="1:11" ht="32.25" customHeight="1" x14ac:dyDescent="0.2">
      <c r="A36" s="16" t="s">
        <v>543</v>
      </c>
      <c r="B36" s="42" t="s">
        <v>750</v>
      </c>
      <c r="C36" s="186">
        <v>0</v>
      </c>
      <c r="D36" s="136">
        <v>1.284</v>
      </c>
      <c r="E36" s="137">
        <v>0.224</v>
      </c>
      <c r="F36" s="138">
        <v>8.9999999999999993E-3</v>
      </c>
      <c r="G36" s="43">
        <v>32106.1</v>
      </c>
      <c r="H36" s="43">
        <v>5.18</v>
      </c>
      <c r="I36" s="135">
        <v>6.84</v>
      </c>
      <c r="J36" s="39">
        <v>5.8999999999999997E-2</v>
      </c>
      <c r="K36" s="41"/>
    </row>
    <row r="37" spans="1:11" ht="32.25" customHeight="1" x14ac:dyDescent="0.2">
      <c r="A37" s="16" t="s">
        <v>195</v>
      </c>
      <c r="B37" s="42" t="s">
        <v>751</v>
      </c>
      <c r="C37" s="186" t="s">
        <v>465</v>
      </c>
      <c r="D37" s="139">
        <v>17.327000000000002</v>
      </c>
      <c r="E37" s="140">
        <v>2.81</v>
      </c>
      <c r="F37" s="138">
        <v>2.1760000000000002</v>
      </c>
      <c r="G37" s="44" t="s">
        <v>759</v>
      </c>
      <c r="H37" s="44" t="s">
        <v>759</v>
      </c>
      <c r="I37" s="44" t="s">
        <v>759</v>
      </c>
      <c r="J37" s="40" t="s">
        <v>759</v>
      </c>
      <c r="K37" s="41"/>
    </row>
    <row r="38" spans="1:11" ht="27.75" customHeight="1" x14ac:dyDescent="0.2">
      <c r="A38" s="16" t="s">
        <v>196</v>
      </c>
      <c r="B38" s="42">
        <v>625</v>
      </c>
      <c r="C38" s="185">
        <v>0</v>
      </c>
      <c r="D38" s="136">
        <v>-4.2030000000000003</v>
      </c>
      <c r="E38" s="137">
        <v>-0.66400000000000003</v>
      </c>
      <c r="F38" s="138">
        <v>-6.3E-2</v>
      </c>
      <c r="G38" s="43">
        <v>0</v>
      </c>
      <c r="H38" s="44" t="s">
        <v>759</v>
      </c>
      <c r="I38" s="44" t="s">
        <v>759</v>
      </c>
      <c r="J38" s="40" t="s">
        <v>759</v>
      </c>
      <c r="K38" s="41"/>
    </row>
    <row r="39" spans="1:11" ht="27.75" customHeight="1" x14ac:dyDescent="0.2">
      <c r="A39" s="16" t="s">
        <v>197</v>
      </c>
      <c r="B39" s="42">
        <v>570</v>
      </c>
      <c r="C39" s="186">
        <v>0</v>
      </c>
      <c r="D39" s="136">
        <v>-3.496</v>
      </c>
      <c r="E39" s="137">
        <v>-0.56100000000000005</v>
      </c>
      <c r="F39" s="138">
        <v>-4.9000000000000002E-2</v>
      </c>
      <c r="G39" s="43">
        <v>0</v>
      </c>
      <c r="H39" s="44" t="s">
        <v>759</v>
      </c>
      <c r="I39" s="44" t="s">
        <v>759</v>
      </c>
      <c r="J39" s="40" t="s">
        <v>759</v>
      </c>
      <c r="K39" s="41"/>
    </row>
    <row r="40" spans="1:11" ht="27.75" customHeight="1" x14ac:dyDescent="0.2">
      <c r="A40" s="16" t="s">
        <v>198</v>
      </c>
      <c r="B40" s="42" t="s">
        <v>752</v>
      </c>
      <c r="C40" s="186">
        <v>0</v>
      </c>
      <c r="D40" s="136">
        <v>-4.2030000000000003</v>
      </c>
      <c r="E40" s="137">
        <v>-0.66400000000000003</v>
      </c>
      <c r="F40" s="138">
        <v>-6.3E-2</v>
      </c>
      <c r="G40" s="43">
        <v>0</v>
      </c>
      <c r="H40" s="44" t="s">
        <v>759</v>
      </c>
      <c r="I40" s="44" t="s">
        <v>759</v>
      </c>
      <c r="J40" s="39">
        <v>0.215</v>
      </c>
      <c r="K40" s="41"/>
    </row>
    <row r="41" spans="1:11" ht="27.75" customHeight="1" x14ac:dyDescent="0.2">
      <c r="A41" s="16" t="s">
        <v>199</v>
      </c>
      <c r="B41" s="42" t="s">
        <v>753</v>
      </c>
      <c r="C41" s="186">
        <v>0</v>
      </c>
      <c r="D41" s="136">
        <v>-4.2030000000000003</v>
      </c>
      <c r="E41" s="137">
        <v>-0.66400000000000003</v>
      </c>
      <c r="F41" s="138">
        <v>-6.3E-2</v>
      </c>
      <c r="G41" s="43">
        <v>0</v>
      </c>
      <c r="H41" s="44" t="s">
        <v>759</v>
      </c>
      <c r="I41" s="44" t="s">
        <v>759</v>
      </c>
      <c r="J41" s="40" t="s">
        <v>759</v>
      </c>
      <c r="K41" s="41"/>
    </row>
    <row r="42" spans="1:11" ht="27.75" customHeight="1" x14ac:dyDescent="0.2">
      <c r="A42" s="16" t="s">
        <v>200</v>
      </c>
      <c r="B42" s="42" t="s">
        <v>754</v>
      </c>
      <c r="C42" s="186">
        <v>0</v>
      </c>
      <c r="D42" s="136">
        <v>-3.496</v>
      </c>
      <c r="E42" s="137">
        <v>-0.56100000000000005</v>
      </c>
      <c r="F42" s="138">
        <v>-4.9000000000000002E-2</v>
      </c>
      <c r="G42" s="43">
        <v>0</v>
      </c>
      <c r="H42" s="44" t="s">
        <v>759</v>
      </c>
      <c r="I42" s="44" t="s">
        <v>759</v>
      </c>
      <c r="J42" s="39">
        <v>0.16700000000000001</v>
      </c>
      <c r="K42" s="41"/>
    </row>
    <row r="43" spans="1:11" ht="27.75" customHeight="1" x14ac:dyDescent="0.2">
      <c r="A43" s="16" t="s">
        <v>201</v>
      </c>
      <c r="B43" s="42" t="s">
        <v>755</v>
      </c>
      <c r="C43" s="186">
        <v>0</v>
      </c>
      <c r="D43" s="136">
        <v>-3.496</v>
      </c>
      <c r="E43" s="137">
        <v>-0.56100000000000005</v>
      </c>
      <c r="F43" s="138">
        <v>-4.9000000000000002E-2</v>
      </c>
      <c r="G43" s="43">
        <v>0</v>
      </c>
      <c r="H43" s="44" t="s">
        <v>759</v>
      </c>
      <c r="I43" s="44" t="s">
        <v>759</v>
      </c>
      <c r="J43" s="40" t="s">
        <v>759</v>
      </c>
      <c r="K43" s="41"/>
    </row>
    <row r="44" spans="1:11" ht="27.75" customHeight="1" x14ac:dyDescent="0.2">
      <c r="A44" s="16" t="s">
        <v>202</v>
      </c>
      <c r="B44" s="42" t="s">
        <v>756</v>
      </c>
      <c r="C44" s="186">
        <v>0</v>
      </c>
      <c r="D44" s="136">
        <v>-1.8</v>
      </c>
      <c r="E44" s="137">
        <v>-0.313</v>
      </c>
      <c r="F44" s="138">
        <v>-1.7000000000000001E-2</v>
      </c>
      <c r="G44" s="43">
        <v>56.32</v>
      </c>
      <c r="H44" s="44" t="s">
        <v>759</v>
      </c>
      <c r="I44" s="44" t="s">
        <v>759</v>
      </c>
      <c r="J44" s="39">
        <v>0.13</v>
      </c>
      <c r="K44" s="41"/>
    </row>
    <row r="45" spans="1:11" ht="27.75" customHeight="1" x14ac:dyDescent="0.2">
      <c r="A45" s="16" t="s">
        <v>203</v>
      </c>
      <c r="B45" s="42" t="s">
        <v>757</v>
      </c>
      <c r="C45" s="186">
        <v>0</v>
      </c>
      <c r="D45" s="136">
        <v>-1.8</v>
      </c>
      <c r="E45" s="137">
        <v>-0.313</v>
      </c>
      <c r="F45" s="138">
        <v>-1.7000000000000001E-2</v>
      </c>
      <c r="G45" s="43">
        <v>56.32</v>
      </c>
      <c r="H45" s="44" t="s">
        <v>759</v>
      </c>
      <c r="I45" s="44" t="s">
        <v>759</v>
      </c>
      <c r="J45" s="40" t="s">
        <v>759</v>
      </c>
      <c r="K45" s="41"/>
    </row>
    <row r="46" spans="1:11" ht="27.75" customHeight="1" x14ac:dyDescent="0.2">
      <c r="C46" s="3"/>
    </row>
    <row r="48" spans="1:11" ht="27.75" customHeight="1" x14ac:dyDescent="0.2">
      <c r="D48" s="250"/>
    </row>
    <row r="50" spans="4:4" ht="27.75" customHeight="1" x14ac:dyDescent="0.2">
      <c r="D50" s="25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5"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260"/>
  <sheetViews>
    <sheetView zoomScale="85" zoomScaleNormal="85" zoomScaleSheetLayoutView="100" workbookViewId="0"/>
  </sheetViews>
  <sheetFormatPr defaultRowHeight="27.75" customHeight="1" x14ac:dyDescent="0.2"/>
  <cols>
    <col min="1" max="1" width="14.5703125" style="51" customWidth="1"/>
    <col min="2" max="2" width="14.140625" style="51" bestFit="1" customWidth="1"/>
    <col min="3" max="3" width="17" style="51" bestFit="1" customWidth="1"/>
    <col min="4" max="4" width="16" style="59" customWidth="1"/>
    <col min="5" max="5" width="16.140625" style="59" customWidth="1"/>
    <col min="6" max="6" width="17.28515625" style="59" customWidth="1"/>
    <col min="7" max="7" width="50.7109375" style="59" customWidth="1"/>
    <col min="8" max="8" width="14.7109375" style="59" customWidth="1"/>
    <col min="9" max="9" width="14.7109375" style="60" customWidth="1"/>
    <col min="10" max="11" width="14.7109375" style="61" customWidth="1"/>
    <col min="12" max="15" width="14.7109375" style="51" customWidth="1"/>
    <col min="16" max="17" width="15.5703125" style="51" customWidth="1"/>
    <col min="18" max="16384" width="9.140625" style="51"/>
  </cols>
  <sheetData>
    <row r="1" spans="1:15" ht="66.75" customHeight="1" x14ac:dyDescent="0.2">
      <c r="A1" s="49" t="s">
        <v>27</v>
      </c>
      <c r="B1" s="49"/>
      <c r="C1" s="283" t="s">
        <v>169</v>
      </c>
      <c r="D1" s="283"/>
      <c r="E1" s="50"/>
      <c r="F1" s="282" t="s">
        <v>59</v>
      </c>
      <c r="G1" s="282"/>
      <c r="H1" s="282"/>
      <c r="I1" s="282"/>
      <c r="J1" s="282"/>
      <c r="K1" s="282"/>
      <c r="L1" s="282"/>
      <c r="M1" s="282"/>
      <c r="N1" s="282"/>
      <c r="O1" s="282"/>
    </row>
    <row r="2" spans="1:15" s="52" customFormat="1" ht="25.5" customHeight="1" x14ac:dyDescent="0.2">
      <c r="A2" s="265" t="str">
        <f>Overview!B4&amp; " - Effective from "&amp;TEXT(Overview!D4,"D MMMM YYYY")&amp;" - "&amp;Overview!E4&amp;" EDCM charges"</f>
        <v>Western Power Distribution (West Midlands) plc - Effective from 1 April 2022 - Final EDCM charges</v>
      </c>
      <c r="B2" s="265"/>
      <c r="C2" s="265"/>
      <c r="D2" s="265"/>
      <c r="E2" s="265"/>
      <c r="F2" s="265"/>
      <c r="G2" s="265"/>
      <c r="H2" s="265"/>
      <c r="I2" s="265"/>
      <c r="J2" s="265"/>
      <c r="K2" s="265"/>
      <c r="L2" s="265"/>
      <c r="M2" s="265"/>
      <c r="N2" s="265"/>
      <c r="O2" s="265"/>
    </row>
    <row r="3" spans="1:15" s="80" customFormat="1" ht="10.5" customHeight="1" x14ac:dyDescent="0.2">
      <c r="A3" s="213"/>
      <c r="B3" s="213"/>
      <c r="C3" s="216"/>
      <c r="D3" s="213"/>
      <c r="E3" s="213"/>
      <c r="F3" s="213"/>
      <c r="G3" s="213"/>
      <c r="H3" s="213"/>
      <c r="I3" s="213"/>
      <c r="J3" s="213"/>
      <c r="K3" s="213"/>
      <c r="L3" s="213"/>
      <c r="M3" s="213"/>
      <c r="N3" s="213"/>
      <c r="O3" s="213"/>
    </row>
    <row r="4" spans="1:15" s="80" customFormat="1" ht="25.5" customHeight="1" x14ac:dyDescent="0.2">
      <c r="A4" s="284" t="s">
        <v>109</v>
      </c>
      <c r="B4" s="285"/>
      <c r="C4" s="285"/>
      <c r="D4" s="285"/>
      <c r="E4" s="285"/>
      <c r="F4" s="286"/>
      <c r="G4" s="213"/>
      <c r="H4" s="213"/>
      <c r="I4" s="213"/>
      <c r="J4" s="213"/>
      <c r="K4" s="213"/>
      <c r="L4" s="213"/>
      <c r="M4" s="213"/>
      <c r="N4" s="213"/>
      <c r="O4" s="213"/>
    </row>
    <row r="5" spans="1:15" s="80" customFormat="1" ht="25.5" customHeight="1" x14ac:dyDescent="0.2">
      <c r="A5" s="271" t="s">
        <v>20</v>
      </c>
      <c r="B5" s="290"/>
      <c r="C5" s="272"/>
      <c r="D5" s="287" t="s">
        <v>106</v>
      </c>
      <c r="E5" s="288"/>
      <c r="F5" s="289"/>
      <c r="G5" s="213"/>
      <c r="H5" s="213"/>
      <c r="I5" s="213"/>
      <c r="J5" s="213"/>
      <c r="K5" s="213"/>
      <c r="L5" s="213"/>
      <c r="M5" s="213"/>
      <c r="N5" s="213"/>
      <c r="O5" s="213"/>
    </row>
    <row r="6" spans="1:15" s="80" customFormat="1" ht="18" customHeight="1" x14ac:dyDescent="0.2">
      <c r="A6" s="291" t="s">
        <v>707</v>
      </c>
      <c r="B6" s="292"/>
      <c r="C6" s="293"/>
      <c r="D6" s="276" t="s">
        <v>704</v>
      </c>
      <c r="E6" s="277"/>
      <c r="F6" s="278"/>
      <c r="G6" s="213"/>
      <c r="H6" s="213"/>
      <c r="I6" s="213"/>
      <c r="J6" s="213"/>
      <c r="K6" s="213"/>
      <c r="L6" s="213"/>
      <c r="M6" s="213"/>
      <c r="N6" s="213"/>
      <c r="O6" s="213"/>
    </row>
    <row r="7" spans="1:15" s="80" customFormat="1" ht="18" customHeight="1" x14ac:dyDescent="0.2">
      <c r="A7" s="291" t="s">
        <v>21</v>
      </c>
      <c r="B7" s="292"/>
      <c r="C7" s="293"/>
      <c r="D7" s="276" t="s">
        <v>22</v>
      </c>
      <c r="E7" s="277"/>
      <c r="F7" s="278"/>
      <c r="G7" s="213"/>
      <c r="H7" s="213"/>
      <c r="I7" s="213"/>
      <c r="J7" s="213"/>
      <c r="K7" s="213"/>
      <c r="L7" s="213"/>
      <c r="M7" s="213"/>
      <c r="N7" s="213"/>
      <c r="O7" s="213"/>
    </row>
    <row r="8" spans="1:15" s="80" customFormat="1" ht="25.5" customHeight="1" x14ac:dyDescent="0.2">
      <c r="A8" s="297"/>
      <c r="B8" s="298"/>
      <c r="C8" s="299"/>
      <c r="D8" s="294"/>
      <c r="E8" s="295"/>
      <c r="F8" s="296"/>
      <c r="G8" s="213"/>
      <c r="H8" s="221"/>
      <c r="I8" s="221"/>
      <c r="J8" s="221"/>
      <c r="K8" s="221"/>
      <c r="L8" s="221"/>
      <c r="M8" s="221"/>
      <c r="N8" s="221"/>
      <c r="O8" s="221"/>
    </row>
    <row r="9" spans="1:15" s="80" customFormat="1" ht="10.5" customHeight="1" x14ac:dyDescent="0.2">
      <c r="A9" s="213"/>
      <c r="B9" s="213"/>
      <c r="C9" s="216"/>
      <c r="D9" s="213"/>
      <c r="E9" s="213"/>
      <c r="F9" s="213"/>
      <c r="G9" s="213"/>
      <c r="H9" s="213"/>
      <c r="I9" s="213"/>
      <c r="J9" s="213"/>
      <c r="K9" s="213"/>
      <c r="L9" s="213"/>
      <c r="M9" s="213"/>
      <c r="N9" s="213"/>
      <c r="O9" s="213"/>
    </row>
    <row r="10" spans="1:15" ht="63.75" customHeight="1" x14ac:dyDescent="0.2">
      <c r="A10" s="53" t="s">
        <v>98</v>
      </c>
      <c r="B10" s="54" t="s">
        <v>64</v>
      </c>
      <c r="C10" s="53" t="s">
        <v>65</v>
      </c>
      <c r="D10" s="53" t="s">
        <v>100</v>
      </c>
      <c r="E10" s="54" t="s">
        <v>64</v>
      </c>
      <c r="F10" s="53" t="s">
        <v>66</v>
      </c>
      <c r="G10" s="55" t="s">
        <v>58</v>
      </c>
      <c r="H10" s="56" t="s">
        <v>163</v>
      </c>
      <c r="I10" s="55" t="s">
        <v>101</v>
      </c>
      <c r="J10" s="55" t="s">
        <v>161</v>
      </c>
      <c r="K10" s="131" t="s">
        <v>175</v>
      </c>
      <c r="L10" s="56" t="s">
        <v>164</v>
      </c>
      <c r="M10" s="55" t="s">
        <v>102</v>
      </c>
      <c r="N10" s="55" t="s">
        <v>162</v>
      </c>
      <c r="O10" s="131" t="s">
        <v>176</v>
      </c>
    </row>
    <row r="11" spans="1:15" ht="12.75" x14ac:dyDescent="0.2">
      <c r="A11" s="241">
        <v>636</v>
      </c>
      <c r="B11" s="241">
        <v>636</v>
      </c>
      <c r="C11" s="242">
        <v>1470000533244</v>
      </c>
      <c r="D11" s="241">
        <v>933</v>
      </c>
      <c r="E11" s="241">
        <v>933</v>
      </c>
      <c r="F11" s="242">
        <v>1470000533253</v>
      </c>
      <c r="G11" s="58" t="s">
        <v>765</v>
      </c>
      <c r="H11" s="62" t="s">
        <v>759</v>
      </c>
      <c r="I11" s="63">
        <v>3.13</v>
      </c>
      <c r="J11" s="63">
        <v>3.39</v>
      </c>
      <c r="K11" s="63">
        <v>3.39</v>
      </c>
      <c r="L11" s="64" t="s">
        <v>759</v>
      </c>
      <c r="M11" s="65">
        <v>1305.6400000000001</v>
      </c>
      <c r="N11" s="65">
        <v>0.05</v>
      </c>
      <c r="O11" s="65">
        <v>0.05</v>
      </c>
    </row>
    <row r="12" spans="1:15" ht="12.75" x14ac:dyDescent="0.2">
      <c r="A12" s="241">
        <v>637</v>
      </c>
      <c r="B12" s="241">
        <v>637</v>
      </c>
      <c r="C12" s="242">
        <v>1470001084007</v>
      </c>
      <c r="D12" s="241"/>
      <c r="E12" s="241"/>
      <c r="F12" s="242"/>
      <c r="G12" s="58" t="s">
        <v>766</v>
      </c>
      <c r="H12" s="62" t="s">
        <v>759</v>
      </c>
      <c r="I12" s="63">
        <v>13775.73</v>
      </c>
      <c r="J12" s="63">
        <v>0.88</v>
      </c>
      <c r="K12" s="63">
        <v>0.88</v>
      </c>
      <c r="L12" s="64" t="s">
        <v>759</v>
      </c>
      <c r="M12" s="65" t="s">
        <v>759</v>
      </c>
      <c r="N12" s="65" t="s">
        <v>759</v>
      </c>
      <c r="O12" s="65" t="s">
        <v>759</v>
      </c>
    </row>
    <row r="13" spans="1:15" ht="12.75" x14ac:dyDescent="0.2">
      <c r="A13" s="241">
        <v>702</v>
      </c>
      <c r="B13" s="241">
        <v>702</v>
      </c>
      <c r="C13" s="242">
        <v>1423197100003</v>
      </c>
      <c r="D13" s="241">
        <v>703</v>
      </c>
      <c r="E13" s="241">
        <v>703</v>
      </c>
      <c r="F13" s="242">
        <v>1430000005417</v>
      </c>
      <c r="G13" s="58" t="s">
        <v>767</v>
      </c>
      <c r="H13" s="62" t="s">
        <v>759</v>
      </c>
      <c r="I13" s="63">
        <v>71.400000000000006</v>
      </c>
      <c r="J13" s="63">
        <v>0.37</v>
      </c>
      <c r="K13" s="63">
        <v>0.37</v>
      </c>
      <c r="L13" s="64" t="s">
        <v>759</v>
      </c>
      <c r="M13" s="65">
        <v>817.21</v>
      </c>
      <c r="N13" s="65">
        <v>0.05</v>
      </c>
      <c r="O13" s="65">
        <v>0.05</v>
      </c>
    </row>
    <row r="14" spans="1:15" ht="12.75" x14ac:dyDescent="0.2">
      <c r="A14" s="241">
        <v>704</v>
      </c>
      <c r="B14" s="241">
        <v>704</v>
      </c>
      <c r="C14" s="242">
        <v>1423674500009</v>
      </c>
      <c r="D14" s="241"/>
      <c r="E14" s="241"/>
      <c r="F14" s="242"/>
      <c r="G14" s="58" t="s">
        <v>768</v>
      </c>
      <c r="H14" s="62">
        <v>4.8810000000000002</v>
      </c>
      <c r="I14" s="63">
        <v>2942.82</v>
      </c>
      <c r="J14" s="63">
        <v>1.1200000000000001</v>
      </c>
      <c r="K14" s="63">
        <v>1.1200000000000001</v>
      </c>
      <c r="L14" s="64" t="s">
        <v>759</v>
      </c>
      <c r="M14" s="65" t="s">
        <v>759</v>
      </c>
      <c r="N14" s="65" t="s">
        <v>759</v>
      </c>
      <c r="O14" s="65" t="s">
        <v>759</v>
      </c>
    </row>
    <row r="15" spans="1:15" ht="12.75" x14ac:dyDescent="0.2">
      <c r="A15" s="241">
        <v>705</v>
      </c>
      <c r="B15" s="241">
        <v>705</v>
      </c>
      <c r="C15" s="242">
        <v>1470000097947</v>
      </c>
      <c r="D15" s="241">
        <v>750</v>
      </c>
      <c r="E15" s="241">
        <v>750</v>
      </c>
      <c r="F15" s="242">
        <v>1470000097965</v>
      </c>
      <c r="G15" s="58" t="s">
        <v>769</v>
      </c>
      <c r="H15" s="62" t="s">
        <v>759</v>
      </c>
      <c r="I15" s="63">
        <v>212.19</v>
      </c>
      <c r="J15" s="63">
        <v>0.39</v>
      </c>
      <c r="K15" s="63">
        <v>0.39</v>
      </c>
      <c r="L15" s="64" t="s">
        <v>759</v>
      </c>
      <c r="M15" s="65">
        <v>1077.78</v>
      </c>
      <c r="N15" s="65">
        <v>0.05</v>
      </c>
      <c r="O15" s="65">
        <v>0.05</v>
      </c>
    </row>
    <row r="16" spans="1:15" ht="12.75" x14ac:dyDescent="0.2">
      <c r="A16" s="241">
        <v>706</v>
      </c>
      <c r="B16" s="241">
        <v>706</v>
      </c>
      <c r="C16" s="242">
        <v>1470000077913</v>
      </c>
      <c r="D16" s="241">
        <v>751</v>
      </c>
      <c r="E16" s="241">
        <v>751</v>
      </c>
      <c r="F16" s="242">
        <v>1470000077950</v>
      </c>
      <c r="G16" s="58" t="s">
        <v>770</v>
      </c>
      <c r="H16" s="62">
        <v>4.5880000000000001</v>
      </c>
      <c r="I16" s="63">
        <v>25.25</v>
      </c>
      <c r="J16" s="63">
        <v>0.63</v>
      </c>
      <c r="K16" s="63">
        <v>0.63</v>
      </c>
      <c r="L16" s="64" t="s">
        <v>759</v>
      </c>
      <c r="M16" s="65">
        <v>892.13</v>
      </c>
      <c r="N16" s="65">
        <v>0.05</v>
      </c>
      <c r="O16" s="65">
        <v>0.05</v>
      </c>
    </row>
    <row r="17" spans="1:15" ht="25.5" x14ac:dyDescent="0.2">
      <c r="A17" s="241">
        <v>707</v>
      </c>
      <c r="B17" s="241">
        <v>707</v>
      </c>
      <c r="C17" s="242" t="s">
        <v>971</v>
      </c>
      <c r="D17" s="241">
        <v>708</v>
      </c>
      <c r="E17" s="241">
        <v>708</v>
      </c>
      <c r="F17" s="242" t="s">
        <v>972</v>
      </c>
      <c r="G17" s="58" t="s">
        <v>771</v>
      </c>
      <c r="H17" s="62" t="s">
        <v>759</v>
      </c>
      <c r="I17" s="63">
        <v>19963.62</v>
      </c>
      <c r="J17" s="63">
        <v>1.23</v>
      </c>
      <c r="K17" s="63">
        <v>1.23</v>
      </c>
      <c r="L17" s="64" t="s">
        <v>759</v>
      </c>
      <c r="M17" s="65" t="s">
        <v>759</v>
      </c>
      <c r="N17" s="65" t="s">
        <v>759</v>
      </c>
      <c r="O17" s="65" t="s">
        <v>759</v>
      </c>
    </row>
    <row r="18" spans="1:15" ht="12.75" x14ac:dyDescent="0.2">
      <c r="A18" s="241">
        <v>709</v>
      </c>
      <c r="B18" s="241">
        <v>709</v>
      </c>
      <c r="C18" s="242">
        <v>1426644200003</v>
      </c>
      <c r="D18" s="241"/>
      <c r="E18" s="241"/>
      <c r="F18" s="242"/>
      <c r="G18" s="58" t="s">
        <v>772</v>
      </c>
      <c r="H18" s="62">
        <v>4.7869999999999999</v>
      </c>
      <c r="I18" s="63">
        <v>8373.18</v>
      </c>
      <c r="J18" s="63">
        <v>1.57</v>
      </c>
      <c r="K18" s="63">
        <v>1.57</v>
      </c>
      <c r="L18" s="64" t="s">
        <v>759</v>
      </c>
      <c r="M18" s="65" t="s">
        <v>759</v>
      </c>
      <c r="N18" s="65" t="s">
        <v>759</v>
      </c>
      <c r="O18" s="65" t="s">
        <v>759</v>
      </c>
    </row>
    <row r="19" spans="1:15" ht="12.75" x14ac:dyDescent="0.2">
      <c r="A19" s="241">
        <v>710</v>
      </c>
      <c r="B19" s="241">
        <v>710</v>
      </c>
      <c r="C19" s="242">
        <v>1425993500002</v>
      </c>
      <c r="D19" s="241">
        <v>732</v>
      </c>
      <c r="E19" s="241">
        <v>732</v>
      </c>
      <c r="F19" s="242">
        <v>1424993500000</v>
      </c>
      <c r="G19" s="58" t="s">
        <v>773</v>
      </c>
      <c r="H19" s="62" t="s">
        <v>759</v>
      </c>
      <c r="I19" s="63">
        <v>191.88</v>
      </c>
      <c r="J19" s="63">
        <v>0.49</v>
      </c>
      <c r="K19" s="63">
        <v>0.49</v>
      </c>
      <c r="L19" s="64" t="s">
        <v>759</v>
      </c>
      <c r="M19" s="65" t="s">
        <v>759</v>
      </c>
      <c r="N19" s="65" t="s">
        <v>759</v>
      </c>
      <c r="O19" s="65" t="s">
        <v>759</v>
      </c>
    </row>
    <row r="20" spans="1:15" ht="25.5" x14ac:dyDescent="0.2">
      <c r="A20" s="241">
        <v>711</v>
      </c>
      <c r="B20" s="241">
        <v>711</v>
      </c>
      <c r="C20" s="242" t="s">
        <v>973</v>
      </c>
      <c r="D20" s="241">
        <v>733</v>
      </c>
      <c r="E20" s="241">
        <v>733</v>
      </c>
      <c r="F20" s="242" t="s">
        <v>974</v>
      </c>
      <c r="G20" s="58" t="s">
        <v>774</v>
      </c>
      <c r="H20" s="62" t="s">
        <v>759</v>
      </c>
      <c r="I20" s="63">
        <v>149.13999999999999</v>
      </c>
      <c r="J20" s="63">
        <v>0.54</v>
      </c>
      <c r="K20" s="63">
        <v>0.54</v>
      </c>
      <c r="L20" s="64" t="s">
        <v>759</v>
      </c>
      <c r="M20" s="65" t="s">
        <v>759</v>
      </c>
      <c r="N20" s="65" t="s">
        <v>759</v>
      </c>
      <c r="O20" s="65" t="s">
        <v>759</v>
      </c>
    </row>
    <row r="21" spans="1:15" ht="25.5" x14ac:dyDescent="0.2">
      <c r="A21" s="241">
        <v>712</v>
      </c>
      <c r="B21" s="241">
        <v>712</v>
      </c>
      <c r="C21" s="242" t="s">
        <v>975</v>
      </c>
      <c r="D21" s="241"/>
      <c r="E21" s="241"/>
      <c r="F21" s="242"/>
      <c r="G21" s="58" t="s">
        <v>775</v>
      </c>
      <c r="H21" s="62" t="s">
        <v>759</v>
      </c>
      <c r="I21" s="63">
        <v>3220.65</v>
      </c>
      <c r="J21" s="63">
        <v>0.74</v>
      </c>
      <c r="K21" s="63">
        <v>0.74</v>
      </c>
      <c r="L21" s="64" t="s">
        <v>759</v>
      </c>
      <c r="M21" s="65" t="s">
        <v>759</v>
      </c>
      <c r="N21" s="65" t="s">
        <v>759</v>
      </c>
      <c r="O21" s="65" t="s">
        <v>759</v>
      </c>
    </row>
    <row r="22" spans="1:15" ht="12.75" x14ac:dyDescent="0.2">
      <c r="A22" s="241">
        <v>713</v>
      </c>
      <c r="B22" s="241">
        <v>713</v>
      </c>
      <c r="C22" s="242">
        <v>1422804000005</v>
      </c>
      <c r="D22" s="241"/>
      <c r="E22" s="241"/>
      <c r="F22" s="242"/>
      <c r="G22" s="58" t="s">
        <v>776</v>
      </c>
      <c r="H22" s="62" t="s">
        <v>759</v>
      </c>
      <c r="I22" s="63">
        <v>18370.14</v>
      </c>
      <c r="J22" s="63">
        <v>1.87</v>
      </c>
      <c r="K22" s="63">
        <v>1.87</v>
      </c>
      <c r="L22" s="64" t="s">
        <v>759</v>
      </c>
      <c r="M22" s="65" t="s">
        <v>759</v>
      </c>
      <c r="N22" s="65" t="s">
        <v>759</v>
      </c>
      <c r="O22" s="65" t="s">
        <v>759</v>
      </c>
    </row>
    <row r="23" spans="1:15" ht="12.75" x14ac:dyDescent="0.2">
      <c r="A23" s="241">
        <v>714</v>
      </c>
      <c r="B23" s="241">
        <v>714</v>
      </c>
      <c r="C23" s="242">
        <v>1412791203000</v>
      </c>
      <c r="D23" s="241"/>
      <c r="E23" s="241"/>
      <c r="F23" s="242"/>
      <c r="G23" s="58" t="s">
        <v>777</v>
      </c>
      <c r="H23" s="62" t="s">
        <v>759</v>
      </c>
      <c r="I23" s="63">
        <v>11124.32</v>
      </c>
      <c r="J23" s="63">
        <v>0.42</v>
      </c>
      <c r="K23" s="63">
        <v>0.42</v>
      </c>
      <c r="L23" s="64" t="s">
        <v>759</v>
      </c>
      <c r="M23" s="65" t="s">
        <v>759</v>
      </c>
      <c r="N23" s="65" t="s">
        <v>759</v>
      </c>
      <c r="O23" s="65" t="s">
        <v>759</v>
      </c>
    </row>
    <row r="24" spans="1:15" ht="12.75" x14ac:dyDescent="0.2">
      <c r="A24" s="241">
        <v>715</v>
      </c>
      <c r="B24" s="241">
        <v>715</v>
      </c>
      <c r="C24" s="242">
        <v>1422108000000</v>
      </c>
      <c r="D24" s="241"/>
      <c r="E24" s="241"/>
      <c r="F24" s="242"/>
      <c r="G24" s="58" t="s">
        <v>778</v>
      </c>
      <c r="H24" s="62" t="s">
        <v>759</v>
      </c>
      <c r="I24" s="63">
        <v>14910.6</v>
      </c>
      <c r="J24" s="63">
        <v>0.38</v>
      </c>
      <c r="K24" s="63">
        <v>0.38</v>
      </c>
      <c r="L24" s="64" t="s">
        <v>759</v>
      </c>
      <c r="M24" s="65" t="s">
        <v>759</v>
      </c>
      <c r="N24" s="65" t="s">
        <v>759</v>
      </c>
      <c r="O24" s="65" t="s">
        <v>759</v>
      </c>
    </row>
    <row r="25" spans="1:15" ht="12.75" x14ac:dyDescent="0.2">
      <c r="A25" s="241">
        <v>716</v>
      </c>
      <c r="B25" s="241">
        <v>716</v>
      </c>
      <c r="C25" s="242">
        <v>1426793500003</v>
      </c>
      <c r="D25" s="241">
        <v>734</v>
      </c>
      <c r="E25" s="241">
        <v>734</v>
      </c>
      <c r="F25" s="242">
        <v>1425793500001</v>
      </c>
      <c r="G25" s="58" t="s">
        <v>779</v>
      </c>
      <c r="H25" s="62" t="s">
        <v>759</v>
      </c>
      <c r="I25" s="63">
        <v>24.67</v>
      </c>
      <c r="J25" s="63">
        <v>0.45</v>
      </c>
      <c r="K25" s="63">
        <v>0.45</v>
      </c>
      <c r="L25" s="64" t="s">
        <v>759</v>
      </c>
      <c r="M25" s="65" t="s">
        <v>759</v>
      </c>
      <c r="N25" s="65" t="s">
        <v>759</v>
      </c>
      <c r="O25" s="65" t="s">
        <v>759</v>
      </c>
    </row>
    <row r="26" spans="1:15" ht="25.5" x14ac:dyDescent="0.2">
      <c r="A26" s="241">
        <v>717</v>
      </c>
      <c r="B26" s="241">
        <v>717</v>
      </c>
      <c r="C26" s="242" t="s">
        <v>976</v>
      </c>
      <c r="D26" s="241">
        <v>735</v>
      </c>
      <c r="E26" s="241">
        <v>735</v>
      </c>
      <c r="F26" s="242" t="s">
        <v>977</v>
      </c>
      <c r="G26" s="58" t="s">
        <v>780</v>
      </c>
      <c r="H26" s="62" t="s">
        <v>759</v>
      </c>
      <c r="I26" s="63">
        <v>20024.66</v>
      </c>
      <c r="J26" s="63">
        <v>1.1100000000000001</v>
      </c>
      <c r="K26" s="63">
        <v>1.1100000000000001</v>
      </c>
      <c r="L26" s="64" t="s">
        <v>759</v>
      </c>
      <c r="M26" s="65" t="s">
        <v>759</v>
      </c>
      <c r="N26" s="65" t="s">
        <v>759</v>
      </c>
      <c r="O26" s="65" t="s">
        <v>759</v>
      </c>
    </row>
    <row r="27" spans="1:15" ht="25.5" x14ac:dyDescent="0.2">
      <c r="A27" s="241">
        <v>718</v>
      </c>
      <c r="B27" s="241">
        <v>718</v>
      </c>
      <c r="C27" s="242" t="s">
        <v>978</v>
      </c>
      <c r="D27" s="241">
        <v>736</v>
      </c>
      <c r="E27" s="241">
        <v>736</v>
      </c>
      <c r="F27" s="242" t="s">
        <v>979</v>
      </c>
      <c r="G27" s="58" t="s">
        <v>781</v>
      </c>
      <c r="H27" s="62" t="s">
        <v>759</v>
      </c>
      <c r="I27" s="63">
        <v>20545.490000000002</v>
      </c>
      <c r="J27" s="63">
        <v>0.96</v>
      </c>
      <c r="K27" s="63">
        <v>0.96</v>
      </c>
      <c r="L27" s="64" t="s">
        <v>759</v>
      </c>
      <c r="M27" s="65" t="s">
        <v>759</v>
      </c>
      <c r="N27" s="65" t="s">
        <v>759</v>
      </c>
      <c r="O27" s="65" t="s">
        <v>759</v>
      </c>
    </row>
    <row r="28" spans="1:15" ht="25.5" x14ac:dyDescent="0.2">
      <c r="A28" s="241">
        <v>719</v>
      </c>
      <c r="B28" s="241">
        <v>719</v>
      </c>
      <c r="C28" s="242" t="s">
        <v>980</v>
      </c>
      <c r="D28" s="241">
        <v>741</v>
      </c>
      <c r="E28" s="241">
        <v>741</v>
      </c>
      <c r="F28" s="242" t="s">
        <v>981</v>
      </c>
      <c r="G28" s="58" t="s">
        <v>782</v>
      </c>
      <c r="H28" s="62" t="s">
        <v>759</v>
      </c>
      <c r="I28" s="63">
        <v>12575.38</v>
      </c>
      <c r="J28" s="63">
        <v>0.98</v>
      </c>
      <c r="K28" s="63">
        <v>0.98</v>
      </c>
      <c r="L28" s="64" t="s">
        <v>759</v>
      </c>
      <c r="M28" s="65" t="s">
        <v>759</v>
      </c>
      <c r="N28" s="65" t="s">
        <v>759</v>
      </c>
      <c r="O28" s="65" t="s">
        <v>759</v>
      </c>
    </row>
    <row r="29" spans="1:15" ht="12.75" x14ac:dyDescent="0.2">
      <c r="A29" s="241">
        <v>720</v>
      </c>
      <c r="B29" s="241">
        <v>720</v>
      </c>
      <c r="C29" s="242">
        <v>1420286500000</v>
      </c>
      <c r="D29" s="241">
        <v>737</v>
      </c>
      <c r="E29" s="241">
        <v>737</v>
      </c>
      <c r="F29" s="242">
        <v>1430000033121</v>
      </c>
      <c r="G29" s="58" t="s">
        <v>783</v>
      </c>
      <c r="H29" s="62" t="s">
        <v>759</v>
      </c>
      <c r="I29" s="63">
        <v>19180.21</v>
      </c>
      <c r="J29" s="63">
        <v>1.35</v>
      </c>
      <c r="K29" s="63">
        <v>1.35</v>
      </c>
      <c r="L29" s="64" t="s">
        <v>759</v>
      </c>
      <c r="M29" s="65" t="s">
        <v>759</v>
      </c>
      <c r="N29" s="65" t="s">
        <v>759</v>
      </c>
      <c r="O29" s="65" t="s">
        <v>759</v>
      </c>
    </row>
    <row r="30" spans="1:15" ht="12.75" x14ac:dyDescent="0.2">
      <c r="A30" s="241">
        <v>721</v>
      </c>
      <c r="B30" s="241">
        <v>721</v>
      </c>
      <c r="C30" s="242">
        <v>1423566000006</v>
      </c>
      <c r="D30" s="241">
        <v>738</v>
      </c>
      <c r="E30" s="241">
        <v>738</v>
      </c>
      <c r="F30" s="242">
        <v>1430000033089</v>
      </c>
      <c r="G30" s="58" t="s">
        <v>784</v>
      </c>
      <c r="H30" s="62" t="s">
        <v>759</v>
      </c>
      <c r="I30" s="63">
        <v>24761.42</v>
      </c>
      <c r="J30" s="63">
        <v>0.55000000000000004</v>
      </c>
      <c r="K30" s="63">
        <v>0.55000000000000004</v>
      </c>
      <c r="L30" s="64" t="s">
        <v>759</v>
      </c>
      <c r="M30" s="65" t="s">
        <v>759</v>
      </c>
      <c r="N30" s="65" t="s">
        <v>759</v>
      </c>
      <c r="O30" s="65" t="s">
        <v>759</v>
      </c>
    </row>
    <row r="31" spans="1:15" ht="12.75" x14ac:dyDescent="0.2">
      <c r="A31" s="241">
        <v>722</v>
      </c>
      <c r="B31" s="241">
        <v>722</v>
      </c>
      <c r="C31" s="242">
        <v>1424136000004</v>
      </c>
      <c r="D31" s="241">
        <v>739</v>
      </c>
      <c r="E31" s="241">
        <v>739</v>
      </c>
      <c r="F31" s="242">
        <v>1430000033112</v>
      </c>
      <c r="G31" s="58" t="s">
        <v>785</v>
      </c>
      <c r="H31" s="62" t="s">
        <v>759</v>
      </c>
      <c r="I31" s="63">
        <v>12076.07</v>
      </c>
      <c r="J31" s="63">
        <v>0.74</v>
      </c>
      <c r="K31" s="63">
        <v>0.74</v>
      </c>
      <c r="L31" s="64" t="s">
        <v>759</v>
      </c>
      <c r="M31" s="65" t="s">
        <v>759</v>
      </c>
      <c r="N31" s="65" t="s">
        <v>759</v>
      </c>
      <c r="O31" s="65" t="s">
        <v>759</v>
      </c>
    </row>
    <row r="32" spans="1:15" ht="12.75" x14ac:dyDescent="0.2">
      <c r="A32" s="241">
        <v>723</v>
      </c>
      <c r="B32" s="241">
        <v>723</v>
      </c>
      <c r="C32" s="242">
        <v>1460002083346</v>
      </c>
      <c r="D32" s="241">
        <v>748</v>
      </c>
      <c r="E32" s="241">
        <v>748</v>
      </c>
      <c r="F32" s="242">
        <v>1460002083355</v>
      </c>
      <c r="G32" s="58" t="s">
        <v>786</v>
      </c>
      <c r="H32" s="62" t="s">
        <v>759</v>
      </c>
      <c r="I32" s="63">
        <v>49.78</v>
      </c>
      <c r="J32" s="63">
        <v>0.4</v>
      </c>
      <c r="K32" s="63">
        <v>0.4</v>
      </c>
      <c r="L32" s="64" t="s">
        <v>759</v>
      </c>
      <c r="M32" s="65">
        <v>995.65</v>
      </c>
      <c r="N32" s="65">
        <v>0.05</v>
      </c>
      <c r="O32" s="65">
        <v>0.05</v>
      </c>
    </row>
    <row r="33" spans="1:15" ht="102" x14ac:dyDescent="0.2">
      <c r="A33" s="241">
        <v>724</v>
      </c>
      <c r="B33" s="241">
        <v>724</v>
      </c>
      <c r="C33" s="242" t="s">
        <v>982</v>
      </c>
      <c r="D33" s="241"/>
      <c r="E33" s="241"/>
      <c r="F33" s="242"/>
      <c r="G33" s="58" t="s">
        <v>787</v>
      </c>
      <c r="H33" s="62">
        <v>4.5720000000000001</v>
      </c>
      <c r="I33" s="63">
        <v>18640.650000000001</v>
      </c>
      <c r="J33" s="63">
        <v>1.56</v>
      </c>
      <c r="K33" s="63">
        <v>1.56</v>
      </c>
      <c r="L33" s="64" t="s">
        <v>759</v>
      </c>
      <c r="M33" s="65" t="s">
        <v>759</v>
      </c>
      <c r="N33" s="65" t="s">
        <v>759</v>
      </c>
      <c r="O33" s="65" t="s">
        <v>759</v>
      </c>
    </row>
    <row r="34" spans="1:15" ht="12.75" x14ac:dyDescent="0.2">
      <c r="A34" s="241">
        <v>725</v>
      </c>
      <c r="B34" s="241">
        <v>725</v>
      </c>
      <c r="C34" s="242">
        <v>1460002258662</v>
      </c>
      <c r="D34" s="241">
        <v>749</v>
      </c>
      <c r="E34" s="241">
        <v>749</v>
      </c>
      <c r="F34" s="242">
        <v>1460002258671</v>
      </c>
      <c r="G34" s="58" t="s">
        <v>788</v>
      </c>
      <c r="H34" s="62" t="s">
        <v>759</v>
      </c>
      <c r="I34" s="63">
        <v>37.78</v>
      </c>
      <c r="J34" s="63">
        <v>0.42</v>
      </c>
      <c r="K34" s="63">
        <v>0.42</v>
      </c>
      <c r="L34" s="64" t="s">
        <v>759</v>
      </c>
      <c r="M34" s="65">
        <v>891.67</v>
      </c>
      <c r="N34" s="65">
        <v>0.05</v>
      </c>
      <c r="O34" s="65">
        <v>0.05</v>
      </c>
    </row>
    <row r="35" spans="1:15" ht="12.75" x14ac:dyDescent="0.2">
      <c r="A35" s="241">
        <v>726</v>
      </c>
      <c r="B35" s="241">
        <v>726</v>
      </c>
      <c r="C35" s="242">
        <v>1460002256025</v>
      </c>
      <c r="D35" s="241">
        <v>752</v>
      </c>
      <c r="E35" s="241">
        <v>752</v>
      </c>
      <c r="F35" s="242">
        <v>1460002256034</v>
      </c>
      <c r="G35" s="58" t="s">
        <v>789</v>
      </c>
      <c r="H35" s="62" t="s">
        <v>759</v>
      </c>
      <c r="I35" s="63">
        <v>1.86</v>
      </c>
      <c r="J35" s="63">
        <v>0.66</v>
      </c>
      <c r="K35" s="63">
        <v>0.66</v>
      </c>
      <c r="L35" s="64" t="s">
        <v>759</v>
      </c>
      <c r="M35" s="65">
        <v>186.37</v>
      </c>
      <c r="N35" s="65">
        <v>0.05</v>
      </c>
      <c r="O35" s="65">
        <v>0.05</v>
      </c>
    </row>
    <row r="36" spans="1:15" ht="25.5" x14ac:dyDescent="0.2">
      <c r="A36" s="241">
        <v>727</v>
      </c>
      <c r="B36" s="241">
        <v>727</v>
      </c>
      <c r="C36" s="242" t="s">
        <v>983</v>
      </c>
      <c r="D36" s="241"/>
      <c r="E36" s="241"/>
      <c r="F36" s="242"/>
      <c r="G36" s="58" t="s">
        <v>790</v>
      </c>
      <c r="H36" s="62" t="s">
        <v>759</v>
      </c>
      <c r="I36" s="63">
        <v>21501.31</v>
      </c>
      <c r="J36" s="63">
        <v>1.18</v>
      </c>
      <c r="K36" s="63">
        <v>1.18</v>
      </c>
      <c r="L36" s="64" t="s">
        <v>759</v>
      </c>
      <c r="M36" s="65" t="s">
        <v>759</v>
      </c>
      <c r="N36" s="65" t="s">
        <v>759</v>
      </c>
      <c r="O36" s="65" t="s">
        <v>759</v>
      </c>
    </row>
    <row r="37" spans="1:15" ht="12.75" x14ac:dyDescent="0.2">
      <c r="A37" s="241">
        <v>728</v>
      </c>
      <c r="B37" s="241">
        <v>728</v>
      </c>
      <c r="C37" s="242">
        <v>1470000086156</v>
      </c>
      <c r="D37" s="241">
        <v>753</v>
      </c>
      <c r="E37" s="241">
        <v>753</v>
      </c>
      <c r="F37" s="242">
        <v>1470000086147</v>
      </c>
      <c r="G37" s="58" t="s">
        <v>791</v>
      </c>
      <c r="H37" s="62" t="s">
        <v>759</v>
      </c>
      <c r="I37" s="63">
        <v>2.78</v>
      </c>
      <c r="J37" s="63">
        <v>0.52</v>
      </c>
      <c r="K37" s="63">
        <v>0.52</v>
      </c>
      <c r="L37" s="64" t="s">
        <v>759</v>
      </c>
      <c r="M37" s="65">
        <v>185.46</v>
      </c>
      <c r="N37" s="65">
        <v>0.05</v>
      </c>
      <c r="O37" s="65">
        <v>0.05</v>
      </c>
    </row>
    <row r="38" spans="1:15" ht="12.75" x14ac:dyDescent="0.2">
      <c r="A38" s="241">
        <v>729</v>
      </c>
      <c r="B38" s="241">
        <v>729</v>
      </c>
      <c r="C38" s="242">
        <v>1470000223432</v>
      </c>
      <c r="D38" s="241">
        <v>754</v>
      </c>
      <c r="E38" s="241">
        <v>754</v>
      </c>
      <c r="F38" s="242">
        <v>1470000223441</v>
      </c>
      <c r="G38" s="58" t="s">
        <v>792</v>
      </c>
      <c r="H38" s="62" t="s">
        <v>759</v>
      </c>
      <c r="I38" s="63">
        <v>649.24</v>
      </c>
      <c r="J38" s="63">
        <v>0.38</v>
      </c>
      <c r="K38" s="63">
        <v>0.38</v>
      </c>
      <c r="L38" s="64" t="s">
        <v>759</v>
      </c>
      <c r="M38" s="65">
        <v>2272.34</v>
      </c>
      <c r="N38" s="65">
        <v>0.05</v>
      </c>
      <c r="O38" s="65">
        <v>0.05</v>
      </c>
    </row>
    <row r="39" spans="1:15" ht="25.5" x14ac:dyDescent="0.2">
      <c r="A39" s="241">
        <v>730</v>
      </c>
      <c r="B39" s="241">
        <v>730</v>
      </c>
      <c r="C39" s="242" t="s">
        <v>984</v>
      </c>
      <c r="D39" s="241">
        <v>731</v>
      </c>
      <c r="E39" s="241">
        <v>731</v>
      </c>
      <c r="F39" s="242" t="s">
        <v>985</v>
      </c>
      <c r="G39" s="58" t="s">
        <v>793</v>
      </c>
      <c r="H39" s="62">
        <v>5.8</v>
      </c>
      <c r="I39" s="63">
        <v>11055.82</v>
      </c>
      <c r="J39" s="63">
        <v>1.29</v>
      </c>
      <c r="K39" s="63">
        <v>1.29</v>
      </c>
      <c r="L39" s="64" t="s">
        <v>759</v>
      </c>
      <c r="M39" s="65" t="s">
        <v>759</v>
      </c>
      <c r="N39" s="65" t="s">
        <v>759</v>
      </c>
      <c r="O39" s="65" t="s">
        <v>759</v>
      </c>
    </row>
    <row r="40" spans="1:15" ht="12.75" x14ac:dyDescent="0.2">
      <c r="A40" s="241">
        <v>740</v>
      </c>
      <c r="B40" s="241">
        <v>740</v>
      </c>
      <c r="C40" s="242">
        <v>1425886500002</v>
      </c>
      <c r="D40" s="241">
        <v>746</v>
      </c>
      <c r="E40" s="241">
        <v>746</v>
      </c>
      <c r="F40" s="242">
        <v>1426886500004</v>
      </c>
      <c r="G40" s="58" t="s">
        <v>794</v>
      </c>
      <c r="H40" s="62" t="s">
        <v>759</v>
      </c>
      <c r="I40" s="63">
        <v>0.59</v>
      </c>
      <c r="J40" s="63">
        <v>0.92</v>
      </c>
      <c r="K40" s="63">
        <v>0.92</v>
      </c>
      <c r="L40" s="64" t="s">
        <v>759</v>
      </c>
      <c r="M40" s="65" t="s">
        <v>759</v>
      </c>
      <c r="N40" s="65" t="s">
        <v>759</v>
      </c>
      <c r="O40" s="65" t="s">
        <v>759</v>
      </c>
    </row>
    <row r="41" spans="1:15" ht="12.75" x14ac:dyDescent="0.2">
      <c r="A41" s="241">
        <v>742</v>
      </c>
      <c r="B41" s="241">
        <v>742</v>
      </c>
      <c r="C41" s="242">
        <v>1429414500005</v>
      </c>
      <c r="D41" s="241"/>
      <c r="E41" s="241"/>
      <c r="F41" s="242"/>
      <c r="G41" s="58" t="s">
        <v>795</v>
      </c>
      <c r="H41" s="62">
        <v>0.20100000000000001</v>
      </c>
      <c r="I41" s="63">
        <v>2761.69</v>
      </c>
      <c r="J41" s="63">
        <v>2.2799999999999998</v>
      </c>
      <c r="K41" s="63">
        <v>2.2799999999999998</v>
      </c>
      <c r="L41" s="64" t="s">
        <v>759</v>
      </c>
      <c r="M41" s="65" t="s">
        <v>759</v>
      </c>
      <c r="N41" s="65" t="s">
        <v>759</v>
      </c>
      <c r="O41" s="65" t="s">
        <v>759</v>
      </c>
    </row>
    <row r="42" spans="1:15" ht="12.75" x14ac:dyDescent="0.2">
      <c r="A42" s="241">
        <v>743</v>
      </c>
      <c r="B42" s="241">
        <v>743</v>
      </c>
      <c r="C42" s="242">
        <v>1470000174885</v>
      </c>
      <c r="D42" s="241"/>
      <c r="E42" s="241"/>
      <c r="F42" s="242"/>
      <c r="G42" s="58" t="s">
        <v>796</v>
      </c>
      <c r="H42" s="62" t="s">
        <v>759</v>
      </c>
      <c r="I42" s="63">
        <v>188.24</v>
      </c>
      <c r="J42" s="63">
        <v>0.92</v>
      </c>
      <c r="K42" s="63">
        <v>0.92</v>
      </c>
      <c r="L42" s="64" t="s">
        <v>759</v>
      </c>
      <c r="M42" s="65" t="s">
        <v>759</v>
      </c>
      <c r="N42" s="65" t="s">
        <v>759</v>
      </c>
      <c r="O42" s="65" t="s">
        <v>759</v>
      </c>
    </row>
    <row r="43" spans="1:15" ht="12.75" x14ac:dyDescent="0.2">
      <c r="A43" s="241">
        <v>744</v>
      </c>
      <c r="B43" s="241">
        <v>744</v>
      </c>
      <c r="C43" s="242">
        <v>1428882200005</v>
      </c>
      <c r="D43" s="241">
        <v>915</v>
      </c>
      <c r="E43" s="241">
        <v>915</v>
      </c>
      <c r="F43" s="242">
        <v>1470000469625</v>
      </c>
      <c r="G43" s="58" t="s">
        <v>797</v>
      </c>
      <c r="H43" s="62" t="s">
        <v>759</v>
      </c>
      <c r="I43" s="63">
        <v>17951.93</v>
      </c>
      <c r="J43" s="63">
        <v>0.7</v>
      </c>
      <c r="K43" s="63">
        <v>0.7</v>
      </c>
      <c r="L43" s="64" t="s">
        <v>759</v>
      </c>
      <c r="M43" s="65">
        <v>28.96</v>
      </c>
      <c r="N43" s="65">
        <v>0.05</v>
      </c>
      <c r="O43" s="65">
        <v>0.05</v>
      </c>
    </row>
    <row r="44" spans="1:15" ht="12.75" x14ac:dyDescent="0.2">
      <c r="A44" s="241">
        <v>770</v>
      </c>
      <c r="B44" s="241">
        <v>770</v>
      </c>
      <c r="C44" s="242">
        <v>1470000190520</v>
      </c>
      <c r="D44" s="241">
        <v>755</v>
      </c>
      <c r="E44" s="241">
        <v>755</v>
      </c>
      <c r="F44" s="242">
        <v>1470000190530</v>
      </c>
      <c r="G44" s="58" t="s">
        <v>798</v>
      </c>
      <c r="H44" s="62" t="s">
        <v>759</v>
      </c>
      <c r="I44" s="63">
        <v>133.16</v>
      </c>
      <c r="J44" s="63">
        <v>0.44</v>
      </c>
      <c r="K44" s="63">
        <v>0.44</v>
      </c>
      <c r="L44" s="64" t="s">
        <v>759</v>
      </c>
      <c r="M44" s="65">
        <v>922.6</v>
      </c>
      <c r="N44" s="65">
        <v>0.05</v>
      </c>
      <c r="O44" s="65">
        <v>0.05</v>
      </c>
    </row>
    <row r="45" spans="1:15" ht="12.75" x14ac:dyDescent="0.2">
      <c r="A45" s="241">
        <v>771</v>
      </c>
      <c r="B45" s="241">
        <v>771</v>
      </c>
      <c r="C45" s="242">
        <v>1470000275547</v>
      </c>
      <c r="D45" s="241">
        <v>756</v>
      </c>
      <c r="E45" s="241">
        <v>756</v>
      </c>
      <c r="F45" s="242">
        <v>1470000275556</v>
      </c>
      <c r="G45" s="58" t="s">
        <v>799</v>
      </c>
      <c r="H45" s="62" t="s">
        <v>759</v>
      </c>
      <c r="I45" s="63">
        <v>1.24</v>
      </c>
      <c r="J45" s="63">
        <v>2.17</v>
      </c>
      <c r="K45" s="63">
        <v>2.17</v>
      </c>
      <c r="L45" s="64" t="s">
        <v>759</v>
      </c>
      <c r="M45" s="65">
        <v>926.51</v>
      </c>
      <c r="N45" s="65">
        <v>0.05</v>
      </c>
      <c r="O45" s="65">
        <v>0.05</v>
      </c>
    </row>
    <row r="46" spans="1:15" ht="12.75" x14ac:dyDescent="0.2">
      <c r="A46" s="241">
        <v>772</v>
      </c>
      <c r="B46" s="241">
        <v>772</v>
      </c>
      <c r="C46" s="242">
        <v>1470000283681</v>
      </c>
      <c r="D46" s="241">
        <v>757</v>
      </c>
      <c r="E46" s="241">
        <v>757</v>
      </c>
      <c r="F46" s="242">
        <v>1470000283690</v>
      </c>
      <c r="G46" s="58" t="s">
        <v>800</v>
      </c>
      <c r="H46" s="62" t="s">
        <v>759</v>
      </c>
      <c r="I46" s="63">
        <v>3.16</v>
      </c>
      <c r="J46" s="63">
        <v>0.66</v>
      </c>
      <c r="K46" s="63">
        <v>0.66</v>
      </c>
      <c r="L46" s="64" t="s">
        <v>759</v>
      </c>
      <c r="M46" s="65">
        <v>515.42999999999995</v>
      </c>
      <c r="N46" s="65">
        <v>0.05</v>
      </c>
      <c r="O46" s="65">
        <v>0.05</v>
      </c>
    </row>
    <row r="47" spans="1:15" ht="12.75" x14ac:dyDescent="0.2">
      <c r="A47" s="241">
        <v>773</v>
      </c>
      <c r="B47" s="241">
        <v>773</v>
      </c>
      <c r="C47" s="242">
        <v>1470000303901</v>
      </c>
      <c r="D47" s="241">
        <v>758</v>
      </c>
      <c r="E47" s="241">
        <v>758</v>
      </c>
      <c r="F47" s="242">
        <v>1470000303910</v>
      </c>
      <c r="G47" s="58" t="s">
        <v>801</v>
      </c>
      <c r="H47" s="62" t="s">
        <v>759</v>
      </c>
      <c r="I47" s="63">
        <v>1.25</v>
      </c>
      <c r="J47" s="63">
        <v>1.93</v>
      </c>
      <c r="K47" s="63">
        <v>1.93</v>
      </c>
      <c r="L47" s="64" t="s">
        <v>759</v>
      </c>
      <c r="M47" s="65">
        <v>186.99</v>
      </c>
      <c r="N47" s="65">
        <v>0.05</v>
      </c>
      <c r="O47" s="65">
        <v>0.05</v>
      </c>
    </row>
    <row r="48" spans="1:15" ht="12.75" x14ac:dyDescent="0.2">
      <c r="A48" s="241">
        <v>774</v>
      </c>
      <c r="B48" s="241">
        <v>774</v>
      </c>
      <c r="C48" s="242">
        <v>1470000406449</v>
      </c>
      <c r="D48" s="241">
        <v>759</v>
      </c>
      <c r="E48" s="241">
        <v>759</v>
      </c>
      <c r="F48" s="242">
        <v>1470000406430</v>
      </c>
      <c r="G48" s="58" t="s">
        <v>802</v>
      </c>
      <c r="H48" s="62" t="s">
        <v>759</v>
      </c>
      <c r="I48" s="63">
        <v>7</v>
      </c>
      <c r="J48" s="63">
        <v>0.87</v>
      </c>
      <c r="K48" s="63">
        <v>0.87</v>
      </c>
      <c r="L48" s="64" t="s">
        <v>759</v>
      </c>
      <c r="M48" s="65">
        <v>1260.17</v>
      </c>
      <c r="N48" s="65">
        <v>0.05</v>
      </c>
      <c r="O48" s="65">
        <v>0.05</v>
      </c>
    </row>
    <row r="49" spans="1:15" ht="12.75" x14ac:dyDescent="0.2">
      <c r="A49" s="241">
        <v>775</v>
      </c>
      <c r="B49" s="241">
        <v>775</v>
      </c>
      <c r="C49" s="242">
        <v>1470000416794</v>
      </c>
      <c r="D49" s="241">
        <v>760</v>
      </c>
      <c r="E49" s="241">
        <v>760</v>
      </c>
      <c r="F49" s="242">
        <v>1470000416800</v>
      </c>
      <c r="G49" s="58" t="s">
        <v>803</v>
      </c>
      <c r="H49" s="62" t="s">
        <v>759</v>
      </c>
      <c r="I49" s="63">
        <v>1.58</v>
      </c>
      <c r="J49" s="63">
        <v>0.63</v>
      </c>
      <c r="K49" s="63">
        <v>0.63</v>
      </c>
      <c r="L49" s="64" t="s">
        <v>759</v>
      </c>
      <c r="M49" s="65">
        <v>98.51</v>
      </c>
      <c r="N49" s="65">
        <v>0.05</v>
      </c>
      <c r="O49" s="65">
        <v>0.05</v>
      </c>
    </row>
    <row r="50" spans="1:15" ht="12.75" x14ac:dyDescent="0.2">
      <c r="A50" s="241">
        <v>776</v>
      </c>
      <c r="B50" s="241">
        <v>776</v>
      </c>
      <c r="C50" s="242">
        <v>1470000425530</v>
      </c>
      <c r="D50" s="241">
        <v>761</v>
      </c>
      <c r="E50" s="241">
        <v>761</v>
      </c>
      <c r="F50" s="242">
        <v>1470000425549</v>
      </c>
      <c r="G50" s="58" t="s">
        <v>804</v>
      </c>
      <c r="H50" s="62" t="s">
        <v>759</v>
      </c>
      <c r="I50" s="63">
        <v>30.27</v>
      </c>
      <c r="J50" s="63">
        <v>0.77</v>
      </c>
      <c r="K50" s="63">
        <v>0.77</v>
      </c>
      <c r="L50" s="64" t="s">
        <v>759</v>
      </c>
      <c r="M50" s="65">
        <v>3784.31</v>
      </c>
      <c r="N50" s="65">
        <v>0.05</v>
      </c>
      <c r="O50" s="65">
        <v>0.05</v>
      </c>
    </row>
    <row r="51" spans="1:15" ht="12.75" x14ac:dyDescent="0.2">
      <c r="A51" s="241">
        <v>777</v>
      </c>
      <c r="B51" s="241">
        <v>777</v>
      </c>
      <c r="C51" s="242">
        <v>1470000426125</v>
      </c>
      <c r="D51" s="241">
        <v>762</v>
      </c>
      <c r="E51" s="241">
        <v>762</v>
      </c>
      <c r="F51" s="242">
        <v>1470000426134</v>
      </c>
      <c r="G51" s="58" t="s">
        <v>805</v>
      </c>
      <c r="H51" s="62">
        <v>0.89100000000000001</v>
      </c>
      <c r="I51" s="63">
        <v>13.33</v>
      </c>
      <c r="J51" s="63">
        <v>0.6</v>
      </c>
      <c r="K51" s="63">
        <v>0.6</v>
      </c>
      <c r="L51" s="64" t="s">
        <v>759</v>
      </c>
      <c r="M51" s="65">
        <v>1199.6400000000001</v>
      </c>
      <c r="N51" s="65">
        <v>0.05</v>
      </c>
      <c r="O51" s="65">
        <v>0.05</v>
      </c>
    </row>
    <row r="52" spans="1:15" ht="12.75" x14ac:dyDescent="0.2">
      <c r="A52" s="241">
        <v>778</v>
      </c>
      <c r="B52" s="241">
        <v>778</v>
      </c>
      <c r="C52" s="242">
        <v>1470000429766</v>
      </c>
      <c r="D52" s="241">
        <v>763</v>
      </c>
      <c r="E52" s="241">
        <v>763</v>
      </c>
      <c r="F52" s="242">
        <v>1470000429775</v>
      </c>
      <c r="G52" s="58" t="s">
        <v>806</v>
      </c>
      <c r="H52" s="62">
        <v>0.89700000000000002</v>
      </c>
      <c r="I52" s="63">
        <v>4.13</v>
      </c>
      <c r="J52" s="63">
        <v>2.17</v>
      </c>
      <c r="K52" s="63">
        <v>2.17</v>
      </c>
      <c r="L52" s="64" t="s">
        <v>759</v>
      </c>
      <c r="M52" s="65">
        <v>3351.84</v>
      </c>
      <c r="N52" s="65">
        <v>0.05</v>
      </c>
      <c r="O52" s="65">
        <v>0.05</v>
      </c>
    </row>
    <row r="53" spans="1:15" ht="12.75" x14ac:dyDescent="0.2">
      <c r="A53" s="241">
        <v>779</v>
      </c>
      <c r="B53" s="241">
        <v>779</v>
      </c>
      <c r="C53" s="242">
        <v>1470000430089</v>
      </c>
      <c r="D53" s="241">
        <v>764</v>
      </c>
      <c r="E53" s="241">
        <v>764</v>
      </c>
      <c r="F53" s="242">
        <v>1470000430103</v>
      </c>
      <c r="G53" s="58" t="s">
        <v>807</v>
      </c>
      <c r="H53" s="62" t="s">
        <v>759</v>
      </c>
      <c r="I53" s="63">
        <v>23.05</v>
      </c>
      <c r="J53" s="63">
        <v>0.78</v>
      </c>
      <c r="K53" s="63">
        <v>0.78</v>
      </c>
      <c r="L53" s="64" t="s">
        <v>759</v>
      </c>
      <c r="M53" s="65">
        <v>3457.99</v>
      </c>
      <c r="N53" s="65">
        <v>0.05</v>
      </c>
      <c r="O53" s="65">
        <v>0.05</v>
      </c>
    </row>
    <row r="54" spans="1:15" ht="12.75" x14ac:dyDescent="0.2">
      <c r="A54" s="241">
        <v>780</v>
      </c>
      <c r="B54" s="241">
        <v>780</v>
      </c>
      <c r="C54" s="242">
        <v>1470000437749</v>
      </c>
      <c r="D54" s="241">
        <v>765</v>
      </c>
      <c r="E54" s="241">
        <v>765</v>
      </c>
      <c r="F54" s="242">
        <v>1470000437758</v>
      </c>
      <c r="G54" s="58" t="s">
        <v>808</v>
      </c>
      <c r="H54" s="62" t="s">
        <v>759</v>
      </c>
      <c r="I54" s="63">
        <v>16.28</v>
      </c>
      <c r="J54" s="63">
        <v>0.47</v>
      </c>
      <c r="K54" s="63">
        <v>0.47</v>
      </c>
      <c r="L54" s="64" t="s">
        <v>759</v>
      </c>
      <c r="M54" s="65">
        <v>553.69000000000005</v>
      </c>
      <c r="N54" s="65">
        <v>0.05</v>
      </c>
      <c r="O54" s="65">
        <v>0.05</v>
      </c>
    </row>
    <row r="55" spans="1:15" ht="12.75" x14ac:dyDescent="0.2">
      <c r="A55" s="241">
        <v>781</v>
      </c>
      <c r="B55" s="241">
        <v>781</v>
      </c>
      <c r="C55" s="242">
        <v>1470000473756</v>
      </c>
      <c r="D55" s="241">
        <v>766</v>
      </c>
      <c r="E55" s="241">
        <v>766</v>
      </c>
      <c r="F55" s="242">
        <v>1470000473765</v>
      </c>
      <c r="G55" s="58" t="s">
        <v>809</v>
      </c>
      <c r="H55" s="62">
        <v>4.5810000000000004</v>
      </c>
      <c r="I55" s="63">
        <v>586.66999999999996</v>
      </c>
      <c r="J55" s="63">
        <v>0.46</v>
      </c>
      <c r="K55" s="63">
        <v>0.46</v>
      </c>
      <c r="L55" s="64">
        <v>-4.6879999999999997</v>
      </c>
      <c r="M55" s="65">
        <v>3666.68</v>
      </c>
      <c r="N55" s="65">
        <v>0.05</v>
      </c>
      <c r="O55" s="65">
        <v>0.05</v>
      </c>
    </row>
    <row r="56" spans="1:15" ht="12.75" x14ac:dyDescent="0.2">
      <c r="A56" s="241">
        <v>782</v>
      </c>
      <c r="B56" s="241">
        <v>782</v>
      </c>
      <c r="C56" s="242">
        <v>1470000478727</v>
      </c>
      <c r="D56" s="241">
        <v>767</v>
      </c>
      <c r="E56" s="241">
        <v>767</v>
      </c>
      <c r="F56" s="242">
        <v>1470000478736</v>
      </c>
      <c r="G56" s="58" t="s">
        <v>810</v>
      </c>
      <c r="H56" s="62">
        <v>0.89800000000000002</v>
      </c>
      <c r="I56" s="63">
        <v>2.99</v>
      </c>
      <c r="J56" s="63">
        <v>0.7</v>
      </c>
      <c r="K56" s="63">
        <v>0.7</v>
      </c>
      <c r="L56" s="64" t="s">
        <v>759</v>
      </c>
      <c r="M56" s="65">
        <v>492.86</v>
      </c>
      <c r="N56" s="65">
        <v>0.05</v>
      </c>
      <c r="O56" s="65">
        <v>0.05</v>
      </c>
    </row>
    <row r="57" spans="1:15" ht="12.75" x14ac:dyDescent="0.2">
      <c r="A57" s="241">
        <v>783</v>
      </c>
      <c r="B57" s="241">
        <v>783</v>
      </c>
      <c r="C57" s="242">
        <v>1470000479190</v>
      </c>
      <c r="D57" s="241">
        <v>768</v>
      </c>
      <c r="E57" s="241">
        <v>768</v>
      </c>
      <c r="F57" s="242">
        <v>1470000479206</v>
      </c>
      <c r="G57" s="58" t="s">
        <v>811</v>
      </c>
      <c r="H57" s="62" t="s">
        <v>759</v>
      </c>
      <c r="I57" s="63">
        <v>8.8699999999999992</v>
      </c>
      <c r="J57" s="63">
        <v>0.71</v>
      </c>
      <c r="K57" s="63">
        <v>0.71</v>
      </c>
      <c r="L57" s="64" t="s">
        <v>759</v>
      </c>
      <c r="M57" s="65">
        <v>887.23</v>
      </c>
      <c r="N57" s="65">
        <v>0.05</v>
      </c>
      <c r="O57" s="65">
        <v>0.05</v>
      </c>
    </row>
    <row r="58" spans="1:15" ht="12.75" x14ac:dyDescent="0.2">
      <c r="A58" s="241">
        <v>784</v>
      </c>
      <c r="B58" s="241">
        <v>784</v>
      </c>
      <c r="C58" s="242">
        <v>1470000501641</v>
      </c>
      <c r="D58" s="241">
        <v>769</v>
      </c>
      <c r="E58" s="241">
        <v>769</v>
      </c>
      <c r="F58" s="242">
        <v>1470000501650</v>
      </c>
      <c r="G58" s="58" t="s">
        <v>812</v>
      </c>
      <c r="H58" s="62">
        <v>4.125</v>
      </c>
      <c r="I58" s="63">
        <v>3.72</v>
      </c>
      <c r="J58" s="63">
        <v>2.2599999999999998</v>
      </c>
      <c r="K58" s="63">
        <v>2.2599999999999998</v>
      </c>
      <c r="L58" s="64" t="s">
        <v>759</v>
      </c>
      <c r="M58" s="65">
        <v>1240.8399999999999</v>
      </c>
      <c r="N58" s="65">
        <v>0.05</v>
      </c>
      <c r="O58" s="65">
        <v>0.05</v>
      </c>
    </row>
    <row r="59" spans="1:15" ht="12.75" x14ac:dyDescent="0.2">
      <c r="A59" s="241">
        <v>785</v>
      </c>
      <c r="B59" s="241">
        <v>785</v>
      </c>
      <c r="C59" s="242">
        <v>1470000174928</v>
      </c>
      <c r="D59" s="241">
        <v>805</v>
      </c>
      <c r="E59" s="241">
        <v>805</v>
      </c>
      <c r="F59" s="242">
        <v>1470000174900</v>
      </c>
      <c r="G59" s="58" t="s">
        <v>813</v>
      </c>
      <c r="H59" s="62" t="s">
        <v>759</v>
      </c>
      <c r="I59" s="63">
        <v>2.78</v>
      </c>
      <c r="J59" s="63">
        <v>0.62</v>
      </c>
      <c r="K59" s="63">
        <v>0.62</v>
      </c>
      <c r="L59" s="64" t="s">
        <v>759</v>
      </c>
      <c r="M59" s="65">
        <v>185.45</v>
      </c>
      <c r="N59" s="65">
        <v>0.05</v>
      </c>
      <c r="O59" s="65">
        <v>0.05</v>
      </c>
    </row>
    <row r="60" spans="1:15" ht="12.75" x14ac:dyDescent="0.2">
      <c r="A60" s="241">
        <v>786</v>
      </c>
      <c r="B60" s="241">
        <v>786</v>
      </c>
      <c r="C60" s="242">
        <v>1470000671023</v>
      </c>
      <c r="D60" s="241">
        <v>806</v>
      </c>
      <c r="E60" s="241">
        <v>806</v>
      </c>
      <c r="F60" s="242">
        <v>1470000671032</v>
      </c>
      <c r="G60" s="58" t="s">
        <v>814</v>
      </c>
      <c r="H60" s="62" t="s">
        <v>759</v>
      </c>
      <c r="I60" s="63">
        <v>17.95</v>
      </c>
      <c r="J60" s="63">
        <v>0.38</v>
      </c>
      <c r="K60" s="63">
        <v>0.38</v>
      </c>
      <c r="L60" s="64" t="s">
        <v>759</v>
      </c>
      <c r="M60" s="65">
        <v>170.29</v>
      </c>
      <c r="N60" s="65">
        <v>0.05</v>
      </c>
      <c r="O60" s="65">
        <v>0.05</v>
      </c>
    </row>
    <row r="61" spans="1:15" ht="12.75" x14ac:dyDescent="0.2">
      <c r="A61" s="241">
        <v>787</v>
      </c>
      <c r="B61" s="241">
        <v>787</v>
      </c>
      <c r="C61" s="242">
        <v>1426893200000</v>
      </c>
      <c r="D61" s="241">
        <v>807</v>
      </c>
      <c r="E61" s="241">
        <v>807</v>
      </c>
      <c r="F61" s="242">
        <v>1470000965881</v>
      </c>
      <c r="G61" s="58" t="s">
        <v>815</v>
      </c>
      <c r="H61" s="62">
        <v>6.4560000000000004</v>
      </c>
      <c r="I61" s="63">
        <v>11406.71</v>
      </c>
      <c r="J61" s="63">
        <v>0.7</v>
      </c>
      <c r="K61" s="63">
        <v>0.7</v>
      </c>
      <c r="L61" s="64">
        <v>-4.2709999999999999</v>
      </c>
      <c r="M61" s="65">
        <v>5.46</v>
      </c>
      <c r="N61" s="65">
        <v>0.05</v>
      </c>
      <c r="O61" s="65">
        <v>0.05</v>
      </c>
    </row>
    <row r="62" spans="1:15" ht="12.75" x14ac:dyDescent="0.2">
      <c r="A62" s="241">
        <v>794</v>
      </c>
      <c r="B62" s="241">
        <v>794</v>
      </c>
      <c r="C62" s="242">
        <v>1470000535881</v>
      </c>
      <c r="D62" s="241">
        <v>815</v>
      </c>
      <c r="E62" s="241">
        <v>815</v>
      </c>
      <c r="F62" s="242">
        <v>1470000535890</v>
      </c>
      <c r="G62" s="58" t="s">
        <v>816</v>
      </c>
      <c r="H62" s="62" t="s">
        <v>759</v>
      </c>
      <c r="I62" s="63">
        <v>2.4900000000000002</v>
      </c>
      <c r="J62" s="63">
        <v>1.73</v>
      </c>
      <c r="K62" s="63">
        <v>1.73</v>
      </c>
      <c r="L62" s="64" t="s">
        <v>759</v>
      </c>
      <c r="M62" s="65">
        <v>1208.8800000000001</v>
      </c>
      <c r="N62" s="65">
        <v>0.05</v>
      </c>
      <c r="O62" s="65">
        <v>0.05</v>
      </c>
    </row>
    <row r="63" spans="1:15" ht="12.75" x14ac:dyDescent="0.2">
      <c r="A63" s="241">
        <v>795</v>
      </c>
      <c r="B63" s="241">
        <v>795</v>
      </c>
      <c r="C63" s="242">
        <v>1470000540543</v>
      </c>
      <c r="D63" s="241">
        <v>816</v>
      </c>
      <c r="E63" s="241">
        <v>816</v>
      </c>
      <c r="F63" s="242">
        <v>1470000540552</v>
      </c>
      <c r="G63" s="58" t="s">
        <v>817</v>
      </c>
      <c r="H63" s="62">
        <v>4.09</v>
      </c>
      <c r="I63" s="63">
        <v>6.23</v>
      </c>
      <c r="J63" s="63">
        <v>1.58</v>
      </c>
      <c r="K63" s="63">
        <v>1.58</v>
      </c>
      <c r="L63" s="64" t="s">
        <v>759</v>
      </c>
      <c r="M63" s="65">
        <v>623.04</v>
      </c>
      <c r="N63" s="65">
        <v>0.05</v>
      </c>
      <c r="O63" s="65">
        <v>0.05</v>
      </c>
    </row>
    <row r="64" spans="1:15" ht="12.75" x14ac:dyDescent="0.2">
      <c r="A64" s="241">
        <v>796</v>
      </c>
      <c r="B64" s="241">
        <v>796</v>
      </c>
      <c r="C64" s="242">
        <v>1470000542319</v>
      </c>
      <c r="D64" s="241">
        <v>817</v>
      </c>
      <c r="E64" s="241">
        <v>817</v>
      </c>
      <c r="F64" s="242">
        <v>1470000542328</v>
      </c>
      <c r="G64" s="58" t="s">
        <v>818</v>
      </c>
      <c r="H64" s="62" t="s">
        <v>759</v>
      </c>
      <c r="I64" s="63">
        <v>80.7</v>
      </c>
      <c r="J64" s="63">
        <v>0.74</v>
      </c>
      <c r="K64" s="63">
        <v>0.74</v>
      </c>
      <c r="L64" s="64" t="s">
        <v>759</v>
      </c>
      <c r="M64" s="65">
        <v>2483.11</v>
      </c>
      <c r="N64" s="65">
        <v>0.05</v>
      </c>
      <c r="O64" s="65">
        <v>0.05</v>
      </c>
    </row>
    <row r="65" spans="1:15" ht="12.75" x14ac:dyDescent="0.2">
      <c r="A65" s="241">
        <v>797</v>
      </c>
      <c r="B65" s="241">
        <v>797</v>
      </c>
      <c r="C65" s="242">
        <v>1470000542833</v>
      </c>
      <c r="D65" s="241">
        <v>818</v>
      </c>
      <c r="E65" s="241">
        <v>818</v>
      </c>
      <c r="F65" s="242">
        <v>1470000542842</v>
      </c>
      <c r="G65" s="58" t="s">
        <v>819</v>
      </c>
      <c r="H65" s="62">
        <v>4.1440000000000001</v>
      </c>
      <c r="I65" s="63">
        <v>1.31</v>
      </c>
      <c r="J65" s="63">
        <v>1.65</v>
      </c>
      <c r="K65" s="63">
        <v>1.65</v>
      </c>
      <c r="L65" s="64">
        <v>-4.2709999999999999</v>
      </c>
      <c r="M65" s="65">
        <v>1044.8900000000001</v>
      </c>
      <c r="N65" s="65">
        <v>0.05</v>
      </c>
      <c r="O65" s="65">
        <v>0.05</v>
      </c>
    </row>
    <row r="66" spans="1:15" ht="12.75" x14ac:dyDescent="0.2">
      <c r="A66" s="241">
        <v>798</v>
      </c>
      <c r="B66" s="241">
        <v>798</v>
      </c>
      <c r="C66" s="242">
        <v>1470000542790</v>
      </c>
      <c r="D66" s="241">
        <v>819</v>
      </c>
      <c r="E66" s="241">
        <v>819</v>
      </c>
      <c r="F66" s="242">
        <v>1470000542806</v>
      </c>
      <c r="G66" s="58" t="s">
        <v>820</v>
      </c>
      <c r="H66" s="62">
        <v>0.89700000000000002</v>
      </c>
      <c r="I66" s="63">
        <v>18.72</v>
      </c>
      <c r="J66" s="63">
        <v>1.31</v>
      </c>
      <c r="K66" s="63">
        <v>1.31</v>
      </c>
      <c r="L66" s="64" t="s">
        <v>759</v>
      </c>
      <c r="M66" s="65">
        <v>4212.79</v>
      </c>
      <c r="N66" s="65">
        <v>0.05</v>
      </c>
      <c r="O66" s="65">
        <v>0.05</v>
      </c>
    </row>
    <row r="67" spans="1:15" ht="12.75" x14ac:dyDescent="0.2">
      <c r="A67" s="241">
        <v>799</v>
      </c>
      <c r="B67" s="241">
        <v>799</v>
      </c>
      <c r="C67" s="242">
        <v>1470000548418</v>
      </c>
      <c r="D67" s="241">
        <v>820</v>
      </c>
      <c r="E67" s="241">
        <v>820</v>
      </c>
      <c r="F67" s="242">
        <v>1470000548427</v>
      </c>
      <c r="G67" s="58" t="s">
        <v>821</v>
      </c>
      <c r="H67" s="62" t="s">
        <v>759</v>
      </c>
      <c r="I67" s="63">
        <v>41.54</v>
      </c>
      <c r="J67" s="63">
        <v>0.63</v>
      </c>
      <c r="K67" s="63">
        <v>0.63</v>
      </c>
      <c r="L67" s="64" t="s">
        <v>759</v>
      </c>
      <c r="M67" s="65">
        <v>5690.91</v>
      </c>
      <c r="N67" s="65">
        <v>0.05</v>
      </c>
      <c r="O67" s="65">
        <v>0.05</v>
      </c>
    </row>
    <row r="68" spans="1:15" ht="12.75" x14ac:dyDescent="0.2">
      <c r="A68" s="241">
        <v>801</v>
      </c>
      <c r="B68" s="241">
        <v>801</v>
      </c>
      <c r="C68" s="242">
        <v>1470000552432</v>
      </c>
      <c r="D68" s="241">
        <v>821</v>
      </c>
      <c r="E68" s="241">
        <v>821</v>
      </c>
      <c r="F68" s="242">
        <v>1470000552441</v>
      </c>
      <c r="G68" s="58" t="s">
        <v>822</v>
      </c>
      <c r="H68" s="62">
        <v>0.86199999999999999</v>
      </c>
      <c r="I68" s="63">
        <v>6.62</v>
      </c>
      <c r="J68" s="63">
        <v>0.57999999999999996</v>
      </c>
      <c r="K68" s="63">
        <v>0.57999999999999996</v>
      </c>
      <c r="L68" s="64" t="s">
        <v>759</v>
      </c>
      <c r="M68" s="65">
        <v>555.94000000000005</v>
      </c>
      <c r="N68" s="65">
        <v>0.05</v>
      </c>
      <c r="O68" s="65">
        <v>0.05</v>
      </c>
    </row>
    <row r="69" spans="1:15" ht="12.75" x14ac:dyDescent="0.2">
      <c r="A69" s="241">
        <v>866</v>
      </c>
      <c r="B69" s="241">
        <v>866</v>
      </c>
      <c r="C69" s="242">
        <v>1470000597061</v>
      </c>
      <c r="D69" s="241">
        <v>824</v>
      </c>
      <c r="E69" s="241">
        <v>824</v>
      </c>
      <c r="F69" s="242">
        <v>1470000597070</v>
      </c>
      <c r="G69" s="58" t="s">
        <v>823</v>
      </c>
      <c r="H69" s="62">
        <v>4.4359999999999999</v>
      </c>
      <c r="I69" s="63">
        <v>11.41</v>
      </c>
      <c r="J69" s="63">
        <v>1.26</v>
      </c>
      <c r="K69" s="63">
        <v>1.26</v>
      </c>
      <c r="L69" s="64" t="s">
        <v>759</v>
      </c>
      <c r="M69" s="65">
        <v>634.54</v>
      </c>
      <c r="N69" s="65">
        <v>0.05</v>
      </c>
      <c r="O69" s="65">
        <v>0.05</v>
      </c>
    </row>
    <row r="70" spans="1:15" ht="12.75" x14ac:dyDescent="0.2">
      <c r="A70" s="241">
        <v>867</v>
      </c>
      <c r="B70" s="241">
        <v>867</v>
      </c>
      <c r="C70" s="242">
        <v>1470000444133</v>
      </c>
      <c r="D70" s="241">
        <v>825</v>
      </c>
      <c r="E70" s="241">
        <v>825</v>
      </c>
      <c r="F70" s="242">
        <v>1470000444142</v>
      </c>
      <c r="G70" s="58" t="s">
        <v>824</v>
      </c>
      <c r="H70" s="62" t="s">
        <v>759</v>
      </c>
      <c r="I70" s="63">
        <v>2.91</v>
      </c>
      <c r="J70" s="63">
        <v>0.84</v>
      </c>
      <c r="K70" s="63">
        <v>0.84</v>
      </c>
      <c r="L70" s="64" t="s">
        <v>759</v>
      </c>
      <c r="M70" s="65">
        <v>432.98</v>
      </c>
      <c r="N70" s="65">
        <v>0.05</v>
      </c>
      <c r="O70" s="65">
        <v>0.05</v>
      </c>
    </row>
    <row r="71" spans="1:15" ht="12.75" x14ac:dyDescent="0.2">
      <c r="A71" s="241">
        <v>868</v>
      </c>
      <c r="B71" s="241">
        <v>868</v>
      </c>
      <c r="C71" s="242">
        <v>1470000621946</v>
      </c>
      <c r="D71" s="241">
        <v>826</v>
      </c>
      <c r="E71" s="241">
        <v>826</v>
      </c>
      <c r="F71" s="242">
        <v>1470000621955</v>
      </c>
      <c r="G71" s="58" t="s">
        <v>825</v>
      </c>
      <c r="H71" s="62" t="s">
        <v>759</v>
      </c>
      <c r="I71" s="63">
        <v>4.83</v>
      </c>
      <c r="J71" s="63">
        <v>0.39</v>
      </c>
      <c r="K71" s="63">
        <v>0.39</v>
      </c>
      <c r="L71" s="64" t="s">
        <v>759</v>
      </c>
      <c r="M71" s="65">
        <v>474.34</v>
      </c>
      <c r="N71" s="65">
        <v>0.05</v>
      </c>
      <c r="O71" s="65">
        <v>0.05</v>
      </c>
    </row>
    <row r="72" spans="1:15" ht="12.75" x14ac:dyDescent="0.2">
      <c r="A72" s="241">
        <v>869</v>
      </c>
      <c r="B72" s="241">
        <v>869</v>
      </c>
      <c r="C72" s="242">
        <v>1470000630996</v>
      </c>
      <c r="D72" s="241">
        <v>827</v>
      </c>
      <c r="E72" s="241">
        <v>827</v>
      </c>
      <c r="F72" s="242">
        <v>1470000631002</v>
      </c>
      <c r="G72" s="58" t="s">
        <v>826</v>
      </c>
      <c r="H72" s="62" t="s">
        <v>759</v>
      </c>
      <c r="I72" s="63">
        <v>29.59</v>
      </c>
      <c r="J72" s="63">
        <v>0.52</v>
      </c>
      <c r="K72" s="63">
        <v>0.52</v>
      </c>
      <c r="L72" s="64" t="s">
        <v>759</v>
      </c>
      <c r="M72" s="65">
        <v>1533.59</v>
      </c>
      <c r="N72" s="65">
        <v>0.05</v>
      </c>
      <c r="O72" s="65">
        <v>0.05</v>
      </c>
    </row>
    <row r="73" spans="1:15" ht="12.75" x14ac:dyDescent="0.2">
      <c r="A73" s="241">
        <v>870</v>
      </c>
      <c r="B73" s="241">
        <v>870</v>
      </c>
      <c r="C73" s="242">
        <v>1470000641872</v>
      </c>
      <c r="D73" s="241">
        <v>828</v>
      </c>
      <c r="E73" s="241">
        <v>828</v>
      </c>
      <c r="F73" s="242">
        <v>1470000641881</v>
      </c>
      <c r="G73" s="58" t="s">
        <v>827</v>
      </c>
      <c r="H73" s="62" t="s">
        <v>759</v>
      </c>
      <c r="I73" s="63">
        <v>37.28</v>
      </c>
      <c r="J73" s="63">
        <v>0.65</v>
      </c>
      <c r="K73" s="63">
        <v>0.65</v>
      </c>
      <c r="L73" s="64" t="s">
        <v>759</v>
      </c>
      <c r="M73" s="65">
        <v>980.35</v>
      </c>
      <c r="N73" s="65">
        <v>0.05</v>
      </c>
      <c r="O73" s="65">
        <v>0.05</v>
      </c>
    </row>
    <row r="74" spans="1:15" ht="12.75" x14ac:dyDescent="0.2">
      <c r="A74" s="241">
        <v>871</v>
      </c>
      <c r="B74" s="241">
        <v>871</v>
      </c>
      <c r="C74" s="242">
        <v>1470000744921</v>
      </c>
      <c r="D74" s="241">
        <v>829</v>
      </c>
      <c r="E74" s="241">
        <v>829</v>
      </c>
      <c r="F74" s="242">
        <v>1470000744930</v>
      </c>
      <c r="G74" s="58" t="s">
        <v>828</v>
      </c>
      <c r="H74" s="62" t="s">
        <v>759</v>
      </c>
      <c r="I74" s="63">
        <v>26.09</v>
      </c>
      <c r="J74" s="63">
        <v>0.71</v>
      </c>
      <c r="K74" s="63">
        <v>0.71</v>
      </c>
      <c r="L74" s="64">
        <v>-0.308</v>
      </c>
      <c r="M74" s="65">
        <v>1363.21</v>
      </c>
      <c r="N74" s="65">
        <v>0.05</v>
      </c>
      <c r="O74" s="65">
        <v>0.05</v>
      </c>
    </row>
    <row r="75" spans="1:15" ht="12.75" x14ac:dyDescent="0.2">
      <c r="A75" s="241">
        <v>872</v>
      </c>
      <c r="B75" s="241">
        <v>872</v>
      </c>
      <c r="C75" s="242">
        <v>1470000668883</v>
      </c>
      <c r="D75" s="241">
        <v>830</v>
      </c>
      <c r="E75" s="241">
        <v>830</v>
      </c>
      <c r="F75" s="242">
        <v>1470000668892</v>
      </c>
      <c r="G75" s="58" t="s">
        <v>829</v>
      </c>
      <c r="H75" s="62">
        <v>4.5069999999999997</v>
      </c>
      <c r="I75" s="63">
        <v>396.8</v>
      </c>
      <c r="J75" s="63">
        <v>0.41</v>
      </c>
      <c r="K75" s="63">
        <v>0.41</v>
      </c>
      <c r="L75" s="64" t="s">
        <v>759</v>
      </c>
      <c r="M75" s="65">
        <v>37889.14</v>
      </c>
      <c r="N75" s="65">
        <v>0.05</v>
      </c>
      <c r="O75" s="65">
        <v>0.05</v>
      </c>
    </row>
    <row r="76" spans="1:15" ht="12.75" x14ac:dyDescent="0.2">
      <c r="A76" s="241">
        <v>873</v>
      </c>
      <c r="B76" s="241">
        <v>873</v>
      </c>
      <c r="C76" s="242">
        <v>1470000711049</v>
      </c>
      <c r="D76" s="241">
        <v>831</v>
      </c>
      <c r="E76" s="241">
        <v>831</v>
      </c>
      <c r="F76" s="242">
        <v>1470000711058</v>
      </c>
      <c r="G76" s="58" t="s">
        <v>830</v>
      </c>
      <c r="H76" s="62">
        <v>4.5110000000000001</v>
      </c>
      <c r="I76" s="63">
        <v>5.92</v>
      </c>
      <c r="J76" s="63">
        <v>0.89</v>
      </c>
      <c r="K76" s="63">
        <v>0.89</v>
      </c>
      <c r="L76" s="64" t="s">
        <v>759</v>
      </c>
      <c r="M76" s="65">
        <v>473.26</v>
      </c>
      <c r="N76" s="65">
        <v>0.05</v>
      </c>
      <c r="O76" s="65">
        <v>0.05</v>
      </c>
    </row>
    <row r="77" spans="1:15" ht="12.75" x14ac:dyDescent="0.2">
      <c r="A77" s="241">
        <v>875</v>
      </c>
      <c r="B77" s="241">
        <v>875</v>
      </c>
      <c r="C77" s="242">
        <v>1470000723569</v>
      </c>
      <c r="D77" s="241">
        <v>833</v>
      </c>
      <c r="E77" s="241">
        <v>833</v>
      </c>
      <c r="F77" s="242">
        <v>1470000723578</v>
      </c>
      <c r="G77" s="58" t="s">
        <v>831</v>
      </c>
      <c r="H77" s="62">
        <v>4.4939999999999998</v>
      </c>
      <c r="I77" s="63">
        <v>4.97</v>
      </c>
      <c r="J77" s="63">
        <v>0.54</v>
      </c>
      <c r="K77" s="63">
        <v>0.54</v>
      </c>
      <c r="L77" s="64" t="s">
        <v>759</v>
      </c>
      <c r="M77" s="65">
        <v>474.21</v>
      </c>
      <c r="N77" s="65">
        <v>0.05</v>
      </c>
      <c r="O77" s="65">
        <v>0.05</v>
      </c>
    </row>
    <row r="78" spans="1:15" ht="12.75" x14ac:dyDescent="0.2">
      <c r="A78" s="241">
        <v>876</v>
      </c>
      <c r="B78" s="241">
        <v>876</v>
      </c>
      <c r="C78" s="242">
        <v>1470000732304</v>
      </c>
      <c r="D78" s="241">
        <v>834</v>
      </c>
      <c r="E78" s="241">
        <v>834</v>
      </c>
      <c r="F78" s="242">
        <v>1470000732313</v>
      </c>
      <c r="G78" s="58" t="s">
        <v>832</v>
      </c>
      <c r="H78" s="62" t="s">
        <v>759</v>
      </c>
      <c r="I78" s="63">
        <v>21.86</v>
      </c>
      <c r="J78" s="63">
        <v>0.65</v>
      </c>
      <c r="K78" s="63">
        <v>0.65</v>
      </c>
      <c r="L78" s="64" t="s">
        <v>759</v>
      </c>
      <c r="M78" s="65">
        <v>874.25</v>
      </c>
      <c r="N78" s="65">
        <v>0.05</v>
      </c>
      <c r="O78" s="65">
        <v>0.05</v>
      </c>
    </row>
    <row r="79" spans="1:15" ht="12.75" x14ac:dyDescent="0.2">
      <c r="A79" s="241">
        <v>877</v>
      </c>
      <c r="B79" s="241">
        <v>877</v>
      </c>
      <c r="C79" s="242">
        <v>1470000733274</v>
      </c>
      <c r="D79" s="241">
        <v>835</v>
      </c>
      <c r="E79" s="241">
        <v>835</v>
      </c>
      <c r="F79" s="242">
        <v>1470000733283</v>
      </c>
      <c r="G79" s="58" t="s">
        <v>833</v>
      </c>
      <c r="H79" s="62" t="s">
        <v>759</v>
      </c>
      <c r="I79" s="63">
        <v>23.87</v>
      </c>
      <c r="J79" s="63">
        <v>0.71</v>
      </c>
      <c r="K79" s="63">
        <v>0.71</v>
      </c>
      <c r="L79" s="64" t="s">
        <v>759</v>
      </c>
      <c r="M79" s="65">
        <v>2387.08</v>
      </c>
      <c r="N79" s="65">
        <v>0.05</v>
      </c>
      <c r="O79" s="65">
        <v>0.05</v>
      </c>
    </row>
    <row r="80" spans="1:15" ht="12.75" x14ac:dyDescent="0.2">
      <c r="A80" s="241">
        <v>878</v>
      </c>
      <c r="B80" s="241">
        <v>878</v>
      </c>
      <c r="C80" s="242">
        <v>1470000744940</v>
      </c>
      <c r="D80" s="241">
        <v>836</v>
      </c>
      <c r="E80" s="241">
        <v>836</v>
      </c>
      <c r="F80" s="242">
        <v>1470000744959</v>
      </c>
      <c r="G80" s="58" t="s">
        <v>834</v>
      </c>
      <c r="H80" s="62" t="s">
        <v>759</v>
      </c>
      <c r="I80" s="63">
        <v>50.04</v>
      </c>
      <c r="J80" s="63">
        <v>0.71</v>
      </c>
      <c r="K80" s="63">
        <v>0.71</v>
      </c>
      <c r="L80" s="64">
        <v>-0.308</v>
      </c>
      <c r="M80" s="65">
        <v>50.04</v>
      </c>
      <c r="N80" s="65">
        <v>0.05</v>
      </c>
      <c r="O80" s="65">
        <v>0.05</v>
      </c>
    </row>
    <row r="81" spans="1:15" ht="12.75" x14ac:dyDescent="0.2">
      <c r="A81" s="241">
        <v>879</v>
      </c>
      <c r="B81" s="241">
        <v>879</v>
      </c>
      <c r="C81" s="242">
        <v>1470000745039</v>
      </c>
      <c r="D81" s="241">
        <v>837</v>
      </c>
      <c r="E81" s="241">
        <v>837</v>
      </c>
      <c r="F81" s="242">
        <v>1470000745048</v>
      </c>
      <c r="G81" s="58" t="s">
        <v>835</v>
      </c>
      <c r="H81" s="62" t="s">
        <v>759</v>
      </c>
      <c r="I81" s="63">
        <v>50.88</v>
      </c>
      <c r="J81" s="63">
        <v>0.52</v>
      </c>
      <c r="K81" s="63">
        <v>0.52</v>
      </c>
      <c r="L81" s="64" t="s">
        <v>759</v>
      </c>
      <c r="M81" s="65">
        <v>3180.01</v>
      </c>
      <c r="N81" s="65">
        <v>0.05</v>
      </c>
      <c r="O81" s="65">
        <v>0.05</v>
      </c>
    </row>
    <row r="82" spans="1:15" ht="12.75" x14ac:dyDescent="0.2">
      <c r="A82" s="241">
        <v>880</v>
      </c>
      <c r="B82" s="241">
        <v>880</v>
      </c>
      <c r="C82" s="242">
        <v>1470000857235</v>
      </c>
      <c r="D82" s="241">
        <v>838</v>
      </c>
      <c r="E82" s="241">
        <v>838</v>
      </c>
      <c r="F82" s="242">
        <v>1470000857244</v>
      </c>
      <c r="G82" s="58" t="s">
        <v>836</v>
      </c>
      <c r="H82" s="62" t="s">
        <v>759</v>
      </c>
      <c r="I82" s="63">
        <v>1035.8599999999999</v>
      </c>
      <c r="J82" s="63">
        <v>1.08</v>
      </c>
      <c r="K82" s="63">
        <v>1.08</v>
      </c>
      <c r="L82" s="64">
        <v>-0.93500000000000005</v>
      </c>
      <c r="M82" s="65">
        <v>5697.22</v>
      </c>
      <c r="N82" s="65">
        <v>0.05</v>
      </c>
      <c r="O82" s="65">
        <v>0.05</v>
      </c>
    </row>
    <row r="83" spans="1:15" ht="12.75" x14ac:dyDescent="0.2">
      <c r="A83" s="241">
        <v>881</v>
      </c>
      <c r="B83" s="241">
        <v>881</v>
      </c>
      <c r="C83" s="242">
        <v>1470000878068</v>
      </c>
      <c r="D83" s="241">
        <v>839</v>
      </c>
      <c r="E83" s="241">
        <v>839</v>
      </c>
      <c r="F83" s="242">
        <v>1470000878086</v>
      </c>
      <c r="G83" s="58" t="s">
        <v>837</v>
      </c>
      <c r="H83" s="62">
        <v>4.59</v>
      </c>
      <c r="I83" s="63">
        <v>406.36</v>
      </c>
      <c r="J83" s="63">
        <v>0.52</v>
      </c>
      <c r="K83" s="63">
        <v>0.52</v>
      </c>
      <c r="L83" s="64">
        <v>-4.6879999999999997</v>
      </c>
      <c r="M83" s="65">
        <v>406.36</v>
      </c>
      <c r="N83" s="65">
        <v>0.05</v>
      </c>
      <c r="O83" s="65">
        <v>0.05</v>
      </c>
    </row>
    <row r="84" spans="1:15" ht="12.75" x14ac:dyDescent="0.2">
      <c r="A84" s="241">
        <v>883</v>
      </c>
      <c r="B84" s="241">
        <v>883</v>
      </c>
      <c r="C84" s="242">
        <v>1470000883192</v>
      </c>
      <c r="D84" s="241">
        <v>841</v>
      </c>
      <c r="E84" s="241">
        <v>841</v>
      </c>
      <c r="F84" s="242">
        <v>1470000883208</v>
      </c>
      <c r="G84" s="58" t="s">
        <v>838</v>
      </c>
      <c r="H84" s="62" t="s">
        <v>759</v>
      </c>
      <c r="I84" s="63">
        <v>3.53</v>
      </c>
      <c r="J84" s="63">
        <v>2.0499999999999998</v>
      </c>
      <c r="K84" s="63">
        <v>2.0499999999999998</v>
      </c>
      <c r="L84" s="64">
        <v>-1.165</v>
      </c>
      <c r="M84" s="65">
        <v>705.22</v>
      </c>
      <c r="N84" s="65">
        <v>0.05</v>
      </c>
      <c r="O84" s="65">
        <v>0.05</v>
      </c>
    </row>
    <row r="85" spans="1:15" ht="12.75" x14ac:dyDescent="0.2">
      <c r="A85" s="241">
        <v>884</v>
      </c>
      <c r="B85" s="241">
        <v>884</v>
      </c>
      <c r="C85" s="242">
        <v>1470000934926</v>
      </c>
      <c r="D85" s="241">
        <v>7413</v>
      </c>
      <c r="E85" s="241">
        <v>7413</v>
      </c>
      <c r="F85" s="242">
        <v>7413</v>
      </c>
      <c r="G85" s="58" t="s">
        <v>839</v>
      </c>
      <c r="H85" s="62" t="s">
        <v>759</v>
      </c>
      <c r="I85" s="63">
        <v>11.25</v>
      </c>
      <c r="J85" s="63">
        <v>0.53</v>
      </c>
      <c r="K85" s="63">
        <v>0.53</v>
      </c>
      <c r="L85" s="64" t="s">
        <v>759</v>
      </c>
      <c r="M85" s="65">
        <v>550.89</v>
      </c>
      <c r="N85" s="65">
        <v>0.05</v>
      </c>
      <c r="O85" s="65">
        <v>0.05</v>
      </c>
    </row>
    <row r="86" spans="1:15" ht="12.75" x14ac:dyDescent="0.2">
      <c r="A86" s="241">
        <v>885</v>
      </c>
      <c r="B86" s="241">
        <v>885</v>
      </c>
      <c r="C86" s="242">
        <v>1470000937750</v>
      </c>
      <c r="D86" s="241">
        <v>843</v>
      </c>
      <c r="E86" s="241">
        <v>843</v>
      </c>
      <c r="F86" s="242">
        <v>1470000937769</v>
      </c>
      <c r="G86" s="58" t="s">
        <v>840</v>
      </c>
      <c r="H86" s="62">
        <v>4.6239999999999997</v>
      </c>
      <c r="I86" s="63">
        <v>1117.52</v>
      </c>
      <c r="J86" s="63">
        <v>0.45</v>
      </c>
      <c r="K86" s="63">
        <v>0.45</v>
      </c>
      <c r="L86" s="64">
        <v>-4.6879999999999997</v>
      </c>
      <c r="M86" s="65">
        <v>1117.52</v>
      </c>
      <c r="N86" s="65">
        <v>0.05</v>
      </c>
      <c r="O86" s="65">
        <v>0.05</v>
      </c>
    </row>
    <row r="87" spans="1:15" ht="12.75" x14ac:dyDescent="0.2">
      <c r="A87" s="241">
        <v>886</v>
      </c>
      <c r="B87" s="241">
        <v>886</v>
      </c>
      <c r="C87" s="242">
        <v>1470000970872</v>
      </c>
      <c r="D87" s="241">
        <v>844</v>
      </c>
      <c r="E87" s="241">
        <v>844</v>
      </c>
      <c r="F87" s="242">
        <v>1470000970881</v>
      </c>
      <c r="G87" s="58" t="s">
        <v>841</v>
      </c>
      <c r="H87" s="62" t="s">
        <v>759</v>
      </c>
      <c r="I87" s="63">
        <v>95.92</v>
      </c>
      <c r="J87" s="63">
        <v>0.74</v>
      </c>
      <c r="K87" s="63">
        <v>0.74</v>
      </c>
      <c r="L87" s="64" t="s">
        <v>759</v>
      </c>
      <c r="M87" s="65">
        <v>3006.34</v>
      </c>
      <c r="N87" s="65">
        <v>0.05</v>
      </c>
      <c r="O87" s="65">
        <v>0.05</v>
      </c>
    </row>
    <row r="88" spans="1:15" ht="12.75" x14ac:dyDescent="0.2">
      <c r="A88" s="241">
        <v>887</v>
      </c>
      <c r="B88" s="241">
        <v>887</v>
      </c>
      <c r="C88" s="242">
        <v>1470000970890</v>
      </c>
      <c r="D88" s="241">
        <v>845</v>
      </c>
      <c r="E88" s="241">
        <v>845</v>
      </c>
      <c r="F88" s="242">
        <v>1470000970906</v>
      </c>
      <c r="G88" s="58" t="s">
        <v>842</v>
      </c>
      <c r="H88" s="62" t="s">
        <v>759</v>
      </c>
      <c r="I88" s="63">
        <v>77.510000000000005</v>
      </c>
      <c r="J88" s="63">
        <v>0.74</v>
      </c>
      <c r="K88" s="63">
        <v>0.74</v>
      </c>
      <c r="L88" s="64" t="s">
        <v>759</v>
      </c>
      <c r="M88" s="65">
        <v>3525.06</v>
      </c>
      <c r="N88" s="65">
        <v>0.05</v>
      </c>
      <c r="O88" s="65">
        <v>0.05</v>
      </c>
    </row>
    <row r="89" spans="1:15" ht="12.75" x14ac:dyDescent="0.2">
      <c r="A89" s="241"/>
      <c r="B89" s="241"/>
      <c r="C89" s="242"/>
      <c r="D89" s="241">
        <v>745</v>
      </c>
      <c r="E89" s="241">
        <v>745</v>
      </c>
      <c r="F89" s="242">
        <v>1430000021836</v>
      </c>
      <c r="G89" s="58" t="s">
        <v>843</v>
      </c>
      <c r="H89" s="62" t="s">
        <v>759</v>
      </c>
      <c r="I89" s="63" t="s">
        <v>759</v>
      </c>
      <c r="J89" s="63" t="s">
        <v>759</v>
      </c>
      <c r="K89" s="63" t="s">
        <v>759</v>
      </c>
      <c r="L89" s="64" t="s">
        <v>759</v>
      </c>
      <c r="M89" s="65" t="s">
        <v>759</v>
      </c>
      <c r="N89" s="65" t="s">
        <v>759</v>
      </c>
      <c r="O89" s="65" t="s">
        <v>759</v>
      </c>
    </row>
    <row r="90" spans="1:15" ht="12.75" x14ac:dyDescent="0.2">
      <c r="A90" s="241" t="s">
        <v>986</v>
      </c>
      <c r="B90" s="241" t="s">
        <v>986</v>
      </c>
      <c r="C90" s="242" t="s">
        <v>986</v>
      </c>
      <c r="D90" s="241"/>
      <c r="E90" s="241"/>
      <c r="F90" s="242"/>
      <c r="G90" s="58" t="s">
        <v>844</v>
      </c>
      <c r="H90" s="62" t="s">
        <v>759</v>
      </c>
      <c r="I90" s="63">
        <v>110358.19</v>
      </c>
      <c r="J90" s="63">
        <v>1.38</v>
      </c>
      <c r="K90" s="63">
        <v>1.38</v>
      </c>
      <c r="L90" s="64" t="s">
        <v>759</v>
      </c>
      <c r="M90" s="65" t="s">
        <v>759</v>
      </c>
      <c r="N90" s="65" t="s">
        <v>759</v>
      </c>
      <c r="O90" s="65" t="s">
        <v>759</v>
      </c>
    </row>
    <row r="91" spans="1:15" ht="12.75" x14ac:dyDescent="0.2">
      <c r="A91" s="241">
        <v>2226</v>
      </c>
      <c r="B91" s="241">
        <v>2226</v>
      </c>
      <c r="C91" s="242">
        <v>2226</v>
      </c>
      <c r="D91" s="241"/>
      <c r="E91" s="241"/>
      <c r="F91" s="242"/>
      <c r="G91" s="58" t="s">
        <v>845</v>
      </c>
      <c r="H91" s="62" t="s">
        <v>759</v>
      </c>
      <c r="I91" s="63">
        <v>110358.19</v>
      </c>
      <c r="J91" s="63">
        <v>1.36</v>
      </c>
      <c r="K91" s="63">
        <v>1.36</v>
      </c>
      <c r="L91" s="64" t="s">
        <v>759</v>
      </c>
      <c r="M91" s="65" t="s">
        <v>759</v>
      </c>
      <c r="N91" s="65" t="s">
        <v>759</v>
      </c>
      <c r="O91" s="65" t="s">
        <v>759</v>
      </c>
    </row>
    <row r="92" spans="1:15" ht="12.75" x14ac:dyDescent="0.2">
      <c r="A92" s="241">
        <v>7070</v>
      </c>
      <c r="B92" s="241">
        <v>7070</v>
      </c>
      <c r="C92" s="242">
        <v>7070</v>
      </c>
      <c r="D92" s="241">
        <v>7070</v>
      </c>
      <c r="E92" s="241">
        <v>7070</v>
      </c>
      <c r="F92" s="242">
        <v>7070</v>
      </c>
      <c r="G92" s="58" t="s">
        <v>846</v>
      </c>
      <c r="H92" s="62" t="s">
        <v>759</v>
      </c>
      <c r="I92" s="63">
        <v>7.83</v>
      </c>
      <c r="J92" s="63">
        <v>0.43</v>
      </c>
      <c r="K92" s="63">
        <v>0.43</v>
      </c>
      <c r="L92" s="64" t="s">
        <v>759</v>
      </c>
      <c r="M92" s="65" t="s">
        <v>759</v>
      </c>
      <c r="N92" s="65" t="s">
        <v>759</v>
      </c>
      <c r="O92" s="65" t="s">
        <v>759</v>
      </c>
    </row>
    <row r="93" spans="1:15" ht="12.75" x14ac:dyDescent="0.2">
      <c r="A93" s="241">
        <v>7337</v>
      </c>
      <c r="B93" s="241">
        <v>7337</v>
      </c>
      <c r="C93" s="242">
        <v>7337</v>
      </c>
      <c r="D93" s="241">
        <v>7338</v>
      </c>
      <c r="E93" s="241">
        <v>7338</v>
      </c>
      <c r="F93" s="242">
        <v>7338</v>
      </c>
      <c r="G93" s="58" t="s">
        <v>847</v>
      </c>
      <c r="H93" s="62">
        <v>4.2590000000000003</v>
      </c>
      <c r="I93" s="63">
        <v>47.11</v>
      </c>
      <c r="J93" s="63">
        <v>0.5</v>
      </c>
      <c r="K93" s="63">
        <v>0.5</v>
      </c>
      <c r="L93" s="64">
        <v>-4.2709999999999999</v>
      </c>
      <c r="M93" s="65">
        <v>1311.47</v>
      </c>
      <c r="N93" s="65">
        <v>0.05</v>
      </c>
      <c r="O93" s="65">
        <v>0.05</v>
      </c>
    </row>
    <row r="94" spans="1:15" ht="12.75" x14ac:dyDescent="0.2">
      <c r="A94" s="241">
        <v>7371</v>
      </c>
      <c r="B94" s="241">
        <v>7371</v>
      </c>
      <c r="C94" s="242">
        <v>7371</v>
      </c>
      <c r="D94" s="241">
        <v>7375</v>
      </c>
      <c r="E94" s="241">
        <v>7375</v>
      </c>
      <c r="F94" s="242">
        <v>7375</v>
      </c>
      <c r="G94" s="58" t="s">
        <v>848</v>
      </c>
      <c r="H94" s="62" t="s">
        <v>759</v>
      </c>
      <c r="I94" s="63">
        <v>3521.72</v>
      </c>
      <c r="J94" s="63">
        <v>0.46</v>
      </c>
      <c r="K94" s="63">
        <v>0.46</v>
      </c>
      <c r="L94" s="64" t="s">
        <v>759</v>
      </c>
      <c r="M94" s="65">
        <v>3521.72</v>
      </c>
      <c r="N94" s="65">
        <v>0.05</v>
      </c>
      <c r="O94" s="65">
        <v>0.05</v>
      </c>
    </row>
    <row r="95" spans="1:15" ht="12.75" x14ac:dyDescent="0.2">
      <c r="A95" s="241" t="s">
        <v>890</v>
      </c>
      <c r="B95" s="241" t="s">
        <v>890</v>
      </c>
      <c r="C95" s="242" t="s">
        <v>890</v>
      </c>
      <c r="D95" s="241" t="s">
        <v>891</v>
      </c>
      <c r="E95" s="241" t="s">
        <v>891</v>
      </c>
      <c r="F95" s="242" t="s">
        <v>891</v>
      </c>
      <c r="G95" s="58" t="s">
        <v>849</v>
      </c>
      <c r="H95" s="62" t="s">
        <v>759</v>
      </c>
      <c r="I95" s="63">
        <v>4.3099999999999996</v>
      </c>
      <c r="J95" s="63">
        <v>0.94</v>
      </c>
      <c r="K95" s="63">
        <v>0.94</v>
      </c>
      <c r="L95" s="64" t="s">
        <v>759</v>
      </c>
      <c r="M95" s="65">
        <v>1120.4000000000001</v>
      </c>
      <c r="N95" s="65">
        <v>0.05</v>
      </c>
      <c r="O95" s="65">
        <v>0.05</v>
      </c>
    </row>
    <row r="96" spans="1:15" ht="12.75" x14ac:dyDescent="0.2">
      <c r="A96" s="241" t="s">
        <v>892</v>
      </c>
      <c r="B96" s="241" t="s">
        <v>892</v>
      </c>
      <c r="C96" s="242" t="s">
        <v>892</v>
      </c>
      <c r="D96" s="241" t="s">
        <v>932</v>
      </c>
      <c r="E96" s="241" t="s">
        <v>932</v>
      </c>
      <c r="F96" s="242" t="s">
        <v>932</v>
      </c>
      <c r="G96" s="58" t="s">
        <v>850</v>
      </c>
      <c r="H96" s="62" t="s">
        <v>759</v>
      </c>
      <c r="I96" s="63">
        <v>0.25</v>
      </c>
      <c r="J96" s="63">
        <v>0.94</v>
      </c>
      <c r="K96" s="63">
        <v>0.94</v>
      </c>
      <c r="L96" s="64" t="s">
        <v>759</v>
      </c>
      <c r="M96" s="65">
        <v>99.84</v>
      </c>
      <c r="N96" s="65">
        <v>0.05</v>
      </c>
      <c r="O96" s="65">
        <v>0.05</v>
      </c>
    </row>
    <row r="97" spans="1:15" ht="12.75" x14ac:dyDescent="0.2">
      <c r="A97" s="241" t="s">
        <v>893</v>
      </c>
      <c r="B97" s="241" t="s">
        <v>893</v>
      </c>
      <c r="C97" s="242" t="s">
        <v>893</v>
      </c>
      <c r="D97" s="241" t="s">
        <v>933</v>
      </c>
      <c r="E97" s="241" t="s">
        <v>933</v>
      </c>
      <c r="F97" s="242" t="s">
        <v>933</v>
      </c>
      <c r="G97" s="58" t="s">
        <v>851</v>
      </c>
      <c r="H97" s="62" t="s">
        <v>759</v>
      </c>
      <c r="I97" s="63">
        <v>19.809999999999999</v>
      </c>
      <c r="J97" s="63">
        <v>0.94</v>
      </c>
      <c r="K97" s="63">
        <v>0.94</v>
      </c>
      <c r="L97" s="64" t="s">
        <v>759</v>
      </c>
      <c r="M97" s="65">
        <v>3953.31</v>
      </c>
      <c r="N97" s="65">
        <v>0.05</v>
      </c>
      <c r="O97" s="65">
        <v>0.05</v>
      </c>
    </row>
    <row r="98" spans="1:15" ht="12.75" x14ac:dyDescent="0.2">
      <c r="A98" s="241" t="s">
        <v>894</v>
      </c>
      <c r="B98" s="241" t="s">
        <v>894</v>
      </c>
      <c r="C98" s="242" t="s">
        <v>894</v>
      </c>
      <c r="D98" s="241" t="s">
        <v>934</v>
      </c>
      <c r="E98" s="241" t="s">
        <v>934</v>
      </c>
      <c r="F98" s="242" t="s">
        <v>934</v>
      </c>
      <c r="G98" s="58" t="s">
        <v>852</v>
      </c>
      <c r="H98" s="62" t="s">
        <v>759</v>
      </c>
      <c r="I98" s="63">
        <v>588.28</v>
      </c>
      <c r="J98" s="63">
        <v>0.44</v>
      </c>
      <c r="K98" s="63">
        <v>0.44</v>
      </c>
      <c r="L98" s="64" t="s">
        <v>759</v>
      </c>
      <c r="M98" s="65">
        <v>577.66999999999996</v>
      </c>
      <c r="N98" s="65">
        <v>0.05</v>
      </c>
      <c r="O98" s="65">
        <v>0.05</v>
      </c>
    </row>
    <row r="99" spans="1:15" ht="12.75" x14ac:dyDescent="0.2">
      <c r="A99" s="241" t="s">
        <v>895</v>
      </c>
      <c r="B99" s="241" t="s">
        <v>895</v>
      </c>
      <c r="C99" s="242" t="s">
        <v>895</v>
      </c>
      <c r="D99" s="241" t="s">
        <v>935</v>
      </c>
      <c r="E99" s="241" t="s">
        <v>935</v>
      </c>
      <c r="F99" s="242" t="s">
        <v>935</v>
      </c>
      <c r="G99" s="58" t="s">
        <v>853</v>
      </c>
      <c r="H99" s="62" t="s">
        <v>759</v>
      </c>
      <c r="I99" s="63">
        <v>51.9</v>
      </c>
      <c r="J99" s="63">
        <v>0.94</v>
      </c>
      <c r="K99" s="63">
        <v>0.94</v>
      </c>
      <c r="L99" s="64" t="s">
        <v>759</v>
      </c>
      <c r="M99" s="65">
        <v>3113.76</v>
      </c>
      <c r="N99" s="65">
        <v>0.05</v>
      </c>
      <c r="O99" s="65">
        <v>0.05</v>
      </c>
    </row>
    <row r="100" spans="1:15" ht="12.75" x14ac:dyDescent="0.2">
      <c r="A100" s="241" t="s">
        <v>896</v>
      </c>
      <c r="B100" s="241" t="s">
        <v>896</v>
      </c>
      <c r="C100" s="242" t="s">
        <v>896</v>
      </c>
      <c r="D100" s="241" t="s">
        <v>936</v>
      </c>
      <c r="E100" s="241" t="s">
        <v>936</v>
      </c>
      <c r="F100" s="242" t="s">
        <v>936</v>
      </c>
      <c r="G100" s="58" t="s">
        <v>854</v>
      </c>
      <c r="H100" s="62" t="s">
        <v>759</v>
      </c>
      <c r="I100" s="63">
        <v>6.5</v>
      </c>
      <c r="J100" s="63">
        <v>0.94</v>
      </c>
      <c r="K100" s="63">
        <v>0.94</v>
      </c>
      <c r="L100" s="64" t="s">
        <v>759</v>
      </c>
      <c r="M100" s="65">
        <v>3251.33</v>
      </c>
      <c r="N100" s="65">
        <v>0.05</v>
      </c>
      <c r="O100" s="65">
        <v>0.05</v>
      </c>
    </row>
    <row r="101" spans="1:15" ht="12.75" x14ac:dyDescent="0.2">
      <c r="A101" s="241" t="s">
        <v>897</v>
      </c>
      <c r="B101" s="241" t="s">
        <v>897</v>
      </c>
      <c r="C101" s="242" t="s">
        <v>897</v>
      </c>
      <c r="D101" s="241" t="s">
        <v>937</v>
      </c>
      <c r="E101" s="241" t="s">
        <v>937</v>
      </c>
      <c r="F101" s="242" t="s">
        <v>937</v>
      </c>
      <c r="G101" s="58" t="s">
        <v>855</v>
      </c>
      <c r="H101" s="62" t="s">
        <v>759</v>
      </c>
      <c r="I101" s="63">
        <v>23.69</v>
      </c>
      <c r="J101" s="63">
        <v>3.86</v>
      </c>
      <c r="K101" s="63">
        <v>3.86</v>
      </c>
      <c r="L101" s="64" t="s">
        <v>759</v>
      </c>
      <c r="M101" s="65">
        <v>2412.19</v>
      </c>
      <c r="N101" s="65">
        <v>0.05</v>
      </c>
      <c r="O101" s="65">
        <v>0.05</v>
      </c>
    </row>
    <row r="102" spans="1:15" ht="12.75" x14ac:dyDescent="0.2">
      <c r="A102" s="241" t="s">
        <v>898</v>
      </c>
      <c r="B102" s="241" t="s">
        <v>898</v>
      </c>
      <c r="C102" s="242" t="s">
        <v>898</v>
      </c>
      <c r="D102" s="241" t="s">
        <v>938</v>
      </c>
      <c r="E102" s="241" t="s">
        <v>938</v>
      </c>
      <c r="F102" s="242" t="s">
        <v>938</v>
      </c>
      <c r="G102" s="58" t="s">
        <v>856</v>
      </c>
      <c r="H102" s="62" t="s">
        <v>759</v>
      </c>
      <c r="I102" s="63">
        <v>1289.5999999999999</v>
      </c>
      <c r="J102" s="63">
        <v>3.66</v>
      </c>
      <c r="K102" s="63">
        <v>3.66</v>
      </c>
      <c r="L102" s="64">
        <v>-4.2709999999999999</v>
      </c>
      <c r="M102" s="65">
        <v>6435.11</v>
      </c>
      <c r="N102" s="65">
        <v>0.05</v>
      </c>
      <c r="O102" s="65">
        <v>0.05</v>
      </c>
    </row>
    <row r="103" spans="1:15" ht="12.75" x14ac:dyDescent="0.2">
      <c r="A103" s="241" t="s">
        <v>899</v>
      </c>
      <c r="B103" s="241" t="s">
        <v>899</v>
      </c>
      <c r="C103" s="242" t="s">
        <v>899</v>
      </c>
      <c r="D103" s="241" t="s">
        <v>939</v>
      </c>
      <c r="E103" s="241" t="s">
        <v>939</v>
      </c>
      <c r="F103" s="242" t="s">
        <v>939</v>
      </c>
      <c r="G103" s="58" t="s">
        <v>857</v>
      </c>
      <c r="H103" s="62" t="s">
        <v>759</v>
      </c>
      <c r="I103" s="63">
        <v>434.96</v>
      </c>
      <c r="J103" s="63">
        <v>0.7</v>
      </c>
      <c r="K103" s="63">
        <v>0.7</v>
      </c>
      <c r="L103" s="64" t="s">
        <v>759</v>
      </c>
      <c r="M103" s="65">
        <v>5799.5</v>
      </c>
      <c r="N103" s="65">
        <v>0.05</v>
      </c>
      <c r="O103" s="65">
        <v>0.05</v>
      </c>
    </row>
    <row r="104" spans="1:15" ht="12.75" x14ac:dyDescent="0.2">
      <c r="A104" s="241" t="s">
        <v>900</v>
      </c>
      <c r="B104" s="241" t="s">
        <v>900</v>
      </c>
      <c r="C104" s="242" t="s">
        <v>900</v>
      </c>
      <c r="D104" s="241" t="s">
        <v>940</v>
      </c>
      <c r="E104" s="241" t="s">
        <v>940</v>
      </c>
      <c r="F104" s="242" t="s">
        <v>940</v>
      </c>
      <c r="G104" s="58" t="s">
        <v>858</v>
      </c>
      <c r="H104" s="62" t="s">
        <v>759</v>
      </c>
      <c r="I104" s="63">
        <v>43.83</v>
      </c>
      <c r="J104" s="63">
        <v>0.86</v>
      </c>
      <c r="K104" s="63">
        <v>0.86</v>
      </c>
      <c r="L104" s="64" t="s">
        <v>759</v>
      </c>
      <c r="M104" s="65">
        <v>7159.31</v>
      </c>
      <c r="N104" s="65">
        <v>0.05</v>
      </c>
      <c r="O104" s="65">
        <v>0.05</v>
      </c>
    </row>
    <row r="105" spans="1:15" ht="12.75" x14ac:dyDescent="0.2">
      <c r="A105" s="241" t="s">
        <v>901</v>
      </c>
      <c r="B105" s="241" t="s">
        <v>901</v>
      </c>
      <c r="C105" s="242" t="s">
        <v>901</v>
      </c>
      <c r="D105" s="241" t="s">
        <v>941</v>
      </c>
      <c r="E105" s="241" t="s">
        <v>941</v>
      </c>
      <c r="F105" s="242" t="s">
        <v>941</v>
      </c>
      <c r="G105" s="58" t="s">
        <v>859</v>
      </c>
      <c r="H105" s="62">
        <v>4.5229999999999997</v>
      </c>
      <c r="I105" s="63">
        <v>161.57</v>
      </c>
      <c r="J105" s="63">
        <v>0.94</v>
      </c>
      <c r="K105" s="63">
        <v>0.94</v>
      </c>
      <c r="L105" s="64" t="s">
        <v>759</v>
      </c>
      <c r="M105" s="65">
        <v>2184.46</v>
      </c>
      <c r="N105" s="65">
        <v>0.05</v>
      </c>
      <c r="O105" s="65">
        <v>0.05</v>
      </c>
    </row>
    <row r="106" spans="1:15" ht="12.75" x14ac:dyDescent="0.2">
      <c r="A106" s="241" t="s">
        <v>902</v>
      </c>
      <c r="B106" s="241" t="s">
        <v>902</v>
      </c>
      <c r="C106" s="242" t="s">
        <v>902</v>
      </c>
      <c r="D106" s="241" t="s">
        <v>942</v>
      </c>
      <c r="E106" s="241" t="s">
        <v>942</v>
      </c>
      <c r="F106" s="242" t="s">
        <v>942</v>
      </c>
      <c r="G106" s="58" t="s">
        <v>860</v>
      </c>
      <c r="H106" s="62" t="s">
        <v>759</v>
      </c>
      <c r="I106" s="63">
        <v>7.86</v>
      </c>
      <c r="J106" s="63">
        <v>4.49</v>
      </c>
      <c r="K106" s="63">
        <v>4.49</v>
      </c>
      <c r="L106" s="64" t="s">
        <v>759</v>
      </c>
      <c r="M106" s="65">
        <v>1569.06</v>
      </c>
      <c r="N106" s="65">
        <v>0.05</v>
      </c>
      <c r="O106" s="65">
        <v>0.05</v>
      </c>
    </row>
    <row r="107" spans="1:15" ht="12.75" x14ac:dyDescent="0.2">
      <c r="A107" s="241" t="s">
        <v>903</v>
      </c>
      <c r="B107" s="241" t="s">
        <v>903</v>
      </c>
      <c r="C107" s="242" t="s">
        <v>903</v>
      </c>
      <c r="D107" s="241" t="s">
        <v>943</v>
      </c>
      <c r="E107" s="241" t="s">
        <v>943</v>
      </c>
      <c r="F107" s="242" t="s">
        <v>943</v>
      </c>
      <c r="G107" s="58" t="s">
        <v>861</v>
      </c>
      <c r="H107" s="62" t="s">
        <v>759</v>
      </c>
      <c r="I107" s="63">
        <v>229.21</v>
      </c>
      <c r="J107" s="63">
        <v>1.1299999999999999</v>
      </c>
      <c r="K107" s="63">
        <v>1.1299999999999999</v>
      </c>
      <c r="L107" s="64">
        <v>-0.93500000000000005</v>
      </c>
      <c r="M107" s="65">
        <v>458.43</v>
      </c>
      <c r="N107" s="65">
        <v>0.05</v>
      </c>
      <c r="O107" s="65">
        <v>0.05</v>
      </c>
    </row>
    <row r="108" spans="1:15" ht="12.75" x14ac:dyDescent="0.2">
      <c r="A108" s="241" t="s">
        <v>904</v>
      </c>
      <c r="B108" s="241" t="s">
        <v>904</v>
      </c>
      <c r="C108" s="242" t="s">
        <v>904</v>
      </c>
      <c r="D108" s="241" t="s">
        <v>944</v>
      </c>
      <c r="E108" s="241" t="s">
        <v>944</v>
      </c>
      <c r="F108" s="242" t="s">
        <v>944</v>
      </c>
      <c r="G108" s="58" t="s">
        <v>862</v>
      </c>
      <c r="H108" s="62" t="s">
        <v>759</v>
      </c>
      <c r="I108" s="63">
        <v>28.44</v>
      </c>
      <c r="J108" s="63">
        <v>1.75</v>
      </c>
      <c r="K108" s="63">
        <v>1.75</v>
      </c>
      <c r="L108" s="64" t="s">
        <v>759</v>
      </c>
      <c r="M108" s="65">
        <v>1137.5</v>
      </c>
      <c r="N108" s="65">
        <v>0.05</v>
      </c>
      <c r="O108" s="65">
        <v>0.05</v>
      </c>
    </row>
    <row r="109" spans="1:15" ht="12.75" x14ac:dyDescent="0.2">
      <c r="A109" s="241" t="s">
        <v>905</v>
      </c>
      <c r="B109" s="241" t="s">
        <v>905</v>
      </c>
      <c r="C109" s="242" t="s">
        <v>905</v>
      </c>
      <c r="D109" s="241" t="s">
        <v>945</v>
      </c>
      <c r="E109" s="241" t="s">
        <v>945</v>
      </c>
      <c r="F109" s="242" t="s">
        <v>945</v>
      </c>
      <c r="G109" s="58" t="s">
        <v>863</v>
      </c>
      <c r="H109" s="62" t="s">
        <v>759</v>
      </c>
      <c r="I109" s="63">
        <v>929.42</v>
      </c>
      <c r="J109" s="63">
        <v>0.43</v>
      </c>
      <c r="K109" s="63">
        <v>0.43</v>
      </c>
      <c r="L109" s="64" t="s">
        <v>759</v>
      </c>
      <c r="M109" s="65">
        <v>4832.99</v>
      </c>
      <c r="N109" s="65">
        <v>0.05</v>
      </c>
      <c r="O109" s="65">
        <v>0.05</v>
      </c>
    </row>
    <row r="110" spans="1:15" ht="12.75" x14ac:dyDescent="0.2">
      <c r="A110" s="241" t="s">
        <v>906</v>
      </c>
      <c r="B110" s="241" t="s">
        <v>906</v>
      </c>
      <c r="C110" s="242" t="s">
        <v>906</v>
      </c>
      <c r="D110" s="241" t="s">
        <v>946</v>
      </c>
      <c r="E110" s="241" t="s">
        <v>946</v>
      </c>
      <c r="F110" s="242" t="s">
        <v>946</v>
      </c>
      <c r="G110" s="58" t="s">
        <v>864</v>
      </c>
      <c r="H110" s="62" t="s">
        <v>759</v>
      </c>
      <c r="I110" s="63">
        <v>1186.23</v>
      </c>
      <c r="J110" s="63">
        <v>1.06</v>
      </c>
      <c r="K110" s="63">
        <v>1.06</v>
      </c>
      <c r="L110" s="64" t="s">
        <v>759</v>
      </c>
      <c r="M110" s="65">
        <v>5733.45</v>
      </c>
      <c r="N110" s="65">
        <v>0.05</v>
      </c>
      <c r="O110" s="65">
        <v>0.05</v>
      </c>
    </row>
    <row r="111" spans="1:15" ht="12.75" x14ac:dyDescent="0.2">
      <c r="A111" s="241" t="s">
        <v>907</v>
      </c>
      <c r="B111" s="241" t="s">
        <v>907</v>
      </c>
      <c r="C111" s="242" t="s">
        <v>907</v>
      </c>
      <c r="D111" s="241" t="s">
        <v>947</v>
      </c>
      <c r="E111" s="241" t="s">
        <v>947</v>
      </c>
      <c r="F111" s="242" t="s">
        <v>947</v>
      </c>
      <c r="G111" s="58" t="s">
        <v>865</v>
      </c>
      <c r="H111" s="62" t="s">
        <v>759</v>
      </c>
      <c r="I111" s="63">
        <v>10.029999999999999</v>
      </c>
      <c r="J111" s="63">
        <v>3.86</v>
      </c>
      <c r="K111" s="63">
        <v>3.86</v>
      </c>
      <c r="L111" s="64" t="s">
        <v>759</v>
      </c>
      <c r="M111" s="65">
        <v>2002.53</v>
      </c>
      <c r="N111" s="65">
        <v>0.05</v>
      </c>
      <c r="O111" s="65">
        <v>0.05</v>
      </c>
    </row>
    <row r="112" spans="1:15" ht="12.75" x14ac:dyDescent="0.2">
      <c r="A112" s="241" t="s">
        <v>908</v>
      </c>
      <c r="B112" s="241" t="s">
        <v>908</v>
      </c>
      <c r="C112" s="242" t="s">
        <v>908</v>
      </c>
      <c r="D112" s="241" t="s">
        <v>948</v>
      </c>
      <c r="E112" s="241" t="s">
        <v>948</v>
      </c>
      <c r="F112" s="242" t="s">
        <v>948</v>
      </c>
      <c r="G112" s="58" t="s">
        <v>866</v>
      </c>
      <c r="H112" s="62" t="s">
        <v>759</v>
      </c>
      <c r="I112" s="63">
        <v>88.33</v>
      </c>
      <c r="J112" s="63">
        <v>0.61</v>
      </c>
      <c r="K112" s="63">
        <v>0.61</v>
      </c>
      <c r="L112" s="64" t="s">
        <v>759</v>
      </c>
      <c r="M112" s="65">
        <v>974.55</v>
      </c>
      <c r="N112" s="65">
        <v>0.05</v>
      </c>
      <c r="O112" s="65">
        <v>0.05</v>
      </c>
    </row>
    <row r="113" spans="1:15" ht="12.75" x14ac:dyDescent="0.2">
      <c r="A113" s="241" t="s">
        <v>909</v>
      </c>
      <c r="B113" s="241" t="s">
        <v>909</v>
      </c>
      <c r="C113" s="242" t="s">
        <v>909</v>
      </c>
      <c r="D113" s="241" t="s">
        <v>949</v>
      </c>
      <c r="E113" s="241" t="s">
        <v>949</v>
      </c>
      <c r="F113" s="242" t="s">
        <v>949</v>
      </c>
      <c r="G113" s="58" t="s">
        <v>867</v>
      </c>
      <c r="H113" s="62" t="s">
        <v>759</v>
      </c>
      <c r="I113" s="63">
        <v>48.05</v>
      </c>
      <c r="J113" s="63">
        <v>1.31</v>
      </c>
      <c r="K113" s="63">
        <v>1.31</v>
      </c>
      <c r="L113" s="64" t="s">
        <v>759</v>
      </c>
      <c r="M113" s="65">
        <v>4805.1400000000003</v>
      </c>
      <c r="N113" s="65">
        <v>0.05</v>
      </c>
      <c r="O113" s="65">
        <v>0.05</v>
      </c>
    </row>
    <row r="114" spans="1:15" ht="12.75" x14ac:dyDescent="0.2">
      <c r="A114" s="241" t="s">
        <v>910</v>
      </c>
      <c r="B114" s="241" t="s">
        <v>910</v>
      </c>
      <c r="C114" s="242" t="s">
        <v>910</v>
      </c>
      <c r="D114" s="241" t="s">
        <v>950</v>
      </c>
      <c r="E114" s="241" t="s">
        <v>950</v>
      </c>
      <c r="F114" s="242" t="s">
        <v>950</v>
      </c>
      <c r="G114" s="58" t="s">
        <v>868</v>
      </c>
      <c r="H114" s="62" t="s">
        <v>759</v>
      </c>
      <c r="I114" s="63">
        <v>582.97</v>
      </c>
      <c r="J114" s="63">
        <v>0.44</v>
      </c>
      <c r="K114" s="63">
        <v>0.44</v>
      </c>
      <c r="L114" s="64" t="s">
        <v>759</v>
      </c>
      <c r="M114" s="65">
        <v>582.97</v>
      </c>
      <c r="N114" s="65">
        <v>0.05</v>
      </c>
      <c r="O114" s="65">
        <v>0.05</v>
      </c>
    </row>
    <row r="115" spans="1:15" ht="12.75" x14ac:dyDescent="0.2">
      <c r="A115" s="241" t="s">
        <v>911</v>
      </c>
      <c r="B115" s="241" t="s">
        <v>911</v>
      </c>
      <c r="C115" s="242" t="s">
        <v>911</v>
      </c>
      <c r="D115" s="241" t="s">
        <v>951</v>
      </c>
      <c r="E115" s="241" t="s">
        <v>951</v>
      </c>
      <c r="F115" s="242" t="s">
        <v>951</v>
      </c>
      <c r="G115" s="58" t="s">
        <v>869</v>
      </c>
      <c r="H115" s="62" t="s">
        <v>759</v>
      </c>
      <c r="I115" s="63">
        <v>302.57</v>
      </c>
      <c r="J115" s="63">
        <v>0.41</v>
      </c>
      <c r="K115" s="63">
        <v>0.41</v>
      </c>
      <c r="L115" s="64" t="s">
        <v>759</v>
      </c>
      <c r="M115" s="65">
        <v>675.74</v>
      </c>
      <c r="N115" s="65">
        <v>0.05</v>
      </c>
      <c r="O115" s="65">
        <v>0.05</v>
      </c>
    </row>
    <row r="116" spans="1:15" ht="12.75" x14ac:dyDescent="0.2">
      <c r="A116" s="241" t="s">
        <v>912</v>
      </c>
      <c r="B116" s="241" t="s">
        <v>912</v>
      </c>
      <c r="C116" s="242" t="s">
        <v>912</v>
      </c>
      <c r="D116" s="241" t="s">
        <v>952</v>
      </c>
      <c r="E116" s="241" t="s">
        <v>952</v>
      </c>
      <c r="F116" s="242" t="s">
        <v>952</v>
      </c>
      <c r="G116" s="58" t="s">
        <v>870</v>
      </c>
      <c r="H116" s="62" t="s">
        <v>759</v>
      </c>
      <c r="I116" s="63">
        <v>6924.94</v>
      </c>
      <c r="J116" s="63">
        <v>0.47</v>
      </c>
      <c r="K116" s="63">
        <v>0.47</v>
      </c>
      <c r="L116" s="64" t="s">
        <v>759</v>
      </c>
      <c r="M116" s="65">
        <v>6924.94</v>
      </c>
      <c r="N116" s="65">
        <v>0.05</v>
      </c>
      <c r="O116" s="65">
        <v>0.05</v>
      </c>
    </row>
    <row r="117" spans="1:15" ht="12.75" x14ac:dyDescent="0.2">
      <c r="A117" s="241" t="s">
        <v>913</v>
      </c>
      <c r="B117" s="241" t="s">
        <v>913</v>
      </c>
      <c r="C117" s="242" t="s">
        <v>913</v>
      </c>
      <c r="D117" s="241" t="s">
        <v>953</v>
      </c>
      <c r="E117" s="241" t="s">
        <v>953</v>
      </c>
      <c r="F117" s="242" t="s">
        <v>953</v>
      </c>
      <c r="G117" s="58" t="s">
        <v>871</v>
      </c>
      <c r="H117" s="62" t="s">
        <v>759</v>
      </c>
      <c r="I117" s="63">
        <v>2371.59</v>
      </c>
      <c r="J117" s="63">
        <v>1.1000000000000001</v>
      </c>
      <c r="K117" s="63">
        <v>1.1000000000000001</v>
      </c>
      <c r="L117" s="64">
        <v>-0.93500000000000005</v>
      </c>
      <c r="M117" s="65">
        <v>2371.59</v>
      </c>
      <c r="N117" s="65">
        <v>0.05</v>
      </c>
      <c r="O117" s="65">
        <v>0.05</v>
      </c>
    </row>
    <row r="118" spans="1:15" ht="12.75" x14ac:dyDescent="0.2">
      <c r="A118" s="241" t="s">
        <v>914</v>
      </c>
      <c r="B118" s="241" t="s">
        <v>914</v>
      </c>
      <c r="C118" s="242" t="s">
        <v>914</v>
      </c>
      <c r="D118" s="241" t="s">
        <v>954</v>
      </c>
      <c r="E118" s="241" t="s">
        <v>954</v>
      </c>
      <c r="F118" s="242" t="s">
        <v>954</v>
      </c>
      <c r="G118" s="58" t="s">
        <v>872</v>
      </c>
      <c r="H118" s="62" t="s">
        <v>759</v>
      </c>
      <c r="I118" s="63">
        <v>8.85</v>
      </c>
      <c r="J118" s="63">
        <v>3.86</v>
      </c>
      <c r="K118" s="63">
        <v>3.86</v>
      </c>
      <c r="L118" s="64" t="s">
        <v>759</v>
      </c>
      <c r="M118" s="65">
        <v>7527.3</v>
      </c>
      <c r="N118" s="65">
        <v>0.05</v>
      </c>
      <c r="O118" s="65">
        <v>0.05</v>
      </c>
    </row>
    <row r="119" spans="1:15" ht="12.75" x14ac:dyDescent="0.2">
      <c r="A119" s="241" t="s">
        <v>915</v>
      </c>
      <c r="B119" s="241" t="s">
        <v>915</v>
      </c>
      <c r="C119" s="242" t="s">
        <v>915</v>
      </c>
      <c r="D119" s="241" t="s">
        <v>955</v>
      </c>
      <c r="E119" s="241" t="s">
        <v>955</v>
      </c>
      <c r="F119" s="242" t="s">
        <v>955</v>
      </c>
      <c r="G119" s="58" t="s">
        <v>873</v>
      </c>
      <c r="H119" s="62" t="s">
        <v>759</v>
      </c>
      <c r="I119" s="63">
        <v>30.5</v>
      </c>
      <c r="J119" s="63">
        <v>0.62</v>
      </c>
      <c r="K119" s="63">
        <v>0.62</v>
      </c>
      <c r="L119" s="64" t="s">
        <v>759</v>
      </c>
      <c r="M119" s="65">
        <v>1291.1400000000001</v>
      </c>
      <c r="N119" s="65">
        <v>0.05</v>
      </c>
      <c r="O119" s="65">
        <v>0.05</v>
      </c>
    </row>
    <row r="120" spans="1:15" ht="12.75" x14ac:dyDescent="0.2">
      <c r="A120" s="241" t="s">
        <v>916</v>
      </c>
      <c r="B120" s="241" t="s">
        <v>916</v>
      </c>
      <c r="C120" s="242" t="s">
        <v>916</v>
      </c>
      <c r="D120" s="241" t="s">
        <v>956</v>
      </c>
      <c r="E120" s="241" t="s">
        <v>956</v>
      </c>
      <c r="F120" s="242" t="s">
        <v>956</v>
      </c>
      <c r="G120" s="58" t="s">
        <v>874</v>
      </c>
      <c r="H120" s="62" t="s">
        <v>759</v>
      </c>
      <c r="I120" s="63" t="s">
        <v>759</v>
      </c>
      <c r="J120" s="63" t="s">
        <v>759</v>
      </c>
      <c r="K120" s="63" t="s">
        <v>759</v>
      </c>
      <c r="L120" s="64" t="s">
        <v>759</v>
      </c>
      <c r="M120" s="65">
        <v>4042.81</v>
      </c>
      <c r="N120" s="65">
        <v>0.05</v>
      </c>
      <c r="O120" s="65">
        <v>0.05</v>
      </c>
    </row>
    <row r="121" spans="1:15" ht="12.75" x14ac:dyDescent="0.2">
      <c r="A121" s="241" t="s">
        <v>917</v>
      </c>
      <c r="B121" s="241" t="s">
        <v>917</v>
      </c>
      <c r="C121" s="242" t="s">
        <v>917</v>
      </c>
      <c r="D121" s="241" t="s">
        <v>957</v>
      </c>
      <c r="E121" s="241" t="s">
        <v>957</v>
      </c>
      <c r="F121" s="242" t="s">
        <v>957</v>
      </c>
      <c r="G121" s="58" t="s">
        <v>875</v>
      </c>
      <c r="H121" s="62" t="s">
        <v>759</v>
      </c>
      <c r="I121" s="63">
        <v>36</v>
      </c>
      <c r="J121" s="63">
        <v>3.86</v>
      </c>
      <c r="K121" s="63">
        <v>3.86</v>
      </c>
      <c r="L121" s="64" t="s">
        <v>759</v>
      </c>
      <c r="M121" s="65">
        <v>2399.88</v>
      </c>
      <c r="N121" s="65">
        <v>0.05</v>
      </c>
      <c r="O121" s="65">
        <v>0.05</v>
      </c>
    </row>
    <row r="122" spans="1:15" ht="12.75" x14ac:dyDescent="0.2">
      <c r="A122" s="241" t="s">
        <v>918</v>
      </c>
      <c r="B122" s="241" t="s">
        <v>918</v>
      </c>
      <c r="C122" s="242" t="s">
        <v>918</v>
      </c>
      <c r="D122" s="241" t="s">
        <v>958</v>
      </c>
      <c r="E122" s="241" t="s">
        <v>958</v>
      </c>
      <c r="F122" s="242" t="s">
        <v>958</v>
      </c>
      <c r="G122" s="58" t="s">
        <v>876</v>
      </c>
      <c r="H122" s="62">
        <v>4.5229999999999997</v>
      </c>
      <c r="I122" s="63">
        <v>28.66</v>
      </c>
      <c r="J122" s="63">
        <v>0.84</v>
      </c>
      <c r="K122" s="63">
        <v>0.84</v>
      </c>
      <c r="L122" s="64" t="s">
        <v>759</v>
      </c>
      <c r="M122" s="65">
        <v>2407.2199999999998</v>
      </c>
      <c r="N122" s="65">
        <v>0.05</v>
      </c>
      <c r="O122" s="65">
        <v>0.05</v>
      </c>
    </row>
    <row r="123" spans="1:15" ht="12.75" x14ac:dyDescent="0.2">
      <c r="A123" s="241" t="s">
        <v>919</v>
      </c>
      <c r="B123" s="241" t="s">
        <v>919</v>
      </c>
      <c r="C123" s="242" t="s">
        <v>919</v>
      </c>
      <c r="D123" s="241" t="s">
        <v>959</v>
      </c>
      <c r="E123" s="241" t="s">
        <v>959</v>
      </c>
      <c r="F123" s="242" t="s">
        <v>959</v>
      </c>
      <c r="G123" s="58" t="s">
        <v>877</v>
      </c>
      <c r="H123" s="62" t="s">
        <v>759</v>
      </c>
      <c r="I123" s="63">
        <v>643.47</v>
      </c>
      <c r="J123" s="63">
        <v>0.77</v>
      </c>
      <c r="K123" s="63">
        <v>0.77</v>
      </c>
      <c r="L123" s="64" t="s">
        <v>759</v>
      </c>
      <c r="M123" s="65">
        <v>64996.82</v>
      </c>
      <c r="N123" s="65">
        <v>0.05</v>
      </c>
      <c r="O123" s="65">
        <v>0.05</v>
      </c>
    </row>
    <row r="124" spans="1:15" ht="12.75" x14ac:dyDescent="0.2">
      <c r="A124" s="241" t="s">
        <v>920</v>
      </c>
      <c r="B124" s="241" t="s">
        <v>920</v>
      </c>
      <c r="C124" s="242" t="s">
        <v>920</v>
      </c>
      <c r="D124" s="241" t="s">
        <v>960</v>
      </c>
      <c r="E124" s="241" t="s">
        <v>960</v>
      </c>
      <c r="F124" s="242" t="s">
        <v>960</v>
      </c>
      <c r="G124" s="58" t="s">
        <v>878</v>
      </c>
      <c r="H124" s="62">
        <v>4.5259999999999998</v>
      </c>
      <c r="I124" s="63">
        <v>224.94</v>
      </c>
      <c r="J124" s="63">
        <v>0.7</v>
      </c>
      <c r="K124" s="63">
        <v>0.7</v>
      </c>
      <c r="L124" s="64">
        <v>-4.6879999999999997</v>
      </c>
      <c r="M124" s="65">
        <v>899.77</v>
      </c>
      <c r="N124" s="65">
        <v>0.05</v>
      </c>
      <c r="O124" s="65">
        <v>0.05</v>
      </c>
    </row>
    <row r="125" spans="1:15" ht="12.75" x14ac:dyDescent="0.2">
      <c r="A125" s="241" t="s">
        <v>921</v>
      </c>
      <c r="B125" s="241" t="s">
        <v>921</v>
      </c>
      <c r="C125" s="242" t="s">
        <v>921</v>
      </c>
      <c r="D125" s="241" t="s">
        <v>961</v>
      </c>
      <c r="E125" s="241" t="s">
        <v>961</v>
      </c>
      <c r="F125" s="242" t="s">
        <v>961</v>
      </c>
      <c r="G125" s="58" t="s">
        <v>879</v>
      </c>
      <c r="H125" s="62">
        <v>4.0590000000000002</v>
      </c>
      <c r="I125" s="63">
        <v>207.74</v>
      </c>
      <c r="J125" s="63">
        <v>0.61</v>
      </c>
      <c r="K125" s="63">
        <v>0.61</v>
      </c>
      <c r="L125" s="64">
        <v>-4.2709999999999999</v>
      </c>
      <c r="M125" s="65">
        <v>727.08</v>
      </c>
      <c r="N125" s="65">
        <v>0.05</v>
      </c>
      <c r="O125" s="65">
        <v>0.05</v>
      </c>
    </row>
    <row r="126" spans="1:15" ht="12.75" x14ac:dyDescent="0.2">
      <c r="A126" s="241" t="s">
        <v>922</v>
      </c>
      <c r="B126" s="241" t="s">
        <v>922</v>
      </c>
      <c r="C126" s="242" t="s">
        <v>922</v>
      </c>
      <c r="D126" s="241" t="s">
        <v>962</v>
      </c>
      <c r="E126" s="241" t="s">
        <v>962</v>
      </c>
      <c r="F126" s="242" t="s">
        <v>962</v>
      </c>
      <c r="G126" s="58" t="s">
        <v>880</v>
      </c>
      <c r="H126" s="62" t="s">
        <v>759</v>
      </c>
      <c r="I126" s="63">
        <v>32.409999999999997</v>
      </c>
      <c r="J126" s="63">
        <v>4.2</v>
      </c>
      <c r="K126" s="63">
        <v>4.2</v>
      </c>
      <c r="L126" s="64" t="s">
        <v>759</v>
      </c>
      <c r="M126" s="65">
        <v>2160.98</v>
      </c>
      <c r="N126" s="65">
        <v>0.05</v>
      </c>
      <c r="O126" s="65">
        <v>0.05</v>
      </c>
    </row>
    <row r="127" spans="1:15" ht="12.75" x14ac:dyDescent="0.2">
      <c r="A127" s="241" t="s">
        <v>923</v>
      </c>
      <c r="B127" s="241" t="s">
        <v>923</v>
      </c>
      <c r="C127" s="242" t="s">
        <v>923</v>
      </c>
      <c r="D127" s="241"/>
      <c r="E127" s="241"/>
      <c r="F127" s="242"/>
      <c r="G127" s="58" t="s">
        <v>881</v>
      </c>
      <c r="H127" s="62">
        <v>4.758</v>
      </c>
      <c r="I127" s="63">
        <v>2682.77</v>
      </c>
      <c r="J127" s="63">
        <v>2.16</v>
      </c>
      <c r="K127" s="63">
        <v>2.16</v>
      </c>
      <c r="L127" s="64" t="s">
        <v>759</v>
      </c>
      <c r="M127" s="65" t="s">
        <v>759</v>
      </c>
      <c r="N127" s="65" t="s">
        <v>759</v>
      </c>
      <c r="O127" s="65" t="s">
        <v>759</v>
      </c>
    </row>
    <row r="128" spans="1:15" ht="12.75" x14ac:dyDescent="0.2">
      <c r="A128" s="241" t="s">
        <v>924</v>
      </c>
      <c r="B128" s="241" t="s">
        <v>924</v>
      </c>
      <c r="C128" s="242" t="s">
        <v>924</v>
      </c>
      <c r="D128" s="241" t="s">
        <v>963</v>
      </c>
      <c r="E128" s="241" t="s">
        <v>963</v>
      </c>
      <c r="F128" s="242" t="s">
        <v>963</v>
      </c>
      <c r="G128" s="58" t="s">
        <v>882</v>
      </c>
      <c r="H128" s="62" t="s">
        <v>759</v>
      </c>
      <c r="I128" s="63">
        <v>1.85</v>
      </c>
      <c r="J128" s="63">
        <v>0.86</v>
      </c>
      <c r="K128" s="63">
        <v>0.86</v>
      </c>
      <c r="L128" s="64" t="s">
        <v>759</v>
      </c>
      <c r="M128" s="65">
        <v>1854.78</v>
      </c>
      <c r="N128" s="65">
        <v>0.05</v>
      </c>
      <c r="O128" s="65">
        <v>0.05</v>
      </c>
    </row>
    <row r="129" spans="1:17" ht="12.75" x14ac:dyDescent="0.2">
      <c r="A129" s="241" t="s">
        <v>925</v>
      </c>
      <c r="B129" s="241" t="s">
        <v>925</v>
      </c>
      <c r="C129" s="242" t="s">
        <v>925</v>
      </c>
      <c r="D129" s="241" t="s">
        <v>964</v>
      </c>
      <c r="E129" s="241" t="s">
        <v>964</v>
      </c>
      <c r="F129" s="242" t="s">
        <v>964</v>
      </c>
      <c r="G129" s="58" t="s">
        <v>883</v>
      </c>
      <c r="H129" s="62" t="s">
        <v>759</v>
      </c>
      <c r="I129" s="63">
        <v>37.18</v>
      </c>
      <c r="J129" s="63">
        <v>0.94</v>
      </c>
      <c r="K129" s="63">
        <v>0.94</v>
      </c>
      <c r="L129" s="64" t="s">
        <v>759</v>
      </c>
      <c r="M129" s="65">
        <v>7436.63</v>
      </c>
      <c r="N129" s="65">
        <v>0.05</v>
      </c>
      <c r="O129" s="65">
        <v>0.05</v>
      </c>
    </row>
    <row r="130" spans="1:17" ht="12.75" x14ac:dyDescent="0.2">
      <c r="A130" s="241" t="s">
        <v>926</v>
      </c>
      <c r="B130" s="241" t="s">
        <v>926</v>
      </c>
      <c r="C130" s="242" t="s">
        <v>926</v>
      </c>
      <c r="D130" s="241" t="s">
        <v>965</v>
      </c>
      <c r="E130" s="241" t="s">
        <v>965</v>
      </c>
      <c r="F130" s="242" t="s">
        <v>965</v>
      </c>
      <c r="G130" s="58" t="s">
        <v>884</v>
      </c>
      <c r="H130" s="62" t="s">
        <v>759</v>
      </c>
      <c r="I130" s="63">
        <v>110.34</v>
      </c>
      <c r="J130" s="63">
        <v>0.84</v>
      </c>
      <c r="K130" s="63">
        <v>0.84</v>
      </c>
      <c r="L130" s="64" t="s">
        <v>759</v>
      </c>
      <c r="M130" s="65">
        <v>16551.3</v>
      </c>
      <c r="N130" s="65">
        <v>0.05</v>
      </c>
      <c r="O130" s="65">
        <v>0.05</v>
      </c>
    </row>
    <row r="131" spans="1:17" ht="12.75" x14ac:dyDescent="0.2">
      <c r="A131" s="241" t="s">
        <v>927</v>
      </c>
      <c r="B131" s="241" t="s">
        <v>927</v>
      </c>
      <c r="C131" s="242" t="s">
        <v>927</v>
      </c>
      <c r="D131" s="241" t="s">
        <v>966</v>
      </c>
      <c r="E131" s="241" t="s">
        <v>966</v>
      </c>
      <c r="F131" s="242" t="s">
        <v>966</v>
      </c>
      <c r="G131" s="58" t="s">
        <v>885</v>
      </c>
      <c r="H131" s="62" t="s">
        <v>759</v>
      </c>
      <c r="I131" s="63">
        <v>16.82</v>
      </c>
      <c r="J131" s="63">
        <v>3.86</v>
      </c>
      <c r="K131" s="63">
        <v>3.86</v>
      </c>
      <c r="L131" s="64" t="s">
        <v>759</v>
      </c>
      <c r="M131" s="65">
        <v>2098.7399999999998</v>
      </c>
      <c r="N131" s="65">
        <v>0.05</v>
      </c>
      <c r="O131" s="65">
        <v>0.05</v>
      </c>
    </row>
    <row r="132" spans="1:17" ht="12.75" x14ac:dyDescent="0.2">
      <c r="A132" s="241" t="s">
        <v>928</v>
      </c>
      <c r="B132" s="241" t="s">
        <v>928</v>
      </c>
      <c r="C132" s="242" t="s">
        <v>928</v>
      </c>
      <c r="D132" s="241" t="s">
        <v>967</v>
      </c>
      <c r="E132" s="241" t="s">
        <v>967</v>
      </c>
      <c r="F132" s="242" t="s">
        <v>967</v>
      </c>
      <c r="G132" s="58" t="s">
        <v>886</v>
      </c>
      <c r="H132" s="62" t="s">
        <v>759</v>
      </c>
      <c r="I132" s="63">
        <v>716.88</v>
      </c>
      <c r="J132" s="63">
        <v>0.62</v>
      </c>
      <c r="K132" s="63">
        <v>0.62</v>
      </c>
      <c r="L132" s="64" t="s">
        <v>759</v>
      </c>
      <c r="M132" s="65">
        <v>179.22</v>
      </c>
      <c r="N132" s="65">
        <v>0.05</v>
      </c>
      <c r="O132" s="65">
        <v>0.05</v>
      </c>
    </row>
    <row r="133" spans="1:17" ht="12.75" x14ac:dyDescent="0.2">
      <c r="A133" s="241" t="s">
        <v>929</v>
      </c>
      <c r="B133" s="241" t="s">
        <v>929</v>
      </c>
      <c r="C133" s="242" t="s">
        <v>929</v>
      </c>
      <c r="D133" s="241" t="s">
        <v>968</v>
      </c>
      <c r="E133" s="241" t="s">
        <v>968</v>
      </c>
      <c r="F133" s="242" t="s">
        <v>968</v>
      </c>
      <c r="G133" s="58" t="s">
        <v>887</v>
      </c>
      <c r="H133" s="62" t="s">
        <v>759</v>
      </c>
      <c r="I133" s="63">
        <v>25.88</v>
      </c>
      <c r="J133" s="63">
        <v>0.61</v>
      </c>
      <c r="K133" s="63">
        <v>0.61</v>
      </c>
      <c r="L133" s="64" t="s">
        <v>759</v>
      </c>
      <c r="M133" s="65">
        <v>908.94</v>
      </c>
      <c r="N133" s="65">
        <v>0.05</v>
      </c>
      <c r="O133" s="65">
        <v>0.05</v>
      </c>
    </row>
    <row r="134" spans="1:17" ht="12.75" x14ac:dyDescent="0.2">
      <c r="A134" s="241" t="s">
        <v>930</v>
      </c>
      <c r="B134" s="241" t="s">
        <v>930</v>
      </c>
      <c r="C134" s="242" t="s">
        <v>930</v>
      </c>
      <c r="D134" s="241" t="s">
        <v>969</v>
      </c>
      <c r="E134" s="241" t="s">
        <v>969</v>
      </c>
      <c r="F134" s="242" t="s">
        <v>969</v>
      </c>
      <c r="G134" s="58" t="s">
        <v>888</v>
      </c>
      <c r="H134" s="62" t="s">
        <v>759</v>
      </c>
      <c r="I134" s="63">
        <v>1429.59</v>
      </c>
      <c r="J134" s="63">
        <v>3.76</v>
      </c>
      <c r="K134" s="63">
        <v>3.76</v>
      </c>
      <c r="L134" s="64">
        <v>-4.6879999999999997</v>
      </c>
      <c r="M134" s="65">
        <v>1429.59</v>
      </c>
      <c r="N134" s="65">
        <v>0.05</v>
      </c>
      <c r="O134" s="65">
        <v>0.05</v>
      </c>
    </row>
    <row r="135" spans="1:17" ht="12.75" x14ac:dyDescent="0.2">
      <c r="A135" s="241" t="s">
        <v>931</v>
      </c>
      <c r="B135" s="241" t="s">
        <v>931</v>
      </c>
      <c r="C135" s="242" t="s">
        <v>931</v>
      </c>
      <c r="D135" s="241" t="s">
        <v>970</v>
      </c>
      <c r="E135" s="241" t="s">
        <v>970</v>
      </c>
      <c r="F135" s="242" t="s">
        <v>970</v>
      </c>
      <c r="G135" s="58" t="s">
        <v>889</v>
      </c>
      <c r="H135" s="62" t="s">
        <v>759</v>
      </c>
      <c r="I135" s="63">
        <v>95.79</v>
      </c>
      <c r="J135" s="63">
        <v>1.5</v>
      </c>
      <c r="K135" s="63">
        <v>1.5</v>
      </c>
      <c r="L135" s="64" t="s">
        <v>759</v>
      </c>
      <c r="M135" s="65">
        <v>3186.7</v>
      </c>
      <c r="N135" s="65">
        <v>0.05</v>
      </c>
      <c r="O135" s="65">
        <v>0.05</v>
      </c>
      <c r="Q135" s="251"/>
    </row>
    <row r="136" spans="1:17" ht="15" customHeight="1" x14ac:dyDescent="0.2">
      <c r="A136" s="45"/>
      <c r="B136" s="87"/>
      <c r="C136" s="57"/>
      <c r="D136" s="46"/>
      <c r="E136" s="87"/>
      <c r="F136" s="57"/>
      <c r="G136" s="58"/>
      <c r="H136" s="62"/>
      <c r="I136" s="63"/>
      <c r="J136" s="63"/>
      <c r="K136" s="63"/>
      <c r="L136" s="64"/>
      <c r="M136" s="65"/>
      <c r="N136" s="65"/>
      <c r="O136" s="65"/>
    </row>
    <row r="137" spans="1:17" ht="15" customHeight="1" x14ac:dyDescent="0.2">
      <c r="A137" s="45"/>
      <c r="B137" s="87"/>
      <c r="C137" s="57"/>
      <c r="D137" s="46"/>
      <c r="E137" s="87"/>
      <c r="F137" s="57"/>
      <c r="G137" s="58"/>
      <c r="H137" s="62"/>
      <c r="I137" s="63"/>
      <c r="J137" s="63"/>
      <c r="K137" s="63"/>
      <c r="L137" s="64"/>
      <c r="M137" s="65"/>
      <c r="N137" s="65"/>
      <c r="O137" s="65"/>
      <c r="Q137" s="251"/>
    </row>
    <row r="138" spans="1:17" ht="15" customHeight="1" x14ac:dyDescent="0.2">
      <c r="A138" s="45"/>
      <c r="B138" s="87"/>
      <c r="C138" s="57"/>
      <c r="D138" s="46"/>
      <c r="E138" s="87"/>
      <c r="F138" s="57"/>
      <c r="G138" s="58"/>
      <c r="H138" s="62"/>
      <c r="I138" s="63"/>
      <c r="J138" s="63"/>
      <c r="K138" s="63"/>
      <c r="L138" s="64"/>
      <c r="M138" s="65"/>
      <c r="N138" s="65"/>
      <c r="O138" s="65"/>
    </row>
    <row r="139" spans="1:17" ht="15" customHeight="1" x14ac:dyDescent="0.2">
      <c r="A139" s="45"/>
      <c r="B139" s="87"/>
      <c r="C139" s="57"/>
      <c r="D139" s="46"/>
      <c r="E139" s="87"/>
      <c r="F139" s="57"/>
      <c r="G139" s="58"/>
      <c r="H139" s="62"/>
      <c r="I139" s="63"/>
      <c r="J139" s="63"/>
      <c r="K139" s="63"/>
      <c r="L139" s="64"/>
      <c r="M139" s="65"/>
      <c r="N139" s="65"/>
      <c r="O139" s="65"/>
    </row>
    <row r="140" spans="1:17" ht="15" customHeight="1" x14ac:dyDescent="0.2">
      <c r="A140" s="45"/>
      <c r="B140" s="87"/>
      <c r="C140" s="57"/>
      <c r="D140" s="46"/>
      <c r="E140" s="87"/>
      <c r="F140" s="57"/>
      <c r="G140" s="58"/>
      <c r="H140" s="62"/>
      <c r="I140" s="63"/>
      <c r="J140" s="63"/>
      <c r="K140" s="63"/>
      <c r="L140" s="64"/>
      <c r="M140" s="65"/>
      <c r="N140" s="65"/>
      <c r="O140" s="65"/>
    </row>
    <row r="141" spans="1:17" ht="15" customHeight="1" x14ac:dyDescent="0.2">
      <c r="A141" s="45"/>
      <c r="B141" s="87"/>
      <c r="C141" s="57"/>
      <c r="D141" s="46"/>
      <c r="E141" s="87"/>
      <c r="F141" s="57"/>
      <c r="G141" s="58"/>
      <c r="H141" s="62"/>
      <c r="I141" s="63"/>
      <c r="J141" s="63"/>
      <c r="K141" s="63"/>
      <c r="L141" s="64"/>
      <c r="M141" s="65"/>
      <c r="N141" s="65"/>
      <c r="O141" s="65"/>
    </row>
    <row r="142" spans="1:17" ht="15" customHeight="1" x14ac:dyDescent="0.2">
      <c r="A142" s="45"/>
      <c r="B142" s="87"/>
      <c r="C142" s="57"/>
      <c r="D142" s="46"/>
      <c r="E142" s="87"/>
      <c r="F142" s="57"/>
      <c r="G142" s="58"/>
      <c r="H142" s="62"/>
      <c r="I142" s="63"/>
      <c r="J142" s="63"/>
      <c r="K142" s="63"/>
      <c r="L142" s="64"/>
      <c r="M142" s="65"/>
      <c r="N142" s="65"/>
      <c r="O142" s="65"/>
    </row>
    <row r="143" spans="1:17" ht="15" customHeight="1" x14ac:dyDescent="0.2">
      <c r="A143" s="45"/>
      <c r="B143" s="87"/>
      <c r="C143" s="57"/>
      <c r="D143" s="46"/>
      <c r="E143" s="87"/>
      <c r="F143" s="57"/>
      <c r="G143" s="58"/>
      <c r="H143" s="62"/>
      <c r="I143" s="63"/>
      <c r="J143" s="63"/>
      <c r="K143" s="63"/>
      <c r="L143" s="64"/>
      <c r="M143" s="65"/>
      <c r="N143" s="65"/>
      <c r="O143" s="65"/>
    </row>
    <row r="144" spans="1:17" ht="15" customHeight="1" x14ac:dyDescent="0.2">
      <c r="A144" s="45"/>
      <c r="B144" s="87"/>
      <c r="C144" s="57"/>
      <c r="D144" s="46"/>
      <c r="E144" s="87"/>
      <c r="F144" s="57"/>
      <c r="G144" s="58"/>
      <c r="H144" s="62"/>
      <c r="I144" s="63"/>
      <c r="J144" s="63"/>
      <c r="K144" s="63"/>
      <c r="L144" s="64"/>
      <c r="M144" s="65"/>
      <c r="N144" s="65"/>
      <c r="O144" s="65"/>
    </row>
    <row r="145" spans="1:15" ht="15" customHeight="1" x14ac:dyDescent="0.2">
      <c r="A145" s="45"/>
      <c r="B145" s="87"/>
      <c r="C145" s="57"/>
      <c r="D145" s="46"/>
      <c r="E145" s="87"/>
      <c r="F145" s="57"/>
      <c r="G145" s="58"/>
      <c r="H145" s="62"/>
      <c r="I145" s="63"/>
      <c r="J145" s="63"/>
      <c r="K145" s="63"/>
      <c r="L145" s="64"/>
      <c r="M145" s="65"/>
      <c r="N145" s="65"/>
      <c r="O145" s="65"/>
    </row>
    <row r="146" spans="1:15" ht="15" customHeight="1" x14ac:dyDescent="0.2">
      <c r="A146" s="45"/>
      <c r="B146" s="87"/>
      <c r="C146" s="57"/>
      <c r="D146" s="46"/>
      <c r="E146" s="87"/>
      <c r="F146" s="57"/>
      <c r="G146" s="58"/>
      <c r="H146" s="62"/>
      <c r="I146" s="63"/>
      <c r="J146" s="63"/>
      <c r="K146" s="63"/>
      <c r="L146" s="64"/>
      <c r="M146" s="65"/>
      <c r="N146" s="65"/>
      <c r="O146" s="65"/>
    </row>
    <row r="147" spans="1:15" ht="15" customHeight="1" x14ac:dyDescent="0.2">
      <c r="A147" s="45"/>
      <c r="B147" s="87"/>
      <c r="C147" s="57"/>
      <c r="D147" s="46"/>
      <c r="E147" s="87"/>
      <c r="F147" s="57"/>
      <c r="G147" s="58"/>
      <c r="H147" s="62"/>
      <c r="I147" s="63"/>
      <c r="J147" s="63"/>
      <c r="K147" s="63"/>
      <c r="L147" s="64"/>
      <c r="M147" s="65"/>
      <c r="N147" s="65"/>
      <c r="O147" s="65"/>
    </row>
    <row r="148" spans="1:15" ht="15" customHeight="1" x14ac:dyDescent="0.2">
      <c r="A148" s="45"/>
      <c r="B148" s="87"/>
      <c r="C148" s="57"/>
      <c r="D148" s="46"/>
      <c r="E148" s="87"/>
      <c r="F148" s="57"/>
      <c r="G148" s="58"/>
      <c r="H148" s="62"/>
      <c r="I148" s="63"/>
      <c r="J148" s="63"/>
      <c r="K148" s="63"/>
      <c r="L148" s="64"/>
      <c r="M148" s="65"/>
      <c r="N148" s="65"/>
      <c r="O148" s="65"/>
    </row>
    <row r="149" spans="1:15" ht="15" customHeight="1" x14ac:dyDescent="0.2">
      <c r="A149" s="45"/>
      <c r="B149" s="87"/>
      <c r="C149" s="57"/>
      <c r="D149" s="46"/>
      <c r="E149" s="87"/>
      <c r="F149" s="57"/>
      <c r="G149" s="58"/>
      <c r="H149" s="62"/>
      <c r="I149" s="63"/>
      <c r="J149" s="63"/>
      <c r="K149" s="63"/>
      <c r="L149" s="64"/>
      <c r="M149" s="65"/>
      <c r="N149" s="65"/>
      <c r="O149" s="65"/>
    </row>
    <row r="150" spans="1:15" ht="15" customHeight="1" x14ac:dyDescent="0.2">
      <c r="A150" s="45"/>
      <c r="B150" s="87"/>
      <c r="C150" s="57"/>
      <c r="D150" s="46"/>
      <c r="E150" s="87"/>
      <c r="F150" s="57"/>
      <c r="G150" s="58"/>
      <c r="H150" s="62"/>
      <c r="I150" s="63"/>
      <c r="J150" s="63"/>
      <c r="K150" s="63"/>
      <c r="L150" s="64"/>
      <c r="M150" s="65"/>
      <c r="N150" s="65"/>
      <c r="O150" s="65"/>
    </row>
    <row r="151" spans="1:15" ht="15" customHeight="1" x14ac:dyDescent="0.2">
      <c r="A151" s="45"/>
      <c r="B151" s="87"/>
      <c r="C151" s="57"/>
      <c r="D151" s="46"/>
      <c r="E151" s="87"/>
      <c r="F151" s="57"/>
      <c r="G151" s="58"/>
      <c r="H151" s="62"/>
      <c r="I151" s="63"/>
      <c r="J151" s="63"/>
      <c r="K151" s="63"/>
      <c r="L151" s="64"/>
      <c r="M151" s="65"/>
      <c r="N151" s="65"/>
      <c r="O151" s="65"/>
    </row>
    <row r="152" spans="1:15" ht="15" customHeight="1" x14ac:dyDescent="0.2">
      <c r="A152" s="45"/>
      <c r="B152" s="87"/>
      <c r="C152" s="57"/>
      <c r="D152" s="46"/>
      <c r="E152" s="87"/>
      <c r="F152" s="57"/>
      <c r="G152" s="58"/>
      <c r="H152" s="62"/>
      <c r="I152" s="63"/>
      <c r="J152" s="63"/>
      <c r="K152" s="63"/>
      <c r="L152" s="64"/>
      <c r="M152" s="65"/>
      <c r="N152" s="65"/>
      <c r="O152" s="65"/>
    </row>
    <row r="153" spans="1:15" ht="15" customHeight="1" x14ac:dyDescent="0.2">
      <c r="A153" s="45"/>
      <c r="B153" s="87"/>
      <c r="C153" s="57"/>
      <c r="D153" s="46"/>
      <c r="E153" s="87"/>
      <c r="F153" s="57"/>
      <c r="G153" s="58"/>
      <c r="H153" s="62"/>
      <c r="I153" s="63"/>
      <c r="J153" s="63"/>
      <c r="K153" s="63"/>
      <c r="L153" s="64"/>
      <c r="M153" s="65"/>
      <c r="N153" s="65"/>
      <c r="O153" s="65"/>
    </row>
    <row r="154" spans="1:15" ht="15" customHeight="1" x14ac:dyDescent="0.2">
      <c r="A154" s="45"/>
      <c r="B154" s="87"/>
      <c r="C154" s="57"/>
      <c r="D154" s="46"/>
      <c r="E154" s="87"/>
      <c r="F154" s="57"/>
      <c r="G154" s="58"/>
      <c r="H154" s="62"/>
      <c r="I154" s="63"/>
      <c r="J154" s="63"/>
      <c r="K154" s="63"/>
      <c r="L154" s="64"/>
      <c r="M154" s="65"/>
      <c r="N154" s="65"/>
      <c r="O154" s="65"/>
    </row>
    <row r="155" spans="1:15" ht="15" customHeight="1" x14ac:dyDescent="0.2">
      <c r="A155" s="45"/>
      <c r="B155" s="87"/>
      <c r="C155" s="57"/>
      <c r="D155" s="46"/>
      <c r="E155" s="87"/>
      <c r="F155" s="57"/>
      <c r="G155" s="58"/>
      <c r="H155" s="62"/>
      <c r="I155" s="63"/>
      <c r="J155" s="63"/>
      <c r="K155" s="63"/>
      <c r="L155" s="64"/>
      <c r="M155" s="65"/>
      <c r="N155" s="65"/>
      <c r="O155" s="65"/>
    </row>
    <row r="156" spans="1:15" ht="15" customHeight="1" x14ac:dyDescent="0.2">
      <c r="A156" s="45"/>
      <c r="B156" s="87"/>
      <c r="C156" s="57"/>
      <c r="D156" s="46"/>
      <c r="E156" s="87"/>
      <c r="F156" s="57"/>
      <c r="G156" s="58"/>
      <c r="H156" s="62"/>
      <c r="I156" s="63"/>
      <c r="J156" s="63"/>
      <c r="K156" s="63"/>
      <c r="L156" s="64"/>
      <c r="M156" s="65"/>
      <c r="N156" s="65"/>
      <c r="O156" s="65"/>
    </row>
    <row r="157" spans="1:15" ht="15" customHeight="1" x14ac:dyDescent="0.2">
      <c r="A157" s="45"/>
      <c r="B157" s="87"/>
      <c r="C157" s="57"/>
      <c r="D157" s="46"/>
      <c r="E157" s="87"/>
      <c r="F157" s="57"/>
      <c r="G157" s="58"/>
      <c r="H157" s="62"/>
      <c r="I157" s="63"/>
      <c r="J157" s="63"/>
      <c r="K157" s="63"/>
      <c r="L157" s="64"/>
      <c r="M157" s="65"/>
      <c r="N157" s="65"/>
      <c r="O157" s="65"/>
    </row>
    <row r="158" spans="1:15" ht="15" customHeight="1" x14ac:dyDescent="0.2">
      <c r="A158" s="45"/>
      <c r="B158" s="87"/>
      <c r="C158" s="57"/>
      <c r="D158" s="46"/>
      <c r="E158" s="87"/>
      <c r="F158" s="57"/>
      <c r="G158" s="58"/>
      <c r="H158" s="62"/>
      <c r="I158" s="63"/>
      <c r="J158" s="63"/>
      <c r="K158" s="63"/>
      <c r="L158" s="64"/>
      <c r="M158" s="65"/>
      <c r="N158" s="65"/>
      <c r="O158" s="65"/>
    </row>
    <row r="159" spans="1:15" ht="15" customHeight="1" x14ac:dyDescent="0.2">
      <c r="A159" s="45"/>
      <c r="B159" s="87"/>
      <c r="C159" s="57"/>
      <c r="D159" s="46"/>
      <c r="E159" s="87"/>
      <c r="F159" s="57"/>
      <c r="G159" s="58"/>
      <c r="H159" s="62"/>
      <c r="I159" s="63"/>
      <c r="J159" s="63"/>
      <c r="K159" s="63"/>
      <c r="L159" s="64"/>
      <c r="M159" s="65"/>
      <c r="N159" s="65"/>
      <c r="O159" s="65"/>
    </row>
    <row r="160" spans="1:15" ht="15" customHeight="1" x14ac:dyDescent="0.2">
      <c r="A160" s="45"/>
      <c r="B160" s="87"/>
      <c r="C160" s="57"/>
      <c r="D160" s="46"/>
      <c r="E160" s="87"/>
      <c r="F160" s="57"/>
      <c r="G160" s="58"/>
      <c r="H160" s="62"/>
      <c r="I160" s="63"/>
      <c r="J160" s="63"/>
      <c r="K160" s="63"/>
      <c r="L160" s="64"/>
      <c r="M160" s="65"/>
      <c r="N160" s="65"/>
      <c r="O160" s="65"/>
    </row>
    <row r="161" spans="1:15" ht="15" customHeight="1" x14ac:dyDescent="0.2">
      <c r="A161" s="45"/>
      <c r="B161" s="87"/>
      <c r="C161" s="57"/>
      <c r="D161" s="46"/>
      <c r="E161" s="87"/>
      <c r="F161" s="57"/>
      <c r="G161" s="58"/>
      <c r="H161" s="62"/>
      <c r="I161" s="63"/>
      <c r="J161" s="63"/>
      <c r="K161" s="63"/>
      <c r="L161" s="64"/>
      <c r="M161" s="65"/>
      <c r="N161" s="65"/>
      <c r="O161" s="65"/>
    </row>
    <row r="162" spans="1:15" ht="15" customHeight="1" x14ac:dyDescent="0.2">
      <c r="A162" s="45"/>
      <c r="B162" s="87"/>
      <c r="C162" s="57"/>
      <c r="D162" s="46"/>
      <c r="E162" s="87"/>
      <c r="F162" s="57"/>
      <c r="G162" s="58"/>
      <c r="H162" s="62"/>
      <c r="I162" s="63"/>
      <c r="J162" s="63"/>
      <c r="K162" s="63"/>
      <c r="L162" s="64"/>
      <c r="M162" s="65"/>
      <c r="N162" s="65"/>
      <c r="O162" s="65"/>
    </row>
    <row r="163" spans="1:15" ht="15" customHeight="1" x14ac:dyDescent="0.2">
      <c r="A163" s="45"/>
      <c r="B163" s="87"/>
      <c r="C163" s="57"/>
      <c r="D163" s="46"/>
      <c r="E163" s="87"/>
      <c r="F163" s="57"/>
      <c r="G163" s="58"/>
      <c r="H163" s="62"/>
      <c r="I163" s="63"/>
      <c r="J163" s="63"/>
      <c r="K163" s="63"/>
      <c r="L163" s="64"/>
      <c r="M163" s="65"/>
      <c r="N163" s="65"/>
      <c r="O163" s="65"/>
    </row>
    <row r="164" spans="1:15" ht="15" customHeight="1" x14ac:dyDescent="0.2">
      <c r="A164" s="45"/>
      <c r="B164" s="87"/>
      <c r="C164" s="57"/>
      <c r="D164" s="46"/>
      <c r="E164" s="87"/>
      <c r="F164" s="57"/>
      <c r="G164" s="58"/>
      <c r="H164" s="62"/>
      <c r="I164" s="63"/>
      <c r="J164" s="63"/>
      <c r="K164" s="63"/>
      <c r="L164" s="64"/>
      <c r="M164" s="65"/>
      <c r="N164" s="65"/>
      <c r="O164" s="65"/>
    </row>
    <row r="165" spans="1:15" ht="15" customHeight="1" x14ac:dyDescent="0.2">
      <c r="A165" s="45"/>
      <c r="B165" s="87"/>
      <c r="C165" s="57"/>
      <c r="D165" s="46"/>
      <c r="E165" s="87"/>
      <c r="F165" s="57"/>
      <c r="G165" s="58"/>
      <c r="H165" s="62"/>
      <c r="I165" s="63"/>
      <c r="J165" s="63"/>
      <c r="K165" s="63"/>
      <c r="L165" s="64"/>
      <c r="M165" s="65"/>
      <c r="N165" s="65"/>
      <c r="O165" s="65"/>
    </row>
    <row r="166" spans="1:15" ht="15" customHeight="1" x14ac:dyDescent="0.2">
      <c r="A166" s="45"/>
      <c r="B166" s="87"/>
      <c r="C166" s="57"/>
      <c r="D166" s="46"/>
      <c r="E166" s="87"/>
      <c r="F166" s="57"/>
      <c r="G166" s="58"/>
      <c r="H166" s="62"/>
      <c r="I166" s="63"/>
      <c r="J166" s="63"/>
      <c r="K166" s="63"/>
      <c r="L166" s="64"/>
      <c r="M166" s="65"/>
      <c r="N166" s="65"/>
      <c r="O166" s="65"/>
    </row>
    <row r="167" spans="1:15" ht="15" customHeight="1" x14ac:dyDescent="0.2">
      <c r="A167" s="45"/>
      <c r="B167" s="87"/>
      <c r="C167" s="57"/>
      <c r="D167" s="46"/>
      <c r="E167" s="87"/>
      <c r="F167" s="57"/>
      <c r="G167" s="58"/>
      <c r="H167" s="62"/>
      <c r="I167" s="63"/>
      <c r="J167" s="63"/>
      <c r="K167" s="63"/>
      <c r="L167" s="64"/>
      <c r="M167" s="65"/>
      <c r="N167" s="65"/>
      <c r="O167" s="65"/>
    </row>
    <row r="168" spans="1:15" ht="15" customHeight="1" x14ac:dyDescent="0.2">
      <c r="A168" s="45"/>
      <c r="B168" s="87"/>
      <c r="C168" s="57"/>
      <c r="D168" s="46"/>
      <c r="E168" s="87"/>
      <c r="F168" s="57"/>
      <c r="G168" s="58"/>
      <c r="H168" s="62"/>
      <c r="I168" s="63"/>
      <c r="J168" s="63"/>
      <c r="K168" s="63"/>
      <c r="L168" s="64"/>
      <c r="M168" s="65"/>
      <c r="N168" s="65"/>
      <c r="O168" s="65"/>
    </row>
    <row r="169" spans="1:15" ht="15" customHeight="1" x14ac:dyDescent="0.2">
      <c r="A169" s="45"/>
      <c r="B169" s="87"/>
      <c r="C169" s="57"/>
      <c r="D169" s="46"/>
      <c r="E169" s="87"/>
      <c r="F169" s="57"/>
      <c r="G169" s="58"/>
      <c r="H169" s="62"/>
      <c r="I169" s="63"/>
      <c r="J169" s="63"/>
      <c r="K169" s="63"/>
      <c r="L169" s="64"/>
      <c r="M169" s="65"/>
      <c r="N169" s="65"/>
      <c r="O169" s="65"/>
    </row>
    <row r="170" spans="1:15" ht="15" customHeight="1" x14ac:dyDescent="0.2">
      <c r="A170" s="45"/>
      <c r="B170" s="87"/>
      <c r="C170" s="57"/>
      <c r="D170" s="46"/>
      <c r="E170" s="87"/>
      <c r="F170" s="57"/>
      <c r="G170" s="58"/>
      <c r="H170" s="62"/>
      <c r="I170" s="63"/>
      <c r="J170" s="63"/>
      <c r="K170" s="63"/>
      <c r="L170" s="64"/>
      <c r="M170" s="65"/>
      <c r="N170" s="65"/>
      <c r="O170" s="65"/>
    </row>
    <row r="171" spans="1:15" ht="15" customHeight="1" x14ac:dyDescent="0.2">
      <c r="A171" s="45"/>
      <c r="B171" s="87"/>
      <c r="C171" s="57"/>
      <c r="D171" s="46"/>
      <c r="E171" s="87"/>
      <c r="F171" s="57"/>
      <c r="G171" s="58"/>
      <c r="H171" s="62"/>
      <c r="I171" s="63"/>
      <c r="J171" s="63"/>
      <c r="K171" s="63"/>
      <c r="L171" s="64"/>
      <c r="M171" s="65"/>
      <c r="N171" s="65"/>
      <c r="O171" s="65"/>
    </row>
    <row r="172" spans="1:15" ht="15" customHeight="1" x14ac:dyDescent="0.2">
      <c r="A172" s="45"/>
      <c r="B172" s="87"/>
      <c r="C172" s="57"/>
      <c r="D172" s="46"/>
      <c r="E172" s="87"/>
      <c r="F172" s="57"/>
      <c r="G172" s="58"/>
      <c r="H172" s="62"/>
      <c r="I172" s="63"/>
      <c r="J172" s="63"/>
      <c r="K172" s="63"/>
      <c r="L172" s="64"/>
      <c r="M172" s="65"/>
      <c r="N172" s="65"/>
      <c r="O172" s="65"/>
    </row>
    <row r="173" spans="1:15" ht="15" customHeight="1" x14ac:dyDescent="0.2">
      <c r="A173" s="45"/>
      <c r="B173" s="87"/>
      <c r="C173" s="57"/>
      <c r="D173" s="46"/>
      <c r="E173" s="87"/>
      <c r="F173" s="57"/>
      <c r="G173" s="58"/>
      <c r="H173" s="62"/>
      <c r="I173" s="63"/>
      <c r="J173" s="63"/>
      <c r="K173" s="63"/>
      <c r="L173" s="64"/>
      <c r="M173" s="65"/>
      <c r="N173" s="65"/>
      <c r="O173" s="65"/>
    </row>
    <row r="174" spans="1:15" ht="15" customHeight="1" x14ac:dyDescent="0.2">
      <c r="A174" s="45"/>
      <c r="B174" s="87"/>
      <c r="C174" s="57"/>
      <c r="D174" s="46"/>
      <c r="E174" s="87"/>
      <c r="F174" s="57"/>
      <c r="G174" s="58"/>
      <c r="H174" s="62"/>
      <c r="I174" s="63"/>
      <c r="J174" s="63"/>
      <c r="K174" s="63"/>
      <c r="L174" s="64"/>
      <c r="M174" s="65"/>
      <c r="N174" s="65"/>
      <c r="O174" s="65"/>
    </row>
    <row r="175" spans="1:15" ht="15" customHeight="1" x14ac:dyDescent="0.2">
      <c r="A175" s="45"/>
      <c r="B175" s="87"/>
      <c r="C175" s="57"/>
      <c r="D175" s="46"/>
      <c r="E175" s="87"/>
      <c r="F175" s="57"/>
      <c r="G175" s="58"/>
      <c r="H175" s="62"/>
      <c r="I175" s="63"/>
      <c r="J175" s="63"/>
      <c r="K175" s="63"/>
      <c r="L175" s="64"/>
      <c r="M175" s="65"/>
      <c r="N175" s="65"/>
      <c r="O175" s="65"/>
    </row>
    <row r="176" spans="1:15" ht="15" customHeight="1" x14ac:dyDescent="0.2">
      <c r="A176" s="45"/>
      <c r="B176" s="87"/>
      <c r="C176" s="57"/>
      <c r="D176" s="46"/>
      <c r="E176" s="87"/>
      <c r="F176" s="57"/>
      <c r="G176" s="58"/>
      <c r="H176" s="62"/>
      <c r="I176" s="63"/>
      <c r="J176" s="63"/>
      <c r="K176" s="63"/>
      <c r="L176" s="64"/>
      <c r="M176" s="65"/>
      <c r="N176" s="65"/>
      <c r="O176" s="65"/>
    </row>
    <row r="177" spans="1:15" ht="15" customHeight="1" x14ac:dyDescent="0.2">
      <c r="A177" s="45"/>
      <c r="B177" s="87"/>
      <c r="C177" s="57"/>
      <c r="D177" s="46"/>
      <c r="E177" s="87"/>
      <c r="F177" s="57"/>
      <c r="G177" s="58"/>
      <c r="H177" s="62"/>
      <c r="I177" s="63"/>
      <c r="J177" s="63"/>
      <c r="K177" s="63"/>
      <c r="L177" s="64"/>
      <c r="M177" s="65"/>
      <c r="N177" s="65"/>
      <c r="O177" s="65"/>
    </row>
    <row r="178" spans="1:15" ht="15" customHeight="1" x14ac:dyDescent="0.2">
      <c r="A178" s="45"/>
      <c r="B178" s="87"/>
      <c r="C178" s="57"/>
      <c r="D178" s="46"/>
      <c r="E178" s="87"/>
      <c r="F178" s="57"/>
      <c r="G178" s="58"/>
      <c r="H178" s="62"/>
      <c r="I178" s="63"/>
      <c r="J178" s="63"/>
      <c r="K178" s="63"/>
      <c r="L178" s="64"/>
      <c r="M178" s="65"/>
      <c r="N178" s="65"/>
      <c r="O178" s="65"/>
    </row>
    <row r="179" spans="1:15" ht="15" customHeight="1" x14ac:dyDescent="0.2">
      <c r="A179" s="45"/>
      <c r="B179" s="87"/>
      <c r="C179" s="57"/>
      <c r="D179" s="46"/>
      <c r="E179" s="87"/>
      <c r="F179" s="57"/>
      <c r="G179" s="58"/>
      <c r="H179" s="62"/>
      <c r="I179" s="63"/>
      <c r="J179" s="63"/>
      <c r="K179" s="63"/>
      <c r="L179" s="64"/>
      <c r="M179" s="65"/>
      <c r="N179" s="65"/>
      <c r="O179" s="65"/>
    </row>
    <row r="180" spans="1:15" ht="15" customHeight="1" x14ac:dyDescent="0.2">
      <c r="A180" s="45"/>
      <c r="B180" s="87"/>
      <c r="C180" s="57"/>
      <c r="D180" s="46"/>
      <c r="E180" s="87"/>
      <c r="F180" s="57"/>
      <c r="G180" s="58"/>
      <c r="H180" s="62"/>
      <c r="I180" s="63"/>
      <c r="J180" s="63"/>
      <c r="K180" s="63"/>
      <c r="L180" s="64"/>
      <c r="M180" s="65"/>
      <c r="N180" s="65"/>
      <c r="O180" s="65"/>
    </row>
    <row r="181" spans="1:15" ht="15" customHeight="1" x14ac:dyDescent="0.2">
      <c r="A181" s="45"/>
      <c r="B181" s="87"/>
      <c r="C181" s="57"/>
      <c r="D181" s="46"/>
      <c r="E181" s="87"/>
      <c r="F181" s="57"/>
      <c r="G181" s="58"/>
      <c r="H181" s="62"/>
      <c r="I181" s="63"/>
      <c r="J181" s="63"/>
      <c r="K181" s="63"/>
      <c r="L181" s="64"/>
      <c r="M181" s="65"/>
      <c r="N181" s="65"/>
      <c r="O181" s="65"/>
    </row>
    <row r="182" spans="1:15" ht="15" customHeight="1" x14ac:dyDescent="0.2">
      <c r="A182" s="45"/>
      <c r="B182" s="87"/>
      <c r="C182" s="57"/>
      <c r="D182" s="46"/>
      <c r="E182" s="87"/>
      <c r="F182" s="57"/>
      <c r="G182" s="58"/>
      <c r="H182" s="62"/>
      <c r="I182" s="63"/>
      <c r="J182" s="63"/>
      <c r="K182" s="63"/>
      <c r="L182" s="64"/>
      <c r="M182" s="65"/>
      <c r="N182" s="65"/>
      <c r="O182" s="65"/>
    </row>
    <row r="183" spans="1:15" ht="15" customHeight="1" x14ac:dyDescent="0.2">
      <c r="A183" s="45"/>
      <c r="B183" s="87"/>
      <c r="C183" s="57"/>
      <c r="D183" s="46"/>
      <c r="E183" s="87"/>
      <c r="F183" s="57"/>
      <c r="G183" s="58"/>
      <c r="H183" s="62"/>
      <c r="I183" s="63"/>
      <c r="J183" s="63"/>
      <c r="K183" s="63"/>
      <c r="L183" s="64"/>
      <c r="M183" s="65"/>
      <c r="N183" s="65"/>
      <c r="O183" s="65"/>
    </row>
    <row r="184" spans="1:15" ht="15" customHeight="1" x14ac:dyDescent="0.2">
      <c r="A184" s="45"/>
      <c r="B184" s="87"/>
      <c r="C184" s="57"/>
      <c r="D184" s="46"/>
      <c r="E184" s="87"/>
      <c r="F184" s="57"/>
      <c r="G184" s="58"/>
      <c r="H184" s="62"/>
      <c r="I184" s="63"/>
      <c r="J184" s="63"/>
      <c r="K184" s="63"/>
      <c r="L184" s="64"/>
      <c r="M184" s="65"/>
      <c r="N184" s="65"/>
      <c r="O184" s="65"/>
    </row>
    <row r="185" spans="1:15" ht="15" customHeight="1" x14ac:dyDescent="0.2">
      <c r="A185" s="45"/>
      <c r="B185" s="87"/>
      <c r="C185" s="57"/>
      <c r="D185" s="46"/>
      <c r="E185" s="87"/>
      <c r="F185" s="57"/>
      <c r="G185" s="58"/>
      <c r="H185" s="62"/>
      <c r="I185" s="63"/>
      <c r="J185" s="63"/>
      <c r="K185" s="63"/>
      <c r="L185" s="64"/>
      <c r="M185" s="65"/>
      <c r="N185" s="65"/>
      <c r="O185" s="65"/>
    </row>
    <row r="186" spans="1:15" ht="15" customHeight="1" x14ac:dyDescent="0.2">
      <c r="A186" s="45"/>
      <c r="B186" s="87"/>
      <c r="C186" s="57"/>
      <c r="D186" s="46"/>
      <c r="E186" s="87"/>
      <c r="F186" s="57"/>
      <c r="G186" s="58"/>
      <c r="H186" s="62"/>
      <c r="I186" s="63"/>
      <c r="J186" s="63"/>
      <c r="K186" s="63"/>
      <c r="L186" s="64"/>
      <c r="M186" s="65"/>
      <c r="N186" s="65"/>
      <c r="O186" s="65"/>
    </row>
    <row r="187" spans="1:15" ht="15" customHeight="1" x14ac:dyDescent="0.2">
      <c r="A187" s="45"/>
      <c r="B187" s="87"/>
      <c r="C187" s="57"/>
      <c r="D187" s="46"/>
      <c r="E187" s="87"/>
      <c r="F187" s="57"/>
      <c r="G187" s="58"/>
      <c r="H187" s="62"/>
      <c r="I187" s="63"/>
      <c r="J187" s="63"/>
      <c r="K187" s="63"/>
      <c r="L187" s="64"/>
      <c r="M187" s="65"/>
      <c r="N187" s="65"/>
      <c r="O187" s="65"/>
    </row>
    <row r="188" spans="1:15" ht="15" customHeight="1" x14ac:dyDescent="0.2">
      <c r="A188" s="45"/>
      <c r="B188" s="87"/>
      <c r="C188" s="57"/>
      <c r="D188" s="46"/>
      <c r="E188" s="87"/>
      <c r="F188" s="57"/>
      <c r="G188" s="58"/>
      <c r="H188" s="62"/>
      <c r="I188" s="63"/>
      <c r="J188" s="63"/>
      <c r="K188" s="63"/>
      <c r="L188" s="64"/>
      <c r="M188" s="65"/>
      <c r="N188" s="65"/>
      <c r="O188" s="65"/>
    </row>
    <row r="189" spans="1:15" ht="15" customHeight="1" x14ac:dyDescent="0.2">
      <c r="A189" s="45"/>
      <c r="B189" s="87"/>
      <c r="C189" s="57"/>
      <c r="D189" s="46"/>
      <c r="E189" s="87"/>
      <c r="F189" s="57"/>
      <c r="G189" s="58"/>
      <c r="H189" s="62"/>
      <c r="I189" s="63"/>
      <c r="J189" s="63"/>
      <c r="K189" s="63"/>
      <c r="L189" s="64"/>
      <c r="M189" s="65"/>
      <c r="N189" s="65"/>
      <c r="O189" s="65"/>
    </row>
    <row r="190" spans="1:15" ht="15" customHeight="1" x14ac:dyDescent="0.2">
      <c r="A190" s="45"/>
      <c r="B190" s="87"/>
      <c r="C190" s="57"/>
      <c r="D190" s="46"/>
      <c r="E190" s="87"/>
      <c r="F190" s="57"/>
      <c r="G190" s="58"/>
      <c r="H190" s="62"/>
      <c r="I190" s="63"/>
      <c r="J190" s="63"/>
      <c r="K190" s="63"/>
      <c r="L190" s="64"/>
      <c r="M190" s="65"/>
      <c r="N190" s="65"/>
      <c r="O190" s="65"/>
    </row>
    <row r="191" spans="1:15" ht="15" customHeight="1" x14ac:dyDescent="0.2">
      <c r="A191" s="45"/>
      <c r="B191" s="87"/>
      <c r="C191" s="57"/>
      <c r="D191" s="46"/>
      <c r="E191" s="87"/>
      <c r="F191" s="57"/>
      <c r="G191" s="58"/>
      <c r="H191" s="62"/>
      <c r="I191" s="63"/>
      <c r="J191" s="63"/>
      <c r="K191" s="63"/>
      <c r="L191" s="64"/>
      <c r="M191" s="65"/>
      <c r="N191" s="65"/>
      <c r="O191" s="65"/>
    </row>
    <row r="192" spans="1:15" ht="15" customHeight="1" x14ac:dyDescent="0.2">
      <c r="A192" s="45"/>
      <c r="B192" s="87"/>
      <c r="C192" s="57"/>
      <c r="D192" s="46"/>
      <c r="E192" s="87"/>
      <c r="F192" s="57"/>
      <c r="G192" s="58"/>
      <c r="H192" s="62"/>
      <c r="I192" s="63"/>
      <c r="J192" s="63"/>
      <c r="K192" s="63"/>
      <c r="L192" s="64"/>
      <c r="M192" s="65"/>
      <c r="N192" s="65"/>
      <c r="O192" s="65"/>
    </row>
    <row r="193" spans="1:15" ht="15" customHeight="1" x14ac:dyDescent="0.2">
      <c r="A193" s="45"/>
      <c r="B193" s="87"/>
      <c r="C193" s="57"/>
      <c r="D193" s="46"/>
      <c r="E193" s="87"/>
      <c r="F193" s="57"/>
      <c r="G193" s="58"/>
      <c r="H193" s="62"/>
      <c r="I193" s="63"/>
      <c r="J193" s="63"/>
      <c r="K193" s="63"/>
      <c r="L193" s="64"/>
      <c r="M193" s="65"/>
      <c r="N193" s="65"/>
      <c r="O193" s="65"/>
    </row>
    <row r="194" spans="1:15" ht="15" customHeight="1" x14ac:dyDescent="0.2">
      <c r="A194" s="45"/>
      <c r="B194" s="87"/>
      <c r="C194" s="57"/>
      <c r="D194" s="46"/>
      <c r="E194" s="87"/>
      <c r="F194" s="57"/>
      <c r="G194" s="58"/>
      <c r="H194" s="62"/>
      <c r="I194" s="63"/>
      <c r="J194" s="63"/>
      <c r="K194" s="63"/>
      <c r="L194" s="64"/>
      <c r="M194" s="65"/>
      <c r="N194" s="65"/>
      <c r="O194" s="65"/>
    </row>
    <row r="195" spans="1:15" ht="15" customHeight="1" x14ac:dyDescent="0.2">
      <c r="A195" s="45"/>
      <c r="B195" s="87"/>
      <c r="C195" s="57"/>
      <c r="D195" s="46"/>
      <c r="E195" s="87"/>
      <c r="F195" s="57"/>
      <c r="G195" s="58"/>
      <c r="H195" s="62"/>
      <c r="I195" s="63"/>
      <c r="J195" s="63"/>
      <c r="K195" s="63"/>
      <c r="L195" s="64"/>
      <c r="M195" s="65"/>
      <c r="N195" s="65"/>
      <c r="O195" s="65"/>
    </row>
    <row r="196" spans="1:15" ht="15" customHeight="1" x14ac:dyDescent="0.2">
      <c r="A196" s="45"/>
      <c r="B196" s="87"/>
      <c r="C196" s="57"/>
      <c r="D196" s="46"/>
      <c r="E196" s="87"/>
      <c r="F196" s="57"/>
      <c r="G196" s="58"/>
      <c r="H196" s="62"/>
      <c r="I196" s="63"/>
      <c r="J196" s="63"/>
      <c r="K196" s="63"/>
      <c r="L196" s="64"/>
      <c r="M196" s="65"/>
      <c r="N196" s="65"/>
      <c r="O196" s="65"/>
    </row>
    <row r="197" spans="1:15" ht="15" customHeight="1" x14ac:dyDescent="0.2">
      <c r="A197" s="45"/>
      <c r="B197" s="87"/>
      <c r="C197" s="57"/>
      <c r="D197" s="46"/>
      <c r="E197" s="87"/>
      <c r="F197" s="57"/>
      <c r="G197" s="58"/>
      <c r="H197" s="62"/>
      <c r="I197" s="63"/>
      <c r="J197" s="63"/>
      <c r="K197" s="63"/>
      <c r="L197" s="64"/>
      <c r="M197" s="65"/>
      <c r="N197" s="65"/>
      <c r="O197" s="65"/>
    </row>
    <row r="198" spans="1:15" ht="15" customHeight="1" x14ac:dyDescent="0.2">
      <c r="A198" s="45"/>
      <c r="B198" s="87"/>
      <c r="C198" s="57"/>
      <c r="D198" s="46"/>
      <c r="E198" s="87"/>
      <c r="F198" s="57"/>
      <c r="G198" s="58"/>
      <c r="H198" s="62"/>
      <c r="I198" s="63"/>
      <c r="J198" s="63"/>
      <c r="K198" s="63"/>
      <c r="L198" s="64"/>
      <c r="M198" s="65"/>
      <c r="N198" s="65"/>
      <c r="O198" s="65"/>
    </row>
    <row r="199" spans="1:15" ht="15" customHeight="1" x14ac:dyDescent="0.2">
      <c r="A199" s="45"/>
      <c r="B199" s="87"/>
      <c r="C199" s="57"/>
      <c r="D199" s="46"/>
      <c r="E199" s="87"/>
      <c r="F199" s="57"/>
      <c r="G199" s="58"/>
      <c r="H199" s="62"/>
      <c r="I199" s="63"/>
      <c r="J199" s="63"/>
      <c r="K199" s="63"/>
      <c r="L199" s="64"/>
      <c r="M199" s="65"/>
      <c r="N199" s="65"/>
      <c r="O199" s="65"/>
    </row>
    <row r="200" spans="1:15" ht="15" customHeight="1" x14ac:dyDescent="0.2">
      <c r="A200" s="45"/>
      <c r="B200" s="87"/>
      <c r="C200" s="57"/>
      <c r="D200" s="46"/>
      <c r="E200" s="87"/>
      <c r="F200" s="57"/>
      <c r="G200" s="58"/>
      <c r="H200" s="62"/>
      <c r="I200" s="63"/>
      <c r="J200" s="63"/>
      <c r="K200" s="63"/>
      <c r="L200" s="64"/>
      <c r="M200" s="65"/>
      <c r="N200" s="65"/>
      <c r="O200" s="65"/>
    </row>
    <row r="201" spans="1:15" ht="15" customHeight="1" x14ac:dyDescent="0.2">
      <c r="A201" s="45"/>
      <c r="B201" s="87"/>
      <c r="C201" s="57"/>
      <c r="D201" s="46"/>
      <c r="E201" s="87"/>
      <c r="F201" s="57"/>
      <c r="G201" s="58"/>
      <c r="H201" s="62"/>
      <c r="I201" s="63"/>
      <c r="J201" s="63"/>
      <c r="K201" s="63"/>
      <c r="L201" s="64"/>
      <c r="M201" s="65"/>
      <c r="N201" s="65"/>
      <c r="O201" s="65"/>
    </row>
    <row r="202" spans="1:15" ht="15" customHeight="1" x14ac:dyDescent="0.2">
      <c r="A202" s="45"/>
      <c r="B202" s="87"/>
      <c r="C202" s="57"/>
      <c r="D202" s="46"/>
      <c r="E202" s="87"/>
      <c r="F202" s="57"/>
      <c r="G202" s="58"/>
      <c r="H202" s="62"/>
      <c r="I202" s="63"/>
      <c r="J202" s="63"/>
      <c r="K202" s="63"/>
      <c r="L202" s="64"/>
      <c r="M202" s="65"/>
      <c r="N202" s="65"/>
      <c r="O202" s="65"/>
    </row>
    <row r="203" spans="1:15" ht="15" customHeight="1" x14ac:dyDescent="0.2">
      <c r="A203" s="45"/>
      <c r="B203" s="87"/>
      <c r="C203" s="57"/>
      <c r="D203" s="46"/>
      <c r="E203" s="87"/>
      <c r="F203" s="57"/>
      <c r="G203" s="58"/>
      <c r="H203" s="62"/>
      <c r="I203" s="63"/>
      <c r="J203" s="63"/>
      <c r="K203" s="63"/>
      <c r="L203" s="64"/>
      <c r="M203" s="65"/>
      <c r="N203" s="65"/>
      <c r="O203" s="65"/>
    </row>
    <row r="204" spans="1:15" ht="15" customHeight="1" x14ac:dyDescent="0.2">
      <c r="A204" s="45"/>
      <c r="B204" s="87"/>
      <c r="C204" s="57"/>
      <c r="D204" s="46"/>
      <c r="E204" s="87"/>
      <c r="F204" s="57"/>
      <c r="G204" s="58"/>
      <c r="H204" s="62"/>
      <c r="I204" s="63"/>
      <c r="J204" s="63"/>
      <c r="K204" s="63"/>
      <c r="L204" s="64"/>
      <c r="M204" s="65"/>
      <c r="N204" s="65"/>
      <c r="O204" s="65"/>
    </row>
    <row r="205" spans="1:15" ht="15" customHeight="1" x14ac:dyDescent="0.2">
      <c r="A205" s="45"/>
      <c r="B205" s="87"/>
      <c r="C205" s="57"/>
      <c r="D205" s="46"/>
      <c r="E205" s="87"/>
      <c r="F205" s="57"/>
      <c r="G205" s="58"/>
      <c r="H205" s="62"/>
      <c r="I205" s="63"/>
      <c r="J205" s="63"/>
      <c r="K205" s="63"/>
      <c r="L205" s="64"/>
      <c r="M205" s="65"/>
      <c r="N205" s="65"/>
      <c r="O205" s="65"/>
    </row>
    <row r="206" spans="1:15" ht="15" customHeight="1" x14ac:dyDescent="0.2">
      <c r="A206" s="45"/>
      <c r="B206" s="87"/>
      <c r="C206" s="57"/>
      <c r="D206" s="46"/>
      <c r="E206" s="87"/>
      <c r="F206" s="57"/>
      <c r="G206" s="58"/>
      <c r="H206" s="62"/>
      <c r="I206" s="63"/>
      <c r="J206" s="63"/>
      <c r="K206" s="63"/>
      <c r="L206" s="64"/>
      <c r="M206" s="65"/>
      <c r="N206" s="65"/>
      <c r="O206" s="65"/>
    </row>
    <row r="207" spans="1:15" ht="15" customHeight="1" x14ac:dyDescent="0.2">
      <c r="A207" s="45"/>
      <c r="B207" s="87"/>
      <c r="C207" s="57"/>
      <c r="D207" s="46"/>
      <c r="E207" s="87"/>
      <c r="F207" s="57"/>
      <c r="G207" s="58"/>
      <c r="H207" s="62"/>
      <c r="I207" s="63"/>
      <c r="J207" s="63"/>
      <c r="K207" s="63"/>
      <c r="L207" s="64"/>
      <c r="M207" s="65"/>
      <c r="N207" s="65"/>
      <c r="O207" s="65"/>
    </row>
    <row r="208" spans="1:15" ht="15" customHeight="1" x14ac:dyDescent="0.2">
      <c r="A208" s="45"/>
      <c r="B208" s="87"/>
      <c r="C208" s="57"/>
      <c r="D208" s="46"/>
      <c r="E208" s="87"/>
      <c r="F208" s="57"/>
      <c r="G208" s="58"/>
      <c r="H208" s="62"/>
      <c r="I208" s="63"/>
      <c r="J208" s="63"/>
      <c r="K208" s="63"/>
      <c r="L208" s="64"/>
      <c r="M208" s="65"/>
      <c r="N208" s="65"/>
      <c r="O208" s="65"/>
    </row>
    <row r="209" spans="1:15" ht="15" customHeight="1" x14ac:dyDescent="0.2">
      <c r="A209" s="45"/>
      <c r="B209" s="87"/>
      <c r="C209" s="57"/>
      <c r="D209" s="46"/>
      <c r="E209" s="87"/>
      <c r="F209" s="57"/>
      <c r="G209" s="58"/>
      <c r="H209" s="62"/>
      <c r="I209" s="63"/>
      <c r="J209" s="63"/>
      <c r="K209" s="63"/>
      <c r="L209" s="64"/>
      <c r="M209" s="65"/>
      <c r="N209" s="65"/>
      <c r="O209" s="65"/>
    </row>
    <row r="210" spans="1:15" ht="15" customHeight="1" x14ac:dyDescent="0.2">
      <c r="A210" s="45"/>
      <c r="B210" s="87"/>
      <c r="C210" s="57"/>
      <c r="D210" s="46"/>
      <c r="E210" s="87"/>
      <c r="F210" s="57"/>
      <c r="G210" s="58"/>
      <c r="H210" s="62"/>
      <c r="I210" s="63"/>
      <c r="J210" s="63"/>
      <c r="K210" s="63"/>
      <c r="L210" s="64"/>
      <c r="M210" s="65"/>
      <c r="N210" s="65"/>
      <c r="O210" s="65"/>
    </row>
    <row r="211" spans="1:15" ht="15" customHeight="1" x14ac:dyDescent="0.2">
      <c r="A211" s="45"/>
      <c r="B211" s="87"/>
      <c r="C211" s="57"/>
      <c r="D211" s="46"/>
      <c r="E211" s="87"/>
      <c r="F211" s="57"/>
      <c r="G211" s="58"/>
      <c r="H211" s="62"/>
      <c r="I211" s="63"/>
      <c r="J211" s="63"/>
      <c r="K211" s="63"/>
      <c r="L211" s="64"/>
      <c r="M211" s="65"/>
      <c r="N211" s="65"/>
      <c r="O211" s="65"/>
    </row>
    <row r="212" spans="1:15" ht="15" customHeight="1" x14ac:dyDescent="0.2">
      <c r="A212" s="45"/>
      <c r="B212" s="87"/>
      <c r="C212" s="57"/>
      <c r="D212" s="46"/>
      <c r="E212" s="87"/>
      <c r="F212" s="57"/>
      <c r="G212" s="58"/>
      <c r="H212" s="62"/>
      <c r="I212" s="63"/>
      <c r="J212" s="63"/>
      <c r="K212" s="63"/>
      <c r="L212" s="64"/>
      <c r="M212" s="65"/>
      <c r="N212" s="65"/>
      <c r="O212" s="65"/>
    </row>
    <row r="213" spans="1:15" ht="15" customHeight="1" x14ac:dyDescent="0.2">
      <c r="A213" s="45"/>
      <c r="B213" s="87"/>
      <c r="C213" s="57"/>
      <c r="D213" s="46"/>
      <c r="E213" s="87"/>
      <c r="F213" s="57"/>
      <c r="G213" s="58"/>
      <c r="H213" s="62"/>
      <c r="I213" s="63"/>
      <c r="J213" s="63"/>
      <c r="K213" s="63"/>
      <c r="L213" s="64"/>
      <c r="M213" s="65"/>
      <c r="N213" s="65"/>
      <c r="O213" s="65"/>
    </row>
    <row r="214" spans="1:15" ht="15" customHeight="1" x14ac:dyDescent="0.2">
      <c r="A214" s="45"/>
      <c r="B214" s="87"/>
      <c r="C214" s="57"/>
      <c r="D214" s="46"/>
      <c r="E214" s="87"/>
      <c r="F214" s="57"/>
      <c r="G214" s="58"/>
      <c r="H214" s="62"/>
      <c r="I214" s="63"/>
      <c r="J214" s="63"/>
      <c r="K214" s="63"/>
      <c r="L214" s="64"/>
      <c r="M214" s="65"/>
      <c r="N214" s="65"/>
      <c r="O214" s="65"/>
    </row>
    <row r="215" spans="1:15" ht="15" customHeight="1" x14ac:dyDescent="0.2">
      <c r="A215" s="45"/>
      <c r="B215" s="87"/>
      <c r="C215" s="57"/>
      <c r="D215" s="46"/>
      <c r="E215" s="87"/>
      <c r="F215" s="57"/>
      <c r="G215" s="58"/>
      <c r="H215" s="62"/>
      <c r="I215" s="63"/>
      <c r="J215" s="63"/>
      <c r="K215" s="63"/>
      <c r="L215" s="64"/>
      <c r="M215" s="65"/>
      <c r="N215" s="65"/>
      <c r="O215" s="65"/>
    </row>
    <row r="216" spans="1:15" ht="15" customHeight="1" x14ac:dyDescent="0.2">
      <c r="A216" s="45"/>
      <c r="B216" s="87"/>
      <c r="C216" s="57"/>
      <c r="D216" s="46"/>
      <c r="E216" s="87"/>
      <c r="F216" s="57"/>
      <c r="G216" s="58"/>
      <c r="H216" s="62"/>
      <c r="I216" s="63"/>
      <c r="J216" s="63"/>
      <c r="K216" s="63"/>
      <c r="L216" s="64"/>
      <c r="M216" s="65"/>
      <c r="N216" s="65"/>
      <c r="O216" s="65"/>
    </row>
    <row r="217" spans="1:15" ht="15" customHeight="1" x14ac:dyDescent="0.2">
      <c r="A217" s="45"/>
      <c r="B217" s="87"/>
      <c r="C217" s="57"/>
      <c r="D217" s="46"/>
      <c r="E217" s="87"/>
      <c r="F217" s="57"/>
      <c r="G217" s="58"/>
      <c r="H217" s="62"/>
      <c r="I217" s="63"/>
      <c r="J217" s="63"/>
      <c r="K217" s="63"/>
      <c r="L217" s="64"/>
      <c r="M217" s="65"/>
      <c r="N217" s="65"/>
      <c r="O217" s="65"/>
    </row>
    <row r="218" spans="1:15" ht="15" customHeight="1" x14ac:dyDescent="0.2">
      <c r="A218" s="45"/>
      <c r="B218" s="87"/>
      <c r="C218" s="57"/>
      <c r="D218" s="46"/>
      <c r="E218" s="87"/>
      <c r="F218" s="57"/>
      <c r="G218" s="58"/>
      <c r="H218" s="62"/>
      <c r="I218" s="63"/>
      <c r="J218" s="63"/>
      <c r="K218" s="63"/>
      <c r="L218" s="64"/>
      <c r="M218" s="65"/>
      <c r="N218" s="65"/>
      <c r="O218" s="65"/>
    </row>
    <row r="219" spans="1:15" ht="15" customHeight="1" x14ac:dyDescent="0.2">
      <c r="A219" s="45"/>
      <c r="B219" s="87"/>
      <c r="C219" s="57"/>
      <c r="D219" s="46"/>
      <c r="E219" s="87"/>
      <c r="F219" s="57"/>
      <c r="G219" s="58"/>
      <c r="H219" s="62"/>
      <c r="I219" s="63"/>
      <c r="J219" s="63"/>
      <c r="K219" s="63"/>
      <c r="L219" s="64"/>
      <c r="M219" s="65"/>
      <c r="N219" s="65"/>
      <c r="O219" s="65"/>
    </row>
    <row r="220" spans="1:15" ht="15" customHeight="1" x14ac:dyDescent="0.2">
      <c r="A220" s="45"/>
      <c r="B220" s="87"/>
      <c r="C220" s="57"/>
      <c r="D220" s="46"/>
      <c r="E220" s="87"/>
      <c r="F220" s="57"/>
      <c r="G220" s="58"/>
      <c r="H220" s="62"/>
      <c r="I220" s="63"/>
      <c r="J220" s="63"/>
      <c r="K220" s="63"/>
      <c r="L220" s="64"/>
      <c r="M220" s="65"/>
      <c r="N220" s="65"/>
      <c r="O220" s="65"/>
    </row>
    <row r="221" spans="1:15" ht="15" customHeight="1" x14ac:dyDescent="0.2">
      <c r="A221" s="45"/>
      <c r="B221" s="87"/>
      <c r="C221" s="57"/>
      <c r="D221" s="46"/>
      <c r="E221" s="87"/>
      <c r="F221" s="57"/>
      <c r="G221" s="58"/>
      <c r="H221" s="62"/>
      <c r="I221" s="63"/>
      <c r="J221" s="63"/>
      <c r="K221" s="63"/>
      <c r="L221" s="64"/>
      <c r="M221" s="65"/>
      <c r="N221" s="65"/>
      <c r="O221" s="65"/>
    </row>
    <row r="222" spans="1:15" ht="15" customHeight="1" x14ac:dyDescent="0.2">
      <c r="A222" s="45"/>
      <c r="B222" s="87"/>
      <c r="C222" s="57"/>
      <c r="D222" s="46"/>
      <c r="E222" s="87"/>
      <c r="F222" s="57"/>
      <c r="G222" s="58"/>
      <c r="H222" s="62"/>
      <c r="I222" s="63"/>
      <c r="J222" s="63"/>
      <c r="K222" s="63"/>
      <c r="L222" s="64"/>
      <c r="M222" s="65"/>
      <c r="N222" s="65"/>
      <c r="O222" s="65"/>
    </row>
    <row r="223" spans="1:15" ht="15" customHeight="1" x14ac:dyDescent="0.2">
      <c r="A223" s="45"/>
      <c r="B223" s="87"/>
      <c r="C223" s="57"/>
      <c r="D223" s="46"/>
      <c r="E223" s="87"/>
      <c r="F223" s="57"/>
      <c r="G223" s="58"/>
      <c r="H223" s="62"/>
      <c r="I223" s="63"/>
      <c r="J223" s="63"/>
      <c r="K223" s="63"/>
      <c r="L223" s="64"/>
      <c r="M223" s="65"/>
      <c r="N223" s="65"/>
      <c r="O223" s="65"/>
    </row>
    <row r="224" spans="1:15" ht="15" customHeight="1" x14ac:dyDescent="0.2">
      <c r="A224" s="45"/>
      <c r="B224" s="87"/>
      <c r="C224" s="57"/>
      <c r="D224" s="46"/>
      <c r="E224" s="87"/>
      <c r="F224" s="57"/>
      <c r="G224" s="58"/>
      <c r="H224" s="62"/>
      <c r="I224" s="63"/>
      <c r="J224" s="63"/>
      <c r="K224" s="63"/>
      <c r="L224" s="64"/>
      <c r="M224" s="65"/>
      <c r="N224" s="65"/>
      <c r="O224" s="65"/>
    </row>
    <row r="225" spans="1:15" ht="15" customHeight="1" x14ac:dyDescent="0.2">
      <c r="A225" s="45"/>
      <c r="B225" s="87"/>
      <c r="C225" s="57"/>
      <c r="D225" s="46"/>
      <c r="E225" s="87"/>
      <c r="F225" s="57"/>
      <c r="G225" s="58"/>
      <c r="H225" s="62"/>
      <c r="I225" s="63"/>
      <c r="J225" s="63"/>
      <c r="K225" s="63"/>
      <c r="L225" s="64"/>
      <c r="M225" s="65"/>
      <c r="N225" s="65"/>
      <c r="O225" s="65"/>
    </row>
    <row r="226" spans="1:15" ht="15" customHeight="1" x14ac:dyDescent="0.2">
      <c r="A226" s="45"/>
      <c r="B226" s="87"/>
      <c r="C226" s="57"/>
      <c r="D226" s="46"/>
      <c r="E226" s="87"/>
      <c r="F226" s="57"/>
      <c r="G226" s="58"/>
      <c r="H226" s="62"/>
      <c r="I226" s="63"/>
      <c r="J226" s="63"/>
      <c r="K226" s="63"/>
      <c r="L226" s="64"/>
      <c r="M226" s="65"/>
      <c r="N226" s="65"/>
      <c r="O226" s="65"/>
    </row>
    <row r="227" spans="1:15" ht="15" customHeight="1" x14ac:dyDescent="0.2">
      <c r="A227" s="45"/>
      <c r="B227" s="87"/>
      <c r="C227" s="57"/>
      <c r="D227" s="46"/>
      <c r="E227" s="87"/>
      <c r="F227" s="57"/>
      <c r="G227" s="58"/>
      <c r="H227" s="62"/>
      <c r="I227" s="63"/>
      <c r="J227" s="63"/>
      <c r="K227" s="63"/>
      <c r="L227" s="64"/>
      <c r="M227" s="65"/>
      <c r="N227" s="65"/>
      <c r="O227" s="65"/>
    </row>
    <row r="228" spans="1:15" ht="15" customHeight="1" x14ac:dyDescent="0.2">
      <c r="A228" s="45"/>
      <c r="B228" s="87"/>
      <c r="C228" s="57"/>
      <c r="D228" s="46"/>
      <c r="E228" s="87"/>
      <c r="F228" s="57"/>
      <c r="G228" s="58"/>
      <c r="H228" s="62"/>
      <c r="I228" s="63"/>
      <c r="J228" s="63"/>
      <c r="K228" s="63"/>
      <c r="L228" s="64"/>
      <c r="M228" s="65"/>
      <c r="N228" s="65"/>
      <c r="O228" s="65"/>
    </row>
    <row r="229" spans="1:15" ht="15" customHeight="1" x14ac:dyDescent="0.2">
      <c r="A229" s="45"/>
      <c r="B229" s="87"/>
      <c r="C229" s="57"/>
      <c r="D229" s="46"/>
      <c r="E229" s="87"/>
      <c r="F229" s="57"/>
      <c r="G229" s="58"/>
      <c r="H229" s="62"/>
      <c r="I229" s="63"/>
      <c r="J229" s="63"/>
      <c r="K229" s="63"/>
      <c r="L229" s="64"/>
      <c r="M229" s="65"/>
      <c r="N229" s="65"/>
      <c r="O229" s="65"/>
    </row>
    <row r="230" spans="1:15" ht="15" customHeight="1" x14ac:dyDescent="0.2">
      <c r="A230" s="45"/>
      <c r="B230" s="87"/>
      <c r="C230" s="57"/>
      <c r="D230" s="46"/>
      <c r="E230" s="87"/>
      <c r="F230" s="57"/>
      <c r="G230" s="58"/>
      <c r="H230" s="62"/>
      <c r="I230" s="63"/>
      <c r="J230" s="63"/>
      <c r="K230" s="63"/>
      <c r="L230" s="64"/>
      <c r="M230" s="65"/>
      <c r="N230" s="65"/>
      <c r="O230" s="65"/>
    </row>
    <row r="231" spans="1:15" ht="15" customHeight="1" x14ac:dyDescent="0.2">
      <c r="A231" s="45"/>
      <c r="B231" s="87"/>
      <c r="C231" s="57"/>
      <c r="D231" s="46"/>
      <c r="E231" s="87"/>
      <c r="F231" s="57"/>
      <c r="G231" s="58"/>
      <c r="H231" s="62"/>
      <c r="I231" s="63"/>
      <c r="J231" s="63"/>
      <c r="K231" s="63"/>
      <c r="L231" s="64"/>
      <c r="M231" s="65"/>
      <c r="N231" s="65"/>
      <c r="O231" s="65"/>
    </row>
    <row r="232" spans="1:15" ht="15" customHeight="1" x14ac:dyDescent="0.2">
      <c r="A232" s="45"/>
      <c r="B232" s="87"/>
      <c r="C232" s="57"/>
      <c r="D232" s="46"/>
      <c r="E232" s="87"/>
      <c r="F232" s="57"/>
      <c r="G232" s="58"/>
      <c r="H232" s="62"/>
      <c r="I232" s="63"/>
      <c r="J232" s="63"/>
      <c r="K232" s="63"/>
      <c r="L232" s="64"/>
      <c r="M232" s="65"/>
      <c r="N232" s="65"/>
      <c r="O232" s="65"/>
    </row>
    <row r="233" spans="1:15" ht="15" customHeight="1" x14ac:dyDescent="0.2">
      <c r="A233" s="45"/>
      <c r="B233" s="87"/>
      <c r="C233" s="57"/>
      <c r="D233" s="46"/>
      <c r="E233" s="87"/>
      <c r="F233" s="57"/>
      <c r="G233" s="58"/>
      <c r="H233" s="62"/>
      <c r="I233" s="63"/>
      <c r="J233" s="63"/>
      <c r="K233" s="63"/>
      <c r="L233" s="64"/>
      <c r="M233" s="65"/>
      <c r="N233" s="65"/>
      <c r="O233" s="65"/>
    </row>
    <row r="234" spans="1:15" ht="15" customHeight="1" x14ac:dyDescent="0.2">
      <c r="A234" s="45"/>
      <c r="B234" s="87"/>
      <c r="C234" s="57"/>
      <c r="D234" s="46"/>
      <c r="E234" s="87"/>
      <c r="F234" s="57"/>
      <c r="G234" s="58"/>
      <c r="H234" s="62"/>
      <c r="I234" s="63"/>
      <c r="J234" s="63"/>
      <c r="K234" s="63"/>
      <c r="L234" s="64"/>
      <c r="M234" s="65"/>
      <c r="N234" s="65"/>
      <c r="O234" s="65"/>
    </row>
    <row r="235" spans="1:15" ht="15" customHeight="1" x14ac:dyDescent="0.2">
      <c r="A235" s="45"/>
      <c r="B235" s="87"/>
      <c r="C235" s="57"/>
      <c r="D235" s="46"/>
      <c r="E235" s="87"/>
      <c r="F235" s="57"/>
      <c r="G235" s="58"/>
      <c r="H235" s="62"/>
      <c r="I235" s="63"/>
      <c r="J235" s="63"/>
      <c r="K235" s="63"/>
      <c r="L235" s="64"/>
      <c r="M235" s="65"/>
      <c r="N235" s="65"/>
      <c r="O235" s="65"/>
    </row>
    <row r="236" spans="1:15" ht="15" customHeight="1" x14ac:dyDescent="0.2">
      <c r="A236" s="45"/>
      <c r="B236" s="87"/>
      <c r="C236" s="57"/>
      <c r="D236" s="46"/>
      <c r="E236" s="87"/>
      <c r="F236" s="57"/>
      <c r="G236" s="58"/>
      <c r="H236" s="62"/>
      <c r="I236" s="63"/>
      <c r="J236" s="63"/>
      <c r="K236" s="63"/>
      <c r="L236" s="64"/>
      <c r="M236" s="65"/>
      <c r="N236" s="65"/>
      <c r="O236" s="65"/>
    </row>
    <row r="237" spans="1:15" ht="15" customHeight="1" x14ac:dyDescent="0.2">
      <c r="A237" s="45"/>
      <c r="B237" s="87"/>
      <c r="C237" s="57"/>
      <c r="D237" s="46"/>
      <c r="E237" s="87"/>
      <c r="F237" s="57"/>
      <c r="G237" s="58"/>
      <c r="H237" s="62"/>
      <c r="I237" s="63"/>
      <c r="J237" s="63"/>
      <c r="K237" s="63"/>
      <c r="L237" s="64"/>
      <c r="M237" s="65"/>
      <c r="N237" s="65"/>
      <c r="O237" s="65"/>
    </row>
    <row r="238" spans="1:15" ht="15" customHeight="1" x14ac:dyDescent="0.2">
      <c r="A238" s="45"/>
      <c r="B238" s="87"/>
      <c r="C238" s="57"/>
      <c r="D238" s="46"/>
      <c r="E238" s="87"/>
      <c r="F238" s="57"/>
      <c r="G238" s="58"/>
      <c r="H238" s="62"/>
      <c r="I238" s="63"/>
      <c r="J238" s="63"/>
      <c r="K238" s="63"/>
      <c r="L238" s="64"/>
      <c r="M238" s="65"/>
      <c r="N238" s="65"/>
      <c r="O238" s="65"/>
    </row>
    <row r="239" spans="1:15" ht="15" customHeight="1" x14ac:dyDescent="0.2">
      <c r="A239" s="45"/>
      <c r="B239" s="87"/>
      <c r="C239" s="57"/>
      <c r="D239" s="46"/>
      <c r="E239" s="87"/>
      <c r="F239" s="57"/>
      <c r="G239" s="58"/>
      <c r="H239" s="62"/>
      <c r="I239" s="63"/>
      <c r="J239" s="63"/>
      <c r="K239" s="63"/>
      <c r="L239" s="64"/>
      <c r="M239" s="65"/>
      <c r="N239" s="65"/>
      <c r="O239" s="65"/>
    </row>
    <row r="240" spans="1:15" ht="15" customHeight="1" x14ac:dyDescent="0.2">
      <c r="A240" s="45"/>
      <c r="B240" s="87"/>
      <c r="C240" s="57"/>
      <c r="D240" s="46"/>
      <c r="E240" s="87"/>
      <c r="F240" s="57"/>
      <c r="G240" s="58"/>
      <c r="H240" s="62"/>
      <c r="I240" s="63"/>
      <c r="J240" s="63"/>
      <c r="K240" s="63"/>
      <c r="L240" s="64"/>
      <c r="M240" s="65"/>
      <c r="N240" s="65"/>
      <c r="O240" s="65"/>
    </row>
    <row r="241" spans="1:15" ht="15" customHeight="1" x14ac:dyDescent="0.2">
      <c r="A241" s="45"/>
      <c r="B241" s="87"/>
      <c r="C241" s="57"/>
      <c r="D241" s="46"/>
      <c r="E241" s="87"/>
      <c r="F241" s="57"/>
      <c r="G241" s="58"/>
      <c r="H241" s="62"/>
      <c r="I241" s="63"/>
      <c r="J241" s="63"/>
      <c r="K241" s="63"/>
      <c r="L241" s="64"/>
      <c r="M241" s="65"/>
      <c r="N241" s="65"/>
      <c r="O241" s="65"/>
    </row>
    <row r="242" spans="1:15" ht="15" customHeight="1" x14ac:dyDescent="0.2">
      <c r="A242" s="45"/>
      <c r="B242" s="87"/>
      <c r="C242" s="57"/>
      <c r="D242" s="46"/>
      <c r="E242" s="87"/>
      <c r="F242" s="57"/>
      <c r="G242" s="58"/>
      <c r="H242" s="62"/>
      <c r="I242" s="63"/>
      <c r="J242" s="63"/>
      <c r="K242" s="63"/>
      <c r="L242" s="64"/>
      <c r="M242" s="65"/>
      <c r="N242" s="65"/>
      <c r="O242" s="65"/>
    </row>
    <row r="243" spans="1:15" ht="15" customHeight="1" x14ac:dyDescent="0.2">
      <c r="A243" s="45"/>
      <c r="B243" s="87"/>
      <c r="C243" s="57"/>
      <c r="D243" s="46"/>
      <c r="E243" s="87"/>
      <c r="F243" s="57"/>
      <c r="G243" s="58"/>
      <c r="H243" s="62"/>
      <c r="I243" s="63"/>
      <c r="J243" s="63"/>
      <c r="K243" s="63"/>
      <c r="L243" s="64"/>
      <c r="M243" s="65"/>
      <c r="N243" s="65"/>
      <c r="O243" s="65"/>
    </row>
    <row r="244" spans="1:15" ht="15" customHeight="1" x14ac:dyDescent="0.2">
      <c r="A244" s="45"/>
      <c r="B244" s="87"/>
      <c r="C244" s="57"/>
      <c r="D244" s="46"/>
      <c r="E244" s="87"/>
      <c r="F244" s="57"/>
      <c r="G244" s="58"/>
      <c r="H244" s="62"/>
      <c r="I244" s="63"/>
      <c r="J244" s="63"/>
      <c r="K244" s="63"/>
      <c r="L244" s="64"/>
      <c r="M244" s="65"/>
      <c r="N244" s="65"/>
      <c r="O244" s="65"/>
    </row>
    <row r="245" spans="1:15" ht="15" customHeight="1" x14ac:dyDescent="0.2">
      <c r="A245" s="45"/>
      <c r="B245" s="87"/>
      <c r="C245" s="57"/>
      <c r="D245" s="46"/>
      <c r="E245" s="87"/>
      <c r="F245" s="57"/>
      <c r="G245" s="58"/>
      <c r="H245" s="62"/>
      <c r="I245" s="63"/>
      <c r="J245" s="63"/>
      <c r="K245" s="63"/>
      <c r="L245" s="64"/>
      <c r="M245" s="65"/>
      <c r="N245" s="65"/>
      <c r="O245" s="65"/>
    </row>
    <row r="246" spans="1:15" ht="15" customHeight="1" x14ac:dyDescent="0.2">
      <c r="A246" s="45"/>
      <c r="B246" s="87"/>
      <c r="C246" s="57"/>
      <c r="D246" s="46"/>
      <c r="E246" s="87"/>
      <c r="F246" s="57"/>
      <c r="G246" s="58"/>
      <c r="H246" s="62"/>
      <c r="I246" s="63"/>
      <c r="J246" s="63"/>
      <c r="K246" s="63"/>
      <c r="L246" s="64"/>
      <c r="M246" s="65"/>
      <c r="N246" s="65"/>
      <c r="O246" s="65"/>
    </row>
    <row r="247" spans="1:15" ht="15" customHeight="1" x14ac:dyDescent="0.2">
      <c r="A247" s="45"/>
      <c r="B247" s="87"/>
      <c r="C247" s="57"/>
      <c r="D247" s="46"/>
      <c r="E247" s="87"/>
      <c r="F247" s="57"/>
      <c r="G247" s="58"/>
      <c r="H247" s="62"/>
      <c r="I247" s="63"/>
      <c r="J247" s="63"/>
      <c r="K247" s="63"/>
      <c r="L247" s="64"/>
      <c r="M247" s="65"/>
      <c r="N247" s="65"/>
      <c r="O247" s="65"/>
    </row>
    <row r="248" spans="1:15" ht="15" customHeight="1" x14ac:dyDescent="0.2">
      <c r="A248" s="45"/>
      <c r="B248" s="87"/>
      <c r="C248" s="57"/>
      <c r="D248" s="46"/>
      <c r="E248" s="87"/>
      <c r="F248" s="57"/>
      <c r="G248" s="58"/>
      <c r="H248" s="62"/>
      <c r="I248" s="63"/>
      <c r="J248" s="63"/>
      <c r="K248" s="63"/>
      <c r="L248" s="64"/>
      <c r="M248" s="65"/>
      <c r="N248" s="65"/>
      <c r="O248" s="65"/>
    </row>
    <row r="249" spans="1:15" ht="15" customHeight="1" x14ac:dyDescent="0.2">
      <c r="A249" s="45"/>
      <c r="B249" s="87"/>
      <c r="C249" s="57"/>
      <c r="D249" s="46"/>
      <c r="E249" s="87"/>
      <c r="F249" s="57"/>
      <c r="G249" s="58"/>
      <c r="H249" s="62"/>
      <c r="I249" s="63"/>
      <c r="J249" s="63"/>
      <c r="K249" s="63"/>
      <c r="L249" s="64"/>
      <c r="M249" s="65"/>
      <c r="N249" s="65"/>
      <c r="O249" s="65"/>
    </row>
    <row r="250" spans="1:15" ht="15" customHeight="1" x14ac:dyDescent="0.2">
      <c r="A250" s="45"/>
      <c r="B250" s="87"/>
      <c r="C250" s="57"/>
      <c r="D250" s="46"/>
      <c r="E250" s="87"/>
      <c r="F250" s="57"/>
      <c r="G250" s="58"/>
      <c r="H250" s="62"/>
      <c r="I250" s="63"/>
      <c r="J250" s="63"/>
      <c r="K250" s="63"/>
      <c r="L250" s="64"/>
      <c r="M250" s="65"/>
      <c r="N250" s="65"/>
      <c r="O250" s="65"/>
    </row>
    <row r="251" spans="1:15" ht="15" customHeight="1" x14ac:dyDescent="0.2">
      <c r="A251" s="45"/>
      <c r="B251" s="87"/>
      <c r="C251" s="57"/>
      <c r="D251" s="46"/>
      <c r="E251" s="87"/>
      <c r="F251" s="57"/>
      <c r="G251" s="58"/>
      <c r="H251" s="62"/>
      <c r="I251" s="63"/>
      <c r="J251" s="63"/>
      <c r="K251" s="63"/>
      <c r="L251" s="64"/>
      <c r="M251" s="65"/>
      <c r="N251" s="65"/>
      <c r="O251" s="65"/>
    </row>
    <row r="252" spans="1:15" ht="15" customHeight="1" x14ac:dyDescent="0.2">
      <c r="A252" s="45"/>
      <c r="B252" s="87"/>
      <c r="C252" s="57"/>
      <c r="D252" s="46"/>
      <c r="E252" s="87"/>
      <c r="F252" s="57"/>
      <c r="G252" s="58"/>
      <c r="H252" s="62"/>
      <c r="I252" s="63"/>
      <c r="J252" s="63"/>
      <c r="K252" s="63"/>
      <c r="L252" s="64"/>
      <c r="M252" s="65"/>
      <c r="N252" s="65"/>
      <c r="O252" s="65"/>
    </row>
    <row r="253" spans="1:15" ht="15" customHeight="1" x14ac:dyDescent="0.2">
      <c r="A253" s="45"/>
      <c r="B253" s="87"/>
      <c r="C253" s="57"/>
      <c r="D253" s="46"/>
      <c r="E253" s="87"/>
      <c r="F253" s="57"/>
      <c r="G253" s="58"/>
      <c r="H253" s="62"/>
      <c r="I253" s="63"/>
      <c r="J253" s="63"/>
      <c r="K253" s="63"/>
      <c r="L253" s="64"/>
      <c r="M253" s="65"/>
      <c r="N253" s="65"/>
      <c r="O253" s="65"/>
    </row>
    <row r="254" spans="1:15" ht="15" customHeight="1" x14ac:dyDescent="0.2">
      <c r="A254" s="45"/>
      <c r="B254" s="87"/>
      <c r="C254" s="57"/>
      <c r="D254" s="46"/>
      <c r="E254" s="87"/>
      <c r="F254" s="57"/>
      <c r="G254" s="58"/>
      <c r="H254" s="62"/>
      <c r="I254" s="63"/>
      <c r="J254" s="63"/>
      <c r="K254" s="63"/>
      <c r="L254" s="64"/>
      <c r="M254" s="65"/>
      <c r="N254" s="65"/>
      <c r="O254" s="65"/>
    </row>
    <row r="255" spans="1:15" ht="15" customHeight="1" x14ac:dyDescent="0.2">
      <c r="A255" s="45"/>
      <c r="B255" s="87"/>
      <c r="C255" s="57"/>
      <c r="D255" s="46"/>
      <c r="E255" s="87"/>
      <c r="F255" s="57"/>
      <c r="G255" s="58"/>
      <c r="H255" s="62"/>
      <c r="I255" s="63"/>
      <c r="J255" s="63"/>
      <c r="K255" s="63"/>
      <c r="L255" s="64"/>
      <c r="M255" s="65"/>
      <c r="N255" s="65"/>
      <c r="O255" s="65"/>
    </row>
    <row r="256" spans="1:15" ht="15" customHeight="1" x14ac:dyDescent="0.2">
      <c r="A256" s="45"/>
      <c r="B256" s="87"/>
      <c r="C256" s="57"/>
      <c r="D256" s="46"/>
      <c r="E256" s="87"/>
      <c r="F256" s="57"/>
      <c r="G256" s="58"/>
      <c r="H256" s="62"/>
      <c r="I256" s="63"/>
      <c r="J256" s="63"/>
      <c r="K256" s="63"/>
      <c r="L256" s="64"/>
      <c r="M256" s="65"/>
      <c r="N256" s="65"/>
      <c r="O256" s="65"/>
    </row>
    <row r="257" spans="1:15" ht="15" customHeight="1" x14ac:dyDescent="0.2">
      <c r="A257" s="45"/>
      <c r="B257" s="87"/>
      <c r="C257" s="57"/>
      <c r="D257" s="46"/>
      <c r="E257" s="87"/>
      <c r="F257" s="57"/>
      <c r="G257" s="58"/>
      <c r="H257" s="62"/>
      <c r="I257" s="63"/>
      <c r="J257" s="63"/>
      <c r="K257" s="63"/>
      <c r="L257" s="64"/>
      <c r="M257" s="65"/>
      <c r="N257" s="65"/>
      <c r="O257" s="65"/>
    </row>
    <row r="258" spans="1:15" ht="15" customHeight="1" x14ac:dyDescent="0.2">
      <c r="A258" s="45"/>
      <c r="B258" s="87"/>
      <c r="C258" s="57"/>
      <c r="D258" s="46"/>
      <c r="E258" s="87"/>
      <c r="F258" s="57"/>
      <c r="G258" s="58"/>
      <c r="H258" s="62"/>
      <c r="I258" s="63"/>
      <c r="J258" s="63"/>
      <c r="K258" s="63"/>
      <c r="L258" s="64"/>
      <c r="M258" s="65"/>
      <c r="N258" s="65"/>
      <c r="O258" s="65"/>
    </row>
    <row r="259" spans="1:15" ht="15" customHeight="1" x14ac:dyDescent="0.2">
      <c r="A259" s="45"/>
      <c r="B259" s="87"/>
      <c r="C259" s="57"/>
      <c r="D259" s="46"/>
      <c r="E259" s="87"/>
      <c r="F259" s="57"/>
      <c r="G259" s="58"/>
      <c r="H259" s="62"/>
      <c r="I259" s="63"/>
      <c r="J259" s="63"/>
      <c r="K259" s="63"/>
      <c r="L259" s="64"/>
      <c r="M259" s="65"/>
      <c r="N259" s="65"/>
      <c r="O259" s="65"/>
    </row>
    <row r="260" spans="1:15" ht="15" customHeight="1" x14ac:dyDescent="0.2">
      <c r="A260" s="45"/>
      <c r="B260" s="87"/>
      <c r="C260" s="57"/>
      <c r="D260" s="46"/>
      <c r="E260" s="87"/>
      <c r="F260" s="57"/>
      <c r="G260" s="58"/>
      <c r="H260" s="62"/>
      <c r="I260" s="63"/>
      <c r="J260" s="63"/>
      <c r="K260" s="63"/>
      <c r="L260" s="64"/>
      <c r="M260" s="65"/>
      <c r="N260" s="65"/>
      <c r="O260" s="65"/>
    </row>
  </sheetData>
  <autoFilter ref="A10:O135"/>
  <mergeCells count="12">
    <mergeCell ref="D6:F6"/>
    <mergeCell ref="A5:C5"/>
    <mergeCell ref="A6:C6"/>
    <mergeCell ref="D7:F7"/>
    <mergeCell ref="D8:F8"/>
    <mergeCell ref="A7:C7"/>
    <mergeCell ref="A8:C8"/>
    <mergeCell ref="F1:O1"/>
    <mergeCell ref="A2:O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3"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ignoredErrors>
    <ignoredError sqref="A90:C9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zoomScale="90" zoomScaleNormal="90" zoomScaleSheetLayoutView="100" workbookViewId="0">
      <selection sqref="A1:H1"/>
    </sheetView>
  </sheetViews>
  <sheetFormatPr defaultRowHeight="12.75" x14ac:dyDescent="0.2"/>
  <cols>
    <col min="1" max="1" width="15.85546875" style="51" bestFit="1" customWidth="1"/>
    <col min="2" max="2" width="15" style="51" bestFit="1" customWidth="1"/>
    <col min="3" max="3" width="15.7109375" style="59" bestFit="1" customWidth="1"/>
    <col min="4" max="4" width="50.7109375" style="59" customWidth="1"/>
    <col min="5" max="5" width="14.7109375" style="60" customWidth="1"/>
    <col min="6" max="7" width="14.7109375" style="61" customWidth="1"/>
    <col min="8" max="8" width="14.7109375" style="51" customWidth="1"/>
    <col min="9" max="9" width="15.5703125" style="51" customWidth="1"/>
    <col min="10" max="13" width="9.140625" style="51"/>
    <col min="14" max="14" width="9.42578125" style="51" bestFit="1" customWidth="1"/>
    <col min="15" max="16384" width="9.140625" style="51"/>
  </cols>
  <sheetData>
    <row r="1" spans="1:14" ht="66.75" customHeight="1" x14ac:dyDescent="0.2">
      <c r="A1" s="282" t="s">
        <v>111</v>
      </c>
      <c r="B1" s="282"/>
      <c r="C1" s="282"/>
      <c r="D1" s="282"/>
      <c r="E1" s="282"/>
      <c r="F1" s="282"/>
      <c r="G1" s="282"/>
      <c r="H1" s="282"/>
    </row>
    <row r="2" spans="1:14" s="52" customFormat="1" ht="25.5" customHeight="1" x14ac:dyDescent="0.2">
      <c r="A2" s="284" t="str">
        <f>Overview!B4&amp; " - Effective from "&amp;TEXT(Overview!D4,"D MMMM YYYY")&amp;" - "&amp;Overview!E4&amp;" EDCM import charges"</f>
        <v>Western Power Distribution (West Midlands) plc - Effective from 1 April 2022 - Final EDCM import charges</v>
      </c>
      <c r="B2" s="285"/>
      <c r="C2" s="285"/>
      <c r="D2" s="285"/>
      <c r="E2" s="285"/>
      <c r="F2" s="285"/>
      <c r="G2" s="285"/>
      <c r="H2" s="286"/>
    </row>
    <row r="3" spans="1:14" s="80" customFormat="1" ht="18" x14ac:dyDescent="0.2">
      <c r="A3" s="81"/>
      <c r="B3" s="81"/>
      <c r="C3" s="81"/>
      <c r="D3" s="82"/>
      <c r="E3" s="83"/>
      <c r="F3" s="83"/>
      <c r="G3" s="84"/>
      <c r="H3" s="84"/>
      <c r="I3" s="77"/>
      <c r="J3" s="77"/>
      <c r="K3" s="77"/>
      <c r="L3" s="77"/>
      <c r="M3" s="77"/>
      <c r="N3" s="77"/>
    </row>
    <row r="4" spans="1:14" ht="60.75" customHeight="1" x14ac:dyDescent="0.2">
      <c r="A4" s="53" t="s">
        <v>98</v>
      </c>
      <c r="B4" s="54" t="s">
        <v>64</v>
      </c>
      <c r="C4" s="53" t="s">
        <v>65</v>
      </c>
      <c r="D4" s="55" t="s">
        <v>58</v>
      </c>
      <c r="E4" s="126" t="str">
        <f>'Annex 2 EHV charges'!H10</f>
        <v>Import
Super Red
unit charge
(p/kWh)</v>
      </c>
      <c r="F4" s="126" t="str">
        <f>'Annex 2 EHV charges'!I10</f>
        <v>Import
fixed charge
(p/day)</v>
      </c>
      <c r="G4" s="126" t="str">
        <f>'Annex 2 EHV charges'!J10</f>
        <v>Import
capacity charge
(p/kVA/day)</v>
      </c>
      <c r="H4" s="126" t="str">
        <f>'Annex 2 EHV charges'!K10</f>
        <v>Import
exceeded capacity charge
(p/kVA/day)</v>
      </c>
    </row>
    <row r="5" spans="1:14" x14ac:dyDescent="0.2">
      <c r="A5" s="88">
        <f t="array" ref="A5">IFERROR(INDEX('Annex 2 EHV charges'!$A$11:$A$260, MATCH(0, IF(ISBLANK('Annex 2 EHV charges'!$A$11:$A$260),1, COUNTIF(A$4:$A4, 'Annex 2 EHV charges'!$A$11:$A$260)), 0)),"")</f>
        <v>636</v>
      </c>
      <c r="B5" s="88">
        <f>IF($A5="","",VLOOKUP($A5,'Annex 2 EHV charges'!$A:$O,2,0))</f>
        <v>636</v>
      </c>
      <c r="C5" s="89">
        <f>IF($A5="","",VLOOKUP($A5,'Annex 2 EHV charges'!$A:$O,3,0))</f>
        <v>1470000533244</v>
      </c>
      <c r="D5" s="88" t="str">
        <f>IF($A5="","",VLOOKUP($A5,'Annex 2 EHV charges'!$A:$O,7,0))</f>
        <v>Troughton Farm PV</v>
      </c>
      <c r="E5" s="93" t="str">
        <f>IFERROR(IF(VLOOKUP($A5,'Annex 2 EHV charges'!$A:$O,8,FALSE)=0,"",VLOOKUP($A5,'Annex 2 EHV charges'!$A:$O,8,FALSE)),"")</f>
        <v/>
      </c>
      <c r="F5" s="94">
        <f>IFERROR(IF(VLOOKUP($A5,'Annex 2 EHV charges'!$A:$O,9,FALSE)=0,"",VLOOKUP($A5,'Annex 2 EHV charges'!$A:$O,9,FALSE)),"")</f>
        <v>3.13</v>
      </c>
      <c r="G5" s="95">
        <f>IFERROR(IF(VLOOKUP($A5,'Annex 2 EHV charges'!$A:$O,10,FALSE)=0,"",VLOOKUP($A5,'Annex 2 EHV charges'!$A:$O,10,FALSE)),"")</f>
        <v>3.39</v>
      </c>
      <c r="H5" s="95">
        <f>IFERROR(IF(VLOOKUP($A5,'Annex 2 EHV charges'!$A:$O,11,FALSE)=0,"",VLOOKUP($A5,'Annex 2 EHV charges'!$A:$O,11,FALSE)),"")</f>
        <v>3.39</v>
      </c>
    </row>
    <row r="6" spans="1:14" x14ac:dyDescent="0.2">
      <c r="A6" s="88">
        <f t="array" ref="A6">IFERROR(INDEX('Annex 2 EHV charges'!$A$11:$A$260, MATCH(0, IF(ISBLANK('Annex 2 EHV charges'!$A$11:$A$260),1, COUNTIF(A$4:$A5, 'Annex 2 EHV charges'!$A$11:$A$260)), 0)),"")</f>
        <v>637</v>
      </c>
      <c r="B6" s="88">
        <f>IF($A6="","",VLOOKUP($A6,'Annex 2 EHV charges'!$A:$O,2,0))</f>
        <v>637</v>
      </c>
      <c r="C6" s="89">
        <f>IF($A6="","",VLOOKUP($A6,'Annex 2 EHV charges'!$A:$O,3,0))</f>
        <v>1470001084007</v>
      </c>
      <c r="D6" s="88" t="str">
        <f>IF($A6="","",VLOOKUP($A6,'Annex 2 EHV charges'!$A:$O,7,0))</f>
        <v>Air Liquide</v>
      </c>
      <c r="E6" s="93" t="str">
        <f>IFERROR(IF(VLOOKUP($A6,'Annex 2 EHV charges'!$A:$O,8,FALSE)=0,"",VLOOKUP($A6,'Annex 2 EHV charges'!$A:$O,8,FALSE)),"")</f>
        <v/>
      </c>
      <c r="F6" s="94">
        <f>IFERROR(IF(VLOOKUP($A6,'Annex 2 EHV charges'!$A:$O,9,FALSE)=0,"",VLOOKUP($A6,'Annex 2 EHV charges'!$A:$O,9,FALSE)),"")</f>
        <v>13775.73</v>
      </c>
      <c r="G6" s="95">
        <f>IFERROR(IF(VLOOKUP($A6,'Annex 2 EHV charges'!$A:$O,10,FALSE)=0,"",VLOOKUP($A6,'Annex 2 EHV charges'!$A:$O,10,FALSE)),"")</f>
        <v>0.88</v>
      </c>
      <c r="H6" s="95">
        <f>IFERROR(IF(VLOOKUP($A6,'Annex 2 EHV charges'!$A:$O,11,FALSE)=0,"",VLOOKUP($A6,'Annex 2 EHV charges'!$A:$O,11,FALSE)),"")</f>
        <v>0.88</v>
      </c>
    </row>
    <row r="7" spans="1:14" x14ac:dyDescent="0.2">
      <c r="A7" s="88">
        <f t="array" ref="A7">IFERROR(INDEX('Annex 2 EHV charges'!$A$11:$A$260, MATCH(0, IF(ISBLANK('Annex 2 EHV charges'!$A$11:$A$260),1, COUNTIF(A$4:$A6, 'Annex 2 EHV charges'!$A$11:$A$260)), 0)),"")</f>
        <v>702</v>
      </c>
      <c r="B7" s="88">
        <f>IF($A7="","",VLOOKUP($A7,'Annex 2 EHV charges'!$A:$O,2,0))</f>
        <v>702</v>
      </c>
      <c r="C7" s="89">
        <f>IF($A7="","",VLOOKUP($A7,'Annex 2 EHV charges'!$A:$O,3,0))</f>
        <v>1423197100003</v>
      </c>
      <c r="D7" s="88" t="str">
        <f>IF($A7="","",VLOOKUP($A7,'Annex 2 EHV charges'!$A:$O,7,0))</f>
        <v>Tyseley Waste</v>
      </c>
      <c r="E7" s="93" t="str">
        <f>IFERROR(IF(VLOOKUP($A7,'Annex 2 EHV charges'!$A:$O,8,FALSE)=0,"",VLOOKUP($A7,'Annex 2 EHV charges'!$A:$O,8,FALSE)),"")</f>
        <v/>
      </c>
      <c r="F7" s="94">
        <f>IFERROR(IF(VLOOKUP($A7,'Annex 2 EHV charges'!$A:$O,9,FALSE)=0,"",VLOOKUP($A7,'Annex 2 EHV charges'!$A:$O,9,FALSE)),"")</f>
        <v>71.400000000000006</v>
      </c>
      <c r="G7" s="95">
        <f>IFERROR(IF(VLOOKUP($A7,'Annex 2 EHV charges'!$A:$O,10,FALSE)=0,"",VLOOKUP($A7,'Annex 2 EHV charges'!$A:$O,10,FALSE)),"")</f>
        <v>0.37</v>
      </c>
      <c r="H7" s="95">
        <f>IFERROR(IF(VLOOKUP($A7,'Annex 2 EHV charges'!$A:$O,11,FALSE)=0,"",VLOOKUP($A7,'Annex 2 EHV charges'!$A:$O,11,FALSE)),"")</f>
        <v>0.37</v>
      </c>
    </row>
    <row r="8" spans="1:14" x14ac:dyDescent="0.2">
      <c r="A8" s="88">
        <f t="array" ref="A8">IFERROR(INDEX('Annex 2 EHV charges'!$A$11:$A$260, MATCH(0, IF(ISBLANK('Annex 2 EHV charges'!$A$11:$A$260),1, COUNTIF(A$4:$A7, 'Annex 2 EHV charges'!$A$11:$A$260)), 0)),"")</f>
        <v>704</v>
      </c>
      <c r="B8" s="88">
        <f>IF($A8="","",VLOOKUP($A8,'Annex 2 EHV charges'!$A:$O,2,0))</f>
        <v>704</v>
      </c>
      <c r="C8" s="89">
        <f>IF($A8="","",VLOOKUP($A8,'Annex 2 EHV charges'!$A:$O,3,0))</f>
        <v>1423674500009</v>
      </c>
      <c r="D8" s="88" t="str">
        <f>IF($A8="","",VLOOKUP($A8,'Annex 2 EHV charges'!$A:$O,7,0))</f>
        <v>Takao Europe</v>
      </c>
      <c r="E8" s="93">
        <f>IFERROR(IF(VLOOKUP($A8,'Annex 2 EHV charges'!$A:$O,8,FALSE)=0,"",VLOOKUP($A8,'Annex 2 EHV charges'!$A:$O,8,FALSE)),"")</f>
        <v>4.8810000000000002</v>
      </c>
      <c r="F8" s="94">
        <f>IFERROR(IF(VLOOKUP($A8,'Annex 2 EHV charges'!$A:$O,9,FALSE)=0,"",VLOOKUP($A8,'Annex 2 EHV charges'!$A:$O,9,FALSE)),"")</f>
        <v>2942.82</v>
      </c>
      <c r="G8" s="95">
        <f>IFERROR(IF(VLOOKUP($A8,'Annex 2 EHV charges'!$A:$O,10,FALSE)=0,"",VLOOKUP($A8,'Annex 2 EHV charges'!$A:$O,10,FALSE)),"")</f>
        <v>1.1200000000000001</v>
      </c>
      <c r="H8" s="95">
        <f>IFERROR(IF(VLOOKUP($A8,'Annex 2 EHV charges'!$A:$O,11,FALSE)=0,"",VLOOKUP($A8,'Annex 2 EHV charges'!$A:$O,11,FALSE)),"")</f>
        <v>1.1200000000000001</v>
      </c>
    </row>
    <row r="9" spans="1:14" x14ac:dyDescent="0.2">
      <c r="A9" s="88">
        <f t="array" ref="A9">IFERROR(INDEX('Annex 2 EHV charges'!$A$11:$A$260, MATCH(0, IF(ISBLANK('Annex 2 EHV charges'!$A$11:$A$260),1, COUNTIF(A$4:$A8, 'Annex 2 EHV charges'!$A$11:$A$260)), 0)),"")</f>
        <v>705</v>
      </c>
      <c r="B9" s="88">
        <f>IF($A9="","",VLOOKUP($A9,'Annex 2 EHV charges'!$A:$O,2,0))</f>
        <v>705</v>
      </c>
      <c r="C9" s="89">
        <f>IF($A9="","",VLOOKUP($A9,'Annex 2 EHV charges'!$A:$O,3,0))</f>
        <v>1470000097947</v>
      </c>
      <c r="D9" s="88" t="str">
        <f>IF($A9="","",VLOOKUP($A9,'Annex 2 EHV charges'!$A:$O,7,0))</f>
        <v>Four Ashes Incinerator</v>
      </c>
      <c r="E9" s="93" t="str">
        <f>IFERROR(IF(VLOOKUP($A9,'Annex 2 EHV charges'!$A:$O,8,FALSE)=0,"",VLOOKUP($A9,'Annex 2 EHV charges'!$A:$O,8,FALSE)),"")</f>
        <v/>
      </c>
      <c r="F9" s="94">
        <f>IFERROR(IF(VLOOKUP($A9,'Annex 2 EHV charges'!$A:$O,9,FALSE)=0,"",VLOOKUP($A9,'Annex 2 EHV charges'!$A:$O,9,FALSE)),"")</f>
        <v>212.19</v>
      </c>
      <c r="G9" s="95">
        <f>IFERROR(IF(VLOOKUP($A9,'Annex 2 EHV charges'!$A:$O,10,FALSE)=0,"",VLOOKUP($A9,'Annex 2 EHV charges'!$A:$O,10,FALSE)),"")</f>
        <v>0.39</v>
      </c>
      <c r="H9" s="95">
        <f>IFERROR(IF(VLOOKUP($A9,'Annex 2 EHV charges'!$A:$O,11,FALSE)=0,"",VLOOKUP($A9,'Annex 2 EHV charges'!$A:$O,11,FALSE)),"")</f>
        <v>0.39</v>
      </c>
    </row>
    <row r="10" spans="1:14" x14ac:dyDescent="0.2">
      <c r="A10" s="88">
        <f t="array" ref="A10">IFERROR(INDEX('Annex 2 EHV charges'!$A$11:$A$260, MATCH(0, IF(ISBLANK('Annex 2 EHV charges'!$A$11:$A$260),1, COUNTIF(A$4:$A9, 'Annex 2 EHV charges'!$A$11:$A$260)), 0)),"")</f>
        <v>706</v>
      </c>
      <c r="B10" s="88">
        <f>IF($A10="","",VLOOKUP($A10,'Annex 2 EHV charges'!$A:$O,2,0))</f>
        <v>706</v>
      </c>
      <c r="C10" s="89">
        <f>IF($A10="","",VLOOKUP($A10,'Annex 2 EHV charges'!$A:$O,3,0))</f>
        <v>1470000077913</v>
      </c>
      <c r="D10" s="88" t="str">
        <f>IF($A10="","",VLOOKUP($A10,'Annex 2 EHV charges'!$A:$O,7,0))</f>
        <v>Witches Farm Solar</v>
      </c>
      <c r="E10" s="93">
        <f>IFERROR(IF(VLOOKUP($A10,'Annex 2 EHV charges'!$A:$O,8,FALSE)=0,"",VLOOKUP($A10,'Annex 2 EHV charges'!$A:$O,8,FALSE)),"")</f>
        <v>4.5880000000000001</v>
      </c>
      <c r="F10" s="94">
        <f>IFERROR(IF(VLOOKUP($A10,'Annex 2 EHV charges'!$A:$O,9,FALSE)=0,"",VLOOKUP($A10,'Annex 2 EHV charges'!$A:$O,9,FALSE)),"")</f>
        <v>25.25</v>
      </c>
      <c r="G10" s="95">
        <f>IFERROR(IF(VLOOKUP($A10,'Annex 2 EHV charges'!$A:$O,10,FALSE)=0,"",VLOOKUP($A10,'Annex 2 EHV charges'!$A:$O,10,FALSE)),"")</f>
        <v>0.63</v>
      </c>
      <c r="H10" s="95">
        <f>IFERROR(IF(VLOOKUP($A10,'Annex 2 EHV charges'!$A:$O,11,FALSE)=0,"",VLOOKUP($A10,'Annex 2 EHV charges'!$A:$O,11,FALSE)),"")</f>
        <v>0.63</v>
      </c>
    </row>
    <row r="11" spans="1:14" ht="25.5" x14ac:dyDescent="0.2">
      <c r="A11" s="88">
        <f t="array" ref="A11">IFERROR(INDEX('Annex 2 EHV charges'!$A$11:$A$260, MATCH(0, IF(ISBLANK('Annex 2 EHV charges'!$A$11:$A$260),1, COUNTIF(A$4:$A10, 'Annex 2 EHV charges'!$A$11:$A$260)), 0)),"")</f>
        <v>707</v>
      </c>
      <c r="B11" s="88">
        <f>IF($A11="","",VLOOKUP($A11,'Annex 2 EHV charges'!$A:$O,2,0))</f>
        <v>707</v>
      </c>
      <c r="C11" s="89" t="str">
        <f>IF($A11="","",VLOOKUP($A11,'Annex 2 EHV charges'!$A:$O,3,0))</f>
        <v>1430000001342
1430000001351</v>
      </c>
      <c r="D11" s="88" t="str">
        <f>IF($A11="","",VLOOKUP($A11,'Annex 2 EHV charges'!$A:$O,7,0))</f>
        <v>Uni of Birmingham</v>
      </c>
      <c r="E11" s="93" t="str">
        <f>IFERROR(IF(VLOOKUP($A11,'Annex 2 EHV charges'!$A:$O,8,FALSE)=0,"",VLOOKUP($A11,'Annex 2 EHV charges'!$A:$O,8,FALSE)),"")</f>
        <v/>
      </c>
      <c r="F11" s="94">
        <f>IFERROR(IF(VLOOKUP($A11,'Annex 2 EHV charges'!$A:$O,9,FALSE)=0,"",VLOOKUP($A11,'Annex 2 EHV charges'!$A:$O,9,FALSE)),"")</f>
        <v>19963.62</v>
      </c>
      <c r="G11" s="95">
        <f>IFERROR(IF(VLOOKUP($A11,'Annex 2 EHV charges'!$A:$O,10,FALSE)=0,"",VLOOKUP($A11,'Annex 2 EHV charges'!$A:$O,10,FALSE)),"")</f>
        <v>1.23</v>
      </c>
      <c r="H11" s="95">
        <f>IFERROR(IF(VLOOKUP($A11,'Annex 2 EHV charges'!$A:$O,11,FALSE)=0,"",VLOOKUP($A11,'Annex 2 EHV charges'!$A:$O,11,FALSE)),"")</f>
        <v>1.23</v>
      </c>
    </row>
    <row r="12" spans="1:14" x14ac:dyDescent="0.2">
      <c r="A12" s="88">
        <f t="array" ref="A12">IFERROR(INDEX('Annex 2 EHV charges'!$A$11:$A$260, MATCH(0, IF(ISBLANK('Annex 2 EHV charges'!$A$11:$A$260),1, COUNTIF(A$4:$A11, 'Annex 2 EHV charges'!$A$11:$A$260)), 0)),"")</f>
        <v>709</v>
      </c>
      <c r="B12" s="88">
        <f>IF($A12="","",VLOOKUP($A12,'Annex 2 EHV charges'!$A:$O,2,0))</f>
        <v>709</v>
      </c>
      <c r="C12" s="89">
        <f>IF($A12="","",VLOOKUP($A12,'Annex 2 EHV charges'!$A:$O,3,0))</f>
        <v>1426644200003</v>
      </c>
      <c r="D12" s="88" t="str">
        <f>IF($A12="","",VLOOKUP($A12,'Annex 2 EHV charges'!$A:$O,7,0))</f>
        <v>Severn Trent Water (Wyelands)</v>
      </c>
      <c r="E12" s="93">
        <f>IFERROR(IF(VLOOKUP($A12,'Annex 2 EHV charges'!$A:$O,8,FALSE)=0,"",VLOOKUP($A12,'Annex 2 EHV charges'!$A:$O,8,FALSE)),"")</f>
        <v>4.7869999999999999</v>
      </c>
      <c r="F12" s="94">
        <f>IFERROR(IF(VLOOKUP($A12,'Annex 2 EHV charges'!$A:$O,9,FALSE)=0,"",VLOOKUP($A12,'Annex 2 EHV charges'!$A:$O,9,FALSE)),"")</f>
        <v>8373.18</v>
      </c>
      <c r="G12" s="95">
        <f>IFERROR(IF(VLOOKUP($A12,'Annex 2 EHV charges'!$A:$O,10,FALSE)=0,"",VLOOKUP($A12,'Annex 2 EHV charges'!$A:$O,10,FALSE)),"")</f>
        <v>1.57</v>
      </c>
      <c r="H12" s="95">
        <f>IFERROR(IF(VLOOKUP($A12,'Annex 2 EHV charges'!$A:$O,11,FALSE)=0,"",VLOOKUP($A12,'Annex 2 EHV charges'!$A:$O,11,FALSE)),"")</f>
        <v>1.57</v>
      </c>
    </row>
    <row r="13" spans="1:14" x14ac:dyDescent="0.2">
      <c r="A13" s="88">
        <f t="array" ref="A13">IFERROR(INDEX('Annex 2 EHV charges'!$A$11:$A$260, MATCH(0, IF(ISBLANK('Annex 2 EHV charges'!$A$11:$A$260),1, COUNTIF(A$4:$A12, 'Annex 2 EHV charges'!$A$11:$A$260)), 0)),"")</f>
        <v>710</v>
      </c>
      <c r="B13" s="88">
        <f>IF($A13="","",VLOOKUP($A13,'Annex 2 EHV charges'!$A:$O,2,0))</f>
        <v>710</v>
      </c>
      <c r="C13" s="89">
        <f>IF($A13="","",VLOOKUP($A13,'Annex 2 EHV charges'!$A:$O,3,0))</f>
        <v>1425993500002</v>
      </c>
      <c r="D13" s="88" t="str">
        <f>IF($A13="","",VLOOKUP($A13,'Annex 2 EHV charges'!$A:$O,7,0))</f>
        <v>Wolverhampton Waste Services</v>
      </c>
      <c r="E13" s="93" t="str">
        <f>IFERROR(IF(VLOOKUP($A13,'Annex 2 EHV charges'!$A:$O,8,FALSE)=0,"",VLOOKUP($A13,'Annex 2 EHV charges'!$A:$O,8,FALSE)),"")</f>
        <v/>
      </c>
      <c r="F13" s="94">
        <f>IFERROR(IF(VLOOKUP($A13,'Annex 2 EHV charges'!$A:$O,9,FALSE)=0,"",VLOOKUP($A13,'Annex 2 EHV charges'!$A:$O,9,FALSE)),"")</f>
        <v>191.88</v>
      </c>
      <c r="G13" s="95">
        <f>IFERROR(IF(VLOOKUP($A13,'Annex 2 EHV charges'!$A:$O,10,FALSE)=0,"",VLOOKUP($A13,'Annex 2 EHV charges'!$A:$O,10,FALSE)),"")</f>
        <v>0.49</v>
      </c>
      <c r="H13" s="95">
        <f>IFERROR(IF(VLOOKUP($A13,'Annex 2 EHV charges'!$A:$O,11,FALSE)=0,"",VLOOKUP($A13,'Annex 2 EHV charges'!$A:$O,11,FALSE)),"")</f>
        <v>0.49</v>
      </c>
    </row>
    <row r="14" spans="1:14" ht="25.5" x14ac:dyDescent="0.2">
      <c r="A14" s="88">
        <f t="array" ref="A14">IFERROR(INDEX('Annex 2 EHV charges'!$A$11:$A$260, MATCH(0, IF(ISBLANK('Annex 2 EHV charges'!$A$11:$A$260),1, COUNTIF(A$4:$A13, 'Annex 2 EHV charges'!$A$11:$A$260)), 0)),"")</f>
        <v>711</v>
      </c>
      <c r="B14" s="88">
        <f>IF($A14="","",VLOOKUP($A14,'Annex 2 EHV charges'!$A:$O,2,0))</f>
        <v>711</v>
      </c>
      <c r="C14" s="89" t="str">
        <f>IF($A14="","",VLOOKUP($A14,'Annex 2 EHV charges'!$A:$O,3,0))</f>
        <v>1421696500001
1430000000906</v>
      </c>
      <c r="D14" s="88" t="str">
        <f>IF($A14="","",VLOOKUP($A14,'Annex 2 EHV charges'!$A:$O,7,0))</f>
        <v>Stoke CHP</v>
      </c>
      <c r="E14" s="93" t="str">
        <f>IFERROR(IF(VLOOKUP($A14,'Annex 2 EHV charges'!$A:$O,8,FALSE)=0,"",VLOOKUP($A14,'Annex 2 EHV charges'!$A:$O,8,FALSE)),"")</f>
        <v/>
      </c>
      <c r="F14" s="94">
        <f>IFERROR(IF(VLOOKUP($A14,'Annex 2 EHV charges'!$A:$O,9,FALSE)=0,"",VLOOKUP($A14,'Annex 2 EHV charges'!$A:$O,9,FALSE)),"")</f>
        <v>149.13999999999999</v>
      </c>
      <c r="G14" s="95">
        <f>IFERROR(IF(VLOOKUP($A14,'Annex 2 EHV charges'!$A:$O,10,FALSE)=0,"",VLOOKUP($A14,'Annex 2 EHV charges'!$A:$O,10,FALSE)),"")</f>
        <v>0.54</v>
      </c>
      <c r="H14" s="95">
        <f>IFERROR(IF(VLOOKUP($A14,'Annex 2 EHV charges'!$A:$O,11,FALSE)=0,"",VLOOKUP($A14,'Annex 2 EHV charges'!$A:$O,11,FALSE)),"")</f>
        <v>0.54</v>
      </c>
    </row>
    <row r="15" spans="1:14" ht="25.5" x14ac:dyDescent="0.2">
      <c r="A15" s="88">
        <f t="array" ref="A15">IFERROR(INDEX('Annex 2 EHV charges'!$A$11:$A$260, MATCH(0, IF(ISBLANK('Annex 2 EHV charges'!$A$11:$A$260),1, COUNTIF(A$4:$A14, 'Annex 2 EHV charges'!$A$11:$A$260)), 0)),"")</f>
        <v>712</v>
      </c>
      <c r="B15" s="88">
        <f>IF($A15="","",VLOOKUP($A15,'Annex 2 EHV charges'!$A:$O,2,0))</f>
        <v>712</v>
      </c>
      <c r="C15" s="89" t="str">
        <f>IF($A15="","",VLOOKUP($A15,'Annex 2 EHV charges'!$A:$O,3,0))</f>
        <v>1428483000001
1429586500003</v>
      </c>
      <c r="D15" s="88" t="str">
        <f>IF($A15="","",VLOOKUP($A15,'Annex 2 EHV charges'!$A:$O,7,0))</f>
        <v>WBB Minerals</v>
      </c>
      <c r="E15" s="93" t="str">
        <f>IFERROR(IF(VLOOKUP($A15,'Annex 2 EHV charges'!$A:$O,8,FALSE)=0,"",VLOOKUP($A15,'Annex 2 EHV charges'!$A:$O,8,FALSE)),"")</f>
        <v/>
      </c>
      <c r="F15" s="94">
        <f>IFERROR(IF(VLOOKUP($A15,'Annex 2 EHV charges'!$A:$O,9,FALSE)=0,"",VLOOKUP($A15,'Annex 2 EHV charges'!$A:$O,9,FALSE)),"")</f>
        <v>3220.65</v>
      </c>
      <c r="G15" s="95">
        <f>IFERROR(IF(VLOOKUP($A15,'Annex 2 EHV charges'!$A:$O,10,FALSE)=0,"",VLOOKUP($A15,'Annex 2 EHV charges'!$A:$O,10,FALSE)),"")</f>
        <v>0.74</v>
      </c>
      <c r="H15" s="95">
        <f>IFERROR(IF(VLOOKUP($A15,'Annex 2 EHV charges'!$A:$O,11,FALSE)=0,"",VLOOKUP($A15,'Annex 2 EHV charges'!$A:$O,11,FALSE)),"")</f>
        <v>0.74</v>
      </c>
    </row>
    <row r="16" spans="1:14" x14ac:dyDescent="0.2">
      <c r="A16" s="88">
        <f t="array" ref="A16">IFERROR(INDEX('Annex 2 EHV charges'!$A$11:$A$260, MATCH(0, IF(ISBLANK('Annex 2 EHV charges'!$A$11:$A$260),1, COUNTIF(A$4:$A15, 'Annex 2 EHV charges'!$A$11:$A$260)), 0)),"")</f>
        <v>713</v>
      </c>
      <c r="B16" s="88">
        <f>IF($A16="","",VLOOKUP($A16,'Annex 2 EHV charges'!$A:$O,2,0))</f>
        <v>713</v>
      </c>
      <c r="C16" s="89">
        <f>IF($A16="","",VLOOKUP($A16,'Annex 2 EHV charges'!$A:$O,3,0))</f>
        <v>1422804000005</v>
      </c>
      <c r="D16" s="88" t="str">
        <f>IF($A16="","",VLOOKUP($A16,'Annex 2 EHV charges'!$A:$O,7,0))</f>
        <v>Cauldon Cement</v>
      </c>
      <c r="E16" s="93" t="str">
        <f>IFERROR(IF(VLOOKUP($A16,'Annex 2 EHV charges'!$A:$O,8,FALSE)=0,"",VLOOKUP($A16,'Annex 2 EHV charges'!$A:$O,8,FALSE)),"")</f>
        <v/>
      </c>
      <c r="F16" s="94">
        <f>IFERROR(IF(VLOOKUP($A16,'Annex 2 EHV charges'!$A:$O,9,FALSE)=0,"",VLOOKUP($A16,'Annex 2 EHV charges'!$A:$O,9,FALSE)),"")</f>
        <v>18370.14</v>
      </c>
      <c r="G16" s="95">
        <f>IFERROR(IF(VLOOKUP($A16,'Annex 2 EHV charges'!$A:$O,10,FALSE)=0,"",VLOOKUP($A16,'Annex 2 EHV charges'!$A:$O,10,FALSE)),"")</f>
        <v>1.87</v>
      </c>
      <c r="H16" s="95">
        <f>IFERROR(IF(VLOOKUP($A16,'Annex 2 EHV charges'!$A:$O,11,FALSE)=0,"",VLOOKUP($A16,'Annex 2 EHV charges'!$A:$O,11,FALSE)),"")</f>
        <v>1.87</v>
      </c>
    </row>
    <row r="17" spans="1:8" x14ac:dyDescent="0.2">
      <c r="A17" s="88">
        <f t="array" ref="A17">IFERROR(INDEX('Annex 2 EHV charges'!$A$11:$A$260, MATCH(0, IF(ISBLANK('Annex 2 EHV charges'!$A$11:$A$260),1, COUNTIF(A$4:$A16, 'Annex 2 EHV charges'!$A$11:$A$260)), 0)),"")</f>
        <v>714</v>
      </c>
      <c r="B17" s="88">
        <f>IF($A17="","",VLOOKUP($A17,'Annex 2 EHV charges'!$A:$O,2,0))</f>
        <v>714</v>
      </c>
      <c r="C17" s="89">
        <f>IF($A17="","",VLOOKUP($A17,'Annex 2 EHV charges'!$A:$O,3,0))</f>
        <v>1412791203000</v>
      </c>
      <c r="D17" s="88" t="str">
        <f>IF($A17="","",VLOOKUP($A17,'Annex 2 EHV charges'!$A:$O,7,0))</f>
        <v>Abson Gas Compressor Station</v>
      </c>
      <c r="E17" s="93" t="str">
        <f>IFERROR(IF(VLOOKUP($A17,'Annex 2 EHV charges'!$A:$O,8,FALSE)=0,"",VLOOKUP($A17,'Annex 2 EHV charges'!$A:$O,8,FALSE)),"")</f>
        <v/>
      </c>
      <c r="F17" s="94">
        <f>IFERROR(IF(VLOOKUP($A17,'Annex 2 EHV charges'!$A:$O,9,FALSE)=0,"",VLOOKUP($A17,'Annex 2 EHV charges'!$A:$O,9,FALSE)),"")</f>
        <v>11124.32</v>
      </c>
      <c r="G17" s="95">
        <f>IFERROR(IF(VLOOKUP($A17,'Annex 2 EHV charges'!$A:$O,10,FALSE)=0,"",VLOOKUP($A17,'Annex 2 EHV charges'!$A:$O,10,FALSE)),"")</f>
        <v>0.42</v>
      </c>
      <c r="H17" s="95">
        <f>IFERROR(IF(VLOOKUP($A17,'Annex 2 EHV charges'!$A:$O,11,FALSE)=0,"",VLOOKUP($A17,'Annex 2 EHV charges'!$A:$O,11,FALSE)),"")</f>
        <v>0.42</v>
      </c>
    </row>
    <row r="18" spans="1:8" x14ac:dyDescent="0.2">
      <c r="A18" s="88">
        <f t="array" ref="A18">IFERROR(INDEX('Annex 2 EHV charges'!$A$11:$A$260, MATCH(0, IF(ISBLANK('Annex 2 EHV charges'!$A$11:$A$260),1, COUNTIF(A$4:$A17, 'Annex 2 EHV charges'!$A$11:$A$260)), 0)),"")</f>
        <v>715</v>
      </c>
      <c r="B18" s="88">
        <f>IF($A18="","",VLOOKUP($A18,'Annex 2 EHV charges'!$A:$O,2,0))</f>
        <v>715</v>
      </c>
      <c r="C18" s="89">
        <f>IF($A18="","",VLOOKUP($A18,'Annex 2 EHV charges'!$A:$O,3,0))</f>
        <v>1422108000000</v>
      </c>
      <c r="D18" s="88" t="str">
        <f>IF($A18="","",VLOOKUP($A18,'Annex 2 EHV charges'!$A:$O,7,0))</f>
        <v>Ervin Amasteel</v>
      </c>
      <c r="E18" s="93" t="str">
        <f>IFERROR(IF(VLOOKUP($A18,'Annex 2 EHV charges'!$A:$O,8,FALSE)=0,"",VLOOKUP($A18,'Annex 2 EHV charges'!$A:$O,8,FALSE)),"")</f>
        <v/>
      </c>
      <c r="F18" s="94">
        <f>IFERROR(IF(VLOOKUP($A18,'Annex 2 EHV charges'!$A:$O,9,FALSE)=0,"",VLOOKUP($A18,'Annex 2 EHV charges'!$A:$O,9,FALSE)),"")</f>
        <v>14910.6</v>
      </c>
      <c r="G18" s="95">
        <f>IFERROR(IF(VLOOKUP($A18,'Annex 2 EHV charges'!$A:$O,10,FALSE)=0,"",VLOOKUP($A18,'Annex 2 EHV charges'!$A:$O,10,FALSE)),"")</f>
        <v>0.38</v>
      </c>
      <c r="H18" s="95">
        <f>IFERROR(IF(VLOOKUP($A18,'Annex 2 EHV charges'!$A:$O,11,FALSE)=0,"",VLOOKUP($A18,'Annex 2 EHV charges'!$A:$O,11,FALSE)),"")</f>
        <v>0.38</v>
      </c>
    </row>
    <row r="19" spans="1:8" x14ac:dyDescent="0.2">
      <c r="A19" s="88">
        <f t="array" ref="A19">IFERROR(INDEX('Annex 2 EHV charges'!$A$11:$A$260, MATCH(0, IF(ISBLANK('Annex 2 EHV charges'!$A$11:$A$260),1, COUNTIF(A$4:$A18, 'Annex 2 EHV charges'!$A$11:$A$260)), 0)),"")</f>
        <v>716</v>
      </c>
      <c r="B19" s="88">
        <f>IF($A19="","",VLOOKUP($A19,'Annex 2 EHV charges'!$A:$O,2,0))</f>
        <v>716</v>
      </c>
      <c r="C19" s="89">
        <f>IF($A19="","",VLOOKUP($A19,'Annex 2 EHV charges'!$A:$O,3,0))</f>
        <v>1426793500003</v>
      </c>
      <c r="D19" s="88" t="str">
        <f>IF($A19="","",VLOOKUP($A19,'Annex 2 EHV charges'!$A:$O,7,0))</f>
        <v>Hanford Waste Services</v>
      </c>
      <c r="E19" s="93" t="str">
        <f>IFERROR(IF(VLOOKUP($A19,'Annex 2 EHV charges'!$A:$O,8,FALSE)=0,"",VLOOKUP($A19,'Annex 2 EHV charges'!$A:$O,8,FALSE)),"")</f>
        <v/>
      </c>
      <c r="F19" s="94">
        <f>IFERROR(IF(VLOOKUP($A19,'Annex 2 EHV charges'!$A:$O,9,FALSE)=0,"",VLOOKUP($A19,'Annex 2 EHV charges'!$A:$O,9,FALSE)),"")</f>
        <v>24.67</v>
      </c>
      <c r="G19" s="95">
        <f>IFERROR(IF(VLOOKUP($A19,'Annex 2 EHV charges'!$A:$O,10,FALSE)=0,"",VLOOKUP($A19,'Annex 2 EHV charges'!$A:$O,10,FALSE)),"")</f>
        <v>0.45</v>
      </c>
      <c r="H19" s="95">
        <f>IFERROR(IF(VLOOKUP($A19,'Annex 2 EHV charges'!$A:$O,11,FALSE)=0,"",VLOOKUP($A19,'Annex 2 EHV charges'!$A:$O,11,FALSE)),"")</f>
        <v>0.45</v>
      </c>
    </row>
    <row r="20" spans="1:8" ht="25.5" x14ac:dyDescent="0.2">
      <c r="A20" s="88">
        <f t="array" ref="A20">IFERROR(INDEX('Annex 2 EHV charges'!$A$11:$A$260, MATCH(0, IF(ISBLANK('Annex 2 EHV charges'!$A$11:$A$260),1, COUNTIF(A$4:$A19, 'Annex 2 EHV charges'!$A$11:$A$260)), 0)),"")</f>
        <v>717</v>
      </c>
      <c r="B20" s="88">
        <f>IF($A20="","",VLOOKUP($A20,'Annex 2 EHV charges'!$A:$O,2,0))</f>
        <v>717</v>
      </c>
      <c r="C20" s="89" t="str">
        <f>IF($A20="","",VLOOKUP($A20,'Annex 2 EHV charges'!$A:$O,3,0))</f>
        <v>1422664500000
1425861000001</v>
      </c>
      <c r="D20" s="88" t="str">
        <f>IF($A20="","",VLOOKUP($A20,'Annex 2 EHV charges'!$A:$O,7,0))</f>
        <v>NR Kidsgrove</v>
      </c>
      <c r="E20" s="93" t="str">
        <f>IFERROR(IF(VLOOKUP($A20,'Annex 2 EHV charges'!$A:$O,8,FALSE)=0,"",VLOOKUP($A20,'Annex 2 EHV charges'!$A:$O,8,FALSE)),"")</f>
        <v/>
      </c>
      <c r="F20" s="94">
        <f>IFERROR(IF(VLOOKUP($A20,'Annex 2 EHV charges'!$A:$O,9,FALSE)=0,"",VLOOKUP($A20,'Annex 2 EHV charges'!$A:$O,9,FALSE)),"")</f>
        <v>20024.66</v>
      </c>
      <c r="G20" s="95">
        <f>IFERROR(IF(VLOOKUP($A20,'Annex 2 EHV charges'!$A:$O,10,FALSE)=0,"",VLOOKUP($A20,'Annex 2 EHV charges'!$A:$O,10,FALSE)),"")</f>
        <v>1.1100000000000001</v>
      </c>
      <c r="H20" s="95">
        <f>IFERROR(IF(VLOOKUP($A20,'Annex 2 EHV charges'!$A:$O,11,FALSE)=0,"",VLOOKUP($A20,'Annex 2 EHV charges'!$A:$O,11,FALSE)),"")</f>
        <v>1.1100000000000001</v>
      </c>
    </row>
    <row r="21" spans="1:8" ht="25.5" x14ac:dyDescent="0.2">
      <c r="A21" s="88">
        <f t="array" ref="A21">IFERROR(INDEX('Annex 2 EHV charges'!$A$11:$A$260, MATCH(0, IF(ISBLANK('Annex 2 EHV charges'!$A$11:$A$260),1, COUNTIF(A$4:$A20, 'Annex 2 EHV charges'!$A$11:$A$260)), 0)),"")</f>
        <v>718</v>
      </c>
      <c r="B21" s="88">
        <f>IF($A21="","",VLOOKUP($A21,'Annex 2 EHV charges'!$A:$O,2,0))</f>
        <v>718</v>
      </c>
      <c r="C21" s="89" t="str">
        <f>IF($A21="","",VLOOKUP($A21,'Annex 2 EHV charges'!$A:$O,3,0))</f>
        <v>1421664500008
1426342000002</v>
      </c>
      <c r="D21" s="88" t="str">
        <f>IF($A21="","",VLOOKUP($A21,'Annex 2 EHV charges'!$A:$O,7,0))</f>
        <v>NR Stafford</v>
      </c>
      <c r="E21" s="93" t="str">
        <f>IFERROR(IF(VLOOKUP($A21,'Annex 2 EHV charges'!$A:$O,8,FALSE)=0,"",VLOOKUP($A21,'Annex 2 EHV charges'!$A:$O,8,FALSE)),"")</f>
        <v/>
      </c>
      <c r="F21" s="94">
        <f>IFERROR(IF(VLOOKUP($A21,'Annex 2 EHV charges'!$A:$O,9,FALSE)=0,"",VLOOKUP($A21,'Annex 2 EHV charges'!$A:$O,9,FALSE)),"")</f>
        <v>20545.490000000002</v>
      </c>
      <c r="G21" s="95">
        <f>IFERROR(IF(VLOOKUP($A21,'Annex 2 EHV charges'!$A:$O,10,FALSE)=0,"",VLOOKUP($A21,'Annex 2 EHV charges'!$A:$O,10,FALSE)),"")</f>
        <v>0.96</v>
      </c>
      <c r="H21" s="95">
        <f>IFERROR(IF(VLOOKUP($A21,'Annex 2 EHV charges'!$A:$O,11,FALSE)=0,"",VLOOKUP($A21,'Annex 2 EHV charges'!$A:$O,11,FALSE)),"")</f>
        <v>0.96</v>
      </c>
    </row>
    <row r="22" spans="1:8" ht="25.5" x14ac:dyDescent="0.2">
      <c r="A22" s="88">
        <f t="array" ref="A22">IFERROR(INDEX('Annex 2 EHV charges'!$A$11:$A$260, MATCH(0, IF(ISBLANK('Annex 2 EHV charges'!$A$11:$A$260),1, COUNTIF(A$4:$A21, 'Annex 2 EHV charges'!$A$11:$A$260)), 0)),"")</f>
        <v>719</v>
      </c>
      <c r="B22" s="88">
        <f>IF($A22="","",VLOOKUP($A22,'Annex 2 EHV charges'!$A:$O,2,0))</f>
        <v>719</v>
      </c>
      <c r="C22" s="89" t="str">
        <f>IF($A22="","",VLOOKUP($A22,'Annex 2 EHV charges'!$A:$O,3,0))</f>
        <v>1423124100000
1428564500005</v>
      </c>
      <c r="D22" s="88" t="str">
        <f>IF($A22="","",VLOOKUP($A22,'Annex 2 EHV charges'!$A:$O,7,0))</f>
        <v>NR Washwood Heath</v>
      </c>
      <c r="E22" s="93" t="str">
        <f>IFERROR(IF(VLOOKUP($A22,'Annex 2 EHV charges'!$A:$O,8,FALSE)=0,"",VLOOKUP($A22,'Annex 2 EHV charges'!$A:$O,8,FALSE)),"")</f>
        <v/>
      </c>
      <c r="F22" s="94">
        <f>IFERROR(IF(VLOOKUP($A22,'Annex 2 EHV charges'!$A:$O,9,FALSE)=0,"",VLOOKUP($A22,'Annex 2 EHV charges'!$A:$O,9,FALSE)),"")</f>
        <v>12575.38</v>
      </c>
      <c r="G22" s="95">
        <f>IFERROR(IF(VLOOKUP($A22,'Annex 2 EHV charges'!$A:$O,10,FALSE)=0,"",VLOOKUP($A22,'Annex 2 EHV charges'!$A:$O,10,FALSE)),"")</f>
        <v>0.98</v>
      </c>
      <c r="H22" s="95">
        <f>IFERROR(IF(VLOOKUP($A22,'Annex 2 EHV charges'!$A:$O,11,FALSE)=0,"",VLOOKUP($A22,'Annex 2 EHV charges'!$A:$O,11,FALSE)),"")</f>
        <v>0.98</v>
      </c>
    </row>
    <row r="23" spans="1:8" x14ac:dyDescent="0.2">
      <c r="A23" s="88">
        <f t="array" ref="A23">IFERROR(INDEX('Annex 2 EHV charges'!$A$11:$A$260, MATCH(0, IF(ISBLANK('Annex 2 EHV charges'!$A$11:$A$260),1, COUNTIF(A$4:$A22, 'Annex 2 EHV charges'!$A$11:$A$260)), 0)),"")</f>
        <v>720</v>
      </c>
      <c r="B23" s="88">
        <f>IF($A23="","",VLOOKUP($A23,'Annex 2 EHV charges'!$A:$O,2,0))</f>
        <v>720</v>
      </c>
      <c r="C23" s="89">
        <f>IF($A23="","",VLOOKUP($A23,'Annex 2 EHV charges'!$A:$O,3,0))</f>
        <v>1420286500000</v>
      </c>
      <c r="D23" s="88" t="str">
        <f>IF($A23="","",VLOOKUP($A23,'Annex 2 EHV charges'!$A:$O,7,0))</f>
        <v>NR Winson Green</v>
      </c>
      <c r="E23" s="93" t="str">
        <f>IFERROR(IF(VLOOKUP($A23,'Annex 2 EHV charges'!$A:$O,8,FALSE)=0,"",VLOOKUP($A23,'Annex 2 EHV charges'!$A:$O,8,FALSE)),"")</f>
        <v/>
      </c>
      <c r="F23" s="94">
        <f>IFERROR(IF(VLOOKUP($A23,'Annex 2 EHV charges'!$A:$O,9,FALSE)=0,"",VLOOKUP($A23,'Annex 2 EHV charges'!$A:$O,9,FALSE)),"")</f>
        <v>19180.21</v>
      </c>
      <c r="G23" s="95">
        <f>IFERROR(IF(VLOOKUP($A23,'Annex 2 EHV charges'!$A:$O,10,FALSE)=0,"",VLOOKUP($A23,'Annex 2 EHV charges'!$A:$O,10,FALSE)),"")</f>
        <v>1.35</v>
      </c>
      <c r="H23" s="95">
        <f>IFERROR(IF(VLOOKUP($A23,'Annex 2 EHV charges'!$A:$O,11,FALSE)=0,"",VLOOKUP($A23,'Annex 2 EHV charges'!$A:$O,11,FALSE)),"")</f>
        <v>1.35</v>
      </c>
    </row>
    <row r="24" spans="1:8" x14ac:dyDescent="0.2">
      <c r="A24" s="88">
        <f t="array" ref="A24">IFERROR(INDEX('Annex 2 EHV charges'!$A$11:$A$260, MATCH(0, IF(ISBLANK('Annex 2 EHV charges'!$A$11:$A$260),1, COUNTIF(A$4:$A23, 'Annex 2 EHV charges'!$A$11:$A$260)), 0)),"")</f>
        <v>721</v>
      </c>
      <c r="B24" s="88">
        <f>IF($A24="","",VLOOKUP($A24,'Annex 2 EHV charges'!$A:$O,2,0))</f>
        <v>721</v>
      </c>
      <c r="C24" s="89">
        <f>IF($A24="","",VLOOKUP($A24,'Annex 2 EHV charges'!$A:$O,3,0))</f>
        <v>1423566000006</v>
      </c>
      <c r="D24" s="88" t="str">
        <f>IF($A24="","",VLOOKUP($A24,'Annex 2 EHV charges'!$A:$O,7,0))</f>
        <v>NR Smethwick</v>
      </c>
      <c r="E24" s="93" t="str">
        <f>IFERROR(IF(VLOOKUP($A24,'Annex 2 EHV charges'!$A:$O,8,FALSE)=0,"",VLOOKUP($A24,'Annex 2 EHV charges'!$A:$O,8,FALSE)),"")</f>
        <v/>
      </c>
      <c r="F24" s="94">
        <f>IFERROR(IF(VLOOKUP($A24,'Annex 2 EHV charges'!$A:$O,9,FALSE)=0,"",VLOOKUP($A24,'Annex 2 EHV charges'!$A:$O,9,FALSE)),"")</f>
        <v>24761.42</v>
      </c>
      <c r="G24" s="95">
        <f>IFERROR(IF(VLOOKUP($A24,'Annex 2 EHV charges'!$A:$O,10,FALSE)=0,"",VLOOKUP($A24,'Annex 2 EHV charges'!$A:$O,10,FALSE)),"")</f>
        <v>0.55000000000000004</v>
      </c>
      <c r="H24" s="95">
        <f>IFERROR(IF(VLOOKUP($A24,'Annex 2 EHV charges'!$A:$O,11,FALSE)=0,"",VLOOKUP($A24,'Annex 2 EHV charges'!$A:$O,11,FALSE)),"")</f>
        <v>0.55000000000000004</v>
      </c>
    </row>
    <row r="25" spans="1:8" x14ac:dyDescent="0.2">
      <c r="A25" s="88">
        <f t="array" ref="A25">IFERROR(INDEX('Annex 2 EHV charges'!$A$11:$A$260, MATCH(0, IF(ISBLANK('Annex 2 EHV charges'!$A$11:$A$260),1, COUNTIF(A$4:$A24, 'Annex 2 EHV charges'!$A$11:$A$260)), 0)),"")</f>
        <v>722</v>
      </c>
      <c r="B25" s="88">
        <f>IF($A25="","",VLOOKUP($A25,'Annex 2 EHV charges'!$A:$O,2,0))</f>
        <v>722</v>
      </c>
      <c r="C25" s="89">
        <f>IF($A25="","",VLOOKUP($A25,'Annex 2 EHV charges'!$A:$O,3,0))</f>
        <v>1424136000004</v>
      </c>
      <c r="D25" s="88" t="str">
        <f>IF($A25="","",VLOOKUP($A25,'Annex 2 EHV charges'!$A:$O,7,0))</f>
        <v>NR Willenhall</v>
      </c>
      <c r="E25" s="93" t="str">
        <f>IFERROR(IF(VLOOKUP($A25,'Annex 2 EHV charges'!$A:$O,8,FALSE)=0,"",VLOOKUP($A25,'Annex 2 EHV charges'!$A:$O,8,FALSE)),"")</f>
        <v/>
      </c>
      <c r="F25" s="94">
        <f>IFERROR(IF(VLOOKUP($A25,'Annex 2 EHV charges'!$A:$O,9,FALSE)=0,"",VLOOKUP($A25,'Annex 2 EHV charges'!$A:$O,9,FALSE)),"")</f>
        <v>12076.07</v>
      </c>
      <c r="G25" s="95">
        <f>IFERROR(IF(VLOOKUP($A25,'Annex 2 EHV charges'!$A:$O,10,FALSE)=0,"",VLOOKUP($A25,'Annex 2 EHV charges'!$A:$O,10,FALSE)),"")</f>
        <v>0.74</v>
      </c>
      <c r="H25" s="95">
        <f>IFERROR(IF(VLOOKUP($A25,'Annex 2 EHV charges'!$A:$O,11,FALSE)=0,"",VLOOKUP($A25,'Annex 2 EHV charges'!$A:$O,11,FALSE)),"")</f>
        <v>0.74</v>
      </c>
    </row>
    <row r="26" spans="1:8" x14ac:dyDescent="0.2">
      <c r="A26" s="88">
        <f t="array" ref="A26">IFERROR(INDEX('Annex 2 EHV charges'!$A$11:$A$260, MATCH(0, IF(ISBLANK('Annex 2 EHV charges'!$A$11:$A$260),1, COUNTIF(A$4:$A25, 'Annex 2 EHV charges'!$A$11:$A$260)), 0)),"")</f>
        <v>723</v>
      </c>
      <c r="B26" s="88">
        <f>IF($A26="","",VLOOKUP($A26,'Annex 2 EHV charges'!$A:$O,2,0))</f>
        <v>723</v>
      </c>
      <c r="C26" s="89">
        <f>IF($A26="","",VLOOKUP($A26,'Annex 2 EHV charges'!$A:$O,3,0))</f>
        <v>1460002083346</v>
      </c>
      <c r="D26" s="88" t="str">
        <f>IF($A26="","",VLOOKUP($A26,'Annex 2 EHV charges'!$A:$O,7,0))</f>
        <v>Northwick AD</v>
      </c>
      <c r="E26" s="93" t="str">
        <f>IFERROR(IF(VLOOKUP($A26,'Annex 2 EHV charges'!$A:$O,8,FALSE)=0,"",VLOOKUP($A26,'Annex 2 EHV charges'!$A:$O,8,FALSE)),"")</f>
        <v/>
      </c>
      <c r="F26" s="94">
        <f>IFERROR(IF(VLOOKUP($A26,'Annex 2 EHV charges'!$A:$O,9,FALSE)=0,"",VLOOKUP($A26,'Annex 2 EHV charges'!$A:$O,9,FALSE)),"")</f>
        <v>49.78</v>
      </c>
      <c r="G26" s="95">
        <f>IFERROR(IF(VLOOKUP($A26,'Annex 2 EHV charges'!$A:$O,10,FALSE)=0,"",VLOOKUP($A26,'Annex 2 EHV charges'!$A:$O,10,FALSE)),"")</f>
        <v>0.4</v>
      </c>
      <c r="H26" s="95">
        <f>IFERROR(IF(VLOOKUP($A26,'Annex 2 EHV charges'!$A:$O,11,FALSE)=0,"",VLOOKUP($A26,'Annex 2 EHV charges'!$A:$O,11,FALSE)),"")</f>
        <v>0.4</v>
      </c>
    </row>
    <row r="27" spans="1:8" ht="102" x14ac:dyDescent="0.2">
      <c r="A27" s="88">
        <f t="array" ref="A27">IFERROR(INDEX('Annex 2 EHV charges'!$A$11:$A$260, MATCH(0, IF(ISBLANK('Annex 2 EHV charges'!$A$11:$A$260),1, COUNTIF(A$4:$A26, 'Annex 2 EHV charges'!$A$11:$A$260)), 0)),"")</f>
        <v>724</v>
      </c>
      <c r="B27" s="88">
        <f>IF($A27="","",VLOOKUP($A27,'Annex 2 EHV charges'!$A:$O,2,0))</f>
        <v>724</v>
      </c>
      <c r="C27" s="89" t="str">
        <f>IF($A27="","",VLOOKUP($A27,'Annex 2 EHV charges'!$A:$O,3,0))</f>
        <v>1430000027786
1430000027795
1430000027800
1430000027810
1430000027829
1430000027838
1430000027847
1430000027856</v>
      </c>
      <c r="D27" s="88" t="str">
        <f>IF($A27="","",VLOOKUP($A27,'Annex 2 EHV charges'!$A:$O,7,0))</f>
        <v>Inco Alloys</v>
      </c>
      <c r="E27" s="93">
        <f>IFERROR(IF(VLOOKUP($A27,'Annex 2 EHV charges'!$A:$O,8,FALSE)=0,"",VLOOKUP($A27,'Annex 2 EHV charges'!$A:$O,8,FALSE)),"")</f>
        <v>4.5720000000000001</v>
      </c>
      <c r="F27" s="94">
        <f>IFERROR(IF(VLOOKUP($A27,'Annex 2 EHV charges'!$A:$O,9,FALSE)=0,"",VLOOKUP($A27,'Annex 2 EHV charges'!$A:$O,9,FALSE)),"")</f>
        <v>18640.650000000001</v>
      </c>
      <c r="G27" s="95">
        <f>IFERROR(IF(VLOOKUP($A27,'Annex 2 EHV charges'!$A:$O,10,FALSE)=0,"",VLOOKUP($A27,'Annex 2 EHV charges'!$A:$O,10,FALSE)),"")</f>
        <v>1.56</v>
      </c>
      <c r="H27" s="95">
        <f>IFERROR(IF(VLOOKUP($A27,'Annex 2 EHV charges'!$A:$O,11,FALSE)=0,"",VLOOKUP($A27,'Annex 2 EHV charges'!$A:$O,11,FALSE)),"")</f>
        <v>1.56</v>
      </c>
    </row>
    <row r="28" spans="1:8" x14ac:dyDescent="0.2">
      <c r="A28" s="88">
        <f t="array" ref="A28">IFERROR(INDEX('Annex 2 EHV charges'!$A$11:$A$260, MATCH(0, IF(ISBLANK('Annex 2 EHV charges'!$A$11:$A$260),1, COUNTIF(A$4:$A27, 'Annex 2 EHV charges'!$A$11:$A$260)), 0)),"")</f>
        <v>725</v>
      </c>
      <c r="B28" s="88">
        <f>IF($A28="","",VLOOKUP($A28,'Annex 2 EHV charges'!$A:$O,2,0))</f>
        <v>725</v>
      </c>
      <c r="C28" s="89">
        <f>IF($A28="","",VLOOKUP($A28,'Annex 2 EHV charges'!$A:$O,3,0))</f>
        <v>1460002258662</v>
      </c>
      <c r="D28" s="88" t="str">
        <f>IF($A28="","",VLOOKUP($A28,'Annex 2 EHV charges'!$A:$O,7,0))</f>
        <v>Swancote</v>
      </c>
      <c r="E28" s="93" t="str">
        <f>IFERROR(IF(VLOOKUP($A28,'Annex 2 EHV charges'!$A:$O,8,FALSE)=0,"",VLOOKUP($A28,'Annex 2 EHV charges'!$A:$O,8,FALSE)),"")</f>
        <v/>
      </c>
      <c r="F28" s="94">
        <f>IFERROR(IF(VLOOKUP($A28,'Annex 2 EHV charges'!$A:$O,9,FALSE)=0,"",VLOOKUP($A28,'Annex 2 EHV charges'!$A:$O,9,FALSE)),"")</f>
        <v>37.78</v>
      </c>
      <c r="G28" s="95">
        <f>IFERROR(IF(VLOOKUP($A28,'Annex 2 EHV charges'!$A:$O,10,FALSE)=0,"",VLOOKUP($A28,'Annex 2 EHV charges'!$A:$O,10,FALSE)),"")</f>
        <v>0.42</v>
      </c>
      <c r="H28" s="95">
        <f>IFERROR(IF(VLOOKUP($A28,'Annex 2 EHV charges'!$A:$O,11,FALSE)=0,"",VLOOKUP($A28,'Annex 2 EHV charges'!$A:$O,11,FALSE)),"")</f>
        <v>0.42</v>
      </c>
    </row>
    <row r="29" spans="1:8" x14ac:dyDescent="0.2">
      <c r="A29" s="88">
        <f t="array" ref="A29">IFERROR(INDEX('Annex 2 EHV charges'!$A$11:$A$260, MATCH(0, IF(ISBLANK('Annex 2 EHV charges'!$A$11:$A$260),1, COUNTIF(A$4:$A28, 'Annex 2 EHV charges'!$A$11:$A$260)), 0)),"")</f>
        <v>726</v>
      </c>
      <c r="B29" s="88">
        <f>IF($A29="","",VLOOKUP($A29,'Annex 2 EHV charges'!$A:$O,2,0))</f>
        <v>726</v>
      </c>
      <c r="C29" s="89">
        <f>IF($A29="","",VLOOKUP($A29,'Annex 2 EHV charges'!$A:$O,3,0))</f>
        <v>1460002256025</v>
      </c>
      <c r="D29" s="88" t="str">
        <f>IF($A29="","",VLOOKUP($A29,'Annex 2 EHV charges'!$A:$O,7,0))</f>
        <v>Spring Hill Solar generation</v>
      </c>
      <c r="E29" s="93" t="str">
        <f>IFERROR(IF(VLOOKUP($A29,'Annex 2 EHV charges'!$A:$O,8,FALSE)=0,"",VLOOKUP($A29,'Annex 2 EHV charges'!$A:$O,8,FALSE)),"")</f>
        <v/>
      </c>
      <c r="F29" s="94">
        <f>IFERROR(IF(VLOOKUP($A29,'Annex 2 EHV charges'!$A:$O,9,FALSE)=0,"",VLOOKUP($A29,'Annex 2 EHV charges'!$A:$O,9,FALSE)),"")</f>
        <v>1.86</v>
      </c>
      <c r="G29" s="95">
        <f>IFERROR(IF(VLOOKUP($A29,'Annex 2 EHV charges'!$A:$O,10,FALSE)=0,"",VLOOKUP($A29,'Annex 2 EHV charges'!$A:$O,10,FALSE)),"")</f>
        <v>0.66</v>
      </c>
      <c r="H29" s="95">
        <f>IFERROR(IF(VLOOKUP($A29,'Annex 2 EHV charges'!$A:$O,11,FALSE)=0,"",VLOOKUP($A29,'Annex 2 EHV charges'!$A:$O,11,FALSE)),"")</f>
        <v>0.66</v>
      </c>
    </row>
    <row r="30" spans="1:8" ht="25.5" x14ac:dyDescent="0.2">
      <c r="A30" s="88">
        <f t="array" ref="A30">IFERROR(INDEX('Annex 2 EHV charges'!$A$11:$A$260, MATCH(0, IF(ISBLANK('Annex 2 EHV charges'!$A$11:$A$260),1, COUNTIF(A$4:$A29, 'Annex 2 EHV charges'!$A$11:$A$260)), 0)),"")</f>
        <v>727</v>
      </c>
      <c r="B30" s="88">
        <f>IF($A30="","",VLOOKUP($A30,'Annex 2 EHV charges'!$A:$O,2,0))</f>
        <v>727</v>
      </c>
      <c r="C30" s="89" t="str">
        <f>IF($A30="","",VLOOKUP($A30,'Annex 2 EHV charges'!$A:$O,3,0))</f>
        <v>1460001869731
1460001869750</v>
      </c>
      <c r="D30" s="88" t="str">
        <f>IF($A30="","",VLOOKUP($A30,'Annex 2 EHV charges'!$A:$O,7,0))</f>
        <v>NG Wormington Gas Compressor</v>
      </c>
      <c r="E30" s="93" t="str">
        <f>IFERROR(IF(VLOOKUP($A30,'Annex 2 EHV charges'!$A:$O,8,FALSE)=0,"",VLOOKUP($A30,'Annex 2 EHV charges'!$A:$O,8,FALSE)),"")</f>
        <v/>
      </c>
      <c r="F30" s="94">
        <f>IFERROR(IF(VLOOKUP($A30,'Annex 2 EHV charges'!$A:$O,9,FALSE)=0,"",VLOOKUP($A30,'Annex 2 EHV charges'!$A:$O,9,FALSE)),"")</f>
        <v>21501.31</v>
      </c>
      <c r="G30" s="95">
        <f>IFERROR(IF(VLOOKUP($A30,'Annex 2 EHV charges'!$A:$O,10,FALSE)=0,"",VLOOKUP($A30,'Annex 2 EHV charges'!$A:$O,10,FALSE)),"")</f>
        <v>1.18</v>
      </c>
      <c r="H30" s="95">
        <f>IFERROR(IF(VLOOKUP($A30,'Annex 2 EHV charges'!$A:$O,11,FALSE)=0,"",VLOOKUP($A30,'Annex 2 EHV charges'!$A:$O,11,FALSE)),"")</f>
        <v>1.18</v>
      </c>
    </row>
    <row r="31" spans="1:8" x14ac:dyDescent="0.2">
      <c r="A31" s="88">
        <f t="array" ref="A31">IFERROR(INDEX('Annex 2 EHV charges'!$A$11:$A$260, MATCH(0, IF(ISBLANK('Annex 2 EHV charges'!$A$11:$A$260),1, COUNTIF(A$4:$A30, 'Annex 2 EHV charges'!$A$11:$A$260)), 0)),"")</f>
        <v>728</v>
      </c>
      <c r="B31" s="88">
        <f>IF($A31="","",VLOOKUP($A31,'Annex 2 EHV charges'!$A:$O,2,0))</f>
        <v>728</v>
      </c>
      <c r="C31" s="89">
        <f>IF($A31="","",VLOOKUP($A31,'Annex 2 EHV charges'!$A:$O,3,0))</f>
        <v>1470000086156</v>
      </c>
      <c r="D31" s="88" t="str">
        <f>IF($A31="","",VLOOKUP($A31,'Annex 2 EHV charges'!$A:$O,7,0))</f>
        <v>Greenfrog STOR generation</v>
      </c>
      <c r="E31" s="93" t="str">
        <f>IFERROR(IF(VLOOKUP($A31,'Annex 2 EHV charges'!$A:$O,8,FALSE)=0,"",VLOOKUP($A31,'Annex 2 EHV charges'!$A:$O,8,FALSE)),"")</f>
        <v/>
      </c>
      <c r="F31" s="94">
        <f>IFERROR(IF(VLOOKUP($A31,'Annex 2 EHV charges'!$A:$O,9,FALSE)=0,"",VLOOKUP($A31,'Annex 2 EHV charges'!$A:$O,9,FALSE)),"")</f>
        <v>2.78</v>
      </c>
      <c r="G31" s="95">
        <f>IFERROR(IF(VLOOKUP($A31,'Annex 2 EHV charges'!$A:$O,10,FALSE)=0,"",VLOOKUP($A31,'Annex 2 EHV charges'!$A:$O,10,FALSE)),"")</f>
        <v>0.52</v>
      </c>
      <c r="H31" s="95">
        <f>IFERROR(IF(VLOOKUP($A31,'Annex 2 EHV charges'!$A:$O,11,FALSE)=0,"",VLOOKUP($A31,'Annex 2 EHV charges'!$A:$O,11,FALSE)),"")</f>
        <v>0.52</v>
      </c>
    </row>
    <row r="32" spans="1:8" x14ac:dyDescent="0.2">
      <c r="A32" s="88">
        <f t="array" ref="A32">IFERROR(INDEX('Annex 2 EHV charges'!$A$11:$A$260, MATCH(0, IF(ISBLANK('Annex 2 EHV charges'!$A$11:$A$260),1, COUNTIF(A$4:$A31, 'Annex 2 EHV charges'!$A$11:$A$260)), 0)),"")</f>
        <v>729</v>
      </c>
      <c r="B32" s="88">
        <f>IF($A32="","",VLOOKUP($A32,'Annex 2 EHV charges'!$A:$O,2,0))</f>
        <v>729</v>
      </c>
      <c r="C32" s="89">
        <f>IF($A32="","",VLOOKUP($A32,'Annex 2 EHV charges'!$A:$O,3,0))</f>
        <v>1470000223432</v>
      </c>
      <c r="D32" s="88" t="str">
        <f>IF($A32="","",VLOOKUP($A32,'Annex 2 EHV charges'!$A:$O,7,0))</f>
        <v>Union Road</v>
      </c>
      <c r="E32" s="93" t="str">
        <f>IFERROR(IF(VLOOKUP($A32,'Annex 2 EHV charges'!$A:$O,8,FALSE)=0,"",VLOOKUP($A32,'Annex 2 EHV charges'!$A:$O,8,FALSE)),"")</f>
        <v/>
      </c>
      <c r="F32" s="94">
        <f>IFERROR(IF(VLOOKUP($A32,'Annex 2 EHV charges'!$A:$O,9,FALSE)=0,"",VLOOKUP($A32,'Annex 2 EHV charges'!$A:$O,9,FALSE)),"")</f>
        <v>649.24</v>
      </c>
      <c r="G32" s="95">
        <f>IFERROR(IF(VLOOKUP($A32,'Annex 2 EHV charges'!$A:$O,10,FALSE)=0,"",VLOOKUP($A32,'Annex 2 EHV charges'!$A:$O,10,FALSE)),"")</f>
        <v>0.38</v>
      </c>
      <c r="H32" s="95">
        <f>IFERROR(IF(VLOOKUP($A32,'Annex 2 EHV charges'!$A:$O,11,FALSE)=0,"",VLOOKUP($A32,'Annex 2 EHV charges'!$A:$O,11,FALSE)),"")</f>
        <v>0.38</v>
      </c>
    </row>
    <row r="33" spans="1:8" ht="25.5" x14ac:dyDescent="0.2">
      <c r="A33" s="88">
        <f t="array" ref="A33">IFERROR(INDEX('Annex 2 EHV charges'!$A$11:$A$260, MATCH(0, IF(ISBLANK('Annex 2 EHV charges'!$A$11:$A$260),1, COUNTIF(A$4:$A32, 'Annex 2 EHV charges'!$A$11:$A$260)), 0)),"")</f>
        <v>730</v>
      </c>
      <c r="B33" s="88">
        <f>IF($A33="","",VLOOKUP($A33,'Annex 2 EHV charges'!$A:$O,2,0))</f>
        <v>730</v>
      </c>
      <c r="C33" s="89" t="str">
        <f>IF($A33="","",VLOOKUP($A33,'Annex 2 EHV charges'!$A:$O,3,0))</f>
        <v>1423464500000
1429264500000</v>
      </c>
      <c r="D33" s="88" t="str">
        <f>IF($A33="","",VLOOKUP($A33,'Annex 2 EHV charges'!$A:$O,7,0))</f>
        <v>Quatt</v>
      </c>
      <c r="E33" s="93">
        <f>IFERROR(IF(VLOOKUP($A33,'Annex 2 EHV charges'!$A:$O,8,FALSE)=0,"",VLOOKUP($A33,'Annex 2 EHV charges'!$A:$O,8,FALSE)),"")</f>
        <v>5.8</v>
      </c>
      <c r="F33" s="94">
        <f>IFERROR(IF(VLOOKUP($A33,'Annex 2 EHV charges'!$A:$O,9,FALSE)=0,"",VLOOKUP($A33,'Annex 2 EHV charges'!$A:$O,9,FALSE)),"")</f>
        <v>11055.82</v>
      </c>
      <c r="G33" s="95">
        <f>IFERROR(IF(VLOOKUP($A33,'Annex 2 EHV charges'!$A:$O,10,FALSE)=0,"",VLOOKUP($A33,'Annex 2 EHV charges'!$A:$O,10,FALSE)),"")</f>
        <v>1.29</v>
      </c>
      <c r="H33" s="95">
        <f>IFERROR(IF(VLOOKUP($A33,'Annex 2 EHV charges'!$A:$O,11,FALSE)=0,"",VLOOKUP($A33,'Annex 2 EHV charges'!$A:$O,11,FALSE)),"")</f>
        <v>1.29</v>
      </c>
    </row>
    <row r="34" spans="1:8" x14ac:dyDescent="0.2">
      <c r="A34" s="88">
        <f t="array" ref="A34">IFERROR(INDEX('Annex 2 EHV charges'!$A$11:$A$260, MATCH(0, IF(ISBLANK('Annex 2 EHV charges'!$A$11:$A$260),1, COUNTIF(A$4:$A33, 'Annex 2 EHV charges'!$A$11:$A$260)), 0)),"")</f>
        <v>740</v>
      </c>
      <c r="B34" s="88">
        <f>IF($A34="","",VLOOKUP($A34,'Annex 2 EHV charges'!$A:$O,2,0))</f>
        <v>740</v>
      </c>
      <c r="C34" s="89">
        <f>IF($A34="","",VLOOKUP($A34,'Annex 2 EHV charges'!$A:$O,3,0))</f>
        <v>1425886500002</v>
      </c>
      <c r="D34" s="88" t="str">
        <f>IF($A34="","",VLOOKUP($A34,'Annex 2 EHV charges'!$A:$O,7,0))</f>
        <v>Knypersley</v>
      </c>
      <c r="E34" s="93" t="str">
        <f>IFERROR(IF(VLOOKUP($A34,'Annex 2 EHV charges'!$A:$O,8,FALSE)=0,"",VLOOKUP($A34,'Annex 2 EHV charges'!$A:$O,8,FALSE)),"")</f>
        <v/>
      </c>
      <c r="F34" s="94">
        <f>IFERROR(IF(VLOOKUP($A34,'Annex 2 EHV charges'!$A:$O,9,FALSE)=0,"",VLOOKUP($A34,'Annex 2 EHV charges'!$A:$O,9,FALSE)),"")</f>
        <v>0.59</v>
      </c>
      <c r="G34" s="95">
        <f>IFERROR(IF(VLOOKUP($A34,'Annex 2 EHV charges'!$A:$O,10,FALSE)=0,"",VLOOKUP($A34,'Annex 2 EHV charges'!$A:$O,10,FALSE)),"")</f>
        <v>0.92</v>
      </c>
      <c r="H34" s="95">
        <f>IFERROR(IF(VLOOKUP($A34,'Annex 2 EHV charges'!$A:$O,11,FALSE)=0,"",VLOOKUP($A34,'Annex 2 EHV charges'!$A:$O,11,FALSE)),"")</f>
        <v>0.92</v>
      </c>
    </row>
    <row r="35" spans="1:8" x14ac:dyDescent="0.2">
      <c r="A35" s="88">
        <f t="array" ref="A35">IFERROR(INDEX('Annex 2 EHV charges'!$A$11:$A$260, MATCH(0, IF(ISBLANK('Annex 2 EHV charges'!$A$11:$A$260),1, COUNTIF(A$4:$A34, 'Annex 2 EHV charges'!$A$11:$A$260)), 0)),"")</f>
        <v>742</v>
      </c>
      <c r="B35" s="88">
        <f>IF($A35="","",VLOOKUP($A35,'Annex 2 EHV charges'!$A:$O,2,0))</f>
        <v>742</v>
      </c>
      <c r="C35" s="89">
        <f>IF($A35="","",VLOOKUP($A35,'Annex 2 EHV charges'!$A:$O,3,0))</f>
        <v>1429414500005</v>
      </c>
      <c r="D35" s="88" t="str">
        <f>IF($A35="","",VLOOKUP($A35,'Annex 2 EHV charges'!$A:$O,7,0))</f>
        <v>Simplex</v>
      </c>
      <c r="E35" s="93">
        <f>IFERROR(IF(VLOOKUP($A35,'Annex 2 EHV charges'!$A:$O,8,FALSE)=0,"",VLOOKUP($A35,'Annex 2 EHV charges'!$A:$O,8,FALSE)),"")</f>
        <v>0.20100000000000001</v>
      </c>
      <c r="F35" s="94">
        <f>IFERROR(IF(VLOOKUP($A35,'Annex 2 EHV charges'!$A:$O,9,FALSE)=0,"",VLOOKUP($A35,'Annex 2 EHV charges'!$A:$O,9,FALSE)),"")</f>
        <v>2761.69</v>
      </c>
      <c r="G35" s="95">
        <f>IFERROR(IF(VLOOKUP($A35,'Annex 2 EHV charges'!$A:$O,10,FALSE)=0,"",VLOOKUP($A35,'Annex 2 EHV charges'!$A:$O,10,FALSE)),"")</f>
        <v>2.2799999999999998</v>
      </c>
      <c r="H35" s="95">
        <f>IFERROR(IF(VLOOKUP($A35,'Annex 2 EHV charges'!$A:$O,11,FALSE)=0,"",VLOOKUP($A35,'Annex 2 EHV charges'!$A:$O,11,FALSE)),"")</f>
        <v>2.2799999999999998</v>
      </c>
    </row>
    <row r="36" spans="1:8" x14ac:dyDescent="0.2">
      <c r="A36" s="88">
        <f t="array" ref="A36">IFERROR(INDEX('Annex 2 EHV charges'!$A$11:$A$260, MATCH(0, IF(ISBLANK('Annex 2 EHV charges'!$A$11:$A$260),1, COUNTIF(A$4:$A35, 'Annex 2 EHV charges'!$A$11:$A$260)), 0)),"")</f>
        <v>743</v>
      </c>
      <c r="B36" s="88">
        <f>IF($A36="","",VLOOKUP($A36,'Annex 2 EHV charges'!$A:$O,2,0))</f>
        <v>743</v>
      </c>
      <c r="C36" s="89">
        <f>IF($A36="","",VLOOKUP($A36,'Annex 2 EHV charges'!$A:$O,3,0))</f>
        <v>1470000174885</v>
      </c>
      <c r="D36" s="88" t="str">
        <f>IF($A36="","",VLOOKUP($A36,'Annex 2 EHV charges'!$A:$O,7,0))</f>
        <v>Northwick STOR sub supply</v>
      </c>
      <c r="E36" s="93" t="str">
        <f>IFERROR(IF(VLOOKUP($A36,'Annex 2 EHV charges'!$A:$O,8,FALSE)=0,"",VLOOKUP($A36,'Annex 2 EHV charges'!$A:$O,8,FALSE)),"")</f>
        <v/>
      </c>
      <c r="F36" s="94">
        <f>IFERROR(IF(VLOOKUP($A36,'Annex 2 EHV charges'!$A:$O,9,FALSE)=0,"",VLOOKUP($A36,'Annex 2 EHV charges'!$A:$O,9,FALSE)),"")</f>
        <v>188.24</v>
      </c>
      <c r="G36" s="95">
        <f>IFERROR(IF(VLOOKUP($A36,'Annex 2 EHV charges'!$A:$O,10,FALSE)=0,"",VLOOKUP($A36,'Annex 2 EHV charges'!$A:$O,10,FALSE)),"")</f>
        <v>0.92</v>
      </c>
      <c r="H36" s="95">
        <f>IFERROR(IF(VLOOKUP($A36,'Annex 2 EHV charges'!$A:$O,11,FALSE)=0,"",VLOOKUP($A36,'Annex 2 EHV charges'!$A:$O,11,FALSE)),"")</f>
        <v>0.92</v>
      </c>
    </row>
    <row r="37" spans="1:8" x14ac:dyDescent="0.2">
      <c r="A37" s="88">
        <f t="array" ref="A37">IFERROR(INDEX('Annex 2 EHV charges'!$A$11:$A$260, MATCH(0, IF(ISBLANK('Annex 2 EHV charges'!$A$11:$A$260),1, COUNTIF(A$4:$A36, 'Annex 2 EHV charges'!$A$11:$A$260)), 0)),"")</f>
        <v>744</v>
      </c>
      <c r="B37" s="88">
        <f>IF($A37="","",VLOOKUP($A37,'Annex 2 EHV charges'!$A:$O,2,0))</f>
        <v>744</v>
      </c>
      <c r="C37" s="89">
        <f>IF($A37="","",VLOOKUP($A37,'Annex 2 EHV charges'!$A:$O,3,0))</f>
        <v>1428882200005</v>
      </c>
      <c r="D37" s="88" t="str">
        <f>IF($A37="","",VLOOKUP($A37,'Annex 2 EHV charges'!$A:$O,7,0))</f>
        <v>Star Aluminium</v>
      </c>
      <c r="E37" s="93" t="str">
        <f>IFERROR(IF(VLOOKUP($A37,'Annex 2 EHV charges'!$A:$O,8,FALSE)=0,"",VLOOKUP($A37,'Annex 2 EHV charges'!$A:$O,8,FALSE)),"")</f>
        <v/>
      </c>
      <c r="F37" s="94">
        <f>IFERROR(IF(VLOOKUP($A37,'Annex 2 EHV charges'!$A:$O,9,FALSE)=0,"",VLOOKUP($A37,'Annex 2 EHV charges'!$A:$O,9,FALSE)),"")</f>
        <v>17951.93</v>
      </c>
      <c r="G37" s="95">
        <f>IFERROR(IF(VLOOKUP($A37,'Annex 2 EHV charges'!$A:$O,10,FALSE)=0,"",VLOOKUP($A37,'Annex 2 EHV charges'!$A:$O,10,FALSE)),"")</f>
        <v>0.7</v>
      </c>
      <c r="H37" s="95">
        <f>IFERROR(IF(VLOOKUP($A37,'Annex 2 EHV charges'!$A:$O,11,FALSE)=0,"",VLOOKUP($A37,'Annex 2 EHV charges'!$A:$O,11,FALSE)),"")</f>
        <v>0.7</v>
      </c>
    </row>
    <row r="38" spans="1:8" x14ac:dyDescent="0.2">
      <c r="A38" s="88">
        <f t="array" ref="A38">IFERROR(INDEX('Annex 2 EHV charges'!$A$11:$A$260, MATCH(0, IF(ISBLANK('Annex 2 EHV charges'!$A$11:$A$260),1, COUNTIF(A$4:$A37, 'Annex 2 EHV charges'!$A$11:$A$260)), 0)),"")</f>
        <v>770</v>
      </c>
      <c r="B38" s="88">
        <f>IF($A38="","",VLOOKUP($A38,'Annex 2 EHV charges'!$A:$O,2,0))</f>
        <v>770</v>
      </c>
      <c r="C38" s="89">
        <f>IF($A38="","",VLOOKUP($A38,'Annex 2 EHV charges'!$A:$O,3,0))</f>
        <v>1470000190520</v>
      </c>
      <c r="D38" s="88" t="str">
        <f>IF($A38="","",VLOOKUP($A38,'Annex 2 EHV charges'!$A:$O,7,0))</f>
        <v>Battlefield Incinerator</v>
      </c>
      <c r="E38" s="93" t="str">
        <f>IFERROR(IF(VLOOKUP($A38,'Annex 2 EHV charges'!$A:$O,8,FALSE)=0,"",VLOOKUP($A38,'Annex 2 EHV charges'!$A:$O,8,FALSE)),"")</f>
        <v/>
      </c>
      <c r="F38" s="94">
        <f>IFERROR(IF(VLOOKUP($A38,'Annex 2 EHV charges'!$A:$O,9,FALSE)=0,"",VLOOKUP($A38,'Annex 2 EHV charges'!$A:$O,9,FALSE)),"")</f>
        <v>133.16</v>
      </c>
      <c r="G38" s="95">
        <f>IFERROR(IF(VLOOKUP($A38,'Annex 2 EHV charges'!$A:$O,10,FALSE)=0,"",VLOOKUP($A38,'Annex 2 EHV charges'!$A:$O,10,FALSE)),"")</f>
        <v>0.44</v>
      </c>
      <c r="H38" s="95">
        <f>IFERROR(IF(VLOOKUP($A38,'Annex 2 EHV charges'!$A:$O,11,FALSE)=0,"",VLOOKUP($A38,'Annex 2 EHV charges'!$A:$O,11,FALSE)),"")</f>
        <v>0.44</v>
      </c>
    </row>
    <row r="39" spans="1:8" x14ac:dyDescent="0.2">
      <c r="A39" s="88">
        <f t="array" ref="A39">IFERROR(INDEX('Annex 2 EHV charges'!$A$11:$A$260, MATCH(0, IF(ISBLANK('Annex 2 EHV charges'!$A$11:$A$260),1, COUNTIF(A$4:$A38, 'Annex 2 EHV charges'!$A$11:$A$260)), 0)),"")</f>
        <v>771</v>
      </c>
      <c r="B39" s="88">
        <f>IF($A39="","",VLOOKUP($A39,'Annex 2 EHV charges'!$A:$O,2,0))</f>
        <v>771</v>
      </c>
      <c r="C39" s="89">
        <f>IF($A39="","",VLOOKUP($A39,'Annex 2 EHV charges'!$A:$O,3,0))</f>
        <v>1470000275547</v>
      </c>
      <c r="D39" s="88" t="str">
        <f>IF($A39="","",VLOOKUP($A39,'Annex 2 EHV charges'!$A:$O,7,0))</f>
        <v>Says Court Farm PV</v>
      </c>
      <c r="E39" s="93" t="str">
        <f>IFERROR(IF(VLOOKUP($A39,'Annex 2 EHV charges'!$A:$O,8,FALSE)=0,"",VLOOKUP($A39,'Annex 2 EHV charges'!$A:$O,8,FALSE)),"")</f>
        <v/>
      </c>
      <c r="F39" s="94">
        <f>IFERROR(IF(VLOOKUP($A39,'Annex 2 EHV charges'!$A:$O,9,FALSE)=0,"",VLOOKUP($A39,'Annex 2 EHV charges'!$A:$O,9,FALSE)),"")</f>
        <v>1.24</v>
      </c>
      <c r="G39" s="95">
        <f>IFERROR(IF(VLOOKUP($A39,'Annex 2 EHV charges'!$A:$O,10,FALSE)=0,"",VLOOKUP($A39,'Annex 2 EHV charges'!$A:$O,10,FALSE)),"")</f>
        <v>2.17</v>
      </c>
      <c r="H39" s="95">
        <f>IFERROR(IF(VLOOKUP($A39,'Annex 2 EHV charges'!$A:$O,11,FALSE)=0,"",VLOOKUP($A39,'Annex 2 EHV charges'!$A:$O,11,FALSE)),"")</f>
        <v>2.17</v>
      </c>
    </row>
    <row r="40" spans="1:8" x14ac:dyDescent="0.2">
      <c r="A40" s="88">
        <f t="array" ref="A40">IFERROR(INDEX('Annex 2 EHV charges'!$A$11:$A$260, MATCH(0, IF(ISBLANK('Annex 2 EHV charges'!$A$11:$A$260),1, COUNTIF(A$4:$A39, 'Annex 2 EHV charges'!$A$11:$A$260)), 0)),"")</f>
        <v>772</v>
      </c>
      <c r="B40" s="88">
        <f>IF($A40="","",VLOOKUP($A40,'Annex 2 EHV charges'!$A:$O,2,0))</f>
        <v>772</v>
      </c>
      <c r="C40" s="89">
        <f>IF($A40="","",VLOOKUP($A40,'Annex 2 EHV charges'!$A:$O,3,0))</f>
        <v>1470000283681</v>
      </c>
      <c r="D40" s="88" t="str">
        <f>IF($A40="","",VLOOKUP($A40,'Annex 2 EHV charges'!$A:$O,7,0))</f>
        <v>Hayford Fm PV Emdedded 2</v>
      </c>
      <c r="E40" s="93" t="str">
        <f>IFERROR(IF(VLOOKUP($A40,'Annex 2 EHV charges'!$A:$O,8,FALSE)=0,"",VLOOKUP($A40,'Annex 2 EHV charges'!$A:$O,8,FALSE)),"")</f>
        <v/>
      </c>
      <c r="F40" s="94">
        <f>IFERROR(IF(VLOOKUP($A40,'Annex 2 EHV charges'!$A:$O,9,FALSE)=0,"",VLOOKUP($A40,'Annex 2 EHV charges'!$A:$O,9,FALSE)),"")</f>
        <v>3.16</v>
      </c>
      <c r="G40" s="95">
        <f>IFERROR(IF(VLOOKUP($A40,'Annex 2 EHV charges'!$A:$O,10,FALSE)=0,"",VLOOKUP($A40,'Annex 2 EHV charges'!$A:$O,10,FALSE)),"")</f>
        <v>0.66</v>
      </c>
      <c r="H40" s="95">
        <f>IFERROR(IF(VLOOKUP($A40,'Annex 2 EHV charges'!$A:$O,11,FALSE)=0,"",VLOOKUP($A40,'Annex 2 EHV charges'!$A:$O,11,FALSE)),"")</f>
        <v>0.66</v>
      </c>
    </row>
    <row r="41" spans="1:8" x14ac:dyDescent="0.2">
      <c r="A41" s="88">
        <f t="array" ref="A41">IFERROR(INDEX('Annex 2 EHV charges'!$A$11:$A$260, MATCH(0, IF(ISBLANK('Annex 2 EHV charges'!$A$11:$A$260),1, COUNTIF(A$4:$A40, 'Annex 2 EHV charges'!$A$11:$A$260)), 0)),"")</f>
        <v>773</v>
      </c>
      <c r="B41" s="88">
        <f>IF($A41="","",VLOOKUP($A41,'Annex 2 EHV charges'!$A:$O,2,0))</f>
        <v>773</v>
      </c>
      <c r="C41" s="89">
        <f>IF($A41="","",VLOOKUP($A41,'Annex 2 EHV charges'!$A:$O,3,0))</f>
        <v>1470000303901</v>
      </c>
      <c r="D41" s="88" t="str">
        <f>IF($A41="","",VLOOKUP($A41,'Annex 2 EHV charges'!$A:$O,7,0))</f>
        <v>Rotherdale Solar Farm</v>
      </c>
      <c r="E41" s="93" t="str">
        <f>IFERROR(IF(VLOOKUP($A41,'Annex 2 EHV charges'!$A:$O,8,FALSE)=0,"",VLOOKUP($A41,'Annex 2 EHV charges'!$A:$O,8,FALSE)),"")</f>
        <v/>
      </c>
      <c r="F41" s="94">
        <f>IFERROR(IF(VLOOKUP($A41,'Annex 2 EHV charges'!$A:$O,9,FALSE)=0,"",VLOOKUP($A41,'Annex 2 EHV charges'!$A:$O,9,FALSE)),"")</f>
        <v>1.25</v>
      </c>
      <c r="G41" s="95">
        <f>IFERROR(IF(VLOOKUP($A41,'Annex 2 EHV charges'!$A:$O,10,FALSE)=0,"",VLOOKUP($A41,'Annex 2 EHV charges'!$A:$O,10,FALSE)),"")</f>
        <v>1.93</v>
      </c>
      <c r="H41" s="95">
        <f>IFERROR(IF(VLOOKUP($A41,'Annex 2 EHV charges'!$A:$O,11,FALSE)=0,"",VLOOKUP($A41,'Annex 2 EHV charges'!$A:$O,11,FALSE)),"")</f>
        <v>1.93</v>
      </c>
    </row>
    <row r="42" spans="1:8" x14ac:dyDescent="0.2">
      <c r="A42" s="88">
        <f t="array" ref="A42">IFERROR(INDEX('Annex 2 EHV charges'!$A$11:$A$260, MATCH(0, IF(ISBLANK('Annex 2 EHV charges'!$A$11:$A$260),1, COUNTIF(A$4:$A41, 'Annex 2 EHV charges'!$A$11:$A$260)), 0)),"")</f>
        <v>774</v>
      </c>
      <c r="B42" s="88">
        <f>IF($A42="","",VLOOKUP($A42,'Annex 2 EHV charges'!$A:$O,2,0))</f>
        <v>774</v>
      </c>
      <c r="C42" s="89">
        <f>IF($A42="","",VLOOKUP($A42,'Annex 2 EHV charges'!$A:$O,3,0))</f>
        <v>1470000406449</v>
      </c>
      <c r="D42" s="88" t="str">
        <f>IF($A42="","",VLOOKUP($A42,'Annex 2 EHV charges'!$A:$O,7,0))</f>
        <v>Lower Newton Solar Farm</v>
      </c>
      <c r="E42" s="93" t="str">
        <f>IFERROR(IF(VLOOKUP($A42,'Annex 2 EHV charges'!$A:$O,8,FALSE)=0,"",VLOOKUP($A42,'Annex 2 EHV charges'!$A:$O,8,FALSE)),"")</f>
        <v/>
      </c>
      <c r="F42" s="94">
        <f>IFERROR(IF(VLOOKUP($A42,'Annex 2 EHV charges'!$A:$O,9,FALSE)=0,"",VLOOKUP($A42,'Annex 2 EHV charges'!$A:$O,9,FALSE)),"")</f>
        <v>7</v>
      </c>
      <c r="G42" s="95">
        <f>IFERROR(IF(VLOOKUP($A42,'Annex 2 EHV charges'!$A:$O,10,FALSE)=0,"",VLOOKUP($A42,'Annex 2 EHV charges'!$A:$O,10,FALSE)),"")</f>
        <v>0.87</v>
      </c>
      <c r="H42" s="95">
        <f>IFERROR(IF(VLOOKUP($A42,'Annex 2 EHV charges'!$A:$O,11,FALSE)=0,"",VLOOKUP($A42,'Annex 2 EHV charges'!$A:$O,11,FALSE)),"")</f>
        <v>0.87</v>
      </c>
    </row>
    <row r="43" spans="1:8" x14ac:dyDescent="0.2">
      <c r="A43" s="88">
        <f t="array" ref="A43">IFERROR(INDEX('Annex 2 EHV charges'!$A$11:$A$260, MATCH(0, IF(ISBLANK('Annex 2 EHV charges'!$A$11:$A$260),1, COUNTIF(A$4:$A42, 'Annex 2 EHV charges'!$A$11:$A$260)), 0)),"")</f>
        <v>775</v>
      </c>
      <c r="B43" s="88">
        <f>IF($A43="","",VLOOKUP($A43,'Annex 2 EHV charges'!$A:$O,2,0))</f>
        <v>775</v>
      </c>
      <c r="C43" s="89">
        <f>IF($A43="","",VLOOKUP($A43,'Annex 2 EHV charges'!$A:$O,3,0))</f>
        <v>1470000416794</v>
      </c>
      <c r="D43" s="88" t="str">
        <f>IF($A43="","",VLOOKUP($A43,'Annex 2 EHV charges'!$A:$O,7,0))</f>
        <v>Wrockwardine Solar Farm</v>
      </c>
      <c r="E43" s="93" t="str">
        <f>IFERROR(IF(VLOOKUP($A43,'Annex 2 EHV charges'!$A:$O,8,FALSE)=0,"",VLOOKUP($A43,'Annex 2 EHV charges'!$A:$O,8,FALSE)),"")</f>
        <v/>
      </c>
      <c r="F43" s="94">
        <f>IFERROR(IF(VLOOKUP($A43,'Annex 2 EHV charges'!$A:$O,9,FALSE)=0,"",VLOOKUP($A43,'Annex 2 EHV charges'!$A:$O,9,FALSE)),"")</f>
        <v>1.58</v>
      </c>
      <c r="G43" s="95">
        <f>IFERROR(IF(VLOOKUP($A43,'Annex 2 EHV charges'!$A:$O,10,FALSE)=0,"",VLOOKUP($A43,'Annex 2 EHV charges'!$A:$O,10,FALSE)),"")</f>
        <v>0.63</v>
      </c>
      <c r="H43" s="95">
        <f>IFERROR(IF(VLOOKUP($A43,'Annex 2 EHV charges'!$A:$O,11,FALSE)=0,"",VLOOKUP($A43,'Annex 2 EHV charges'!$A:$O,11,FALSE)),"")</f>
        <v>0.63</v>
      </c>
    </row>
    <row r="44" spans="1:8" x14ac:dyDescent="0.2">
      <c r="A44" s="88">
        <f t="array" ref="A44">IFERROR(INDEX('Annex 2 EHV charges'!$A$11:$A$260, MATCH(0, IF(ISBLANK('Annex 2 EHV charges'!$A$11:$A$260),1, COUNTIF(A$4:$A43, 'Annex 2 EHV charges'!$A$11:$A$260)), 0)),"")</f>
        <v>776</v>
      </c>
      <c r="B44" s="88">
        <f>IF($A44="","",VLOOKUP($A44,'Annex 2 EHV charges'!$A:$O,2,0))</f>
        <v>776</v>
      </c>
      <c r="C44" s="89">
        <f>IF($A44="","",VLOOKUP($A44,'Annex 2 EHV charges'!$A:$O,3,0))</f>
        <v>1470000425530</v>
      </c>
      <c r="D44" s="88" t="str">
        <f>IF($A44="","",VLOOKUP($A44,'Annex 2 EHV charges'!$A:$O,7,0))</f>
        <v>Condover Solar Farm</v>
      </c>
      <c r="E44" s="93" t="str">
        <f>IFERROR(IF(VLOOKUP($A44,'Annex 2 EHV charges'!$A:$O,8,FALSE)=0,"",VLOOKUP($A44,'Annex 2 EHV charges'!$A:$O,8,FALSE)),"")</f>
        <v/>
      </c>
      <c r="F44" s="94">
        <f>IFERROR(IF(VLOOKUP($A44,'Annex 2 EHV charges'!$A:$O,9,FALSE)=0,"",VLOOKUP($A44,'Annex 2 EHV charges'!$A:$O,9,FALSE)),"")</f>
        <v>30.27</v>
      </c>
      <c r="G44" s="95">
        <f>IFERROR(IF(VLOOKUP($A44,'Annex 2 EHV charges'!$A:$O,10,FALSE)=0,"",VLOOKUP($A44,'Annex 2 EHV charges'!$A:$O,10,FALSE)),"")</f>
        <v>0.77</v>
      </c>
      <c r="H44" s="95">
        <f>IFERROR(IF(VLOOKUP($A44,'Annex 2 EHV charges'!$A:$O,11,FALSE)=0,"",VLOOKUP($A44,'Annex 2 EHV charges'!$A:$O,11,FALSE)),"")</f>
        <v>0.77</v>
      </c>
    </row>
    <row r="45" spans="1:8" x14ac:dyDescent="0.2">
      <c r="A45" s="88">
        <f t="array" ref="A45">IFERROR(INDEX('Annex 2 EHV charges'!$A$11:$A$260, MATCH(0, IF(ISBLANK('Annex 2 EHV charges'!$A$11:$A$260),1, COUNTIF(A$4:$A44, 'Annex 2 EHV charges'!$A$11:$A$260)), 0)),"")</f>
        <v>777</v>
      </c>
      <c r="B45" s="88">
        <f>IF($A45="","",VLOOKUP($A45,'Annex 2 EHV charges'!$A:$O,2,0))</f>
        <v>777</v>
      </c>
      <c r="C45" s="89">
        <f>IF($A45="","",VLOOKUP($A45,'Annex 2 EHV charges'!$A:$O,3,0))</f>
        <v>1470000426125</v>
      </c>
      <c r="D45" s="88" t="str">
        <f>IF($A45="","",VLOOKUP($A45,'Annex 2 EHV charges'!$A:$O,7,0))</f>
        <v>Tower Hill Farm PV</v>
      </c>
      <c r="E45" s="93">
        <f>IFERROR(IF(VLOOKUP($A45,'Annex 2 EHV charges'!$A:$O,8,FALSE)=0,"",VLOOKUP($A45,'Annex 2 EHV charges'!$A:$O,8,FALSE)),"")</f>
        <v>0.89100000000000001</v>
      </c>
      <c r="F45" s="94">
        <f>IFERROR(IF(VLOOKUP($A45,'Annex 2 EHV charges'!$A:$O,9,FALSE)=0,"",VLOOKUP($A45,'Annex 2 EHV charges'!$A:$O,9,FALSE)),"")</f>
        <v>13.33</v>
      </c>
      <c r="G45" s="95">
        <f>IFERROR(IF(VLOOKUP($A45,'Annex 2 EHV charges'!$A:$O,10,FALSE)=0,"",VLOOKUP($A45,'Annex 2 EHV charges'!$A:$O,10,FALSE)),"")</f>
        <v>0.6</v>
      </c>
      <c r="H45" s="95">
        <f>IFERROR(IF(VLOOKUP($A45,'Annex 2 EHV charges'!$A:$O,11,FALSE)=0,"",VLOOKUP($A45,'Annex 2 EHV charges'!$A:$O,11,FALSE)),"")</f>
        <v>0.6</v>
      </c>
    </row>
    <row r="46" spans="1:8" x14ac:dyDescent="0.2">
      <c r="A46" s="88">
        <f t="array" ref="A46">IFERROR(INDEX('Annex 2 EHV charges'!$A$11:$A$260, MATCH(0, IF(ISBLANK('Annex 2 EHV charges'!$A$11:$A$260),1, COUNTIF(A$4:$A45, 'Annex 2 EHV charges'!$A$11:$A$260)), 0)),"")</f>
        <v>778</v>
      </c>
      <c r="B46" s="88">
        <f>IF($A46="","",VLOOKUP($A46,'Annex 2 EHV charges'!$A:$O,2,0))</f>
        <v>778</v>
      </c>
      <c r="C46" s="89">
        <f>IF($A46="","",VLOOKUP($A46,'Annex 2 EHV charges'!$A:$O,3,0))</f>
        <v>1470000429766</v>
      </c>
      <c r="D46" s="88" t="str">
        <f>IF($A46="","",VLOOKUP($A46,'Annex 2 EHV charges'!$A:$O,7,0))</f>
        <v>Hill House Farm Solar</v>
      </c>
      <c r="E46" s="93">
        <f>IFERROR(IF(VLOOKUP($A46,'Annex 2 EHV charges'!$A:$O,8,FALSE)=0,"",VLOOKUP($A46,'Annex 2 EHV charges'!$A:$O,8,FALSE)),"")</f>
        <v>0.89700000000000002</v>
      </c>
      <c r="F46" s="94">
        <f>IFERROR(IF(VLOOKUP($A46,'Annex 2 EHV charges'!$A:$O,9,FALSE)=0,"",VLOOKUP($A46,'Annex 2 EHV charges'!$A:$O,9,FALSE)),"")</f>
        <v>4.13</v>
      </c>
      <c r="G46" s="95">
        <f>IFERROR(IF(VLOOKUP($A46,'Annex 2 EHV charges'!$A:$O,10,FALSE)=0,"",VLOOKUP($A46,'Annex 2 EHV charges'!$A:$O,10,FALSE)),"")</f>
        <v>2.17</v>
      </c>
      <c r="H46" s="95">
        <f>IFERROR(IF(VLOOKUP($A46,'Annex 2 EHV charges'!$A:$O,11,FALSE)=0,"",VLOOKUP($A46,'Annex 2 EHV charges'!$A:$O,11,FALSE)),"")</f>
        <v>2.17</v>
      </c>
    </row>
    <row r="47" spans="1:8" x14ac:dyDescent="0.2">
      <c r="A47" s="88">
        <f t="array" ref="A47">IFERROR(INDEX('Annex 2 EHV charges'!$A$11:$A$260, MATCH(0, IF(ISBLANK('Annex 2 EHV charges'!$A$11:$A$260),1, COUNTIF(A$4:$A46, 'Annex 2 EHV charges'!$A$11:$A$260)), 0)),"")</f>
        <v>779</v>
      </c>
      <c r="B47" s="88">
        <f>IF($A47="","",VLOOKUP($A47,'Annex 2 EHV charges'!$A:$O,2,0))</f>
        <v>779</v>
      </c>
      <c r="C47" s="89">
        <f>IF($A47="","",VLOOKUP($A47,'Annex 2 EHV charges'!$A:$O,3,0))</f>
        <v>1470000430089</v>
      </c>
      <c r="D47" s="88" t="str">
        <f>IF($A47="","",VLOOKUP($A47,'Annex 2 EHV charges'!$A:$O,7,0))</f>
        <v>Pitchford Farm Solar</v>
      </c>
      <c r="E47" s="93" t="str">
        <f>IFERROR(IF(VLOOKUP($A47,'Annex 2 EHV charges'!$A:$O,8,FALSE)=0,"",VLOOKUP($A47,'Annex 2 EHV charges'!$A:$O,8,FALSE)),"")</f>
        <v/>
      </c>
      <c r="F47" s="94">
        <f>IFERROR(IF(VLOOKUP($A47,'Annex 2 EHV charges'!$A:$O,9,FALSE)=0,"",VLOOKUP($A47,'Annex 2 EHV charges'!$A:$O,9,FALSE)),"")</f>
        <v>23.05</v>
      </c>
      <c r="G47" s="95">
        <f>IFERROR(IF(VLOOKUP($A47,'Annex 2 EHV charges'!$A:$O,10,FALSE)=0,"",VLOOKUP($A47,'Annex 2 EHV charges'!$A:$O,10,FALSE)),"")</f>
        <v>0.78</v>
      </c>
      <c r="H47" s="95">
        <f>IFERROR(IF(VLOOKUP($A47,'Annex 2 EHV charges'!$A:$O,11,FALSE)=0,"",VLOOKUP($A47,'Annex 2 EHV charges'!$A:$O,11,FALSE)),"")</f>
        <v>0.78</v>
      </c>
    </row>
    <row r="48" spans="1:8" x14ac:dyDescent="0.2">
      <c r="A48" s="88">
        <f t="array" ref="A48">IFERROR(INDEX('Annex 2 EHV charges'!$A$11:$A$260, MATCH(0, IF(ISBLANK('Annex 2 EHV charges'!$A$11:$A$260),1, COUNTIF(A$4:$A47, 'Annex 2 EHV charges'!$A$11:$A$260)), 0)),"")</f>
        <v>780</v>
      </c>
      <c r="B48" s="88">
        <f>IF($A48="","",VLOOKUP($A48,'Annex 2 EHV charges'!$A:$O,2,0))</f>
        <v>780</v>
      </c>
      <c r="C48" s="89">
        <f>IF($A48="","",VLOOKUP($A48,'Annex 2 EHV charges'!$A:$O,3,0))</f>
        <v>1470000437749</v>
      </c>
      <c r="D48" s="88" t="str">
        <f>IF($A48="","",VLOOKUP($A48,'Annex 2 EHV charges'!$A:$O,7,0))</f>
        <v>Sundorne Solar Park</v>
      </c>
      <c r="E48" s="93" t="str">
        <f>IFERROR(IF(VLOOKUP($A48,'Annex 2 EHV charges'!$A:$O,8,FALSE)=0,"",VLOOKUP($A48,'Annex 2 EHV charges'!$A:$O,8,FALSE)),"")</f>
        <v/>
      </c>
      <c r="F48" s="94">
        <f>IFERROR(IF(VLOOKUP($A48,'Annex 2 EHV charges'!$A:$O,9,FALSE)=0,"",VLOOKUP($A48,'Annex 2 EHV charges'!$A:$O,9,FALSE)),"")</f>
        <v>16.28</v>
      </c>
      <c r="G48" s="95">
        <f>IFERROR(IF(VLOOKUP($A48,'Annex 2 EHV charges'!$A:$O,10,FALSE)=0,"",VLOOKUP($A48,'Annex 2 EHV charges'!$A:$O,10,FALSE)),"")</f>
        <v>0.47</v>
      </c>
      <c r="H48" s="95">
        <f>IFERROR(IF(VLOOKUP($A48,'Annex 2 EHV charges'!$A:$O,11,FALSE)=0,"",VLOOKUP($A48,'Annex 2 EHV charges'!$A:$O,11,FALSE)),"")</f>
        <v>0.47</v>
      </c>
    </row>
    <row r="49" spans="1:8" x14ac:dyDescent="0.2">
      <c r="A49" s="88">
        <f t="array" ref="A49">IFERROR(INDEX('Annex 2 EHV charges'!$A$11:$A$260, MATCH(0, IF(ISBLANK('Annex 2 EHV charges'!$A$11:$A$260),1, COUNTIF(A$4:$A48, 'Annex 2 EHV charges'!$A$11:$A$260)), 0)),"")</f>
        <v>781</v>
      </c>
      <c r="B49" s="88">
        <f>IF($A49="","",VLOOKUP($A49,'Annex 2 EHV charges'!$A:$O,2,0))</f>
        <v>781</v>
      </c>
      <c r="C49" s="89">
        <f>IF($A49="","",VLOOKUP($A49,'Annex 2 EHV charges'!$A:$O,3,0))</f>
        <v>1470000473756</v>
      </c>
      <c r="D49" s="88" t="str">
        <f>IF($A49="","",VLOOKUP($A49,'Annex 2 EHV charges'!$A:$O,7,0))</f>
        <v>Hartlebury EFW</v>
      </c>
      <c r="E49" s="93">
        <f>IFERROR(IF(VLOOKUP($A49,'Annex 2 EHV charges'!$A:$O,8,FALSE)=0,"",VLOOKUP($A49,'Annex 2 EHV charges'!$A:$O,8,FALSE)),"")</f>
        <v>4.5810000000000004</v>
      </c>
      <c r="F49" s="94">
        <f>IFERROR(IF(VLOOKUP($A49,'Annex 2 EHV charges'!$A:$O,9,FALSE)=0,"",VLOOKUP($A49,'Annex 2 EHV charges'!$A:$O,9,FALSE)),"")</f>
        <v>586.66999999999996</v>
      </c>
      <c r="G49" s="95">
        <f>IFERROR(IF(VLOOKUP($A49,'Annex 2 EHV charges'!$A:$O,10,FALSE)=0,"",VLOOKUP($A49,'Annex 2 EHV charges'!$A:$O,10,FALSE)),"")</f>
        <v>0.46</v>
      </c>
      <c r="H49" s="95">
        <f>IFERROR(IF(VLOOKUP($A49,'Annex 2 EHV charges'!$A:$O,11,FALSE)=0,"",VLOOKUP($A49,'Annex 2 EHV charges'!$A:$O,11,FALSE)),"")</f>
        <v>0.46</v>
      </c>
    </row>
    <row r="50" spans="1:8" x14ac:dyDescent="0.2">
      <c r="A50" s="88">
        <f t="array" ref="A50">IFERROR(INDEX('Annex 2 EHV charges'!$A$11:$A$260, MATCH(0, IF(ISBLANK('Annex 2 EHV charges'!$A$11:$A$260),1, COUNTIF(A$4:$A49, 'Annex 2 EHV charges'!$A$11:$A$260)), 0)),"")</f>
        <v>782</v>
      </c>
      <c r="B50" s="88">
        <f>IF($A50="","",VLOOKUP($A50,'Annex 2 EHV charges'!$A:$O,2,0))</f>
        <v>782</v>
      </c>
      <c r="C50" s="89">
        <f>IF($A50="","",VLOOKUP($A50,'Annex 2 EHV charges'!$A:$O,3,0))</f>
        <v>1470000478727</v>
      </c>
      <c r="D50" s="88" t="str">
        <f>IF($A50="","",VLOOKUP($A50,'Annex 2 EHV charges'!$A:$O,7,0))</f>
        <v>Upper Huntingford PV</v>
      </c>
      <c r="E50" s="93">
        <f>IFERROR(IF(VLOOKUP($A50,'Annex 2 EHV charges'!$A:$O,8,FALSE)=0,"",VLOOKUP($A50,'Annex 2 EHV charges'!$A:$O,8,FALSE)),"")</f>
        <v>0.89800000000000002</v>
      </c>
      <c r="F50" s="94">
        <f>IFERROR(IF(VLOOKUP($A50,'Annex 2 EHV charges'!$A:$O,9,FALSE)=0,"",VLOOKUP($A50,'Annex 2 EHV charges'!$A:$O,9,FALSE)),"")</f>
        <v>2.99</v>
      </c>
      <c r="G50" s="95">
        <f>IFERROR(IF(VLOOKUP($A50,'Annex 2 EHV charges'!$A:$O,10,FALSE)=0,"",VLOOKUP($A50,'Annex 2 EHV charges'!$A:$O,10,FALSE)),"")</f>
        <v>0.7</v>
      </c>
      <c r="H50" s="95">
        <f>IFERROR(IF(VLOOKUP($A50,'Annex 2 EHV charges'!$A:$O,11,FALSE)=0,"",VLOOKUP($A50,'Annex 2 EHV charges'!$A:$O,11,FALSE)),"")</f>
        <v>0.7</v>
      </c>
    </row>
    <row r="51" spans="1:8" x14ac:dyDescent="0.2">
      <c r="A51" s="88">
        <f t="array" ref="A51">IFERROR(INDEX('Annex 2 EHV charges'!$A$11:$A$260, MATCH(0, IF(ISBLANK('Annex 2 EHV charges'!$A$11:$A$260),1, COUNTIF(A$4:$A50, 'Annex 2 EHV charges'!$A$11:$A$260)), 0)),"")</f>
        <v>783</v>
      </c>
      <c r="B51" s="88">
        <f>IF($A51="","",VLOOKUP($A51,'Annex 2 EHV charges'!$A:$O,2,0))</f>
        <v>783</v>
      </c>
      <c r="C51" s="89">
        <f>IF($A51="","",VLOOKUP($A51,'Annex 2 EHV charges'!$A:$O,3,0))</f>
        <v>1470000479190</v>
      </c>
      <c r="D51" s="88" t="str">
        <f>IF($A51="","",VLOOKUP($A51,'Annex 2 EHV charges'!$A:$O,7,0))</f>
        <v>Ring O Bells Solar</v>
      </c>
      <c r="E51" s="93" t="str">
        <f>IFERROR(IF(VLOOKUP($A51,'Annex 2 EHV charges'!$A:$O,8,FALSE)=0,"",VLOOKUP($A51,'Annex 2 EHV charges'!$A:$O,8,FALSE)),"")</f>
        <v/>
      </c>
      <c r="F51" s="94">
        <f>IFERROR(IF(VLOOKUP($A51,'Annex 2 EHV charges'!$A:$O,9,FALSE)=0,"",VLOOKUP($A51,'Annex 2 EHV charges'!$A:$O,9,FALSE)),"")</f>
        <v>8.8699999999999992</v>
      </c>
      <c r="G51" s="95">
        <f>IFERROR(IF(VLOOKUP($A51,'Annex 2 EHV charges'!$A:$O,10,FALSE)=0,"",VLOOKUP($A51,'Annex 2 EHV charges'!$A:$O,10,FALSE)),"")</f>
        <v>0.71</v>
      </c>
      <c r="H51" s="95">
        <f>IFERROR(IF(VLOOKUP($A51,'Annex 2 EHV charges'!$A:$O,11,FALSE)=0,"",VLOOKUP($A51,'Annex 2 EHV charges'!$A:$O,11,FALSE)),"")</f>
        <v>0.71</v>
      </c>
    </row>
    <row r="52" spans="1:8" x14ac:dyDescent="0.2">
      <c r="A52" s="88">
        <f t="array" ref="A52">IFERROR(INDEX('Annex 2 EHV charges'!$A$11:$A$260, MATCH(0, IF(ISBLANK('Annex 2 EHV charges'!$A$11:$A$260),1, COUNTIF(A$4:$A51, 'Annex 2 EHV charges'!$A$11:$A$260)), 0)),"")</f>
        <v>784</v>
      </c>
      <c r="B52" s="88">
        <f>IF($A52="","",VLOOKUP($A52,'Annex 2 EHV charges'!$A:$O,2,0))</f>
        <v>784</v>
      </c>
      <c r="C52" s="89">
        <f>IF($A52="","",VLOOKUP($A52,'Annex 2 EHV charges'!$A:$O,3,0))</f>
        <v>1470000501641</v>
      </c>
      <c r="D52" s="88" t="str">
        <f>IF($A52="","",VLOOKUP($A52,'Annex 2 EHV charges'!$A:$O,7,0))</f>
        <v>Hall Farm PV Awre</v>
      </c>
      <c r="E52" s="93">
        <f>IFERROR(IF(VLOOKUP($A52,'Annex 2 EHV charges'!$A:$O,8,FALSE)=0,"",VLOOKUP($A52,'Annex 2 EHV charges'!$A:$O,8,FALSE)),"")</f>
        <v>4.125</v>
      </c>
      <c r="F52" s="94">
        <f>IFERROR(IF(VLOOKUP($A52,'Annex 2 EHV charges'!$A:$O,9,FALSE)=0,"",VLOOKUP($A52,'Annex 2 EHV charges'!$A:$O,9,FALSE)),"")</f>
        <v>3.72</v>
      </c>
      <c r="G52" s="95">
        <f>IFERROR(IF(VLOOKUP($A52,'Annex 2 EHV charges'!$A:$O,10,FALSE)=0,"",VLOOKUP($A52,'Annex 2 EHV charges'!$A:$O,10,FALSE)),"")</f>
        <v>2.2599999999999998</v>
      </c>
      <c r="H52" s="95">
        <f>IFERROR(IF(VLOOKUP($A52,'Annex 2 EHV charges'!$A:$O,11,FALSE)=0,"",VLOOKUP($A52,'Annex 2 EHV charges'!$A:$O,11,FALSE)),"")</f>
        <v>2.2599999999999998</v>
      </c>
    </row>
    <row r="53" spans="1:8" x14ac:dyDescent="0.2">
      <c r="A53" s="88">
        <f t="array" ref="A53">IFERROR(INDEX('Annex 2 EHV charges'!$A$11:$A$260, MATCH(0, IF(ISBLANK('Annex 2 EHV charges'!$A$11:$A$260),1, COUNTIF(A$4:$A52, 'Annex 2 EHV charges'!$A$11:$A$260)), 0)),"")</f>
        <v>785</v>
      </c>
      <c r="B53" s="88">
        <f>IF($A53="","",VLOOKUP($A53,'Annex 2 EHV charges'!$A:$O,2,0))</f>
        <v>785</v>
      </c>
      <c r="C53" s="89">
        <f>IF($A53="","",VLOOKUP($A53,'Annex 2 EHV charges'!$A:$O,3,0))</f>
        <v>1470000174928</v>
      </c>
      <c r="D53" s="88" t="str">
        <f>IF($A53="","",VLOOKUP($A53,'Annex 2 EHV charges'!$A:$O,7,0))</f>
        <v>5 Mile Drive Solar Park</v>
      </c>
      <c r="E53" s="93" t="str">
        <f>IFERROR(IF(VLOOKUP($A53,'Annex 2 EHV charges'!$A:$O,8,FALSE)=0,"",VLOOKUP($A53,'Annex 2 EHV charges'!$A:$O,8,FALSE)),"")</f>
        <v/>
      </c>
      <c r="F53" s="94">
        <f>IFERROR(IF(VLOOKUP($A53,'Annex 2 EHV charges'!$A:$O,9,FALSE)=0,"",VLOOKUP($A53,'Annex 2 EHV charges'!$A:$O,9,FALSE)),"")</f>
        <v>2.78</v>
      </c>
      <c r="G53" s="95">
        <f>IFERROR(IF(VLOOKUP($A53,'Annex 2 EHV charges'!$A:$O,10,FALSE)=0,"",VLOOKUP($A53,'Annex 2 EHV charges'!$A:$O,10,FALSE)),"")</f>
        <v>0.62</v>
      </c>
      <c r="H53" s="95">
        <f>IFERROR(IF(VLOOKUP($A53,'Annex 2 EHV charges'!$A:$O,11,FALSE)=0,"",VLOOKUP($A53,'Annex 2 EHV charges'!$A:$O,11,FALSE)),"")</f>
        <v>0.62</v>
      </c>
    </row>
    <row r="54" spans="1:8" x14ac:dyDescent="0.2">
      <c r="A54" s="88">
        <f t="array" ref="A54">IFERROR(INDEX('Annex 2 EHV charges'!$A$11:$A$260, MATCH(0, IF(ISBLANK('Annex 2 EHV charges'!$A$11:$A$260),1, COUNTIF(A$4:$A53, 'Annex 2 EHV charges'!$A$11:$A$260)), 0)),"")</f>
        <v>786</v>
      </c>
      <c r="B54" s="88">
        <f>IF($A54="","",VLOOKUP($A54,'Annex 2 EHV charges'!$A:$O,2,0))</f>
        <v>786</v>
      </c>
      <c r="C54" s="89">
        <f>IF($A54="","",VLOOKUP($A54,'Annex 2 EHV charges'!$A:$O,3,0))</f>
        <v>1470000671023</v>
      </c>
      <c r="D54" s="88" t="str">
        <f>IF($A54="","",VLOOKUP($A54,'Annex 2 EHV charges'!$A:$O,7,0))</f>
        <v xml:space="preserve">Green Frog STOR Extension </v>
      </c>
      <c r="E54" s="93" t="str">
        <f>IFERROR(IF(VLOOKUP($A54,'Annex 2 EHV charges'!$A:$O,8,FALSE)=0,"",VLOOKUP($A54,'Annex 2 EHV charges'!$A:$O,8,FALSE)),"")</f>
        <v/>
      </c>
      <c r="F54" s="94">
        <f>IFERROR(IF(VLOOKUP($A54,'Annex 2 EHV charges'!$A:$O,9,FALSE)=0,"",VLOOKUP($A54,'Annex 2 EHV charges'!$A:$O,9,FALSE)),"")</f>
        <v>17.95</v>
      </c>
      <c r="G54" s="95">
        <f>IFERROR(IF(VLOOKUP($A54,'Annex 2 EHV charges'!$A:$O,10,FALSE)=0,"",VLOOKUP($A54,'Annex 2 EHV charges'!$A:$O,10,FALSE)),"")</f>
        <v>0.38</v>
      </c>
      <c r="H54" s="95">
        <f>IFERROR(IF(VLOOKUP($A54,'Annex 2 EHV charges'!$A:$O,11,FALSE)=0,"",VLOOKUP($A54,'Annex 2 EHV charges'!$A:$O,11,FALSE)),"")</f>
        <v>0.38</v>
      </c>
    </row>
    <row r="55" spans="1:8" x14ac:dyDescent="0.2">
      <c r="A55" s="88">
        <f t="array" ref="A55">IFERROR(INDEX('Annex 2 EHV charges'!$A$11:$A$260, MATCH(0, IF(ISBLANK('Annex 2 EHV charges'!$A$11:$A$260),1, COUNTIF(A$4:$A54, 'Annex 2 EHV charges'!$A$11:$A$260)), 0)),"")</f>
        <v>787</v>
      </c>
      <c r="B55" s="88">
        <f>IF($A55="","",VLOOKUP($A55,'Annex 2 EHV charges'!$A:$O,2,0))</f>
        <v>787</v>
      </c>
      <c r="C55" s="89">
        <f>IF($A55="","",VLOOKUP($A55,'Annex 2 EHV charges'!$A:$O,3,0))</f>
        <v>1426893200000</v>
      </c>
      <c r="D55" s="88" t="str">
        <f>IF($A55="","",VLOOKUP($A55,'Annex 2 EHV charges'!$A:$O,7,0))</f>
        <v xml:space="preserve">Invista Textiles Gas </v>
      </c>
      <c r="E55" s="93">
        <f>IFERROR(IF(VLOOKUP($A55,'Annex 2 EHV charges'!$A:$O,8,FALSE)=0,"",VLOOKUP($A55,'Annex 2 EHV charges'!$A:$O,8,FALSE)),"")</f>
        <v>6.4560000000000004</v>
      </c>
      <c r="F55" s="94">
        <f>IFERROR(IF(VLOOKUP($A55,'Annex 2 EHV charges'!$A:$O,9,FALSE)=0,"",VLOOKUP($A55,'Annex 2 EHV charges'!$A:$O,9,FALSE)),"")</f>
        <v>11406.71</v>
      </c>
      <c r="G55" s="95">
        <f>IFERROR(IF(VLOOKUP($A55,'Annex 2 EHV charges'!$A:$O,10,FALSE)=0,"",VLOOKUP($A55,'Annex 2 EHV charges'!$A:$O,10,FALSE)),"")</f>
        <v>0.7</v>
      </c>
      <c r="H55" s="95">
        <f>IFERROR(IF(VLOOKUP($A55,'Annex 2 EHV charges'!$A:$O,11,FALSE)=0,"",VLOOKUP($A55,'Annex 2 EHV charges'!$A:$O,11,FALSE)),"")</f>
        <v>0.7</v>
      </c>
    </row>
    <row r="56" spans="1:8" x14ac:dyDescent="0.2">
      <c r="A56" s="88">
        <f t="array" ref="A56">IFERROR(INDEX('Annex 2 EHV charges'!$A$11:$A$260, MATCH(0, IF(ISBLANK('Annex 2 EHV charges'!$A$11:$A$260),1, COUNTIF(A$4:$A55, 'Annex 2 EHV charges'!$A$11:$A$260)), 0)),"")</f>
        <v>794</v>
      </c>
      <c r="B56" s="88">
        <f>IF($A56="","",VLOOKUP($A56,'Annex 2 EHV charges'!$A:$O,2,0))</f>
        <v>794</v>
      </c>
      <c r="C56" s="89">
        <f>IF($A56="","",VLOOKUP($A56,'Annex 2 EHV charges'!$A:$O,3,0))</f>
        <v>1470000535881</v>
      </c>
      <c r="D56" s="88" t="str">
        <f>IF($A56="","",VLOOKUP($A56,'Annex 2 EHV charges'!$A:$O,7,0))</f>
        <v>Wickhamford PV</v>
      </c>
      <c r="E56" s="93" t="str">
        <f>IFERROR(IF(VLOOKUP($A56,'Annex 2 EHV charges'!$A:$O,8,FALSE)=0,"",VLOOKUP($A56,'Annex 2 EHV charges'!$A:$O,8,FALSE)),"")</f>
        <v/>
      </c>
      <c r="F56" s="94">
        <f>IFERROR(IF(VLOOKUP($A56,'Annex 2 EHV charges'!$A:$O,9,FALSE)=0,"",VLOOKUP($A56,'Annex 2 EHV charges'!$A:$O,9,FALSE)),"")</f>
        <v>2.4900000000000002</v>
      </c>
      <c r="G56" s="95">
        <f>IFERROR(IF(VLOOKUP($A56,'Annex 2 EHV charges'!$A:$O,10,FALSE)=0,"",VLOOKUP($A56,'Annex 2 EHV charges'!$A:$O,10,FALSE)),"")</f>
        <v>1.73</v>
      </c>
      <c r="H56" s="95">
        <f>IFERROR(IF(VLOOKUP($A56,'Annex 2 EHV charges'!$A:$O,11,FALSE)=0,"",VLOOKUP($A56,'Annex 2 EHV charges'!$A:$O,11,FALSE)),"")</f>
        <v>1.73</v>
      </c>
    </row>
    <row r="57" spans="1:8" x14ac:dyDescent="0.2">
      <c r="A57" s="88">
        <f t="array" ref="A57">IFERROR(INDEX('Annex 2 EHV charges'!$A$11:$A$260, MATCH(0, IF(ISBLANK('Annex 2 EHV charges'!$A$11:$A$260),1, COUNTIF(A$4:$A56, 'Annex 2 EHV charges'!$A$11:$A$260)), 0)),"")</f>
        <v>795</v>
      </c>
      <c r="B57" s="88">
        <f>IF($A57="","",VLOOKUP($A57,'Annex 2 EHV charges'!$A:$O,2,0))</f>
        <v>795</v>
      </c>
      <c r="C57" s="89">
        <f>IF($A57="","",VLOOKUP($A57,'Annex 2 EHV charges'!$A:$O,3,0))</f>
        <v>1470000540543</v>
      </c>
      <c r="D57" s="88" t="str">
        <f>IF($A57="","",VLOOKUP($A57,'Annex 2 EHV charges'!$A:$O,7,0))</f>
        <v>Yorkley Wood Farm PV</v>
      </c>
      <c r="E57" s="93">
        <f>IFERROR(IF(VLOOKUP($A57,'Annex 2 EHV charges'!$A:$O,8,FALSE)=0,"",VLOOKUP($A57,'Annex 2 EHV charges'!$A:$O,8,FALSE)),"")</f>
        <v>4.09</v>
      </c>
      <c r="F57" s="94">
        <f>IFERROR(IF(VLOOKUP($A57,'Annex 2 EHV charges'!$A:$O,9,FALSE)=0,"",VLOOKUP($A57,'Annex 2 EHV charges'!$A:$O,9,FALSE)),"")</f>
        <v>6.23</v>
      </c>
      <c r="G57" s="95">
        <f>IFERROR(IF(VLOOKUP($A57,'Annex 2 EHV charges'!$A:$O,10,FALSE)=0,"",VLOOKUP($A57,'Annex 2 EHV charges'!$A:$O,10,FALSE)),"")</f>
        <v>1.58</v>
      </c>
      <c r="H57" s="95">
        <f>IFERROR(IF(VLOOKUP($A57,'Annex 2 EHV charges'!$A:$O,11,FALSE)=0,"",VLOOKUP($A57,'Annex 2 EHV charges'!$A:$O,11,FALSE)),"")</f>
        <v>1.58</v>
      </c>
    </row>
    <row r="58" spans="1:8" x14ac:dyDescent="0.2">
      <c r="A58" s="88">
        <f t="array" ref="A58">IFERROR(INDEX('Annex 2 EHV charges'!$A$11:$A$260, MATCH(0, IF(ISBLANK('Annex 2 EHV charges'!$A$11:$A$260),1, COUNTIF(A$4:$A57, 'Annex 2 EHV charges'!$A$11:$A$260)), 0)),"")</f>
        <v>796</v>
      </c>
      <c r="B58" s="88">
        <f>IF($A58="","",VLOOKUP($A58,'Annex 2 EHV charges'!$A:$O,2,0))</f>
        <v>796</v>
      </c>
      <c r="C58" s="89">
        <f>IF($A58="","",VLOOKUP($A58,'Annex 2 EHV charges'!$A:$O,3,0))</f>
        <v>1470000542319</v>
      </c>
      <c r="D58" s="88" t="str">
        <f>IF($A58="","",VLOOKUP($A58,'Annex 2 EHV charges'!$A:$O,7,0))</f>
        <v>Awbridge Farm Diesel Gen</v>
      </c>
      <c r="E58" s="93" t="str">
        <f>IFERROR(IF(VLOOKUP($A58,'Annex 2 EHV charges'!$A:$O,8,FALSE)=0,"",VLOOKUP($A58,'Annex 2 EHV charges'!$A:$O,8,FALSE)),"")</f>
        <v/>
      </c>
      <c r="F58" s="94">
        <f>IFERROR(IF(VLOOKUP($A58,'Annex 2 EHV charges'!$A:$O,9,FALSE)=0,"",VLOOKUP($A58,'Annex 2 EHV charges'!$A:$O,9,FALSE)),"")</f>
        <v>80.7</v>
      </c>
      <c r="G58" s="95">
        <f>IFERROR(IF(VLOOKUP($A58,'Annex 2 EHV charges'!$A:$O,10,FALSE)=0,"",VLOOKUP($A58,'Annex 2 EHV charges'!$A:$O,10,FALSE)),"")</f>
        <v>0.74</v>
      </c>
      <c r="H58" s="95">
        <f>IFERROR(IF(VLOOKUP($A58,'Annex 2 EHV charges'!$A:$O,11,FALSE)=0,"",VLOOKUP($A58,'Annex 2 EHV charges'!$A:$O,11,FALSE)),"")</f>
        <v>0.74</v>
      </c>
    </row>
    <row r="59" spans="1:8" x14ac:dyDescent="0.2">
      <c r="A59" s="88">
        <f t="array" ref="A59">IFERROR(INDEX('Annex 2 EHV charges'!$A$11:$A$260, MATCH(0, IF(ISBLANK('Annex 2 EHV charges'!$A$11:$A$260),1, COUNTIF(A$4:$A58, 'Annex 2 EHV charges'!$A$11:$A$260)), 0)),"")</f>
        <v>797</v>
      </c>
      <c r="B59" s="88">
        <f>IF($A59="","",VLOOKUP($A59,'Annex 2 EHV charges'!$A:$O,2,0))</f>
        <v>797</v>
      </c>
      <c r="C59" s="89">
        <f>IF($A59="","",VLOOKUP($A59,'Annex 2 EHV charges'!$A:$O,3,0))</f>
        <v>1470000542833</v>
      </c>
      <c r="D59" s="88" t="str">
        <f>IF($A59="","",VLOOKUP($A59,'Annex 2 EHV charges'!$A:$O,7,0))</f>
        <v>Bristol Rd Glos STOR</v>
      </c>
      <c r="E59" s="93">
        <f>IFERROR(IF(VLOOKUP($A59,'Annex 2 EHV charges'!$A:$O,8,FALSE)=0,"",VLOOKUP($A59,'Annex 2 EHV charges'!$A:$O,8,FALSE)),"")</f>
        <v>4.1440000000000001</v>
      </c>
      <c r="F59" s="94">
        <f>IFERROR(IF(VLOOKUP($A59,'Annex 2 EHV charges'!$A:$O,9,FALSE)=0,"",VLOOKUP($A59,'Annex 2 EHV charges'!$A:$O,9,FALSE)),"")</f>
        <v>1.31</v>
      </c>
      <c r="G59" s="95">
        <f>IFERROR(IF(VLOOKUP($A59,'Annex 2 EHV charges'!$A:$O,10,FALSE)=0,"",VLOOKUP($A59,'Annex 2 EHV charges'!$A:$O,10,FALSE)),"")</f>
        <v>1.65</v>
      </c>
      <c r="H59" s="95">
        <f>IFERROR(IF(VLOOKUP($A59,'Annex 2 EHV charges'!$A:$O,11,FALSE)=0,"",VLOOKUP($A59,'Annex 2 EHV charges'!$A:$O,11,FALSE)),"")</f>
        <v>1.65</v>
      </c>
    </row>
    <row r="60" spans="1:8" x14ac:dyDescent="0.2">
      <c r="A60" s="88">
        <f t="array" ref="A60">IFERROR(INDEX('Annex 2 EHV charges'!$A$11:$A$260, MATCH(0, IF(ISBLANK('Annex 2 EHV charges'!$A$11:$A$260),1, COUNTIF(A$4:$A59, 'Annex 2 EHV charges'!$A$11:$A$260)), 0)),"")</f>
        <v>798</v>
      </c>
      <c r="B60" s="88">
        <f>IF($A60="","",VLOOKUP($A60,'Annex 2 EHV charges'!$A:$O,2,0))</f>
        <v>798</v>
      </c>
      <c r="C60" s="89">
        <f>IF($A60="","",VLOOKUP($A60,'Annex 2 EHV charges'!$A:$O,3,0))</f>
        <v>1470000542790</v>
      </c>
      <c r="D60" s="88" t="str">
        <f>IF($A60="","",VLOOKUP($A60,'Annex 2 EHV charges'!$A:$O,7,0))</f>
        <v>Actrees Farm PV</v>
      </c>
      <c r="E60" s="93">
        <f>IFERROR(IF(VLOOKUP($A60,'Annex 2 EHV charges'!$A:$O,8,FALSE)=0,"",VLOOKUP($A60,'Annex 2 EHV charges'!$A:$O,8,FALSE)),"")</f>
        <v>0.89700000000000002</v>
      </c>
      <c r="F60" s="94">
        <f>IFERROR(IF(VLOOKUP($A60,'Annex 2 EHV charges'!$A:$O,9,FALSE)=0,"",VLOOKUP($A60,'Annex 2 EHV charges'!$A:$O,9,FALSE)),"")</f>
        <v>18.72</v>
      </c>
      <c r="G60" s="95">
        <f>IFERROR(IF(VLOOKUP($A60,'Annex 2 EHV charges'!$A:$O,10,FALSE)=0,"",VLOOKUP($A60,'Annex 2 EHV charges'!$A:$O,10,FALSE)),"")</f>
        <v>1.31</v>
      </c>
      <c r="H60" s="95">
        <f>IFERROR(IF(VLOOKUP($A60,'Annex 2 EHV charges'!$A:$O,11,FALSE)=0,"",VLOOKUP($A60,'Annex 2 EHV charges'!$A:$O,11,FALSE)),"")</f>
        <v>1.31</v>
      </c>
    </row>
    <row r="61" spans="1:8" x14ac:dyDescent="0.2">
      <c r="A61" s="88">
        <f t="array" ref="A61">IFERROR(INDEX('Annex 2 EHV charges'!$A$11:$A$260, MATCH(0, IF(ISBLANK('Annex 2 EHV charges'!$A$11:$A$260),1, COUNTIF(A$4:$A60, 'Annex 2 EHV charges'!$A$11:$A$260)), 0)),"")</f>
        <v>799</v>
      </c>
      <c r="B61" s="88">
        <f>IF($A61="","",VLOOKUP($A61,'Annex 2 EHV charges'!$A:$O,2,0))</f>
        <v>799</v>
      </c>
      <c r="C61" s="89">
        <f>IF($A61="","",VLOOKUP($A61,'Annex 2 EHV charges'!$A:$O,3,0))</f>
        <v>1470000548418</v>
      </c>
      <c r="D61" s="88" t="str">
        <f>IF($A61="","",VLOOKUP($A61,'Annex 2 EHV charges'!$A:$O,7,0))</f>
        <v>Sheriffhales Farm PV</v>
      </c>
      <c r="E61" s="93" t="str">
        <f>IFERROR(IF(VLOOKUP($A61,'Annex 2 EHV charges'!$A:$O,8,FALSE)=0,"",VLOOKUP($A61,'Annex 2 EHV charges'!$A:$O,8,FALSE)),"")</f>
        <v/>
      </c>
      <c r="F61" s="94">
        <f>IFERROR(IF(VLOOKUP($A61,'Annex 2 EHV charges'!$A:$O,9,FALSE)=0,"",VLOOKUP($A61,'Annex 2 EHV charges'!$A:$O,9,FALSE)),"")</f>
        <v>41.54</v>
      </c>
      <c r="G61" s="95">
        <f>IFERROR(IF(VLOOKUP($A61,'Annex 2 EHV charges'!$A:$O,10,FALSE)=0,"",VLOOKUP($A61,'Annex 2 EHV charges'!$A:$O,10,FALSE)),"")</f>
        <v>0.63</v>
      </c>
      <c r="H61" s="95">
        <f>IFERROR(IF(VLOOKUP($A61,'Annex 2 EHV charges'!$A:$O,11,FALSE)=0,"",VLOOKUP($A61,'Annex 2 EHV charges'!$A:$O,11,FALSE)),"")</f>
        <v>0.63</v>
      </c>
    </row>
    <row r="62" spans="1:8" x14ac:dyDescent="0.2">
      <c r="A62" s="88">
        <f t="array" ref="A62">IFERROR(INDEX('Annex 2 EHV charges'!$A$11:$A$260, MATCH(0, IF(ISBLANK('Annex 2 EHV charges'!$A$11:$A$260),1, COUNTIF(A$4:$A61, 'Annex 2 EHV charges'!$A$11:$A$260)), 0)),"")</f>
        <v>801</v>
      </c>
      <c r="B62" s="88">
        <f>IF($A62="","",VLOOKUP($A62,'Annex 2 EHV charges'!$A:$O,2,0))</f>
        <v>801</v>
      </c>
      <c r="C62" s="89">
        <f>IF($A62="","",VLOOKUP($A62,'Annex 2 EHV charges'!$A:$O,3,0))</f>
        <v>1470000552432</v>
      </c>
      <c r="D62" s="88" t="str">
        <f>IF($A62="","",VLOOKUP($A62,'Annex 2 EHV charges'!$A:$O,7,0))</f>
        <v>Upper Wick Solar Farm</v>
      </c>
      <c r="E62" s="93">
        <f>IFERROR(IF(VLOOKUP($A62,'Annex 2 EHV charges'!$A:$O,8,FALSE)=0,"",VLOOKUP($A62,'Annex 2 EHV charges'!$A:$O,8,FALSE)),"")</f>
        <v>0.86199999999999999</v>
      </c>
      <c r="F62" s="94">
        <f>IFERROR(IF(VLOOKUP($A62,'Annex 2 EHV charges'!$A:$O,9,FALSE)=0,"",VLOOKUP($A62,'Annex 2 EHV charges'!$A:$O,9,FALSE)),"")</f>
        <v>6.62</v>
      </c>
      <c r="G62" s="95">
        <f>IFERROR(IF(VLOOKUP($A62,'Annex 2 EHV charges'!$A:$O,10,FALSE)=0,"",VLOOKUP($A62,'Annex 2 EHV charges'!$A:$O,10,FALSE)),"")</f>
        <v>0.57999999999999996</v>
      </c>
      <c r="H62" s="95">
        <f>IFERROR(IF(VLOOKUP($A62,'Annex 2 EHV charges'!$A:$O,11,FALSE)=0,"",VLOOKUP($A62,'Annex 2 EHV charges'!$A:$O,11,FALSE)),"")</f>
        <v>0.57999999999999996</v>
      </c>
    </row>
    <row r="63" spans="1:8" x14ac:dyDescent="0.2">
      <c r="A63" s="88">
        <f t="array" ref="A63">IFERROR(INDEX('Annex 2 EHV charges'!$A$11:$A$260, MATCH(0, IF(ISBLANK('Annex 2 EHV charges'!$A$11:$A$260),1, COUNTIF(A$4:$A62, 'Annex 2 EHV charges'!$A$11:$A$260)), 0)),"")</f>
        <v>866</v>
      </c>
      <c r="B63" s="88">
        <f>IF($A63="","",VLOOKUP($A63,'Annex 2 EHV charges'!$A:$O,2,0))</f>
        <v>866</v>
      </c>
      <c r="C63" s="89">
        <f>IF($A63="","",VLOOKUP($A63,'Annex 2 EHV charges'!$A:$O,3,0))</f>
        <v>1470000597061</v>
      </c>
      <c r="D63" s="88" t="str">
        <f>IF($A63="","",VLOOKUP($A63,'Annex 2 EHV charges'!$A:$O,7,0))</f>
        <v>Astley Solar Farm</v>
      </c>
      <c r="E63" s="93">
        <f>IFERROR(IF(VLOOKUP($A63,'Annex 2 EHV charges'!$A:$O,8,FALSE)=0,"",VLOOKUP($A63,'Annex 2 EHV charges'!$A:$O,8,FALSE)),"")</f>
        <v>4.4359999999999999</v>
      </c>
      <c r="F63" s="94">
        <f>IFERROR(IF(VLOOKUP($A63,'Annex 2 EHV charges'!$A:$O,9,FALSE)=0,"",VLOOKUP($A63,'Annex 2 EHV charges'!$A:$O,9,FALSE)),"")</f>
        <v>11.41</v>
      </c>
      <c r="G63" s="95">
        <f>IFERROR(IF(VLOOKUP($A63,'Annex 2 EHV charges'!$A:$O,10,FALSE)=0,"",VLOOKUP($A63,'Annex 2 EHV charges'!$A:$O,10,FALSE)),"")</f>
        <v>1.26</v>
      </c>
      <c r="H63" s="95">
        <f>IFERROR(IF(VLOOKUP($A63,'Annex 2 EHV charges'!$A:$O,11,FALSE)=0,"",VLOOKUP($A63,'Annex 2 EHV charges'!$A:$O,11,FALSE)),"")</f>
        <v>1.26</v>
      </c>
    </row>
    <row r="64" spans="1:8" x14ac:dyDescent="0.2">
      <c r="A64" s="88">
        <f t="array" ref="A64">IFERROR(INDEX('Annex 2 EHV charges'!$A$11:$A$260, MATCH(0, IF(ISBLANK('Annex 2 EHV charges'!$A$11:$A$260),1, COUNTIF(A$4:$A63, 'Annex 2 EHV charges'!$A$11:$A$260)), 0)),"")</f>
        <v>867</v>
      </c>
      <c r="B64" s="88">
        <f>IF($A64="","",VLOOKUP($A64,'Annex 2 EHV charges'!$A:$O,2,0))</f>
        <v>867</v>
      </c>
      <c r="C64" s="89">
        <f>IF($A64="","",VLOOKUP($A64,'Annex 2 EHV charges'!$A:$O,3,0))</f>
        <v>1470000444133</v>
      </c>
      <c r="D64" s="88" t="str">
        <f>IF($A64="","",VLOOKUP($A64,'Annex 2 EHV charges'!$A:$O,7,0))</f>
        <v>Hayford Fm PV Emdedded 1</v>
      </c>
      <c r="E64" s="93" t="str">
        <f>IFERROR(IF(VLOOKUP($A64,'Annex 2 EHV charges'!$A:$O,8,FALSE)=0,"",VLOOKUP($A64,'Annex 2 EHV charges'!$A:$O,8,FALSE)),"")</f>
        <v/>
      </c>
      <c r="F64" s="94">
        <f>IFERROR(IF(VLOOKUP($A64,'Annex 2 EHV charges'!$A:$O,9,FALSE)=0,"",VLOOKUP($A64,'Annex 2 EHV charges'!$A:$O,9,FALSE)),"")</f>
        <v>2.91</v>
      </c>
      <c r="G64" s="95">
        <f>IFERROR(IF(VLOOKUP($A64,'Annex 2 EHV charges'!$A:$O,10,FALSE)=0,"",VLOOKUP($A64,'Annex 2 EHV charges'!$A:$O,10,FALSE)),"")</f>
        <v>0.84</v>
      </c>
      <c r="H64" s="95">
        <f>IFERROR(IF(VLOOKUP($A64,'Annex 2 EHV charges'!$A:$O,11,FALSE)=0,"",VLOOKUP($A64,'Annex 2 EHV charges'!$A:$O,11,FALSE)),"")</f>
        <v>0.84</v>
      </c>
    </row>
    <row r="65" spans="1:8" x14ac:dyDescent="0.2">
      <c r="A65" s="88">
        <f t="array" ref="A65">IFERROR(INDEX('Annex 2 EHV charges'!$A$11:$A$260, MATCH(0, IF(ISBLANK('Annex 2 EHV charges'!$A$11:$A$260),1, COUNTIF(A$4:$A64, 'Annex 2 EHV charges'!$A$11:$A$260)), 0)),"")</f>
        <v>868</v>
      </c>
      <c r="B65" s="88">
        <f>IF($A65="","",VLOOKUP($A65,'Annex 2 EHV charges'!$A:$O,2,0))</f>
        <v>868</v>
      </c>
      <c r="C65" s="89">
        <f>IF($A65="","",VLOOKUP($A65,'Annex 2 EHV charges'!$A:$O,3,0))</f>
        <v>1470000621946</v>
      </c>
      <c r="D65" s="88" t="str">
        <f>IF($A65="","",VLOOKUP($A65,'Annex 2 EHV charges'!$A:$O,7,0))</f>
        <v>Sheriffhales CIC PV</v>
      </c>
      <c r="E65" s="93" t="str">
        <f>IFERROR(IF(VLOOKUP($A65,'Annex 2 EHV charges'!$A:$O,8,FALSE)=0,"",VLOOKUP($A65,'Annex 2 EHV charges'!$A:$O,8,FALSE)),"")</f>
        <v/>
      </c>
      <c r="F65" s="94">
        <f>IFERROR(IF(VLOOKUP($A65,'Annex 2 EHV charges'!$A:$O,9,FALSE)=0,"",VLOOKUP($A65,'Annex 2 EHV charges'!$A:$O,9,FALSE)),"")</f>
        <v>4.83</v>
      </c>
      <c r="G65" s="95">
        <f>IFERROR(IF(VLOOKUP($A65,'Annex 2 EHV charges'!$A:$O,10,FALSE)=0,"",VLOOKUP($A65,'Annex 2 EHV charges'!$A:$O,10,FALSE)),"")</f>
        <v>0.39</v>
      </c>
      <c r="H65" s="95">
        <f>IFERROR(IF(VLOOKUP($A65,'Annex 2 EHV charges'!$A:$O,11,FALSE)=0,"",VLOOKUP($A65,'Annex 2 EHV charges'!$A:$O,11,FALSE)),"")</f>
        <v>0.39</v>
      </c>
    </row>
    <row r="66" spans="1:8" x14ac:dyDescent="0.2">
      <c r="A66" s="88">
        <f t="array" ref="A66">IFERROR(INDEX('Annex 2 EHV charges'!$A$11:$A$260, MATCH(0, IF(ISBLANK('Annex 2 EHV charges'!$A$11:$A$260),1, COUNTIF(A$4:$A65, 'Annex 2 EHV charges'!$A$11:$A$260)), 0)),"")</f>
        <v>869</v>
      </c>
      <c r="B66" s="88">
        <f>IF($A66="","",VLOOKUP($A66,'Annex 2 EHV charges'!$A:$O,2,0))</f>
        <v>869</v>
      </c>
      <c r="C66" s="89">
        <f>IF($A66="","",VLOOKUP($A66,'Annex 2 EHV charges'!$A:$O,3,0))</f>
        <v>1470000630996</v>
      </c>
      <c r="D66" s="88" t="str">
        <f>IF($A66="","",VLOOKUP($A66,'Annex 2 EHV charges'!$A:$O,7,0))</f>
        <v>Wolverhampton Power STOR</v>
      </c>
      <c r="E66" s="93" t="str">
        <f>IFERROR(IF(VLOOKUP($A66,'Annex 2 EHV charges'!$A:$O,8,FALSE)=0,"",VLOOKUP($A66,'Annex 2 EHV charges'!$A:$O,8,FALSE)),"")</f>
        <v/>
      </c>
      <c r="F66" s="94">
        <f>IFERROR(IF(VLOOKUP($A66,'Annex 2 EHV charges'!$A:$O,9,FALSE)=0,"",VLOOKUP($A66,'Annex 2 EHV charges'!$A:$O,9,FALSE)),"")</f>
        <v>29.59</v>
      </c>
      <c r="G66" s="95">
        <f>IFERROR(IF(VLOOKUP($A66,'Annex 2 EHV charges'!$A:$O,10,FALSE)=0,"",VLOOKUP($A66,'Annex 2 EHV charges'!$A:$O,10,FALSE)),"")</f>
        <v>0.52</v>
      </c>
      <c r="H66" s="95">
        <f>IFERROR(IF(VLOOKUP($A66,'Annex 2 EHV charges'!$A:$O,11,FALSE)=0,"",VLOOKUP($A66,'Annex 2 EHV charges'!$A:$O,11,FALSE)),"")</f>
        <v>0.52</v>
      </c>
    </row>
    <row r="67" spans="1:8" x14ac:dyDescent="0.2">
      <c r="A67" s="88">
        <f t="array" ref="A67">IFERROR(INDEX('Annex 2 EHV charges'!$A$11:$A$260, MATCH(0, IF(ISBLANK('Annex 2 EHV charges'!$A$11:$A$260),1, COUNTIF(A$4:$A66, 'Annex 2 EHV charges'!$A$11:$A$260)), 0)),"")</f>
        <v>870</v>
      </c>
      <c r="B67" s="88">
        <f>IF($A67="","",VLOOKUP($A67,'Annex 2 EHV charges'!$A:$O,2,0))</f>
        <v>870</v>
      </c>
      <c r="C67" s="89">
        <f>IF($A67="","",VLOOKUP($A67,'Annex 2 EHV charges'!$A:$O,3,0))</f>
        <v>1470000641872</v>
      </c>
      <c r="D67" s="88" t="str">
        <f>IF($A67="","",VLOOKUP($A67,'Annex 2 EHV charges'!$A:$O,7,0))</f>
        <v>Moneystone Quarry PV</v>
      </c>
      <c r="E67" s="93" t="str">
        <f>IFERROR(IF(VLOOKUP($A67,'Annex 2 EHV charges'!$A:$O,8,FALSE)=0,"",VLOOKUP($A67,'Annex 2 EHV charges'!$A:$O,8,FALSE)),"")</f>
        <v/>
      </c>
      <c r="F67" s="94">
        <f>IFERROR(IF(VLOOKUP($A67,'Annex 2 EHV charges'!$A:$O,9,FALSE)=0,"",VLOOKUP($A67,'Annex 2 EHV charges'!$A:$O,9,FALSE)),"")</f>
        <v>37.28</v>
      </c>
      <c r="G67" s="95">
        <f>IFERROR(IF(VLOOKUP($A67,'Annex 2 EHV charges'!$A:$O,10,FALSE)=0,"",VLOOKUP($A67,'Annex 2 EHV charges'!$A:$O,10,FALSE)),"")</f>
        <v>0.65</v>
      </c>
      <c r="H67" s="95">
        <f>IFERROR(IF(VLOOKUP($A67,'Annex 2 EHV charges'!$A:$O,11,FALSE)=0,"",VLOOKUP($A67,'Annex 2 EHV charges'!$A:$O,11,FALSE)),"")</f>
        <v>0.65</v>
      </c>
    </row>
    <row r="68" spans="1:8" x14ac:dyDescent="0.2">
      <c r="A68" s="88">
        <f t="array" ref="A68">IFERROR(INDEX('Annex 2 EHV charges'!$A$11:$A$260, MATCH(0, IF(ISBLANK('Annex 2 EHV charges'!$A$11:$A$260),1, COUNTIF(A$4:$A67, 'Annex 2 EHV charges'!$A$11:$A$260)), 0)),"")</f>
        <v>871</v>
      </c>
      <c r="B68" s="88">
        <f>IF($A68="","",VLOOKUP($A68,'Annex 2 EHV charges'!$A:$O,2,0))</f>
        <v>871</v>
      </c>
      <c r="C68" s="89">
        <f>IF($A68="","",VLOOKUP($A68,'Annex 2 EHV charges'!$A:$O,3,0))</f>
        <v>1470000744921</v>
      </c>
      <c r="D68" s="88" t="str">
        <f>IF($A68="","",VLOOKUP($A68,'Annex 2 EHV charges'!$A:$O,7,0))</f>
        <v>Heywood Grange Farm PV</v>
      </c>
      <c r="E68" s="93" t="str">
        <f>IFERROR(IF(VLOOKUP($A68,'Annex 2 EHV charges'!$A:$O,8,FALSE)=0,"",VLOOKUP($A68,'Annex 2 EHV charges'!$A:$O,8,FALSE)),"")</f>
        <v/>
      </c>
      <c r="F68" s="94">
        <f>IFERROR(IF(VLOOKUP($A68,'Annex 2 EHV charges'!$A:$O,9,FALSE)=0,"",VLOOKUP($A68,'Annex 2 EHV charges'!$A:$O,9,FALSE)),"")</f>
        <v>26.09</v>
      </c>
      <c r="G68" s="95">
        <f>IFERROR(IF(VLOOKUP($A68,'Annex 2 EHV charges'!$A:$O,10,FALSE)=0,"",VLOOKUP($A68,'Annex 2 EHV charges'!$A:$O,10,FALSE)),"")</f>
        <v>0.71</v>
      </c>
      <c r="H68" s="95">
        <f>IFERROR(IF(VLOOKUP($A68,'Annex 2 EHV charges'!$A:$O,11,FALSE)=0,"",VLOOKUP($A68,'Annex 2 EHV charges'!$A:$O,11,FALSE)),"")</f>
        <v>0.71</v>
      </c>
    </row>
    <row r="69" spans="1:8" x14ac:dyDescent="0.2">
      <c r="A69" s="88">
        <f t="array" ref="A69">IFERROR(INDEX('Annex 2 EHV charges'!$A$11:$A$260, MATCH(0, IF(ISBLANK('Annex 2 EHV charges'!$A$11:$A$260),1, COUNTIF(A$4:$A68, 'Annex 2 EHV charges'!$A$11:$A$260)), 0)),"")</f>
        <v>872</v>
      </c>
      <c r="B69" s="88">
        <f>IF($A69="","",VLOOKUP($A69,'Annex 2 EHV charges'!$A:$O,2,0))</f>
        <v>872</v>
      </c>
      <c r="C69" s="89">
        <f>IF($A69="","",VLOOKUP($A69,'Annex 2 EHV charges'!$A:$O,3,0))</f>
        <v>1470000668883</v>
      </c>
      <c r="D69" s="88" t="str">
        <f>IF($A69="","",VLOOKUP($A69,'Annex 2 EHV charges'!$A:$O,7,0))</f>
        <v>Garreg Lwyd Wind Farm</v>
      </c>
      <c r="E69" s="93">
        <f>IFERROR(IF(VLOOKUP($A69,'Annex 2 EHV charges'!$A:$O,8,FALSE)=0,"",VLOOKUP($A69,'Annex 2 EHV charges'!$A:$O,8,FALSE)),"")</f>
        <v>4.5069999999999997</v>
      </c>
      <c r="F69" s="94">
        <f>IFERROR(IF(VLOOKUP($A69,'Annex 2 EHV charges'!$A:$O,9,FALSE)=0,"",VLOOKUP($A69,'Annex 2 EHV charges'!$A:$O,9,FALSE)),"")</f>
        <v>396.8</v>
      </c>
      <c r="G69" s="95">
        <f>IFERROR(IF(VLOOKUP($A69,'Annex 2 EHV charges'!$A:$O,10,FALSE)=0,"",VLOOKUP($A69,'Annex 2 EHV charges'!$A:$O,10,FALSE)),"")</f>
        <v>0.41</v>
      </c>
      <c r="H69" s="95">
        <f>IFERROR(IF(VLOOKUP($A69,'Annex 2 EHV charges'!$A:$O,11,FALSE)=0,"",VLOOKUP($A69,'Annex 2 EHV charges'!$A:$O,11,FALSE)),"")</f>
        <v>0.41</v>
      </c>
    </row>
    <row r="70" spans="1:8" x14ac:dyDescent="0.2">
      <c r="A70" s="88">
        <f t="array" ref="A70">IFERROR(INDEX('Annex 2 EHV charges'!$A$11:$A$260, MATCH(0, IF(ISBLANK('Annex 2 EHV charges'!$A$11:$A$260),1, COUNTIF(A$4:$A69, 'Annex 2 EHV charges'!$A$11:$A$260)), 0)),"")</f>
        <v>873</v>
      </c>
      <c r="B70" s="88">
        <f>IF($A70="","",VLOOKUP($A70,'Annex 2 EHV charges'!$A:$O,2,0))</f>
        <v>873</v>
      </c>
      <c r="C70" s="89">
        <f>IF($A70="","",VLOOKUP($A70,'Annex 2 EHV charges'!$A:$O,3,0))</f>
        <v>1470000711049</v>
      </c>
      <c r="D70" s="88" t="str">
        <f>IF($A70="","",VLOOKUP($A70,'Annex 2 EHV charges'!$A:$O,7,0))</f>
        <v>Henley Solar Farm PV</v>
      </c>
      <c r="E70" s="93">
        <f>IFERROR(IF(VLOOKUP($A70,'Annex 2 EHV charges'!$A:$O,8,FALSE)=0,"",VLOOKUP($A70,'Annex 2 EHV charges'!$A:$O,8,FALSE)),"")</f>
        <v>4.5110000000000001</v>
      </c>
      <c r="F70" s="94">
        <f>IFERROR(IF(VLOOKUP($A70,'Annex 2 EHV charges'!$A:$O,9,FALSE)=0,"",VLOOKUP($A70,'Annex 2 EHV charges'!$A:$O,9,FALSE)),"")</f>
        <v>5.92</v>
      </c>
      <c r="G70" s="95">
        <f>IFERROR(IF(VLOOKUP($A70,'Annex 2 EHV charges'!$A:$O,10,FALSE)=0,"",VLOOKUP($A70,'Annex 2 EHV charges'!$A:$O,10,FALSE)),"")</f>
        <v>0.89</v>
      </c>
      <c r="H70" s="95">
        <f>IFERROR(IF(VLOOKUP($A70,'Annex 2 EHV charges'!$A:$O,11,FALSE)=0,"",VLOOKUP($A70,'Annex 2 EHV charges'!$A:$O,11,FALSE)),"")</f>
        <v>0.89</v>
      </c>
    </row>
    <row r="71" spans="1:8" x14ac:dyDescent="0.2">
      <c r="A71" s="88">
        <f t="array" ref="A71">IFERROR(INDEX('Annex 2 EHV charges'!$A$11:$A$260, MATCH(0, IF(ISBLANK('Annex 2 EHV charges'!$A$11:$A$260),1, COUNTIF(A$4:$A70, 'Annex 2 EHV charges'!$A$11:$A$260)), 0)),"")</f>
        <v>875</v>
      </c>
      <c r="B71" s="88">
        <f>IF($A71="","",VLOOKUP($A71,'Annex 2 EHV charges'!$A:$O,2,0))</f>
        <v>875</v>
      </c>
      <c r="C71" s="89">
        <f>IF($A71="","",VLOOKUP($A71,'Annex 2 EHV charges'!$A:$O,3,0))</f>
        <v>1470000723569</v>
      </c>
      <c r="D71" s="88" t="str">
        <f>IF($A71="","",VLOOKUP($A71,'Annex 2 EHV charges'!$A:$O,7,0))</f>
        <v>High Point Solar PV</v>
      </c>
      <c r="E71" s="93">
        <f>IFERROR(IF(VLOOKUP($A71,'Annex 2 EHV charges'!$A:$O,8,FALSE)=0,"",VLOOKUP($A71,'Annex 2 EHV charges'!$A:$O,8,FALSE)),"")</f>
        <v>4.4939999999999998</v>
      </c>
      <c r="F71" s="94">
        <f>IFERROR(IF(VLOOKUP($A71,'Annex 2 EHV charges'!$A:$O,9,FALSE)=0,"",VLOOKUP($A71,'Annex 2 EHV charges'!$A:$O,9,FALSE)),"")</f>
        <v>4.97</v>
      </c>
      <c r="G71" s="95">
        <f>IFERROR(IF(VLOOKUP($A71,'Annex 2 EHV charges'!$A:$O,10,FALSE)=0,"",VLOOKUP($A71,'Annex 2 EHV charges'!$A:$O,10,FALSE)),"")</f>
        <v>0.54</v>
      </c>
      <c r="H71" s="95">
        <f>IFERROR(IF(VLOOKUP($A71,'Annex 2 EHV charges'!$A:$O,11,FALSE)=0,"",VLOOKUP($A71,'Annex 2 EHV charges'!$A:$O,11,FALSE)),"")</f>
        <v>0.54</v>
      </c>
    </row>
    <row r="72" spans="1:8" x14ac:dyDescent="0.2">
      <c r="A72" s="88">
        <f t="array" ref="A72">IFERROR(INDEX('Annex 2 EHV charges'!$A$11:$A$260, MATCH(0, IF(ISBLANK('Annex 2 EHV charges'!$A$11:$A$260),1, COUNTIF(A$4:$A71, 'Annex 2 EHV charges'!$A$11:$A$260)), 0)),"")</f>
        <v>876</v>
      </c>
      <c r="B72" s="88">
        <f>IF($A72="","",VLOOKUP($A72,'Annex 2 EHV charges'!$A:$O,2,0))</f>
        <v>876</v>
      </c>
      <c r="C72" s="89">
        <f>IF($A72="","",VLOOKUP($A72,'Annex 2 EHV charges'!$A:$O,3,0))</f>
        <v>1470000732304</v>
      </c>
      <c r="D72" s="88" t="str">
        <f>IF($A72="","",VLOOKUP($A72,'Annex 2 EHV charges'!$A:$O,7,0))</f>
        <v>Staunch Standby STOR</v>
      </c>
      <c r="E72" s="93" t="str">
        <f>IFERROR(IF(VLOOKUP($A72,'Annex 2 EHV charges'!$A:$O,8,FALSE)=0,"",VLOOKUP($A72,'Annex 2 EHV charges'!$A:$O,8,FALSE)),"")</f>
        <v/>
      </c>
      <c r="F72" s="94">
        <f>IFERROR(IF(VLOOKUP($A72,'Annex 2 EHV charges'!$A:$O,9,FALSE)=0,"",VLOOKUP($A72,'Annex 2 EHV charges'!$A:$O,9,FALSE)),"")</f>
        <v>21.86</v>
      </c>
      <c r="G72" s="95">
        <f>IFERROR(IF(VLOOKUP($A72,'Annex 2 EHV charges'!$A:$O,10,FALSE)=0,"",VLOOKUP($A72,'Annex 2 EHV charges'!$A:$O,10,FALSE)),"")</f>
        <v>0.65</v>
      </c>
      <c r="H72" s="95">
        <f>IFERROR(IF(VLOOKUP($A72,'Annex 2 EHV charges'!$A:$O,11,FALSE)=0,"",VLOOKUP($A72,'Annex 2 EHV charges'!$A:$O,11,FALSE)),"")</f>
        <v>0.65</v>
      </c>
    </row>
    <row r="73" spans="1:8" x14ac:dyDescent="0.2">
      <c r="A73" s="88">
        <f t="array" ref="A73">IFERROR(INDEX('Annex 2 EHV charges'!$A$11:$A$260, MATCH(0, IF(ISBLANK('Annex 2 EHV charges'!$A$11:$A$260),1, COUNTIF(A$4:$A72, 'Annex 2 EHV charges'!$A$11:$A$260)), 0)),"")</f>
        <v>877</v>
      </c>
      <c r="B73" s="88">
        <f>IF($A73="","",VLOOKUP($A73,'Annex 2 EHV charges'!$A:$O,2,0))</f>
        <v>877</v>
      </c>
      <c r="C73" s="89">
        <f>IF($A73="","",VLOOKUP($A73,'Annex 2 EHV charges'!$A:$O,3,0))</f>
        <v>1470000733274</v>
      </c>
      <c r="D73" s="88" t="str">
        <f>IF($A73="","",VLOOKUP($A73,'Annex 2 EHV charges'!$A:$O,7,0))</f>
        <v>ISIS House STOR</v>
      </c>
      <c r="E73" s="93" t="str">
        <f>IFERROR(IF(VLOOKUP($A73,'Annex 2 EHV charges'!$A:$O,8,FALSE)=0,"",VLOOKUP($A73,'Annex 2 EHV charges'!$A:$O,8,FALSE)),"")</f>
        <v/>
      </c>
      <c r="F73" s="94">
        <f>IFERROR(IF(VLOOKUP($A73,'Annex 2 EHV charges'!$A:$O,9,FALSE)=0,"",VLOOKUP($A73,'Annex 2 EHV charges'!$A:$O,9,FALSE)),"")</f>
        <v>23.87</v>
      </c>
      <c r="G73" s="95">
        <f>IFERROR(IF(VLOOKUP($A73,'Annex 2 EHV charges'!$A:$O,10,FALSE)=0,"",VLOOKUP($A73,'Annex 2 EHV charges'!$A:$O,10,FALSE)),"")</f>
        <v>0.71</v>
      </c>
      <c r="H73" s="95">
        <f>IFERROR(IF(VLOOKUP($A73,'Annex 2 EHV charges'!$A:$O,11,FALSE)=0,"",VLOOKUP($A73,'Annex 2 EHV charges'!$A:$O,11,FALSE)),"")</f>
        <v>0.71</v>
      </c>
    </row>
    <row r="74" spans="1:8" x14ac:dyDescent="0.2">
      <c r="A74" s="88">
        <f t="array" ref="A74">IFERROR(INDEX('Annex 2 EHV charges'!$A$11:$A$260, MATCH(0, IF(ISBLANK('Annex 2 EHV charges'!$A$11:$A$260),1, COUNTIF(A$4:$A73, 'Annex 2 EHV charges'!$A$11:$A$260)), 0)),"")</f>
        <v>878</v>
      </c>
      <c r="B74" s="88">
        <f>IF($A74="","",VLOOKUP($A74,'Annex 2 EHV charges'!$A:$O,2,0))</f>
        <v>878</v>
      </c>
      <c r="C74" s="89">
        <f>IF($A74="","",VLOOKUP($A74,'Annex 2 EHV charges'!$A:$O,3,0))</f>
        <v>1470000744940</v>
      </c>
      <c r="D74" s="88" t="str">
        <f>IF($A74="","",VLOOKUP($A74,'Annex 2 EHV charges'!$A:$O,7,0))</f>
        <v xml:space="preserve">Heywood Grange Bttry </v>
      </c>
      <c r="E74" s="93" t="str">
        <f>IFERROR(IF(VLOOKUP($A74,'Annex 2 EHV charges'!$A:$O,8,FALSE)=0,"",VLOOKUP($A74,'Annex 2 EHV charges'!$A:$O,8,FALSE)),"")</f>
        <v/>
      </c>
      <c r="F74" s="94">
        <f>IFERROR(IF(VLOOKUP($A74,'Annex 2 EHV charges'!$A:$O,9,FALSE)=0,"",VLOOKUP($A74,'Annex 2 EHV charges'!$A:$O,9,FALSE)),"")</f>
        <v>50.04</v>
      </c>
      <c r="G74" s="95">
        <f>IFERROR(IF(VLOOKUP($A74,'Annex 2 EHV charges'!$A:$O,10,FALSE)=0,"",VLOOKUP($A74,'Annex 2 EHV charges'!$A:$O,10,FALSE)),"")</f>
        <v>0.71</v>
      </c>
      <c r="H74" s="95">
        <f>IFERROR(IF(VLOOKUP($A74,'Annex 2 EHV charges'!$A:$O,11,FALSE)=0,"",VLOOKUP($A74,'Annex 2 EHV charges'!$A:$O,11,FALSE)),"")</f>
        <v>0.71</v>
      </c>
    </row>
    <row r="75" spans="1:8" x14ac:dyDescent="0.2">
      <c r="A75" s="88">
        <f t="array" ref="A75">IFERROR(INDEX('Annex 2 EHV charges'!$A$11:$A$260, MATCH(0, IF(ISBLANK('Annex 2 EHV charges'!$A$11:$A$260),1, COUNTIF(A$4:$A74, 'Annex 2 EHV charges'!$A$11:$A$260)), 0)),"")</f>
        <v>879</v>
      </c>
      <c r="B75" s="88">
        <f>IF($A75="","",VLOOKUP($A75,'Annex 2 EHV charges'!$A:$O,2,0))</f>
        <v>879</v>
      </c>
      <c r="C75" s="89">
        <f>IF($A75="","",VLOOKUP($A75,'Annex 2 EHV charges'!$A:$O,3,0))</f>
        <v>1470000745039</v>
      </c>
      <c r="D75" s="88" t="str">
        <f>IF($A75="","",VLOOKUP($A75,'Annex 2 EHV charges'!$A:$O,7,0))</f>
        <v>Upper Meadowly Farm PV</v>
      </c>
      <c r="E75" s="93" t="str">
        <f>IFERROR(IF(VLOOKUP($A75,'Annex 2 EHV charges'!$A:$O,8,FALSE)=0,"",VLOOKUP($A75,'Annex 2 EHV charges'!$A:$O,8,FALSE)),"")</f>
        <v/>
      </c>
      <c r="F75" s="94">
        <f>IFERROR(IF(VLOOKUP($A75,'Annex 2 EHV charges'!$A:$O,9,FALSE)=0,"",VLOOKUP($A75,'Annex 2 EHV charges'!$A:$O,9,FALSE)),"")</f>
        <v>50.88</v>
      </c>
      <c r="G75" s="95">
        <f>IFERROR(IF(VLOOKUP($A75,'Annex 2 EHV charges'!$A:$O,10,FALSE)=0,"",VLOOKUP($A75,'Annex 2 EHV charges'!$A:$O,10,FALSE)),"")</f>
        <v>0.52</v>
      </c>
      <c r="H75" s="95">
        <f>IFERROR(IF(VLOOKUP($A75,'Annex 2 EHV charges'!$A:$O,11,FALSE)=0,"",VLOOKUP($A75,'Annex 2 EHV charges'!$A:$O,11,FALSE)),"")</f>
        <v>0.52</v>
      </c>
    </row>
    <row r="76" spans="1:8" x14ac:dyDescent="0.2">
      <c r="A76" s="88">
        <f t="array" ref="A76">IFERROR(INDEX('Annex 2 EHV charges'!$A$11:$A$260, MATCH(0, IF(ISBLANK('Annex 2 EHV charges'!$A$11:$A$260),1, COUNTIF(A$4:$A75, 'Annex 2 EHV charges'!$A$11:$A$260)), 0)),"")</f>
        <v>880</v>
      </c>
      <c r="B76" s="88">
        <f>IF($A76="","",VLOOKUP($A76,'Annex 2 EHV charges'!$A:$O,2,0))</f>
        <v>880</v>
      </c>
      <c r="C76" s="89">
        <f>IF($A76="","",VLOOKUP($A76,'Annex 2 EHV charges'!$A:$O,3,0))</f>
        <v>1470000857235</v>
      </c>
      <c r="D76" s="88" t="str">
        <f>IF($A76="","",VLOOKUP($A76,'Annex 2 EHV charges'!$A:$O,7,0))</f>
        <v>Javelin Park EFW</v>
      </c>
      <c r="E76" s="93" t="str">
        <f>IFERROR(IF(VLOOKUP($A76,'Annex 2 EHV charges'!$A:$O,8,FALSE)=0,"",VLOOKUP($A76,'Annex 2 EHV charges'!$A:$O,8,FALSE)),"")</f>
        <v/>
      </c>
      <c r="F76" s="94">
        <f>IFERROR(IF(VLOOKUP($A76,'Annex 2 EHV charges'!$A:$O,9,FALSE)=0,"",VLOOKUP($A76,'Annex 2 EHV charges'!$A:$O,9,FALSE)),"")</f>
        <v>1035.8599999999999</v>
      </c>
      <c r="G76" s="95">
        <f>IFERROR(IF(VLOOKUP($A76,'Annex 2 EHV charges'!$A:$O,10,FALSE)=0,"",VLOOKUP($A76,'Annex 2 EHV charges'!$A:$O,10,FALSE)),"")</f>
        <v>1.08</v>
      </c>
      <c r="H76" s="95">
        <f>IFERROR(IF(VLOOKUP($A76,'Annex 2 EHV charges'!$A:$O,11,FALSE)=0,"",VLOOKUP($A76,'Annex 2 EHV charges'!$A:$O,11,FALSE)),"")</f>
        <v>1.08</v>
      </c>
    </row>
    <row r="77" spans="1:8" x14ac:dyDescent="0.2">
      <c r="A77" s="88">
        <f t="array" ref="A77">IFERROR(INDEX('Annex 2 EHV charges'!$A$11:$A$260, MATCH(0, IF(ISBLANK('Annex 2 EHV charges'!$A$11:$A$260),1, COUNTIF(A$4:$A76, 'Annex 2 EHV charges'!$A$11:$A$260)), 0)),"")</f>
        <v>881</v>
      </c>
      <c r="B77" s="88">
        <f>IF($A77="","",VLOOKUP($A77,'Annex 2 EHV charges'!$A:$O,2,0))</f>
        <v>881</v>
      </c>
      <c r="C77" s="89">
        <f>IF($A77="","",VLOOKUP($A77,'Annex 2 EHV charges'!$A:$O,3,0))</f>
        <v>1470000878068</v>
      </c>
      <c r="D77" s="88" t="str">
        <f>IF($A77="","",VLOOKUP($A77,'Annex 2 EHV charges'!$A:$O,7,0))</f>
        <v>Rock Farm</v>
      </c>
      <c r="E77" s="93">
        <f>IFERROR(IF(VLOOKUP($A77,'Annex 2 EHV charges'!$A:$O,8,FALSE)=0,"",VLOOKUP($A77,'Annex 2 EHV charges'!$A:$O,8,FALSE)),"")</f>
        <v>4.59</v>
      </c>
      <c r="F77" s="94">
        <f>IFERROR(IF(VLOOKUP($A77,'Annex 2 EHV charges'!$A:$O,9,FALSE)=0,"",VLOOKUP($A77,'Annex 2 EHV charges'!$A:$O,9,FALSE)),"")</f>
        <v>406.36</v>
      </c>
      <c r="G77" s="95">
        <f>IFERROR(IF(VLOOKUP($A77,'Annex 2 EHV charges'!$A:$O,10,FALSE)=0,"",VLOOKUP($A77,'Annex 2 EHV charges'!$A:$O,10,FALSE)),"")</f>
        <v>0.52</v>
      </c>
      <c r="H77" s="95">
        <f>IFERROR(IF(VLOOKUP($A77,'Annex 2 EHV charges'!$A:$O,11,FALSE)=0,"",VLOOKUP($A77,'Annex 2 EHV charges'!$A:$O,11,FALSE)),"")</f>
        <v>0.52</v>
      </c>
    </row>
    <row r="78" spans="1:8" x14ac:dyDescent="0.2">
      <c r="A78" s="88">
        <f t="array" ref="A78">IFERROR(INDEX('Annex 2 EHV charges'!$A$11:$A$260, MATCH(0, IF(ISBLANK('Annex 2 EHV charges'!$A$11:$A$260),1, COUNTIF(A$4:$A77, 'Annex 2 EHV charges'!$A$11:$A$260)), 0)),"")</f>
        <v>883</v>
      </c>
      <c r="B78" s="88">
        <f>IF($A78="","",VLOOKUP($A78,'Annex 2 EHV charges'!$A:$O,2,0))</f>
        <v>883</v>
      </c>
      <c r="C78" s="89">
        <f>IF($A78="","",VLOOKUP($A78,'Annex 2 EHV charges'!$A:$O,3,0))</f>
        <v>1470000883192</v>
      </c>
      <c r="D78" s="88" t="str">
        <f>IF($A78="","",VLOOKUP($A78,'Annex 2 EHV charges'!$A:$O,7,0))</f>
        <v>Hinksford Farm Gas</v>
      </c>
      <c r="E78" s="93" t="str">
        <f>IFERROR(IF(VLOOKUP($A78,'Annex 2 EHV charges'!$A:$O,8,FALSE)=0,"",VLOOKUP($A78,'Annex 2 EHV charges'!$A:$O,8,FALSE)),"")</f>
        <v/>
      </c>
      <c r="F78" s="94">
        <f>IFERROR(IF(VLOOKUP($A78,'Annex 2 EHV charges'!$A:$O,9,FALSE)=0,"",VLOOKUP($A78,'Annex 2 EHV charges'!$A:$O,9,FALSE)),"")</f>
        <v>3.53</v>
      </c>
      <c r="G78" s="95">
        <f>IFERROR(IF(VLOOKUP($A78,'Annex 2 EHV charges'!$A:$O,10,FALSE)=0,"",VLOOKUP($A78,'Annex 2 EHV charges'!$A:$O,10,FALSE)),"")</f>
        <v>2.0499999999999998</v>
      </c>
      <c r="H78" s="95">
        <f>IFERROR(IF(VLOOKUP($A78,'Annex 2 EHV charges'!$A:$O,11,FALSE)=0,"",VLOOKUP($A78,'Annex 2 EHV charges'!$A:$O,11,FALSE)),"")</f>
        <v>2.0499999999999998</v>
      </c>
    </row>
    <row r="79" spans="1:8" x14ac:dyDescent="0.2">
      <c r="A79" s="88">
        <f t="array" ref="A79">IFERROR(INDEX('Annex 2 EHV charges'!$A$11:$A$260, MATCH(0, IF(ISBLANK('Annex 2 EHV charges'!$A$11:$A$260),1, COUNTIF(A$4:$A78, 'Annex 2 EHV charges'!$A$11:$A$260)), 0)),"")</f>
        <v>884</v>
      </c>
      <c r="B79" s="88">
        <f>IF($A79="","",VLOOKUP($A79,'Annex 2 EHV charges'!$A:$O,2,0))</f>
        <v>884</v>
      </c>
      <c r="C79" s="89">
        <f>IF($A79="","",VLOOKUP($A79,'Annex 2 EHV charges'!$A:$O,3,0))</f>
        <v>1470000934926</v>
      </c>
      <c r="D79" s="88" t="str">
        <f>IF($A79="","",VLOOKUP($A79,'Annex 2 EHV charges'!$A:$O,7,0))</f>
        <v>Chatterley Whitfield</v>
      </c>
      <c r="E79" s="93" t="str">
        <f>IFERROR(IF(VLOOKUP($A79,'Annex 2 EHV charges'!$A:$O,8,FALSE)=0,"",VLOOKUP($A79,'Annex 2 EHV charges'!$A:$O,8,FALSE)),"")</f>
        <v/>
      </c>
      <c r="F79" s="94">
        <f>IFERROR(IF(VLOOKUP($A79,'Annex 2 EHV charges'!$A:$O,9,FALSE)=0,"",VLOOKUP($A79,'Annex 2 EHV charges'!$A:$O,9,FALSE)),"")</f>
        <v>11.25</v>
      </c>
      <c r="G79" s="95">
        <f>IFERROR(IF(VLOOKUP($A79,'Annex 2 EHV charges'!$A:$O,10,FALSE)=0,"",VLOOKUP($A79,'Annex 2 EHV charges'!$A:$O,10,FALSE)),"")</f>
        <v>0.53</v>
      </c>
      <c r="H79" s="95">
        <f>IFERROR(IF(VLOOKUP($A79,'Annex 2 EHV charges'!$A:$O,11,FALSE)=0,"",VLOOKUP($A79,'Annex 2 EHV charges'!$A:$O,11,FALSE)),"")</f>
        <v>0.53</v>
      </c>
    </row>
    <row r="80" spans="1:8" x14ac:dyDescent="0.2">
      <c r="A80" s="88">
        <f t="array" ref="A80">IFERROR(INDEX('Annex 2 EHV charges'!$A$11:$A$260, MATCH(0, IF(ISBLANK('Annex 2 EHV charges'!$A$11:$A$260),1, COUNTIF(A$4:$A79, 'Annex 2 EHV charges'!$A$11:$A$260)), 0)),"")</f>
        <v>885</v>
      </c>
      <c r="B80" s="88">
        <f>IF($A80="","",VLOOKUP($A80,'Annex 2 EHV charges'!$A:$O,2,0))</f>
        <v>885</v>
      </c>
      <c r="C80" s="89">
        <f>IF($A80="","",VLOOKUP($A80,'Annex 2 EHV charges'!$A:$O,3,0))</f>
        <v>1470000937750</v>
      </c>
      <c r="D80" s="88" t="str">
        <f>IF($A80="","",VLOOKUP($A80,'Annex 2 EHV charges'!$A:$O,7,0))</f>
        <v>Larport Farm BESS</v>
      </c>
      <c r="E80" s="93">
        <f>IFERROR(IF(VLOOKUP($A80,'Annex 2 EHV charges'!$A:$O,8,FALSE)=0,"",VLOOKUP($A80,'Annex 2 EHV charges'!$A:$O,8,FALSE)),"")</f>
        <v>4.6239999999999997</v>
      </c>
      <c r="F80" s="94">
        <f>IFERROR(IF(VLOOKUP($A80,'Annex 2 EHV charges'!$A:$O,9,FALSE)=0,"",VLOOKUP($A80,'Annex 2 EHV charges'!$A:$O,9,FALSE)),"")</f>
        <v>1117.52</v>
      </c>
      <c r="G80" s="95">
        <f>IFERROR(IF(VLOOKUP($A80,'Annex 2 EHV charges'!$A:$O,10,FALSE)=0,"",VLOOKUP($A80,'Annex 2 EHV charges'!$A:$O,10,FALSE)),"")</f>
        <v>0.45</v>
      </c>
      <c r="H80" s="95">
        <f>IFERROR(IF(VLOOKUP($A80,'Annex 2 EHV charges'!$A:$O,11,FALSE)=0,"",VLOOKUP($A80,'Annex 2 EHV charges'!$A:$O,11,FALSE)),"")</f>
        <v>0.45</v>
      </c>
    </row>
    <row r="81" spans="1:8" x14ac:dyDescent="0.2">
      <c r="A81" s="88">
        <f t="array" ref="A81">IFERROR(INDEX('Annex 2 EHV charges'!$A$11:$A$260, MATCH(0, IF(ISBLANK('Annex 2 EHV charges'!$A$11:$A$260),1, COUNTIF(A$4:$A80, 'Annex 2 EHV charges'!$A$11:$A$260)), 0)),"")</f>
        <v>886</v>
      </c>
      <c r="B81" s="88">
        <f>IF($A81="","",VLOOKUP($A81,'Annex 2 EHV charges'!$A:$O,2,0))</f>
        <v>886</v>
      </c>
      <c r="C81" s="89">
        <f>IF($A81="","",VLOOKUP($A81,'Annex 2 EHV charges'!$A:$O,3,0))</f>
        <v>1470000970872</v>
      </c>
      <c r="D81" s="88" t="str">
        <f>IF($A81="","",VLOOKUP($A81,'Annex 2 EHV charges'!$A:$O,7,0))</f>
        <v>Sandwell Power STOR</v>
      </c>
      <c r="E81" s="93" t="str">
        <f>IFERROR(IF(VLOOKUP($A81,'Annex 2 EHV charges'!$A:$O,8,FALSE)=0,"",VLOOKUP($A81,'Annex 2 EHV charges'!$A:$O,8,FALSE)),"")</f>
        <v/>
      </c>
      <c r="F81" s="94">
        <f>IFERROR(IF(VLOOKUP($A81,'Annex 2 EHV charges'!$A:$O,9,FALSE)=0,"",VLOOKUP($A81,'Annex 2 EHV charges'!$A:$O,9,FALSE)),"")</f>
        <v>95.92</v>
      </c>
      <c r="G81" s="95">
        <f>IFERROR(IF(VLOOKUP($A81,'Annex 2 EHV charges'!$A:$O,10,FALSE)=0,"",VLOOKUP($A81,'Annex 2 EHV charges'!$A:$O,10,FALSE)),"")</f>
        <v>0.74</v>
      </c>
      <c r="H81" s="95">
        <f>IFERROR(IF(VLOOKUP($A81,'Annex 2 EHV charges'!$A:$O,11,FALSE)=0,"",VLOOKUP($A81,'Annex 2 EHV charges'!$A:$O,11,FALSE)),"")</f>
        <v>0.74</v>
      </c>
    </row>
    <row r="82" spans="1:8" x14ac:dyDescent="0.2">
      <c r="A82" s="88">
        <f t="array" ref="A82">IFERROR(INDEX('Annex 2 EHV charges'!$A$11:$A$260, MATCH(0, IF(ISBLANK('Annex 2 EHV charges'!$A$11:$A$260),1, COUNTIF(A$4:$A81, 'Annex 2 EHV charges'!$A$11:$A$260)), 0)),"")</f>
        <v>887</v>
      </c>
      <c r="B82" s="88">
        <f>IF($A82="","",VLOOKUP($A82,'Annex 2 EHV charges'!$A:$O,2,0))</f>
        <v>887</v>
      </c>
      <c r="C82" s="89">
        <f>IF($A82="","",VLOOKUP($A82,'Annex 2 EHV charges'!$A:$O,3,0))</f>
        <v>1470000970890</v>
      </c>
      <c r="D82" s="88" t="str">
        <f>IF($A82="","",VLOOKUP($A82,'Annex 2 EHV charges'!$A:$O,7,0))</f>
        <v>Wednesbury Power</v>
      </c>
      <c r="E82" s="93" t="str">
        <f>IFERROR(IF(VLOOKUP($A82,'Annex 2 EHV charges'!$A:$O,8,FALSE)=0,"",VLOOKUP($A82,'Annex 2 EHV charges'!$A:$O,8,FALSE)),"")</f>
        <v/>
      </c>
      <c r="F82" s="94">
        <f>IFERROR(IF(VLOOKUP($A82,'Annex 2 EHV charges'!$A:$O,9,FALSE)=0,"",VLOOKUP($A82,'Annex 2 EHV charges'!$A:$O,9,FALSE)),"")</f>
        <v>77.510000000000005</v>
      </c>
      <c r="G82" s="95">
        <f>IFERROR(IF(VLOOKUP($A82,'Annex 2 EHV charges'!$A:$O,10,FALSE)=0,"",VLOOKUP($A82,'Annex 2 EHV charges'!$A:$O,10,FALSE)),"")</f>
        <v>0.74</v>
      </c>
      <c r="H82" s="95">
        <f>IFERROR(IF(VLOOKUP($A82,'Annex 2 EHV charges'!$A:$O,11,FALSE)=0,"",VLOOKUP($A82,'Annex 2 EHV charges'!$A:$O,11,FALSE)),"")</f>
        <v>0.74</v>
      </c>
    </row>
    <row r="83" spans="1:8" x14ac:dyDescent="0.2">
      <c r="A83" s="88" t="str">
        <f t="array" ref="A83">IFERROR(INDEX('Annex 2 EHV charges'!$A$11:$A$260, MATCH(0, IF(ISBLANK('Annex 2 EHV charges'!$A$11:$A$260),1, COUNTIF(A$4:$A82, 'Annex 2 EHV charges'!$A$11:$A$260)), 0)),"")</f>
        <v>0234</v>
      </c>
      <c r="B83" s="88" t="str">
        <f>IF($A83="","",VLOOKUP($A83,'Annex 2 EHV charges'!$A:$O,2,0))</f>
        <v>0234</v>
      </c>
      <c r="C83" s="89" t="str">
        <f>IF($A83="","",VLOOKUP($A83,'Annex 2 EHV charges'!$A:$O,3,0))</f>
        <v>0234</v>
      </c>
      <c r="D83" s="88" t="str">
        <f>IF($A83="","",VLOOKUP($A83,'Annex 2 EHV charges'!$A:$O,7,0))</f>
        <v>Cellarhead Whitfield Interconnector</v>
      </c>
      <c r="E83" s="93" t="str">
        <f>IFERROR(IF(VLOOKUP($A83,'Annex 2 EHV charges'!$A:$O,8,FALSE)=0,"",VLOOKUP($A83,'Annex 2 EHV charges'!$A:$O,8,FALSE)),"")</f>
        <v/>
      </c>
      <c r="F83" s="94">
        <f>IFERROR(IF(VLOOKUP($A83,'Annex 2 EHV charges'!$A:$O,9,FALSE)=0,"",VLOOKUP($A83,'Annex 2 EHV charges'!$A:$O,9,FALSE)),"")</f>
        <v>110358.19</v>
      </c>
      <c r="G83" s="95">
        <f>IFERROR(IF(VLOOKUP($A83,'Annex 2 EHV charges'!$A:$O,10,FALSE)=0,"",VLOOKUP($A83,'Annex 2 EHV charges'!$A:$O,10,FALSE)),"")</f>
        <v>1.38</v>
      </c>
      <c r="H83" s="95">
        <f>IFERROR(IF(VLOOKUP($A83,'Annex 2 EHV charges'!$A:$O,11,FALSE)=0,"",VLOOKUP($A83,'Annex 2 EHV charges'!$A:$O,11,FALSE)),"")</f>
        <v>1.38</v>
      </c>
    </row>
    <row r="84" spans="1:8" x14ac:dyDescent="0.2">
      <c r="A84" s="88">
        <f t="array" ref="A84">IFERROR(INDEX('Annex 2 EHV charges'!$A$11:$A$260, MATCH(0, IF(ISBLANK('Annex 2 EHV charges'!$A$11:$A$260),1, COUNTIF(A$4:$A83, 'Annex 2 EHV charges'!$A$11:$A$260)), 0)),"")</f>
        <v>2226</v>
      </c>
      <c r="B84" s="88">
        <f>IF($A84="","",VLOOKUP($A84,'Annex 2 EHV charges'!$A:$O,2,0))</f>
        <v>2226</v>
      </c>
      <c r="C84" s="89">
        <f>IF($A84="","",VLOOKUP($A84,'Annex 2 EHV charges'!$A:$O,3,0))</f>
        <v>2226</v>
      </c>
      <c r="D84" s="88" t="str">
        <f>IF($A84="","",VLOOKUP($A84,'Annex 2 EHV charges'!$A:$O,7,0))</f>
        <v>Cellarhead Barlaston (Meaford) Interconnector</v>
      </c>
      <c r="E84" s="93" t="str">
        <f>IFERROR(IF(VLOOKUP($A84,'Annex 2 EHV charges'!$A:$O,8,FALSE)=0,"",VLOOKUP($A84,'Annex 2 EHV charges'!$A:$O,8,FALSE)),"")</f>
        <v/>
      </c>
      <c r="F84" s="94">
        <f>IFERROR(IF(VLOOKUP($A84,'Annex 2 EHV charges'!$A:$O,9,FALSE)=0,"",VLOOKUP($A84,'Annex 2 EHV charges'!$A:$O,9,FALSE)),"")</f>
        <v>110358.19</v>
      </c>
      <c r="G84" s="95">
        <f>IFERROR(IF(VLOOKUP($A84,'Annex 2 EHV charges'!$A:$O,10,FALSE)=0,"",VLOOKUP($A84,'Annex 2 EHV charges'!$A:$O,10,FALSE)),"")</f>
        <v>1.36</v>
      </c>
      <c r="H84" s="95">
        <f>IFERROR(IF(VLOOKUP($A84,'Annex 2 EHV charges'!$A:$O,11,FALSE)=0,"",VLOOKUP($A84,'Annex 2 EHV charges'!$A:$O,11,FALSE)),"")</f>
        <v>1.36</v>
      </c>
    </row>
    <row r="85" spans="1:8" x14ac:dyDescent="0.2">
      <c r="A85" s="88">
        <f t="array" ref="A85">IFERROR(INDEX('Annex 2 EHV charges'!$A$11:$A$260, MATCH(0, IF(ISBLANK('Annex 2 EHV charges'!$A$11:$A$260),1, COUNTIF(A$4:$A84, 'Annex 2 EHV charges'!$A$11:$A$260)), 0)),"")</f>
        <v>7070</v>
      </c>
      <c r="B85" s="88">
        <f>IF($A85="","",VLOOKUP($A85,'Annex 2 EHV charges'!$A:$O,2,0))</f>
        <v>7070</v>
      </c>
      <c r="C85" s="89">
        <f>IF($A85="","",VLOOKUP($A85,'Annex 2 EHV charges'!$A:$O,3,0))</f>
        <v>7070</v>
      </c>
      <c r="D85" s="88" t="str">
        <f>IF($A85="","",VLOOKUP($A85,'Annex 2 EHV charges'!$A:$O,7,0))</f>
        <v>Heartlands Power Ltd / Fort Dunlop</v>
      </c>
      <c r="E85" s="93" t="str">
        <f>IFERROR(IF(VLOOKUP($A85,'Annex 2 EHV charges'!$A:$O,8,FALSE)=0,"",VLOOKUP($A85,'Annex 2 EHV charges'!$A:$O,8,FALSE)),"")</f>
        <v/>
      </c>
      <c r="F85" s="94">
        <f>IFERROR(IF(VLOOKUP($A85,'Annex 2 EHV charges'!$A:$O,9,FALSE)=0,"",VLOOKUP($A85,'Annex 2 EHV charges'!$A:$O,9,FALSE)),"")</f>
        <v>7.83</v>
      </c>
      <c r="G85" s="95">
        <f>IFERROR(IF(VLOOKUP($A85,'Annex 2 EHV charges'!$A:$O,10,FALSE)=0,"",VLOOKUP($A85,'Annex 2 EHV charges'!$A:$O,10,FALSE)),"")</f>
        <v>0.43</v>
      </c>
      <c r="H85" s="95">
        <f>IFERROR(IF(VLOOKUP($A85,'Annex 2 EHV charges'!$A:$O,11,FALSE)=0,"",VLOOKUP($A85,'Annex 2 EHV charges'!$A:$O,11,FALSE)),"")</f>
        <v>0.43</v>
      </c>
    </row>
    <row r="86" spans="1:8" x14ac:dyDescent="0.2">
      <c r="A86" s="88">
        <f t="array" ref="A86">IFERROR(INDEX('Annex 2 EHV charges'!$A$11:$A$260, MATCH(0, IF(ISBLANK('Annex 2 EHV charges'!$A$11:$A$260),1, COUNTIF(A$4:$A85, 'Annex 2 EHV charges'!$A$11:$A$260)), 0)),"")</f>
        <v>7337</v>
      </c>
      <c r="B86" s="88">
        <f>IF($A86="","",VLOOKUP($A86,'Annex 2 EHV charges'!$A:$O,2,0))</f>
        <v>7337</v>
      </c>
      <c r="C86" s="89">
        <f>IF($A86="","",VLOOKUP($A86,'Annex 2 EHV charges'!$A:$O,3,0))</f>
        <v>7337</v>
      </c>
      <c r="D86" s="88" t="str">
        <f>IF($A86="","",VLOOKUP($A86,'Annex 2 EHV charges'!$A:$O,7,0))</f>
        <v>Sudmeadow Rd STOR</v>
      </c>
      <c r="E86" s="93">
        <f>IFERROR(IF(VLOOKUP($A86,'Annex 2 EHV charges'!$A:$O,8,FALSE)=0,"",VLOOKUP($A86,'Annex 2 EHV charges'!$A:$O,8,FALSE)),"")</f>
        <v>4.2590000000000003</v>
      </c>
      <c r="F86" s="94">
        <f>IFERROR(IF(VLOOKUP($A86,'Annex 2 EHV charges'!$A:$O,9,FALSE)=0,"",VLOOKUP($A86,'Annex 2 EHV charges'!$A:$O,9,FALSE)),"")</f>
        <v>47.11</v>
      </c>
      <c r="G86" s="95">
        <f>IFERROR(IF(VLOOKUP($A86,'Annex 2 EHV charges'!$A:$O,10,FALSE)=0,"",VLOOKUP($A86,'Annex 2 EHV charges'!$A:$O,10,FALSE)),"")</f>
        <v>0.5</v>
      </c>
      <c r="H86" s="95">
        <f>IFERROR(IF(VLOOKUP($A86,'Annex 2 EHV charges'!$A:$O,11,FALSE)=0,"",VLOOKUP($A86,'Annex 2 EHV charges'!$A:$O,11,FALSE)),"")</f>
        <v>0.5</v>
      </c>
    </row>
    <row r="87" spans="1:8" x14ac:dyDescent="0.2">
      <c r="A87" s="88">
        <f t="array" ref="A87">IFERROR(INDEX('Annex 2 EHV charges'!$A$11:$A$260, MATCH(0, IF(ISBLANK('Annex 2 EHV charges'!$A$11:$A$260),1, COUNTIF(A$4:$A86, 'Annex 2 EHV charges'!$A$11:$A$260)), 0)),"")</f>
        <v>7371</v>
      </c>
      <c r="B87" s="88">
        <f>IF($A87="","",VLOOKUP($A87,'Annex 2 EHV charges'!$A:$O,2,0))</f>
        <v>7371</v>
      </c>
      <c r="C87" s="89">
        <f>IF($A87="","",VLOOKUP($A87,'Annex 2 EHV charges'!$A:$O,3,0))</f>
        <v>7371</v>
      </c>
      <c r="D87" s="88" t="str">
        <f>IF($A87="","",VLOOKUP($A87,'Annex 2 EHV charges'!$A:$O,7,0))</f>
        <v>Bloxwich ESS</v>
      </c>
      <c r="E87" s="93" t="str">
        <f>IFERROR(IF(VLOOKUP($A87,'Annex 2 EHV charges'!$A:$O,8,FALSE)=0,"",VLOOKUP($A87,'Annex 2 EHV charges'!$A:$O,8,FALSE)),"")</f>
        <v/>
      </c>
      <c r="F87" s="94">
        <f>IFERROR(IF(VLOOKUP($A87,'Annex 2 EHV charges'!$A:$O,9,FALSE)=0,"",VLOOKUP($A87,'Annex 2 EHV charges'!$A:$O,9,FALSE)),"")</f>
        <v>3521.72</v>
      </c>
      <c r="G87" s="95">
        <f>IFERROR(IF(VLOOKUP($A87,'Annex 2 EHV charges'!$A:$O,10,FALSE)=0,"",VLOOKUP($A87,'Annex 2 EHV charges'!$A:$O,10,FALSE)),"")</f>
        <v>0.46</v>
      </c>
      <c r="H87" s="95">
        <f>IFERROR(IF(VLOOKUP($A87,'Annex 2 EHV charges'!$A:$O,11,FALSE)=0,"",VLOOKUP($A87,'Annex 2 EHV charges'!$A:$O,11,FALSE)),"")</f>
        <v>0.46</v>
      </c>
    </row>
    <row r="88" spans="1:8" x14ac:dyDescent="0.2">
      <c r="A88" s="88" t="str">
        <f t="array" ref="A88">IFERROR(INDEX('Annex 2 EHV charges'!$A$11:$A$260, MATCH(0, IF(ISBLANK('Annex 2 EHV charges'!$A$11:$A$260),1, COUNTIF(A$4:$A87, 'Annex 2 EHV charges'!$A$11:$A$260)), 0)),"")</f>
        <v>New Import 1</v>
      </c>
      <c r="B88" s="88" t="str">
        <f>IF($A88="","",VLOOKUP($A88,'Annex 2 EHV charges'!$A:$O,2,0))</f>
        <v>New Import 1</v>
      </c>
      <c r="C88" s="89" t="str">
        <f>IF($A88="","",VLOOKUP($A88,'Annex 2 EHV charges'!$A:$O,3,0))</f>
        <v>New Import 1</v>
      </c>
      <c r="D88" s="88" t="str">
        <f>IF($A88="","",VLOOKUP($A88,'Annex 2 EHV charges'!$A:$O,7,0))</f>
        <v>Atherstone PV</v>
      </c>
      <c r="E88" s="93" t="str">
        <f>IFERROR(IF(VLOOKUP($A88,'Annex 2 EHV charges'!$A:$O,8,FALSE)=0,"",VLOOKUP($A88,'Annex 2 EHV charges'!$A:$O,8,FALSE)),"")</f>
        <v/>
      </c>
      <c r="F88" s="94">
        <f>IFERROR(IF(VLOOKUP($A88,'Annex 2 EHV charges'!$A:$O,9,FALSE)=0,"",VLOOKUP($A88,'Annex 2 EHV charges'!$A:$O,9,FALSE)),"")</f>
        <v>4.3099999999999996</v>
      </c>
      <c r="G88" s="95">
        <f>IFERROR(IF(VLOOKUP($A88,'Annex 2 EHV charges'!$A:$O,10,FALSE)=0,"",VLOOKUP($A88,'Annex 2 EHV charges'!$A:$O,10,FALSE)),"")</f>
        <v>0.94</v>
      </c>
      <c r="H88" s="95">
        <f>IFERROR(IF(VLOOKUP($A88,'Annex 2 EHV charges'!$A:$O,11,FALSE)=0,"",VLOOKUP($A88,'Annex 2 EHV charges'!$A:$O,11,FALSE)),"")</f>
        <v>0.94</v>
      </c>
    </row>
    <row r="89" spans="1:8" x14ac:dyDescent="0.2">
      <c r="A89" s="88" t="str">
        <f t="array" ref="A89">IFERROR(INDEX('Annex 2 EHV charges'!$A$11:$A$260, MATCH(0, IF(ISBLANK('Annex 2 EHV charges'!$A$11:$A$260),1, COUNTIF(A$4:$A88, 'Annex 2 EHV charges'!$A$11:$A$260)), 0)),"")</f>
        <v>New Import 2</v>
      </c>
      <c r="B89" s="88" t="str">
        <f>IF($A89="","",VLOOKUP($A89,'Annex 2 EHV charges'!$A:$O,2,0))</f>
        <v>New Import 2</v>
      </c>
      <c r="C89" s="89" t="str">
        <f>IF($A89="","",VLOOKUP($A89,'Annex 2 EHV charges'!$A:$O,3,0))</f>
        <v>New Import 2</v>
      </c>
      <c r="D89" s="88" t="str">
        <f>IF($A89="","",VLOOKUP($A89,'Annex 2 EHV charges'!$A:$O,7,0))</f>
        <v>Awbridge Solar Farm,Trysull</v>
      </c>
      <c r="E89" s="93" t="str">
        <f>IFERROR(IF(VLOOKUP($A89,'Annex 2 EHV charges'!$A:$O,8,FALSE)=0,"",VLOOKUP($A89,'Annex 2 EHV charges'!$A:$O,8,FALSE)),"")</f>
        <v/>
      </c>
      <c r="F89" s="94">
        <f>IFERROR(IF(VLOOKUP($A89,'Annex 2 EHV charges'!$A:$O,9,FALSE)=0,"",VLOOKUP($A89,'Annex 2 EHV charges'!$A:$O,9,FALSE)),"")</f>
        <v>0.25</v>
      </c>
      <c r="G89" s="95">
        <f>IFERROR(IF(VLOOKUP($A89,'Annex 2 EHV charges'!$A:$O,10,FALSE)=0,"",VLOOKUP($A89,'Annex 2 EHV charges'!$A:$O,10,FALSE)),"")</f>
        <v>0.94</v>
      </c>
      <c r="H89" s="95">
        <f>IFERROR(IF(VLOOKUP($A89,'Annex 2 EHV charges'!$A:$O,11,FALSE)=0,"",VLOOKUP($A89,'Annex 2 EHV charges'!$A:$O,11,FALSE)),"")</f>
        <v>0.94</v>
      </c>
    </row>
    <row r="90" spans="1:8" x14ac:dyDescent="0.2">
      <c r="A90" s="88" t="str">
        <f t="array" ref="A90">IFERROR(INDEX('Annex 2 EHV charges'!$A$11:$A$260, MATCH(0, IF(ISBLANK('Annex 2 EHV charges'!$A$11:$A$260),1, COUNTIF(A$4:$A89, 'Annex 2 EHV charges'!$A$11:$A$260)), 0)),"")</f>
        <v>New Import 3</v>
      </c>
      <c r="B90" s="88" t="str">
        <f>IF($A90="","",VLOOKUP($A90,'Annex 2 EHV charges'!$A:$O,2,0))</f>
        <v>New Import 3</v>
      </c>
      <c r="C90" s="89" t="str">
        <f>IF($A90="","",VLOOKUP($A90,'Annex 2 EHV charges'!$A:$O,3,0))</f>
        <v>New Import 3</v>
      </c>
      <c r="D90" s="88" t="str">
        <f>IF($A90="","",VLOOKUP($A90,'Annex 2 EHV charges'!$A:$O,7,0))</f>
        <v>Balladoole Solar A (Roundhill)</v>
      </c>
      <c r="E90" s="93" t="str">
        <f>IFERROR(IF(VLOOKUP($A90,'Annex 2 EHV charges'!$A:$O,8,FALSE)=0,"",VLOOKUP($A90,'Annex 2 EHV charges'!$A:$O,8,FALSE)),"")</f>
        <v/>
      </c>
      <c r="F90" s="94">
        <f>IFERROR(IF(VLOOKUP($A90,'Annex 2 EHV charges'!$A:$O,9,FALSE)=0,"",VLOOKUP($A90,'Annex 2 EHV charges'!$A:$O,9,FALSE)),"")</f>
        <v>19.809999999999999</v>
      </c>
      <c r="G90" s="95">
        <f>IFERROR(IF(VLOOKUP($A90,'Annex 2 EHV charges'!$A:$O,10,FALSE)=0,"",VLOOKUP($A90,'Annex 2 EHV charges'!$A:$O,10,FALSE)),"")</f>
        <v>0.94</v>
      </c>
      <c r="H90" s="95">
        <f>IFERROR(IF(VLOOKUP($A90,'Annex 2 EHV charges'!$A:$O,11,FALSE)=0,"",VLOOKUP($A90,'Annex 2 EHV charges'!$A:$O,11,FALSE)),"")</f>
        <v>0.94</v>
      </c>
    </row>
    <row r="91" spans="1:8" x14ac:dyDescent="0.2">
      <c r="A91" s="88" t="str">
        <f t="array" ref="A91">IFERROR(INDEX('Annex 2 EHV charges'!$A$11:$A$260, MATCH(0, IF(ISBLANK('Annex 2 EHV charges'!$A$11:$A$260),1, COUNTIF(A$4:$A90, 'Annex 2 EHV charges'!$A$11:$A$260)), 0)),"")</f>
        <v>New Import 4</v>
      </c>
      <c r="B91" s="88" t="str">
        <f>IF($A91="","",VLOOKUP($A91,'Annex 2 EHV charges'!$A:$O,2,0))</f>
        <v>New Import 4</v>
      </c>
      <c r="C91" s="89" t="str">
        <f>IF($A91="","",VLOOKUP($A91,'Annex 2 EHV charges'!$A:$O,3,0))</f>
        <v>New Import 4</v>
      </c>
      <c r="D91" s="88" t="str">
        <f>IF($A91="","",VLOOKUP($A91,'Annex 2 EHV charges'!$A:$O,7,0))</f>
        <v>Bellamour Lane</v>
      </c>
      <c r="E91" s="93" t="str">
        <f>IFERROR(IF(VLOOKUP($A91,'Annex 2 EHV charges'!$A:$O,8,FALSE)=0,"",VLOOKUP($A91,'Annex 2 EHV charges'!$A:$O,8,FALSE)),"")</f>
        <v/>
      </c>
      <c r="F91" s="94">
        <f>IFERROR(IF(VLOOKUP($A91,'Annex 2 EHV charges'!$A:$O,9,FALSE)=0,"",VLOOKUP($A91,'Annex 2 EHV charges'!$A:$O,9,FALSE)),"")</f>
        <v>588.28</v>
      </c>
      <c r="G91" s="95">
        <f>IFERROR(IF(VLOOKUP($A91,'Annex 2 EHV charges'!$A:$O,10,FALSE)=0,"",VLOOKUP($A91,'Annex 2 EHV charges'!$A:$O,10,FALSE)),"")</f>
        <v>0.44</v>
      </c>
      <c r="H91" s="95">
        <f>IFERROR(IF(VLOOKUP($A91,'Annex 2 EHV charges'!$A:$O,11,FALSE)=0,"",VLOOKUP($A91,'Annex 2 EHV charges'!$A:$O,11,FALSE)),"")</f>
        <v>0.44</v>
      </c>
    </row>
    <row r="92" spans="1:8" x14ac:dyDescent="0.2">
      <c r="A92" s="88" t="str">
        <f t="array" ref="A92">IFERROR(INDEX('Annex 2 EHV charges'!$A$11:$A$260, MATCH(0, IF(ISBLANK('Annex 2 EHV charges'!$A$11:$A$260),1, COUNTIF(A$4:$A91, 'Annex 2 EHV charges'!$A$11:$A$260)), 0)),"")</f>
        <v>New Import 5</v>
      </c>
      <c r="B92" s="88" t="str">
        <f>IF($A92="","",VLOOKUP($A92,'Annex 2 EHV charges'!$A:$O,2,0))</f>
        <v>New Import 5</v>
      </c>
      <c r="C92" s="89" t="str">
        <f>IF($A92="","",VLOOKUP($A92,'Annex 2 EHV charges'!$A:$O,3,0))</f>
        <v>New Import 5</v>
      </c>
      <c r="D92" s="88" t="str">
        <f>IF($A92="","",VLOOKUP($A92,'Annex 2 EHV charges'!$A:$O,7,0))</f>
        <v>Bishampton Solar PV ANM</v>
      </c>
      <c r="E92" s="93" t="str">
        <f>IFERROR(IF(VLOOKUP($A92,'Annex 2 EHV charges'!$A:$O,8,FALSE)=0,"",VLOOKUP($A92,'Annex 2 EHV charges'!$A:$O,8,FALSE)),"")</f>
        <v/>
      </c>
      <c r="F92" s="94">
        <f>IFERROR(IF(VLOOKUP($A92,'Annex 2 EHV charges'!$A:$O,9,FALSE)=0,"",VLOOKUP($A92,'Annex 2 EHV charges'!$A:$O,9,FALSE)),"")</f>
        <v>51.9</v>
      </c>
      <c r="G92" s="95">
        <f>IFERROR(IF(VLOOKUP($A92,'Annex 2 EHV charges'!$A:$O,10,FALSE)=0,"",VLOOKUP($A92,'Annex 2 EHV charges'!$A:$O,10,FALSE)),"")</f>
        <v>0.94</v>
      </c>
      <c r="H92" s="95">
        <f>IFERROR(IF(VLOOKUP($A92,'Annex 2 EHV charges'!$A:$O,11,FALSE)=0,"",VLOOKUP($A92,'Annex 2 EHV charges'!$A:$O,11,FALSE)),"")</f>
        <v>0.94</v>
      </c>
    </row>
    <row r="93" spans="1:8" x14ac:dyDescent="0.2">
      <c r="A93" s="88" t="str">
        <f t="array" ref="A93">IFERROR(INDEX('Annex 2 EHV charges'!$A$11:$A$260, MATCH(0, IF(ISBLANK('Annex 2 EHV charges'!$A$11:$A$260),1, COUNTIF(A$4:$A92, 'Annex 2 EHV charges'!$A$11:$A$260)), 0)),"")</f>
        <v>New Import 6</v>
      </c>
      <c r="B93" s="88" t="str">
        <f>IF($A93="","",VLOOKUP($A93,'Annex 2 EHV charges'!$A:$O,2,0))</f>
        <v>New Import 6</v>
      </c>
      <c r="C93" s="89" t="str">
        <f>IF($A93="","",VLOOKUP($A93,'Annex 2 EHV charges'!$A:$O,3,0))</f>
        <v>New Import 6</v>
      </c>
      <c r="D93" s="88" t="str">
        <f>IF($A93="","",VLOOKUP($A93,'Annex 2 EHV charges'!$A:$O,7,0))</f>
        <v>Bourne Road (Lower Strensham)</v>
      </c>
      <c r="E93" s="93" t="str">
        <f>IFERROR(IF(VLOOKUP($A93,'Annex 2 EHV charges'!$A:$O,8,FALSE)=0,"",VLOOKUP($A93,'Annex 2 EHV charges'!$A:$O,8,FALSE)),"")</f>
        <v/>
      </c>
      <c r="F93" s="94">
        <f>IFERROR(IF(VLOOKUP($A93,'Annex 2 EHV charges'!$A:$O,9,FALSE)=0,"",VLOOKUP($A93,'Annex 2 EHV charges'!$A:$O,9,FALSE)),"")</f>
        <v>6.5</v>
      </c>
      <c r="G93" s="95">
        <f>IFERROR(IF(VLOOKUP($A93,'Annex 2 EHV charges'!$A:$O,10,FALSE)=0,"",VLOOKUP($A93,'Annex 2 EHV charges'!$A:$O,10,FALSE)),"")</f>
        <v>0.94</v>
      </c>
      <c r="H93" s="95">
        <f>IFERROR(IF(VLOOKUP($A93,'Annex 2 EHV charges'!$A:$O,11,FALSE)=0,"",VLOOKUP($A93,'Annex 2 EHV charges'!$A:$O,11,FALSE)),"")</f>
        <v>0.94</v>
      </c>
    </row>
    <row r="94" spans="1:8" x14ac:dyDescent="0.2">
      <c r="A94" s="88" t="str">
        <f t="array" ref="A94">IFERROR(INDEX('Annex 2 EHV charges'!$A$11:$A$260, MATCH(0, IF(ISBLANK('Annex 2 EHV charges'!$A$11:$A$260),1, COUNTIF(A$4:$A93, 'Annex 2 EHV charges'!$A$11:$A$260)), 0)),"")</f>
        <v>New Import 7</v>
      </c>
      <c r="B94" s="88" t="str">
        <f>IF($A94="","",VLOOKUP($A94,'Annex 2 EHV charges'!$A:$O,2,0))</f>
        <v>New Import 7</v>
      </c>
      <c r="C94" s="89" t="str">
        <f>IF($A94="","",VLOOKUP($A94,'Annex 2 EHV charges'!$A:$O,3,0))</f>
        <v>New Import 7</v>
      </c>
      <c r="D94" s="88" t="str">
        <f>IF($A94="","",VLOOKUP($A94,'Annex 2 EHV charges'!$A:$O,7,0))</f>
        <v>Box Farm</v>
      </c>
      <c r="E94" s="93" t="str">
        <f>IFERROR(IF(VLOOKUP($A94,'Annex 2 EHV charges'!$A:$O,8,FALSE)=0,"",VLOOKUP($A94,'Annex 2 EHV charges'!$A:$O,8,FALSE)),"")</f>
        <v/>
      </c>
      <c r="F94" s="94">
        <f>IFERROR(IF(VLOOKUP($A94,'Annex 2 EHV charges'!$A:$O,9,FALSE)=0,"",VLOOKUP($A94,'Annex 2 EHV charges'!$A:$O,9,FALSE)),"")</f>
        <v>23.69</v>
      </c>
      <c r="G94" s="95">
        <f>IFERROR(IF(VLOOKUP($A94,'Annex 2 EHV charges'!$A:$O,10,FALSE)=0,"",VLOOKUP($A94,'Annex 2 EHV charges'!$A:$O,10,FALSE)),"")</f>
        <v>3.86</v>
      </c>
      <c r="H94" s="95">
        <f>IFERROR(IF(VLOOKUP($A94,'Annex 2 EHV charges'!$A:$O,11,FALSE)=0,"",VLOOKUP($A94,'Annex 2 EHV charges'!$A:$O,11,FALSE)),"")</f>
        <v>3.86</v>
      </c>
    </row>
    <row r="95" spans="1:8" x14ac:dyDescent="0.2">
      <c r="A95" s="88" t="str">
        <f t="array" ref="A95">IFERROR(INDEX('Annex 2 EHV charges'!$A$11:$A$260, MATCH(0, IF(ISBLANK('Annex 2 EHV charges'!$A$11:$A$260),1, COUNTIF(A$4:$A94, 'Annex 2 EHV charges'!$A$11:$A$260)), 0)),"")</f>
        <v>New Import 8</v>
      </c>
      <c r="B95" s="88" t="str">
        <f>IF($A95="","",VLOOKUP($A95,'Annex 2 EHV charges'!$A:$O,2,0))</f>
        <v>New Import 8</v>
      </c>
      <c r="C95" s="89" t="str">
        <f>IF($A95="","",VLOOKUP($A95,'Annex 2 EHV charges'!$A:$O,3,0))</f>
        <v>New Import 8</v>
      </c>
      <c r="D95" s="88" t="str">
        <f>IF($A95="","",VLOOKUP($A95,'Annex 2 EHV charges'!$A:$O,7,0))</f>
        <v>Claydon PV+BESS</v>
      </c>
      <c r="E95" s="93" t="str">
        <f>IFERROR(IF(VLOOKUP($A95,'Annex 2 EHV charges'!$A:$O,8,FALSE)=0,"",VLOOKUP($A95,'Annex 2 EHV charges'!$A:$O,8,FALSE)),"")</f>
        <v/>
      </c>
      <c r="F95" s="94">
        <f>IFERROR(IF(VLOOKUP($A95,'Annex 2 EHV charges'!$A:$O,9,FALSE)=0,"",VLOOKUP($A95,'Annex 2 EHV charges'!$A:$O,9,FALSE)),"")</f>
        <v>1289.5999999999999</v>
      </c>
      <c r="G95" s="95">
        <f>IFERROR(IF(VLOOKUP($A95,'Annex 2 EHV charges'!$A:$O,10,FALSE)=0,"",VLOOKUP($A95,'Annex 2 EHV charges'!$A:$O,10,FALSE)),"")</f>
        <v>3.66</v>
      </c>
      <c r="H95" s="95">
        <f>IFERROR(IF(VLOOKUP($A95,'Annex 2 EHV charges'!$A:$O,11,FALSE)=0,"",VLOOKUP($A95,'Annex 2 EHV charges'!$A:$O,11,FALSE)),"")</f>
        <v>3.66</v>
      </c>
    </row>
    <row r="96" spans="1:8" x14ac:dyDescent="0.2">
      <c r="A96" s="88" t="str">
        <f t="array" ref="A96">IFERROR(INDEX('Annex 2 EHV charges'!$A$11:$A$260, MATCH(0, IF(ISBLANK('Annex 2 EHV charges'!$A$11:$A$260),1, COUNTIF(A$4:$A95, 'Annex 2 EHV charges'!$A$11:$A$260)), 0)),"")</f>
        <v>New Import 9</v>
      </c>
      <c r="B96" s="88" t="str">
        <f>IF($A96="","",VLOOKUP($A96,'Annex 2 EHV charges'!$A:$O,2,0))</f>
        <v>New Import 9</v>
      </c>
      <c r="C96" s="89" t="str">
        <f>IF($A96="","",VLOOKUP($A96,'Annex 2 EHV charges'!$A:$O,3,0))</f>
        <v>New Import 9</v>
      </c>
      <c r="D96" s="88" t="str">
        <f>IF($A96="","",VLOOKUP($A96,'Annex 2 EHV charges'!$A:$O,7,0))</f>
        <v>Crimscote Fields Farm ANM</v>
      </c>
      <c r="E96" s="93" t="str">
        <f>IFERROR(IF(VLOOKUP($A96,'Annex 2 EHV charges'!$A:$O,8,FALSE)=0,"",VLOOKUP($A96,'Annex 2 EHV charges'!$A:$O,8,FALSE)),"")</f>
        <v/>
      </c>
      <c r="F96" s="94">
        <f>IFERROR(IF(VLOOKUP($A96,'Annex 2 EHV charges'!$A:$O,9,FALSE)=0,"",VLOOKUP($A96,'Annex 2 EHV charges'!$A:$O,9,FALSE)),"")</f>
        <v>434.96</v>
      </c>
      <c r="G96" s="95">
        <f>IFERROR(IF(VLOOKUP($A96,'Annex 2 EHV charges'!$A:$O,10,FALSE)=0,"",VLOOKUP($A96,'Annex 2 EHV charges'!$A:$O,10,FALSE)),"")</f>
        <v>0.7</v>
      </c>
      <c r="H96" s="95">
        <f>IFERROR(IF(VLOOKUP($A96,'Annex 2 EHV charges'!$A:$O,11,FALSE)=0,"",VLOOKUP($A96,'Annex 2 EHV charges'!$A:$O,11,FALSE)),"")</f>
        <v>0.7</v>
      </c>
    </row>
    <row r="97" spans="1:8" x14ac:dyDescent="0.2">
      <c r="A97" s="88" t="str">
        <f t="array" ref="A97">IFERROR(INDEX('Annex 2 EHV charges'!$A$11:$A$260, MATCH(0, IF(ISBLANK('Annex 2 EHV charges'!$A$11:$A$260),1, COUNTIF(A$4:$A96, 'Annex 2 EHV charges'!$A$11:$A$260)), 0)),"")</f>
        <v>New Import 10</v>
      </c>
      <c r="B97" s="88" t="str">
        <f>IF($A97="","",VLOOKUP($A97,'Annex 2 EHV charges'!$A:$O,2,0))</f>
        <v>New Import 10</v>
      </c>
      <c r="C97" s="89" t="str">
        <f>IF($A97="","",VLOOKUP($A97,'Annex 2 EHV charges'!$A:$O,3,0))</f>
        <v>New Import 10</v>
      </c>
      <c r="D97" s="88" t="str">
        <f>IF($A97="","",VLOOKUP($A97,'Annex 2 EHV charges'!$A:$O,7,0))</f>
        <v>Croome Airfield Solar Farm</v>
      </c>
      <c r="E97" s="93" t="str">
        <f>IFERROR(IF(VLOOKUP($A97,'Annex 2 EHV charges'!$A:$O,8,FALSE)=0,"",VLOOKUP($A97,'Annex 2 EHV charges'!$A:$O,8,FALSE)),"")</f>
        <v/>
      </c>
      <c r="F97" s="94">
        <f>IFERROR(IF(VLOOKUP($A97,'Annex 2 EHV charges'!$A:$O,9,FALSE)=0,"",VLOOKUP($A97,'Annex 2 EHV charges'!$A:$O,9,FALSE)),"")</f>
        <v>43.83</v>
      </c>
      <c r="G97" s="95">
        <f>IFERROR(IF(VLOOKUP($A97,'Annex 2 EHV charges'!$A:$O,10,FALSE)=0,"",VLOOKUP($A97,'Annex 2 EHV charges'!$A:$O,10,FALSE)),"")</f>
        <v>0.86</v>
      </c>
      <c r="H97" s="95">
        <f>IFERROR(IF(VLOOKUP($A97,'Annex 2 EHV charges'!$A:$O,11,FALSE)=0,"",VLOOKUP($A97,'Annex 2 EHV charges'!$A:$O,11,FALSE)),"")</f>
        <v>0.86</v>
      </c>
    </row>
    <row r="98" spans="1:8" x14ac:dyDescent="0.2">
      <c r="A98" s="88" t="str">
        <f t="array" ref="A98">IFERROR(INDEX('Annex 2 EHV charges'!$A$11:$A$260, MATCH(0, IF(ISBLANK('Annex 2 EHV charges'!$A$11:$A$260),1, COUNTIF(A$4:$A97, 'Annex 2 EHV charges'!$A$11:$A$260)), 0)),"")</f>
        <v>New Import 11</v>
      </c>
      <c r="B98" s="88" t="str">
        <f>IF($A98="","",VLOOKUP($A98,'Annex 2 EHV charges'!$A:$O,2,0))</f>
        <v>New Import 11</v>
      </c>
      <c r="C98" s="89" t="str">
        <f>IF($A98="","",VLOOKUP($A98,'Annex 2 EHV charges'!$A:$O,3,0))</f>
        <v>New Import 11</v>
      </c>
      <c r="D98" s="88" t="str">
        <f>IF($A98="","",VLOOKUP($A98,'Annex 2 EHV charges'!$A:$O,7,0))</f>
        <v>Dormington Solar PV</v>
      </c>
      <c r="E98" s="93">
        <f>IFERROR(IF(VLOOKUP($A98,'Annex 2 EHV charges'!$A:$O,8,FALSE)=0,"",VLOOKUP($A98,'Annex 2 EHV charges'!$A:$O,8,FALSE)),"")</f>
        <v>4.5229999999999997</v>
      </c>
      <c r="F98" s="94">
        <f>IFERROR(IF(VLOOKUP($A98,'Annex 2 EHV charges'!$A:$O,9,FALSE)=0,"",VLOOKUP($A98,'Annex 2 EHV charges'!$A:$O,9,FALSE)),"")</f>
        <v>161.57</v>
      </c>
      <c r="G98" s="95">
        <f>IFERROR(IF(VLOOKUP($A98,'Annex 2 EHV charges'!$A:$O,10,FALSE)=0,"",VLOOKUP($A98,'Annex 2 EHV charges'!$A:$O,10,FALSE)),"")</f>
        <v>0.94</v>
      </c>
      <c r="H98" s="95">
        <f>IFERROR(IF(VLOOKUP($A98,'Annex 2 EHV charges'!$A:$O,11,FALSE)=0,"",VLOOKUP($A98,'Annex 2 EHV charges'!$A:$O,11,FALSE)),"")</f>
        <v>0.94</v>
      </c>
    </row>
    <row r="99" spans="1:8" x14ac:dyDescent="0.2">
      <c r="A99" s="88" t="str">
        <f t="array" ref="A99">IFERROR(INDEX('Annex 2 EHV charges'!$A$11:$A$260, MATCH(0, IF(ISBLANK('Annex 2 EHV charges'!$A$11:$A$260),1, COUNTIF(A$4:$A98, 'Annex 2 EHV charges'!$A$11:$A$260)), 0)),"")</f>
        <v>New Import 12</v>
      </c>
      <c r="B99" s="88" t="str">
        <f>IF($A99="","",VLOOKUP($A99,'Annex 2 EHV charges'!$A:$O,2,0))</f>
        <v>New Import 12</v>
      </c>
      <c r="C99" s="89" t="str">
        <f>IF($A99="","",VLOOKUP($A99,'Annex 2 EHV charges'!$A:$O,3,0))</f>
        <v>New Import 12</v>
      </c>
      <c r="D99" s="88" t="str">
        <f>IF($A99="","",VLOOKUP($A99,'Annex 2 EHV charges'!$A:$O,7,0))</f>
        <v>Dovedale Solar B</v>
      </c>
      <c r="E99" s="93" t="str">
        <f>IFERROR(IF(VLOOKUP($A99,'Annex 2 EHV charges'!$A:$O,8,FALSE)=0,"",VLOOKUP($A99,'Annex 2 EHV charges'!$A:$O,8,FALSE)),"")</f>
        <v/>
      </c>
      <c r="F99" s="94">
        <f>IFERROR(IF(VLOOKUP($A99,'Annex 2 EHV charges'!$A:$O,9,FALSE)=0,"",VLOOKUP($A99,'Annex 2 EHV charges'!$A:$O,9,FALSE)),"")</f>
        <v>7.86</v>
      </c>
      <c r="G99" s="95">
        <f>IFERROR(IF(VLOOKUP($A99,'Annex 2 EHV charges'!$A:$O,10,FALSE)=0,"",VLOOKUP($A99,'Annex 2 EHV charges'!$A:$O,10,FALSE)),"")</f>
        <v>4.49</v>
      </c>
      <c r="H99" s="95">
        <f>IFERROR(IF(VLOOKUP($A99,'Annex 2 EHV charges'!$A:$O,11,FALSE)=0,"",VLOOKUP($A99,'Annex 2 EHV charges'!$A:$O,11,FALSE)),"")</f>
        <v>4.49</v>
      </c>
    </row>
    <row r="100" spans="1:8" x14ac:dyDescent="0.2">
      <c r="A100" s="88" t="str">
        <f t="array" ref="A100">IFERROR(INDEX('Annex 2 EHV charges'!$A$11:$A$260, MATCH(0, IF(ISBLANK('Annex 2 EHV charges'!$A$11:$A$260),1, COUNTIF(A$4:$A99, 'Annex 2 EHV charges'!$A$11:$A$260)), 0)),"")</f>
        <v>New Import 13</v>
      </c>
      <c r="B100" s="88" t="str">
        <f>IF($A100="","",VLOOKUP($A100,'Annex 2 EHV charges'!$A:$O,2,0))</f>
        <v>New Import 13</v>
      </c>
      <c r="C100" s="89" t="str">
        <f>IF($A100="","",VLOOKUP($A100,'Annex 2 EHV charges'!$A:$O,3,0))</f>
        <v>New Import 13</v>
      </c>
      <c r="D100" s="88" t="str">
        <f>IF($A100="","",VLOOKUP($A100,'Annex 2 EHV charges'!$A:$O,7,0))</f>
        <v>Ebley Road ESS</v>
      </c>
      <c r="E100" s="93" t="str">
        <f>IFERROR(IF(VLOOKUP($A100,'Annex 2 EHV charges'!$A:$O,8,FALSE)=0,"",VLOOKUP($A100,'Annex 2 EHV charges'!$A:$O,8,FALSE)),"")</f>
        <v/>
      </c>
      <c r="F100" s="94">
        <f>IFERROR(IF(VLOOKUP($A100,'Annex 2 EHV charges'!$A:$O,9,FALSE)=0,"",VLOOKUP($A100,'Annex 2 EHV charges'!$A:$O,9,FALSE)),"")</f>
        <v>229.21</v>
      </c>
      <c r="G100" s="95">
        <f>IFERROR(IF(VLOOKUP($A100,'Annex 2 EHV charges'!$A:$O,10,FALSE)=0,"",VLOOKUP($A100,'Annex 2 EHV charges'!$A:$O,10,FALSE)),"")</f>
        <v>1.1299999999999999</v>
      </c>
      <c r="H100" s="95">
        <f>IFERROR(IF(VLOOKUP($A100,'Annex 2 EHV charges'!$A:$O,11,FALSE)=0,"",VLOOKUP($A100,'Annex 2 EHV charges'!$A:$O,11,FALSE)),"")</f>
        <v>1.1299999999999999</v>
      </c>
    </row>
    <row r="101" spans="1:8" x14ac:dyDescent="0.2">
      <c r="A101" s="88" t="str">
        <f t="array" ref="A101">IFERROR(INDEX('Annex 2 EHV charges'!$A$11:$A$260, MATCH(0, IF(ISBLANK('Annex 2 EHV charges'!$A$11:$A$260),1, COUNTIF(A$4:$A100, 'Annex 2 EHV charges'!$A$11:$A$260)), 0)),"")</f>
        <v>New Import 14</v>
      </c>
      <c r="B101" s="88" t="str">
        <f>IF($A101="","",VLOOKUP($A101,'Annex 2 EHV charges'!$A:$O,2,0))</f>
        <v>New Import 14</v>
      </c>
      <c r="C101" s="89" t="str">
        <f>IF($A101="","",VLOOKUP($A101,'Annex 2 EHV charges'!$A:$O,3,0))</f>
        <v>New Import 14</v>
      </c>
      <c r="D101" s="88" t="str">
        <f>IF($A101="","",VLOOKUP($A101,'Annex 2 EHV charges'!$A:$O,7,0))</f>
        <v>ECT Slimbridge Estate Solar</v>
      </c>
      <c r="E101" s="93" t="str">
        <f>IFERROR(IF(VLOOKUP($A101,'Annex 2 EHV charges'!$A:$O,8,FALSE)=0,"",VLOOKUP($A101,'Annex 2 EHV charges'!$A:$O,8,FALSE)),"")</f>
        <v/>
      </c>
      <c r="F101" s="94">
        <f>IFERROR(IF(VLOOKUP($A101,'Annex 2 EHV charges'!$A:$O,9,FALSE)=0,"",VLOOKUP($A101,'Annex 2 EHV charges'!$A:$O,9,FALSE)),"")</f>
        <v>28.44</v>
      </c>
      <c r="G101" s="95">
        <f>IFERROR(IF(VLOOKUP($A101,'Annex 2 EHV charges'!$A:$O,10,FALSE)=0,"",VLOOKUP($A101,'Annex 2 EHV charges'!$A:$O,10,FALSE)),"")</f>
        <v>1.75</v>
      </c>
      <c r="H101" s="95">
        <f>IFERROR(IF(VLOOKUP($A101,'Annex 2 EHV charges'!$A:$O,11,FALSE)=0,"",VLOOKUP($A101,'Annex 2 EHV charges'!$A:$O,11,FALSE)),"")</f>
        <v>1.75</v>
      </c>
    </row>
    <row r="102" spans="1:8" x14ac:dyDescent="0.2">
      <c r="A102" s="88" t="str">
        <f t="array" ref="A102">IFERROR(INDEX('Annex 2 EHV charges'!$A$11:$A$260, MATCH(0, IF(ISBLANK('Annex 2 EHV charges'!$A$11:$A$260),1, COUNTIF(A$4:$A101, 'Annex 2 EHV charges'!$A$11:$A$260)), 0)),"")</f>
        <v>New Import 15</v>
      </c>
      <c r="B102" s="88" t="str">
        <f>IF($A102="","",VLOOKUP($A102,'Annex 2 EHV charges'!$A:$O,2,0))</f>
        <v>New Import 15</v>
      </c>
      <c r="C102" s="89" t="str">
        <f>IF($A102="","",VLOOKUP($A102,'Annex 2 EHV charges'!$A:$O,3,0))</f>
        <v>New Import 15</v>
      </c>
      <c r="D102" s="88" t="str">
        <f>IF($A102="","",VLOOKUP($A102,'Annex 2 EHV charges'!$A:$O,7,0))</f>
        <v>Fryers Road Waste Generation option 2</v>
      </c>
      <c r="E102" s="93" t="str">
        <f>IFERROR(IF(VLOOKUP($A102,'Annex 2 EHV charges'!$A:$O,8,FALSE)=0,"",VLOOKUP($A102,'Annex 2 EHV charges'!$A:$O,8,FALSE)),"")</f>
        <v/>
      </c>
      <c r="F102" s="94">
        <f>IFERROR(IF(VLOOKUP($A102,'Annex 2 EHV charges'!$A:$O,9,FALSE)=0,"",VLOOKUP($A102,'Annex 2 EHV charges'!$A:$O,9,FALSE)),"")</f>
        <v>929.42</v>
      </c>
      <c r="G102" s="95">
        <f>IFERROR(IF(VLOOKUP($A102,'Annex 2 EHV charges'!$A:$O,10,FALSE)=0,"",VLOOKUP($A102,'Annex 2 EHV charges'!$A:$O,10,FALSE)),"")</f>
        <v>0.43</v>
      </c>
      <c r="H102" s="95">
        <f>IFERROR(IF(VLOOKUP($A102,'Annex 2 EHV charges'!$A:$O,11,FALSE)=0,"",VLOOKUP($A102,'Annex 2 EHV charges'!$A:$O,11,FALSE)),"")</f>
        <v>0.43</v>
      </c>
    </row>
    <row r="103" spans="1:8" x14ac:dyDescent="0.2">
      <c r="A103" s="88" t="str">
        <f t="array" ref="A103">IFERROR(INDEX('Annex 2 EHV charges'!$A$11:$A$260, MATCH(0, IF(ISBLANK('Annex 2 EHV charges'!$A$11:$A$260),1, COUNTIF(A$4:$A102, 'Annex 2 EHV charges'!$A$11:$A$260)), 0)),"")</f>
        <v>New Import 16</v>
      </c>
      <c r="B103" s="88" t="str">
        <f>IF($A103="","",VLOOKUP($A103,'Annex 2 EHV charges'!$A:$O,2,0))</f>
        <v>New Import 16</v>
      </c>
      <c r="C103" s="89" t="str">
        <f>IF($A103="","",VLOOKUP($A103,'Annex 2 EHV charges'!$A:$O,3,0))</f>
        <v>New Import 16</v>
      </c>
      <c r="D103" s="88" t="str">
        <f>IF($A103="","",VLOOKUP($A103,'Annex 2 EHV charges'!$A:$O,7,0))</f>
        <v>Hay Hall Rd</v>
      </c>
      <c r="E103" s="93" t="str">
        <f>IFERROR(IF(VLOOKUP($A103,'Annex 2 EHV charges'!$A:$O,8,FALSE)=0,"",VLOOKUP($A103,'Annex 2 EHV charges'!$A:$O,8,FALSE)),"")</f>
        <v/>
      </c>
      <c r="F103" s="94">
        <f>IFERROR(IF(VLOOKUP($A103,'Annex 2 EHV charges'!$A:$O,9,FALSE)=0,"",VLOOKUP($A103,'Annex 2 EHV charges'!$A:$O,9,FALSE)),"")</f>
        <v>1186.23</v>
      </c>
      <c r="G103" s="95">
        <f>IFERROR(IF(VLOOKUP($A103,'Annex 2 EHV charges'!$A:$O,10,FALSE)=0,"",VLOOKUP($A103,'Annex 2 EHV charges'!$A:$O,10,FALSE)),"")</f>
        <v>1.06</v>
      </c>
      <c r="H103" s="95">
        <f>IFERROR(IF(VLOOKUP($A103,'Annex 2 EHV charges'!$A:$O,11,FALSE)=0,"",VLOOKUP($A103,'Annex 2 EHV charges'!$A:$O,11,FALSE)),"")</f>
        <v>1.06</v>
      </c>
    </row>
    <row r="104" spans="1:8" x14ac:dyDescent="0.2">
      <c r="A104" s="88" t="str">
        <f t="array" ref="A104">IFERROR(INDEX('Annex 2 EHV charges'!$A$11:$A$260, MATCH(0, IF(ISBLANK('Annex 2 EHV charges'!$A$11:$A$260),1, COUNTIF(A$4:$A103, 'Annex 2 EHV charges'!$A$11:$A$260)), 0)),"")</f>
        <v>New Import 17</v>
      </c>
      <c r="B104" s="88" t="str">
        <f>IF($A104="","",VLOOKUP($A104,'Annex 2 EHV charges'!$A:$O,2,0))</f>
        <v>New Import 17</v>
      </c>
      <c r="C104" s="89" t="str">
        <f>IF($A104="","",VLOOKUP($A104,'Annex 2 EHV charges'!$A:$O,3,0))</f>
        <v>New Import 17</v>
      </c>
      <c r="D104" s="88" t="str">
        <f>IF($A104="","",VLOOKUP($A104,'Annex 2 EHV charges'!$A:$O,7,0))</f>
        <v>Highleadon Solar</v>
      </c>
      <c r="E104" s="93" t="str">
        <f>IFERROR(IF(VLOOKUP($A104,'Annex 2 EHV charges'!$A:$O,8,FALSE)=0,"",VLOOKUP($A104,'Annex 2 EHV charges'!$A:$O,8,FALSE)),"")</f>
        <v/>
      </c>
      <c r="F104" s="94">
        <f>IFERROR(IF(VLOOKUP($A104,'Annex 2 EHV charges'!$A:$O,9,FALSE)=0,"",VLOOKUP($A104,'Annex 2 EHV charges'!$A:$O,9,FALSE)),"")</f>
        <v>10.029999999999999</v>
      </c>
      <c r="G104" s="95">
        <f>IFERROR(IF(VLOOKUP($A104,'Annex 2 EHV charges'!$A:$O,10,FALSE)=0,"",VLOOKUP($A104,'Annex 2 EHV charges'!$A:$O,10,FALSE)),"")</f>
        <v>3.86</v>
      </c>
      <c r="H104" s="95">
        <f>IFERROR(IF(VLOOKUP($A104,'Annex 2 EHV charges'!$A:$O,11,FALSE)=0,"",VLOOKUP($A104,'Annex 2 EHV charges'!$A:$O,11,FALSE)),"")</f>
        <v>3.86</v>
      </c>
    </row>
    <row r="105" spans="1:8" x14ac:dyDescent="0.2">
      <c r="A105" s="88" t="str">
        <f t="array" ref="A105">IFERROR(INDEX('Annex 2 EHV charges'!$A$11:$A$260, MATCH(0, IF(ISBLANK('Annex 2 EHV charges'!$A$11:$A$260),1, COUNTIF(A$4:$A104, 'Annex 2 EHV charges'!$A$11:$A$260)), 0)),"")</f>
        <v>New Import 18</v>
      </c>
      <c r="B105" s="88" t="str">
        <f>IF($A105="","",VLOOKUP($A105,'Annex 2 EHV charges'!$A:$O,2,0))</f>
        <v>New Import 18</v>
      </c>
      <c r="C105" s="89" t="str">
        <f>IF($A105="","",VLOOKUP($A105,'Annex 2 EHV charges'!$A:$O,3,0))</f>
        <v>New Import 18</v>
      </c>
      <c r="D105" s="88" t="str">
        <f>IF($A105="","",VLOOKUP($A105,'Annex 2 EHV charges'!$A:$O,7,0))</f>
        <v>Hilltop Farm</v>
      </c>
      <c r="E105" s="93" t="str">
        <f>IFERROR(IF(VLOOKUP($A105,'Annex 2 EHV charges'!$A:$O,8,FALSE)=0,"",VLOOKUP($A105,'Annex 2 EHV charges'!$A:$O,8,FALSE)),"")</f>
        <v/>
      </c>
      <c r="F105" s="94">
        <f>IFERROR(IF(VLOOKUP($A105,'Annex 2 EHV charges'!$A:$O,9,FALSE)=0,"",VLOOKUP($A105,'Annex 2 EHV charges'!$A:$O,9,FALSE)),"")</f>
        <v>88.33</v>
      </c>
      <c r="G105" s="95">
        <f>IFERROR(IF(VLOOKUP($A105,'Annex 2 EHV charges'!$A:$O,10,FALSE)=0,"",VLOOKUP($A105,'Annex 2 EHV charges'!$A:$O,10,FALSE)),"")</f>
        <v>0.61</v>
      </c>
      <c r="H105" s="95">
        <f>IFERROR(IF(VLOOKUP($A105,'Annex 2 EHV charges'!$A:$O,11,FALSE)=0,"",VLOOKUP($A105,'Annex 2 EHV charges'!$A:$O,11,FALSE)),"")</f>
        <v>0.61</v>
      </c>
    </row>
    <row r="106" spans="1:8" x14ac:dyDescent="0.2">
      <c r="A106" s="88" t="str">
        <f t="array" ref="A106">IFERROR(INDEX('Annex 2 EHV charges'!$A$11:$A$260, MATCH(0, IF(ISBLANK('Annex 2 EHV charges'!$A$11:$A$260),1, COUNTIF(A$4:$A105, 'Annex 2 EHV charges'!$A$11:$A$260)), 0)),"")</f>
        <v>New Import 19</v>
      </c>
      <c r="B106" s="88" t="str">
        <f>IF($A106="","",VLOOKUP($A106,'Annex 2 EHV charges'!$A:$O,2,0))</f>
        <v>New Import 19</v>
      </c>
      <c r="C106" s="89" t="str">
        <f>IF($A106="","",VLOOKUP($A106,'Annex 2 EHV charges'!$A:$O,3,0))</f>
        <v>New Import 19</v>
      </c>
      <c r="D106" s="88" t="str">
        <f>IF($A106="","",VLOOKUP($A106,'Annex 2 EHV charges'!$A:$O,7,0))</f>
        <v>Home Farm</v>
      </c>
      <c r="E106" s="93" t="str">
        <f>IFERROR(IF(VLOOKUP($A106,'Annex 2 EHV charges'!$A:$O,8,FALSE)=0,"",VLOOKUP($A106,'Annex 2 EHV charges'!$A:$O,8,FALSE)),"")</f>
        <v/>
      </c>
      <c r="F106" s="94">
        <f>IFERROR(IF(VLOOKUP($A106,'Annex 2 EHV charges'!$A:$O,9,FALSE)=0,"",VLOOKUP($A106,'Annex 2 EHV charges'!$A:$O,9,FALSE)),"")</f>
        <v>48.05</v>
      </c>
      <c r="G106" s="95">
        <f>IFERROR(IF(VLOOKUP($A106,'Annex 2 EHV charges'!$A:$O,10,FALSE)=0,"",VLOOKUP($A106,'Annex 2 EHV charges'!$A:$O,10,FALSE)),"")</f>
        <v>1.31</v>
      </c>
      <c r="H106" s="95">
        <f>IFERROR(IF(VLOOKUP($A106,'Annex 2 EHV charges'!$A:$O,11,FALSE)=0,"",VLOOKUP($A106,'Annex 2 EHV charges'!$A:$O,11,FALSE)),"")</f>
        <v>1.31</v>
      </c>
    </row>
    <row r="107" spans="1:8" x14ac:dyDescent="0.2">
      <c r="A107" s="88" t="str">
        <f t="array" ref="A107">IFERROR(INDEX('Annex 2 EHV charges'!$A$11:$A$260, MATCH(0, IF(ISBLANK('Annex 2 EHV charges'!$A$11:$A$260),1, COUNTIF(A$4:$A106, 'Annex 2 EHV charges'!$A$11:$A$260)), 0)),"")</f>
        <v>New Import 20</v>
      </c>
      <c r="B107" s="88" t="str">
        <f>IF($A107="","",VLOOKUP($A107,'Annex 2 EHV charges'!$A:$O,2,0))</f>
        <v>New Import 20</v>
      </c>
      <c r="C107" s="89" t="str">
        <f>IF($A107="","",VLOOKUP($A107,'Annex 2 EHV charges'!$A:$O,3,0))</f>
        <v>New Import 20</v>
      </c>
      <c r="D107" s="88" t="str">
        <f>IF($A107="","",VLOOKUP($A107,'Annex 2 EHV charges'!$A:$O,7,0))</f>
        <v>Howard St</v>
      </c>
      <c r="E107" s="93" t="str">
        <f>IFERROR(IF(VLOOKUP($A107,'Annex 2 EHV charges'!$A:$O,8,FALSE)=0,"",VLOOKUP($A107,'Annex 2 EHV charges'!$A:$O,8,FALSE)),"")</f>
        <v/>
      </c>
      <c r="F107" s="94">
        <f>IFERROR(IF(VLOOKUP($A107,'Annex 2 EHV charges'!$A:$O,9,FALSE)=0,"",VLOOKUP($A107,'Annex 2 EHV charges'!$A:$O,9,FALSE)),"")</f>
        <v>582.97</v>
      </c>
      <c r="G107" s="95">
        <f>IFERROR(IF(VLOOKUP($A107,'Annex 2 EHV charges'!$A:$O,10,FALSE)=0,"",VLOOKUP($A107,'Annex 2 EHV charges'!$A:$O,10,FALSE)),"")</f>
        <v>0.44</v>
      </c>
      <c r="H107" s="95">
        <f>IFERROR(IF(VLOOKUP($A107,'Annex 2 EHV charges'!$A:$O,11,FALSE)=0,"",VLOOKUP($A107,'Annex 2 EHV charges'!$A:$O,11,FALSE)),"")</f>
        <v>0.44</v>
      </c>
    </row>
    <row r="108" spans="1:8" x14ac:dyDescent="0.2">
      <c r="A108" s="88" t="str">
        <f t="array" ref="A108">IFERROR(INDEX('Annex 2 EHV charges'!$A$11:$A$260, MATCH(0, IF(ISBLANK('Annex 2 EHV charges'!$A$11:$A$260),1, COUNTIF(A$4:$A107, 'Annex 2 EHV charges'!$A$11:$A$260)), 0)),"")</f>
        <v>New Import 21</v>
      </c>
      <c r="B108" s="88" t="str">
        <f>IF($A108="","",VLOOKUP($A108,'Annex 2 EHV charges'!$A:$O,2,0))</f>
        <v>New Import 21</v>
      </c>
      <c r="C108" s="89" t="str">
        <f>IF($A108="","",VLOOKUP($A108,'Annex 2 EHV charges'!$A:$O,3,0))</f>
        <v>New Import 21</v>
      </c>
      <c r="D108" s="88" t="str">
        <f>IF($A108="","",VLOOKUP($A108,'Annex 2 EHV charges'!$A:$O,7,0))</f>
        <v>Keele University</v>
      </c>
      <c r="E108" s="93" t="str">
        <f>IFERROR(IF(VLOOKUP($A108,'Annex 2 EHV charges'!$A:$O,8,FALSE)=0,"",VLOOKUP($A108,'Annex 2 EHV charges'!$A:$O,8,FALSE)),"")</f>
        <v/>
      </c>
      <c r="F108" s="94">
        <f>IFERROR(IF(VLOOKUP($A108,'Annex 2 EHV charges'!$A:$O,9,FALSE)=0,"",VLOOKUP($A108,'Annex 2 EHV charges'!$A:$O,9,FALSE)),"")</f>
        <v>302.57</v>
      </c>
      <c r="G108" s="95">
        <f>IFERROR(IF(VLOOKUP($A108,'Annex 2 EHV charges'!$A:$O,10,FALSE)=0,"",VLOOKUP($A108,'Annex 2 EHV charges'!$A:$O,10,FALSE)),"")</f>
        <v>0.41</v>
      </c>
      <c r="H108" s="95">
        <f>IFERROR(IF(VLOOKUP($A108,'Annex 2 EHV charges'!$A:$O,11,FALSE)=0,"",VLOOKUP($A108,'Annex 2 EHV charges'!$A:$O,11,FALSE)),"")</f>
        <v>0.41</v>
      </c>
    </row>
    <row r="109" spans="1:8" x14ac:dyDescent="0.2">
      <c r="A109" s="88" t="str">
        <f t="array" ref="A109">IFERROR(INDEX('Annex 2 EHV charges'!$A$11:$A$260, MATCH(0, IF(ISBLANK('Annex 2 EHV charges'!$A$11:$A$260),1, COUNTIF(A$4:$A108, 'Annex 2 EHV charges'!$A$11:$A$260)), 0)),"")</f>
        <v>New Import 22</v>
      </c>
      <c r="B109" s="88" t="str">
        <f>IF($A109="","",VLOOKUP($A109,'Annex 2 EHV charges'!$A:$O,2,0))</f>
        <v>New Import 22</v>
      </c>
      <c r="C109" s="89" t="str">
        <f>IF($A109="","",VLOOKUP($A109,'Annex 2 EHV charges'!$A:$O,3,0))</f>
        <v>New Import 22</v>
      </c>
      <c r="D109" s="88" t="str">
        <f>IF($A109="","",VLOOKUP($A109,'Annex 2 EHV charges'!$A:$O,7,0))</f>
        <v>Knighton Lane Battery Storage, Knighton</v>
      </c>
      <c r="E109" s="93" t="str">
        <f>IFERROR(IF(VLOOKUP($A109,'Annex 2 EHV charges'!$A:$O,8,FALSE)=0,"",VLOOKUP($A109,'Annex 2 EHV charges'!$A:$O,8,FALSE)),"")</f>
        <v/>
      </c>
      <c r="F109" s="94">
        <f>IFERROR(IF(VLOOKUP($A109,'Annex 2 EHV charges'!$A:$O,9,FALSE)=0,"",VLOOKUP($A109,'Annex 2 EHV charges'!$A:$O,9,FALSE)),"")</f>
        <v>6924.94</v>
      </c>
      <c r="G109" s="95">
        <f>IFERROR(IF(VLOOKUP($A109,'Annex 2 EHV charges'!$A:$O,10,FALSE)=0,"",VLOOKUP($A109,'Annex 2 EHV charges'!$A:$O,10,FALSE)),"")</f>
        <v>0.47</v>
      </c>
      <c r="H109" s="95">
        <f>IFERROR(IF(VLOOKUP($A109,'Annex 2 EHV charges'!$A:$O,11,FALSE)=0,"",VLOOKUP($A109,'Annex 2 EHV charges'!$A:$O,11,FALSE)),"")</f>
        <v>0.47</v>
      </c>
    </row>
    <row r="110" spans="1:8" x14ac:dyDescent="0.2">
      <c r="A110" s="88" t="str">
        <f t="array" ref="A110">IFERROR(INDEX('Annex 2 EHV charges'!$A$11:$A$260, MATCH(0, IF(ISBLANK('Annex 2 EHV charges'!$A$11:$A$260),1, COUNTIF(A$4:$A109, 'Annex 2 EHV charges'!$A$11:$A$260)), 0)),"")</f>
        <v>New Import 23</v>
      </c>
      <c r="B110" s="88" t="str">
        <f>IF($A110="","",VLOOKUP($A110,'Annex 2 EHV charges'!$A:$O,2,0))</f>
        <v>New Import 23</v>
      </c>
      <c r="C110" s="89" t="str">
        <f>IF($A110="","",VLOOKUP($A110,'Annex 2 EHV charges'!$A:$O,3,0))</f>
        <v>New Import 23</v>
      </c>
      <c r="D110" s="88" t="str">
        <f>IF($A110="","",VLOOKUP($A110,'Annex 2 EHV charges'!$A:$O,7,0))</f>
        <v>Land off, Kingstone Road, Slimbridge</v>
      </c>
      <c r="E110" s="93" t="str">
        <f>IFERROR(IF(VLOOKUP($A110,'Annex 2 EHV charges'!$A:$O,8,FALSE)=0,"",VLOOKUP($A110,'Annex 2 EHV charges'!$A:$O,8,FALSE)),"")</f>
        <v/>
      </c>
      <c r="F110" s="94">
        <f>IFERROR(IF(VLOOKUP($A110,'Annex 2 EHV charges'!$A:$O,9,FALSE)=0,"",VLOOKUP($A110,'Annex 2 EHV charges'!$A:$O,9,FALSE)),"")</f>
        <v>2371.59</v>
      </c>
      <c r="G110" s="95">
        <f>IFERROR(IF(VLOOKUP($A110,'Annex 2 EHV charges'!$A:$O,10,FALSE)=0,"",VLOOKUP($A110,'Annex 2 EHV charges'!$A:$O,10,FALSE)),"")</f>
        <v>1.1000000000000001</v>
      </c>
      <c r="H110" s="95">
        <f>IFERROR(IF(VLOOKUP($A110,'Annex 2 EHV charges'!$A:$O,11,FALSE)=0,"",VLOOKUP($A110,'Annex 2 EHV charges'!$A:$O,11,FALSE)),"")</f>
        <v>1.1000000000000001</v>
      </c>
    </row>
    <row r="111" spans="1:8" x14ac:dyDescent="0.2">
      <c r="A111" s="88" t="str">
        <f t="array" ref="A111">IFERROR(INDEX('Annex 2 EHV charges'!$A$11:$A$260, MATCH(0, IF(ISBLANK('Annex 2 EHV charges'!$A$11:$A$260),1, COUNTIF(A$4:$A110, 'Annex 2 EHV charges'!$A$11:$A$260)), 0)),"")</f>
        <v>New Import 24</v>
      </c>
      <c r="B111" s="88" t="str">
        <f>IF($A111="","",VLOOKUP($A111,'Annex 2 EHV charges'!$A:$O,2,0))</f>
        <v>New Import 24</v>
      </c>
      <c r="C111" s="89" t="str">
        <f>IF($A111="","",VLOOKUP($A111,'Annex 2 EHV charges'!$A:$O,3,0))</f>
        <v>New Import 24</v>
      </c>
      <c r="D111" s="88" t="str">
        <f>IF($A111="","",VLOOKUP($A111,'Annex 2 EHV charges'!$A:$O,7,0))</f>
        <v>Longney Estate</v>
      </c>
      <c r="E111" s="93" t="str">
        <f>IFERROR(IF(VLOOKUP($A111,'Annex 2 EHV charges'!$A:$O,8,FALSE)=0,"",VLOOKUP($A111,'Annex 2 EHV charges'!$A:$O,8,FALSE)),"")</f>
        <v/>
      </c>
      <c r="F111" s="94">
        <f>IFERROR(IF(VLOOKUP($A111,'Annex 2 EHV charges'!$A:$O,9,FALSE)=0,"",VLOOKUP($A111,'Annex 2 EHV charges'!$A:$O,9,FALSE)),"")</f>
        <v>8.85</v>
      </c>
      <c r="G111" s="95">
        <f>IFERROR(IF(VLOOKUP($A111,'Annex 2 EHV charges'!$A:$O,10,FALSE)=0,"",VLOOKUP($A111,'Annex 2 EHV charges'!$A:$O,10,FALSE)),"")</f>
        <v>3.86</v>
      </c>
      <c r="H111" s="95">
        <f>IFERROR(IF(VLOOKUP($A111,'Annex 2 EHV charges'!$A:$O,11,FALSE)=0,"",VLOOKUP($A111,'Annex 2 EHV charges'!$A:$O,11,FALSE)),"")</f>
        <v>3.86</v>
      </c>
    </row>
    <row r="112" spans="1:8" x14ac:dyDescent="0.2">
      <c r="A112" s="88" t="str">
        <f t="array" ref="A112">IFERROR(INDEX('Annex 2 EHV charges'!$A$11:$A$260, MATCH(0, IF(ISBLANK('Annex 2 EHV charges'!$A$11:$A$260),1, COUNTIF(A$4:$A111, 'Annex 2 EHV charges'!$A$11:$A$260)), 0)),"")</f>
        <v>New Import 25</v>
      </c>
      <c r="B112" s="88" t="str">
        <f>IF($A112="","",VLOOKUP($A112,'Annex 2 EHV charges'!$A:$O,2,0))</f>
        <v>New Import 25</v>
      </c>
      <c r="C112" s="89" t="str">
        <f>IF($A112="","",VLOOKUP($A112,'Annex 2 EHV charges'!$A:$O,3,0))</f>
        <v>New Import 25</v>
      </c>
      <c r="D112" s="88" t="str">
        <f>IF($A112="","",VLOOKUP($A112,'Annex 2 EHV charges'!$A:$O,7,0))</f>
        <v>Maybrook Road</v>
      </c>
      <c r="E112" s="93" t="str">
        <f>IFERROR(IF(VLOOKUP($A112,'Annex 2 EHV charges'!$A:$O,8,FALSE)=0,"",VLOOKUP($A112,'Annex 2 EHV charges'!$A:$O,8,FALSE)),"")</f>
        <v/>
      </c>
      <c r="F112" s="94">
        <f>IFERROR(IF(VLOOKUP($A112,'Annex 2 EHV charges'!$A:$O,9,FALSE)=0,"",VLOOKUP($A112,'Annex 2 EHV charges'!$A:$O,9,FALSE)),"")</f>
        <v>30.5</v>
      </c>
      <c r="G112" s="95">
        <f>IFERROR(IF(VLOOKUP($A112,'Annex 2 EHV charges'!$A:$O,10,FALSE)=0,"",VLOOKUP($A112,'Annex 2 EHV charges'!$A:$O,10,FALSE)),"")</f>
        <v>0.62</v>
      </c>
      <c r="H112" s="95">
        <f>IFERROR(IF(VLOOKUP($A112,'Annex 2 EHV charges'!$A:$O,11,FALSE)=0,"",VLOOKUP($A112,'Annex 2 EHV charges'!$A:$O,11,FALSE)),"")</f>
        <v>0.62</v>
      </c>
    </row>
    <row r="113" spans="1:8" x14ac:dyDescent="0.2">
      <c r="A113" s="88" t="str">
        <f t="array" ref="A113">IFERROR(INDEX('Annex 2 EHV charges'!$A$11:$A$260, MATCH(0, IF(ISBLANK('Annex 2 EHV charges'!$A$11:$A$260),1, COUNTIF(A$4:$A112, 'Annex 2 EHV charges'!$A$11:$A$260)), 0)),"")</f>
        <v>New Import 26</v>
      </c>
      <c r="B113" s="88" t="str">
        <f>IF($A113="","",VLOOKUP($A113,'Annex 2 EHV charges'!$A:$O,2,0))</f>
        <v>New Import 26</v>
      </c>
      <c r="C113" s="89" t="str">
        <f>IF($A113="","",VLOOKUP($A113,'Annex 2 EHV charges'!$A:$O,3,0))</f>
        <v>New Import 26</v>
      </c>
      <c r="D113" s="88" t="str">
        <f>IF($A113="","",VLOOKUP($A113,'Annex 2 EHV charges'!$A:$O,7,0))</f>
        <v>Meadow Solar Farm</v>
      </c>
      <c r="E113" s="93" t="str">
        <f>IFERROR(IF(VLOOKUP($A113,'Annex 2 EHV charges'!$A:$O,8,FALSE)=0,"",VLOOKUP($A113,'Annex 2 EHV charges'!$A:$O,8,FALSE)),"")</f>
        <v/>
      </c>
      <c r="F113" s="94" t="str">
        <f>IFERROR(IF(VLOOKUP($A113,'Annex 2 EHV charges'!$A:$O,9,FALSE)=0,"",VLOOKUP($A113,'Annex 2 EHV charges'!$A:$O,9,FALSE)),"")</f>
        <v/>
      </c>
      <c r="G113" s="95" t="str">
        <f>IFERROR(IF(VLOOKUP($A113,'Annex 2 EHV charges'!$A:$O,10,FALSE)=0,"",VLOOKUP($A113,'Annex 2 EHV charges'!$A:$O,10,FALSE)),"")</f>
        <v/>
      </c>
      <c r="H113" s="95" t="str">
        <f>IFERROR(IF(VLOOKUP($A113,'Annex 2 EHV charges'!$A:$O,11,FALSE)=0,"",VLOOKUP($A113,'Annex 2 EHV charges'!$A:$O,11,FALSE)),"")</f>
        <v/>
      </c>
    </row>
    <row r="114" spans="1:8" x14ac:dyDescent="0.2">
      <c r="A114" s="88" t="str">
        <f t="array" ref="A114">IFERROR(INDEX('Annex 2 EHV charges'!$A$11:$A$260, MATCH(0, IF(ISBLANK('Annex 2 EHV charges'!$A$11:$A$260),1, COUNTIF(A$4:$A113, 'Annex 2 EHV charges'!$A$11:$A$260)), 0)),"")</f>
        <v>New Import 27</v>
      </c>
      <c r="B114" s="88" t="str">
        <f>IF($A114="","",VLOOKUP($A114,'Annex 2 EHV charges'!$A:$O,2,0))</f>
        <v>New Import 27</v>
      </c>
      <c r="C114" s="89" t="str">
        <f>IF($A114="","",VLOOKUP($A114,'Annex 2 EHV charges'!$A:$O,3,0))</f>
        <v>New Import 27</v>
      </c>
      <c r="D114" s="88" t="str">
        <f>IF($A114="","",VLOOKUP($A114,'Annex 2 EHV charges'!$A:$O,7,0))</f>
        <v>Murrells End Farm PV</v>
      </c>
      <c r="E114" s="93" t="str">
        <f>IFERROR(IF(VLOOKUP($A114,'Annex 2 EHV charges'!$A:$O,8,FALSE)=0,"",VLOOKUP($A114,'Annex 2 EHV charges'!$A:$O,8,FALSE)),"")</f>
        <v/>
      </c>
      <c r="F114" s="94">
        <f>IFERROR(IF(VLOOKUP($A114,'Annex 2 EHV charges'!$A:$O,9,FALSE)=0,"",VLOOKUP($A114,'Annex 2 EHV charges'!$A:$O,9,FALSE)),"")</f>
        <v>36</v>
      </c>
      <c r="G114" s="95">
        <f>IFERROR(IF(VLOOKUP($A114,'Annex 2 EHV charges'!$A:$O,10,FALSE)=0,"",VLOOKUP($A114,'Annex 2 EHV charges'!$A:$O,10,FALSE)),"")</f>
        <v>3.86</v>
      </c>
      <c r="H114" s="95">
        <f>IFERROR(IF(VLOOKUP($A114,'Annex 2 EHV charges'!$A:$O,11,FALSE)=0,"",VLOOKUP($A114,'Annex 2 EHV charges'!$A:$O,11,FALSE)),"")</f>
        <v>3.86</v>
      </c>
    </row>
    <row r="115" spans="1:8" x14ac:dyDescent="0.2">
      <c r="A115" s="88" t="str">
        <f t="array" ref="A115">IFERROR(INDEX('Annex 2 EHV charges'!$A$11:$A$260, MATCH(0, IF(ISBLANK('Annex 2 EHV charges'!$A$11:$A$260),1, COUNTIF(A$4:$A114, 'Annex 2 EHV charges'!$A$11:$A$260)), 0)),"")</f>
        <v>New Import 28</v>
      </c>
      <c r="B115" s="88" t="str">
        <f>IF($A115="","",VLOOKUP($A115,'Annex 2 EHV charges'!$A:$O,2,0))</f>
        <v>New Import 28</v>
      </c>
      <c r="C115" s="89" t="str">
        <f>IF($A115="","",VLOOKUP($A115,'Annex 2 EHV charges'!$A:$O,3,0))</f>
        <v>New Import 28</v>
      </c>
      <c r="D115" s="88" t="str">
        <f>IF($A115="","",VLOOKUP($A115,'Annex 2 EHV charges'!$A:$O,7,0))</f>
        <v>Noken Solar Farm</v>
      </c>
      <c r="E115" s="93">
        <f>IFERROR(IF(VLOOKUP($A115,'Annex 2 EHV charges'!$A:$O,8,FALSE)=0,"",VLOOKUP($A115,'Annex 2 EHV charges'!$A:$O,8,FALSE)),"")</f>
        <v>4.5229999999999997</v>
      </c>
      <c r="F115" s="94">
        <f>IFERROR(IF(VLOOKUP($A115,'Annex 2 EHV charges'!$A:$O,9,FALSE)=0,"",VLOOKUP($A115,'Annex 2 EHV charges'!$A:$O,9,FALSE)),"")</f>
        <v>28.66</v>
      </c>
      <c r="G115" s="95">
        <f>IFERROR(IF(VLOOKUP($A115,'Annex 2 EHV charges'!$A:$O,10,FALSE)=0,"",VLOOKUP($A115,'Annex 2 EHV charges'!$A:$O,10,FALSE)),"")</f>
        <v>0.84</v>
      </c>
      <c r="H115" s="95">
        <f>IFERROR(IF(VLOOKUP($A115,'Annex 2 EHV charges'!$A:$O,11,FALSE)=0,"",VLOOKUP($A115,'Annex 2 EHV charges'!$A:$O,11,FALSE)),"")</f>
        <v>0.84</v>
      </c>
    </row>
    <row r="116" spans="1:8" x14ac:dyDescent="0.2">
      <c r="A116" s="88" t="str">
        <f t="array" ref="A116">IFERROR(INDEX('Annex 2 EHV charges'!$A$11:$A$260, MATCH(0, IF(ISBLANK('Annex 2 EHV charges'!$A$11:$A$260),1, COUNTIF(A$4:$A115, 'Annex 2 EHV charges'!$A$11:$A$260)), 0)),"")</f>
        <v>New Import 29</v>
      </c>
      <c r="B116" s="88" t="str">
        <f>IF($A116="","",VLOOKUP($A116,'Annex 2 EHV charges'!$A:$O,2,0))</f>
        <v>New Import 29</v>
      </c>
      <c r="C116" s="89" t="str">
        <f>IF($A116="","",VLOOKUP($A116,'Annex 2 EHV charges'!$A:$O,3,0))</f>
        <v>New Import 29</v>
      </c>
      <c r="D116" s="88" t="str">
        <f>IF($A116="","",VLOOKUP($A116,'Annex 2 EHV charges'!$A:$O,7,0))</f>
        <v>Peplow</v>
      </c>
      <c r="E116" s="93" t="str">
        <f>IFERROR(IF(VLOOKUP($A116,'Annex 2 EHV charges'!$A:$O,8,FALSE)=0,"",VLOOKUP($A116,'Annex 2 EHV charges'!$A:$O,8,FALSE)),"")</f>
        <v/>
      </c>
      <c r="F116" s="94">
        <f>IFERROR(IF(VLOOKUP($A116,'Annex 2 EHV charges'!$A:$O,9,FALSE)=0,"",VLOOKUP($A116,'Annex 2 EHV charges'!$A:$O,9,FALSE)),"")</f>
        <v>643.47</v>
      </c>
      <c r="G116" s="95">
        <f>IFERROR(IF(VLOOKUP($A116,'Annex 2 EHV charges'!$A:$O,10,FALSE)=0,"",VLOOKUP($A116,'Annex 2 EHV charges'!$A:$O,10,FALSE)),"")</f>
        <v>0.77</v>
      </c>
      <c r="H116" s="95">
        <f>IFERROR(IF(VLOOKUP($A116,'Annex 2 EHV charges'!$A:$O,11,FALSE)=0,"",VLOOKUP($A116,'Annex 2 EHV charges'!$A:$O,11,FALSE)),"")</f>
        <v>0.77</v>
      </c>
    </row>
    <row r="117" spans="1:8" x14ac:dyDescent="0.2">
      <c r="A117" s="88" t="str">
        <f t="array" ref="A117">IFERROR(INDEX('Annex 2 EHV charges'!$A$11:$A$260, MATCH(0, IF(ISBLANK('Annex 2 EHV charges'!$A$11:$A$260),1, COUNTIF(A$4:$A116, 'Annex 2 EHV charges'!$A$11:$A$260)), 0)),"")</f>
        <v>New Import 30</v>
      </c>
      <c r="B117" s="88" t="str">
        <f>IF($A117="","",VLOOKUP($A117,'Annex 2 EHV charges'!$A:$O,2,0))</f>
        <v>New Import 30</v>
      </c>
      <c r="C117" s="89" t="str">
        <f>IF($A117="","",VLOOKUP($A117,'Annex 2 EHV charges'!$A:$O,3,0))</f>
        <v>New Import 30</v>
      </c>
      <c r="D117" s="88" t="str">
        <f>IF($A117="","",VLOOKUP($A117,'Annex 2 EHV charges'!$A:$O,7,0))</f>
        <v>Pepwell Battery &amp; PV</v>
      </c>
      <c r="E117" s="93">
        <f>IFERROR(IF(VLOOKUP($A117,'Annex 2 EHV charges'!$A:$O,8,FALSE)=0,"",VLOOKUP($A117,'Annex 2 EHV charges'!$A:$O,8,FALSE)),"")</f>
        <v>4.5259999999999998</v>
      </c>
      <c r="F117" s="94">
        <f>IFERROR(IF(VLOOKUP($A117,'Annex 2 EHV charges'!$A:$O,9,FALSE)=0,"",VLOOKUP($A117,'Annex 2 EHV charges'!$A:$O,9,FALSE)),"")</f>
        <v>224.94</v>
      </c>
      <c r="G117" s="95">
        <f>IFERROR(IF(VLOOKUP($A117,'Annex 2 EHV charges'!$A:$O,10,FALSE)=0,"",VLOOKUP($A117,'Annex 2 EHV charges'!$A:$O,10,FALSE)),"")</f>
        <v>0.7</v>
      </c>
      <c r="H117" s="95">
        <f>IFERROR(IF(VLOOKUP($A117,'Annex 2 EHV charges'!$A:$O,11,FALSE)=0,"",VLOOKUP($A117,'Annex 2 EHV charges'!$A:$O,11,FALSE)),"")</f>
        <v>0.7</v>
      </c>
    </row>
    <row r="118" spans="1:8" x14ac:dyDescent="0.2">
      <c r="A118" s="88" t="str">
        <f t="array" ref="A118">IFERROR(INDEX('Annex 2 EHV charges'!$A$11:$A$260, MATCH(0, IF(ISBLANK('Annex 2 EHV charges'!$A$11:$A$260),1, COUNTIF(A$4:$A117, 'Annex 2 EHV charges'!$A$11:$A$260)), 0)),"")</f>
        <v>New Import 31</v>
      </c>
      <c r="B118" s="88" t="str">
        <f>IF($A118="","",VLOOKUP($A118,'Annex 2 EHV charges'!$A:$O,2,0))</f>
        <v>New Import 31</v>
      </c>
      <c r="C118" s="89" t="str">
        <f>IF($A118="","",VLOOKUP($A118,'Annex 2 EHV charges'!$A:$O,3,0))</f>
        <v>New Import 31</v>
      </c>
      <c r="D118" s="88" t="str">
        <f>IF($A118="","",VLOOKUP($A118,'Annex 2 EHV charges'!$A:$O,7,0))</f>
        <v>Perseverance Old School Lane</v>
      </c>
      <c r="E118" s="93">
        <f>IFERROR(IF(VLOOKUP($A118,'Annex 2 EHV charges'!$A:$O,8,FALSE)=0,"",VLOOKUP($A118,'Annex 2 EHV charges'!$A:$O,8,FALSE)),"")</f>
        <v>4.0590000000000002</v>
      </c>
      <c r="F118" s="94">
        <f>IFERROR(IF(VLOOKUP($A118,'Annex 2 EHV charges'!$A:$O,9,FALSE)=0,"",VLOOKUP($A118,'Annex 2 EHV charges'!$A:$O,9,FALSE)),"")</f>
        <v>207.74</v>
      </c>
      <c r="G118" s="95">
        <f>IFERROR(IF(VLOOKUP($A118,'Annex 2 EHV charges'!$A:$O,10,FALSE)=0,"",VLOOKUP($A118,'Annex 2 EHV charges'!$A:$O,10,FALSE)),"")</f>
        <v>0.61</v>
      </c>
      <c r="H118" s="95">
        <f>IFERROR(IF(VLOOKUP($A118,'Annex 2 EHV charges'!$A:$O,11,FALSE)=0,"",VLOOKUP($A118,'Annex 2 EHV charges'!$A:$O,11,FALSE)),"")</f>
        <v>0.61</v>
      </c>
    </row>
    <row r="119" spans="1:8" x14ac:dyDescent="0.2">
      <c r="A119" s="88" t="str">
        <f t="array" ref="A119">IFERROR(INDEX('Annex 2 EHV charges'!$A$11:$A$260, MATCH(0, IF(ISBLANK('Annex 2 EHV charges'!$A$11:$A$260),1, COUNTIF(A$4:$A118, 'Annex 2 EHV charges'!$A$11:$A$260)), 0)),"")</f>
        <v>New Import 32</v>
      </c>
      <c r="B119" s="88" t="str">
        <f>IF($A119="","",VLOOKUP($A119,'Annex 2 EHV charges'!$A:$O,2,0))</f>
        <v>New Import 32</v>
      </c>
      <c r="C119" s="89" t="str">
        <f>IF($A119="","",VLOOKUP($A119,'Annex 2 EHV charges'!$A:$O,3,0))</f>
        <v>New Import 32</v>
      </c>
      <c r="D119" s="88" t="str">
        <f>IF($A119="","",VLOOKUP($A119,'Annex 2 EHV charges'!$A:$O,7,0))</f>
        <v>Ploddy House Farm</v>
      </c>
      <c r="E119" s="93" t="str">
        <f>IFERROR(IF(VLOOKUP($A119,'Annex 2 EHV charges'!$A:$O,8,FALSE)=0,"",VLOOKUP($A119,'Annex 2 EHV charges'!$A:$O,8,FALSE)),"")</f>
        <v/>
      </c>
      <c r="F119" s="94">
        <f>IFERROR(IF(VLOOKUP($A119,'Annex 2 EHV charges'!$A:$O,9,FALSE)=0,"",VLOOKUP($A119,'Annex 2 EHV charges'!$A:$O,9,FALSE)),"")</f>
        <v>32.409999999999997</v>
      </c>
      <c r="G119" s="95">
        <f>IFERROR(IF(VLOOKUP($A119,'Annex 2 EHV charges'!$A:$O,10,FALSE)=0,"",VLOOKUP($A119,'Annex 2 EHV charges'!$A:$O,10,FALSE)),"")</f>
        <v>4.2</v>
      </c>
      <c r="H119" s="95">
        <f>IFERROR(IF(VLOOKUP($A119,'Annex 2 EHV charges'!$A:$O,11,FALSE)=0,"",VLOOKUP($A119,'Annex 2 EHV charges'!$A:$O,11,FALSE)),"")</f>
        <v>4.2</v>
      </c>
    </row>
    <row r="120" spans="1:8" x14ac:dyDescent="0.2">
      <c r="A120" s="88" t="str">
        <f t="array" ref="A120">IFERROR(INDEX('Annex 2 EHV charges'!$A$11:$A$260, MATCH(0, IF(ISBLANK('Annex 2 EHV charges'!$A$11:$A$260),1, COUNTIF(A$4:$A119, 'Annex 2 EHV charges'!$A$11:$A$260)), 0)),"")</f>
        <v>New Import 33</v>
      </c>
      <c r="B120" s="88" t="str">
        <f>IF($A120="","",VLOOKUP($A120,'Annex 2 EHV charges'!$A:$O,2,0))</f>
        <v>New Import 33</v>
      </c>
      <c r="C120" s="89" t="str">
        <f>IF($A120="","",VLOOKUP($A120,'Annex 2 EHV charges'!$A:$O,3,0))</f>
        <v>New Import 33</v>
      </c>
      <c r="D120" s="88" t="str">
        <f>IF($A120="","",VLOOKUP($A120,'Annex 2 EHV charges'!$A:$O,7,0))</f>
        <v>Pontrilas Sawmill</v>
      </c>
      <c r="E120" s="93">
        <f>IFERROR(IF(VLOOKUP($A120,'Annex 2 EHV charges'!$A:$O,8,FALSE)=0,"",VLOOKUP($A120,'Annex 2 EHV charges'!$A:$O,8,FALSE)),"")</f>
        <v>4.758</v>
      </c>
      <c r="F120" s="94">
        <f>IFERROR(IF(VLOOKUP($A120,'Annex 2 EHV charges'!$A:$O,9,FALSE)=0,"",VLOOKUP($A120,'Annex 2 EHV charges'!$A:$O,9,FALSE)),"")</f>
        <v>2682.77</v>
      </c>
      <c r="G120" s="95">
        <f>IFERROR(IF(VLOOKUP($A120,'Annex 2 EHV charges'!$A:$O,10,FALSE)=0,"",VLOOKUP($A120,'Annex 2 EHV charges'!$A:$O,10,FALSE)),"")</f>
        <v>2.16</v>
      </c>
      <c r="H120" s="95">
        <f>IFERROR(IF(VLOOKUP($A120,'Annex 2 EHV charges'!$A:$O,11,FALSE)=0,"",VLOOKUP($A120,'Annex 2 EHV charges'!$A:$O,11,FALSE)),"")</f>
        <v>2.16</v>
      </c>
    </row>
    <row r="121" spans="1:8" x14ac:dyDescent="0.2">
      <c r="A121" s="88" t="str">
        <f t="array" ref="A121">IFERROR(INDEX('Annex 2 EHV charges'!$A$11:$A$260, MATCH(0, IF(ISBLANK('Annex 2 EHV charges'!$A$11:$A$260),1, COUNTIF(A$4:$A120, 'Annex 2 EHV charges'!$A$11:$A$260)), 0)),"")</f>
        <v>New Import 34</v>
      </c>
      <c r="B121" s="88" t="str">
        <f>IF($A121="","",VLOOKUP($A121,'Annex 2 EHV charges'!$A:$O,2,0))</f>
        <v>New Import 34</v>
      </c>
      <c r="C121" s="89" t="str">
        <f>IF($A121="","",VLOOKUP($A121,'Annex 2 EHV charges'!$A:$O,3,0))</f>
        <v>New Import 34</v>
      </c>
      <c r="D121" s="88" t="str">
        <f>IF($A121="","",VLOOKUP($A121,'Annex 2 EHV charges'!$A:$O,7,0))</f>
        <v>Radbrooke Pastures PV</v>
      </c>
      <c r="E121" s="93" t="str">
        <f>IFERROR(IF(VLOOKUP($A121,'Annex 2 EHV charges'!$A:$O,8,FALSE)=0,"",VLOOKUP($A121,'Annex 2 EHV charges'!$A:$O,8,FALSE)),"")</f>
        <v/>
      </c>
      <c r="F121" s="94">
        <f>IFERROR(IF(VLOOKUP($A121,'Annex 2 EHV charges'!$A:$O,9,FALSE)=0,"",VLOOKUP($A121,'Annex 2 EHV charges'!$A:$O,9,FALSE)),"")</f>
        <v>1.85</v>
      </c>
      <c r="G121" s="95">
        <f>IFERROR(IF(VLOOKUP($A121,'Annex 2 EHV charges'!$A:$O,10,FALSE)=0,"",VLOOKUP($A121,'Annex 2 EHV charges'!$A:$O,10,FALSE)),"")</f>
        <v>0.86</v>
      </c>
      <c r="H121" s="95">
        <f>IFERROR(IF(VLOOKUP($A121,'Annex 2 EHV charges'!$A:$O,11,FALSE)=0,"",VLOOKUP($A121,'Annex 2 EHV charges'!$A:$O,11,FALSE)),"")</f>
        <v>0.86</v>
      </c>
    </row>
    <row r="122" spans="1:8" x14ac:dyDescent="0.2">
      <c r="A122" s="88" t="str">
        <f t="array" ref="A122">IFERROR(INDEX('Annex 2 EHV charges'!$A$11:$A$260, MATCH(0, IF(ISBLANK('Annex 2 EHV charges'!$A$11:$A$260),1, COUNTIF(A$4:$A121, 'Annex 2 EHV charges'!$A$11:$A$260)), 0)),"")</f>
        <v>New Import 35</v>
      </c>
      <c r="B122" s="88" t="str">
        <f>IF($A122="","",VLOOKUP($A122,'Annex 2 EHV charges'!$A:$O,2,0))</f>
        <v>New Import 35</v>
      </c>
      <c r="C122" s="89" t="str">
        <f>IF($A122="","",VLOOKUP($A122,'Annex 2 EHV charges'!$A:$O,3,0))</f>
        <v>New Import 35</v>
      </c>
      <c r="D122" s="88" t="str">
        <f>IF($A122="","",VLOOKUP($A122,'Annex 2 EHV charges'!$A:$O,7,0))</f>
        <v>Rag Lane Solar (40MW)</v>
      </c>
      <c r="E122" s="93" t="str">
        <f>IFERROR(IF(VLOOKUP($A122,'Annex 2 EHV charges'!$A:$O,8,FALSE)=0,"",VLOOKUP($A122,'Annex 2 EHV charges'!$A:$O,8,FALSE)),"")</f>
        <v/>
      </c>
      <c r="F122" s="94">
        <f>IFERROR(IF(VLOOKUP($A122,'Annex 2 EHV charges'!$A:$O,9,FALSE)=0,"",VLOOKUP($A122,'Annex 2 EHV charges'!$A:$O,9,FALSE)),"")</f>
        <v>37.18</v>
      </c>
      <c r="G122" s="95">
        <f>IFERROR(IF(VLOOKUP($A122,'Annex 2 EHV charges'!$A:$O,10,FALSE)=0,"",VLOOKUP($A122,'Annex 2 EHV charges'!$A:$O,10,FALSE)),"")</f>
        <v>0.94</v>
      </c>
      <c r="H122" s="95">
        <f>IFERROR(IF(VLOOKUP($A122,'Annex 2 EHV charges'!$A:$O,11,FALSE)=0,"",VLOOKUP($A122,'Annex 2 EHV charges'!$A:$O,11,FALSE)),"")</f>
        <v>0.94</v>
      </c>
    </row>
    <row r="123" spans="1:8" x14ac:dyDescent="0.2">
      <c r="A123" s="88" t="str">
        <f t="array" ref="A123">IFERROR(INDEX('Annex 2 EHV charges'!$A$11:$A$260, MATCH(0, IF(ISBLANK('Annex 2 EHV charges'!$A$11:$A$260),1, COUNTIF(A$4:$A122, 'Annex 2 EHV charges'!$A$11:$A$260)), 0)),"")</f>
        <v>New Import 36</v>
      </c>
      <c r="B123" s="88" t="str">
        <f>IF($A123="","",VLOOKUP($A123,'Annex 2 EHV charges'!$A:$O,2,0))</f>
        <v>New Import 36</v>
      </c>
      <c r="C123" s="89" t="str">
        <f>IF($A123="","",VLOOKUP($A123,'Annex 2 EHV charges'!$A:$O,3,0))</f>
        <v>New Import 36</v>
      </c>
      <c r="D123" s="88" t="str">
        <f>IF($A123="","",VLOOKUP($A123,'Annex 2 EHV charges'!$A:$O,7,0))</f>
        <v>Rag Lane Solar, Wotton-Under-Edge</v>
      </c>
      <c r="E123" s="93" t="str">
        <f>IFERROR(IF(VLOOKUP($A123,'Annex 2 EHV charges'!$A:$O,8,FALSE)=0,"",VLOOKUP($A123,'Annex 2 EHV charges'!$A:$O,8,FALSE)),"")</f>
        <v/>
      </c>
      <c r="F123" s="94">
        <f>IFERROR(IF(VLOOKUP($A123,'Annex 2 EHV charges'!$A:$O,9,FALSE)=0,"",VLOOKUP($A123,'Annex 2 EHV charges'!$A:$O,9,FALSE)),"")</f>
        <v>110.34</v>
      </c>
      <c r="G123" s="95">
        <f>IFERROR(IF(VLOOKUP($A123,'Annex 2 EHV charges'!$A:$O,10,FALSE)=0,"",VLOOKUP($A123,'Annex 2 EHV charges'!$A:$O,10,FALSE)),"")</f>
        <v>0.84</v>
      </c>
      <c r="H123" s="95">
        <f>IFERROR(IF(VLOOKUP($A123,'Annex 2 EHV charges'!$A:$O,11,FALSE)=0,"",VLOOKUP($A123,'Annex 2 EHV charges'!$A:$O,11,FALSE)),"")</f>
        <v>0.84</v>
      </c>
    </row>
    <row r="124" spans="1:8" x14ac:dyDescent="0.2">
      <c r="A124" s="88" t="str">
        <f t="array" ref="A124">IFERROR(INDEX('Annex 2 EHV charges'!$A$11:$A$260, MATCH(0, IF(ISBLANK('Annex 2 EHV charges'!$A$11:$A$260),1, COUNTIF(A$4:$A123, 'Annex 2 EHV charges'!$A$11:$A$260)), 0)),"")</f>
        <v>New Import 37</v>
      </c>
      <c r="B124" s="88" t="str">
        <f>IF($A124="","",VLOOKUP($A124,'Annex 2 EHV charges'!$A:$O,2,0))</f>
        <v>New Import 37</v>
      </c>
      <c r="C124" s="89" t="str">
        <f>IF($A124="","",VLOOKUP($A124,'Annex 2 EHV charges'!$A:$O,3,0))</f>
        <v>New Import 37</v>
      </c>
      <c r="D124" s="88" t="str">
        <f>IF($A124="","",VLOOKUP($A124,'Annex 2 EHV charges'!$A:$O,7,0))</f>
        <v>Ryall</v>
      </c>
      <c r="E124" s="93" t="str">
        <f>IFERROR(IF(VLOOKUP($A124,'Annex 2 EHV charges'!$A:$O,8,FALSE)=0,"",VLOOKUP($A124,'Annex 2 EHV charges'!$A:$O,8,FALSE)),"")</f>
        <v/>
      </c>
      <c r="F124" s="94">
        <f>IFERROR(IF(VLOOKUP($A124,'Annex 2 EHV charges'!$A:$O,9,FALSE)=0,"",VLOOKUP($A124,'Annex 2 EHV charges'!$A:$O,9,FALSE)),"")</f>
        <v>16.82</v>
      </c>
      <c r="G124" s="95">
        <f>IFERROR(IF(VLOOKUP($A124,'Annex 2 EHV charges'!$A:$O,10,FALSE)=0,"",VLOOKUP($A124,'Annex 2 EHV charges'!$A:$O,10,FALSE)),"")</f>
        <v>3.86</v>
      </c>
      <c r="H124" s="95">
        <f>IFERROR(IF(VLOOKUP($A124,'Annex 2 EHV charges'!$A:$O,11,FALSE)=0,"",VLOOKUP($A124,'Annex 2 EHV charges'!$A:$O,11,FALSE)),"")</f>
        <v>3.86</v>
      </c>
    </row>
    <row r="125" spans="1:8" x14ac:dyDescent="0.2">
      <c r="A125" s="88" t="str">
        <f t="array" ref="A125">IFERROR(INDEX('Annex 2 EHV charges'!$A$11:$A$260, MATCH(0, IF(ISBLANK('Annex 2 EHV charges'!$A$11:$A$260),1, COUNTIF(A$4:$A124, 'Annex 2 EHV charges'!$A$11:$A$260)), 0)),"")</f>
        <v>New Import 38</v>
      </c>
      <c r="B125" s="88" t="str">
        <f>IF($A125="","",VLOOKUP($A125,'Annex 2 EHV charges'!$A:$O,2,0))</f>
        <v>New Import 38</v>
      </c>
      <c r="C125" s="89" t="str">
        <f>IF($A125="","",VLOOKUP($A125,'Annex 2 EHV charges'!$A:$O,3,0))</f>
        <v>New Import 38</v>
      </c>
      <c r="D125" s="88" t="str">
        <f>IF($A125="","",VLOOKUP($A125,'Annex 2 EHV charges'!$A:$O,7,0))</f>
        <v>Sinclair Wks Gas Gen</v>
      </c>
      <c r="E125" s="93" t="str">
        <f>IFERROR(IF(VLOOKUP($A125,'Annex 2 EHV charges'!$A:$O,8,FALSE)=0,"",VLOOKUP($A125,'Annex 2 EHV charges'!$A:$O,8,FALSE)),"")</f>
        <v/>
      </c>
      <c r="F125" s="94">
        <f>IFERROR(IF(VLOOKUP($A125,'Annex 2 EHV charges'!$A:$O,9,FALSE)=0,"",VLOOKUP($A125,'Annex 2 EHV charges'!$A:$O,9,FALSE)),"")</f>
        <v>716.88</v>
      </c>
      <c r="G125" s="95">
        <f>IFERROR(IF(VLOOKUP($A125,'Annex 2 EHV charges'!$A:$O,10,FALSE)=0,"",VLOOKUP($A125,'Annex 2 EHV charges'!$A:$O,10,FALSE)),"")</f>
        <v>0.62</v>
      </c>
      <c r="H125" s="95">
        <f>IFERROR(IF(VLOOKUP($A125,'Annex 2 EHV charges'!$A:$O,11,FALSE)=0,"",VLOOKUP($A125,'Annex 2 EHV charges'!$A:$O,11,FALSE)),"")</f>
        <v>0.62</v>
      </c>
    </row>
    <row r="126" spans="1:8" x14ac:dyDescent="0.2">
      <c r="A126" s="88" t="str">
        <f t="array" ref="A126">IFERROR(INDEX('Annex 2 EHV charges'!$A$11:$A$260, MATCH(0, IF(ISBLANK('Annex 2 EHV charges'!$A$11:$A$260),1, COUNTIF(A$4:$A125, 'Annex 2 EHV charges'!$A$11:$A$260)), 0)),"")</f>
        <v>New Import 39</v>
      </c>
      <c r="B126" s="88" t="str">
        <f>IF($A126="","",VLOOKUP($A126,'Annex 2 EHV charges'!$A:$O,2,0))</f>
        <v>New Import 39</v>
      </c>
      <c r="C126" s="89" t="str">
        <f>IF($A126="","",VLOOKUP($A126,'Annex 2 EHV charges'!$A:$O,3,0))</f>
        <v>New Import 39</v>
      </c>
      <c r="D126" s="88" t="str">
        <f>IF($A126="","",VLOOKUP($A126,'Annex 2 EHV charges'!$A:$O,7,0))</f>
        <v>Stratford Road Gas</v>
      </c>
      <c r="E126" s="93" t="str">
        <f>IFERROR(IF(VLOOKUP($A126,'Annex 2 EHV charges'!$A:$O,8,FALSE)=0,"",VLOOKUP($A126,'Annex 2 EHV charges'!$A:$O,8,FALSE)),"")</f>
        <v/>
      </c>
      <c r="F126" s="94">
        <f>IFERROR(IF(VLOOKUP($A126,'Annex 2 EHV charges'!$A:$O,9,FALSE)=0,"",VLOOKUP($A126,'Annex 2 EHV charges'!$A:$O,9,FALSE)),"")</f>
        <v>25.88</v>
      </c>
      <c r="G126" s="95">
        <f>IFERROR(IF(VLOOKUP($A126,'Annex 2 EHV charges'!$A:$O,10,FALSE)=0,"",VLOOKUP($A126,'Annex 2 EHV charges'!$A:$O,10,FALSE)),"")</f>
        <v>0.61</v>
      </c>
      <c r="H126" s="95">
        <f>IFERROR(IF(VLOOKUP($A126,'Annex 2 EHV charges'!$A:$O,11,FALSE)=0,"",VLOOKUP($A126,'Annex 2 EHV charges'!$A:$O,11,FALSE)),"")</f>
        <v>0.61</v>
      </c>
    </row>
    <row r="127" spans="1:8" x14ac:dyDescent="0.2">
      <c r="A127" s="88" t="str">
        <f t="array" ref="A127">IFERROR(INDEX('Annex 2 EHV charges'!$A$11:$A$260, MATCH(0, IF(ISBLANK('Annex 2 EHV charges'!$A$11:$A$260),1, COUNTIF(A$4:$A126, 'Annex 2 EHV charges'!$A$11:$A$260)), 0)),"")</f>
        <v>New Import 40</v>
      </c>
      <c r="B127" s="88" t="str">
        <f>IF($A127="","",VLOOKUP($A127,'Annex 2 EHV charges'!$A:$O,2,0))</f>
        <v>New Import 40</v>
      </c>
      <c r="C127" s="89" t="str">
        <f>IF($A127="","",VLOOKUP($A127,'Annex 2 EHV charges'!$A:$O,3,0))</f>
        <v>New Import 40</v>
      </c>
      <c r="D127" s="88" t="str">
        <f>IF($A127="","",VLOOKUP($A127,'Annex 2 EHV charges'!$A:$O,7,0))</f>
        <v>Whitehouse farm BESS</v>
      </c>
      <c r="E127" s="93" t="str">
        <f>IFERROR(IF(VLOOKUP($A127,'Annex 2 EHV charges'!$A:$O,8,FALSE)=0,"",VLOOKUP($A127,'Annex 2 EHV charges'!$A:$O,8,FALSE)),"")</f>
        <v/>
      </c>
      <c r="F127" s="94">
        <f>IFERROR(IF(VLOOKUP($A127,'Annex 2 EHV charges'!$A:$O,9,FALSE)=0,"",VLOOKUP($A127,'Annex 2 EHV charges'!$A:$O,9,FALSE)),"")</f>
        <v>1429.59</v>
      </c>
      <c r="G127" s="95">
        <f>IFERROR(IF(VLOOKUP($A127,'Annex 2 EHV charges'!$A:$O,10,FALSE)=0,"",VLOOKUP($A127,'Annex 2 EHV charges'!$A:$O,10,FALSE)),"")</f>
        <v>3.76</v>
      </c>
      <c r="H127" s="95">
        <f>IFERROR(IF(VLOOKUP($A127,'Annex 2 EHV charges'!$A:$O,11,FALSE)=0,"",VLOOKUP($A127,'Annex 2 EHV charges'!$A:$O,11,FALSE)),"")</f>
        <v>3.76</v>
      </c>
    </row>
    <row r="128" spans="1:8" x14ac:dyDescent="0.2">
      <c r="A128" s="88" t="str">
        <f t="array" ref="A128">IFERROR(INDEX('Annex 2 EHV charges'!$A$11:$A$260, MATCH(0, IF(ISBLANK('Annex 2 EHV charges'!$A$11:$A$260),1, COUNTIF(A$4:$A127, 'Annex 2 EHV charges'!$A$11:$A$260)), 0)),"")</f>
        <v>New Import 41</v>
      </c>
      <c r="B128" s="88" t="str">
        <f>IF($A128="","",VLOOKUP($A128,'Annex 2 EHV charges'!$A:$O,2,0))</f>
        <v>New Import 41</v>
      </c>
      <c r="C128" s="89" t="str">
        <f>IF($A128="","",VLOOKUP($A128,'Annex 2 EHV charges'!$A:$O,3,0))</f>
        <v>New Import 41</v>
      </c>
      <c r="D128" s="88" t="str">
        <f>IF($A128="","",VLOOKUP($A128,'Annex 2 EHV charges'!$A:$O,7,0))</f>
        <v>Worlds End  PV</v>
      </c>
      <c r="E128" s="93" t="str">
        <f>IFERROR(IF(VLOOKUP($A128,'Annex 2 EHV charges'!$A:$O,8,FALSE)=0,"",VLOOKUP($A128,'Annex 2 EHV charges'!$A:$O,8,FALSE)),"")</f>
        <v/>
      </c>
      <c r="F128" s="94">
        <f>IFERROR(IF(VLOOKUP($A128,'Annex 2 EHV charges'!$A:$O,9,FALSE)=0,"",VLOOKUP($A128,'Annex 2 EHV charges'!$A:$O,9,FALSE)),"")</f>
        <v>95.79</v>
      </c>
      <c r="G128" s="95">
        <f>IFERROR(IF(VLOOKUP($A128,'Annex 2 EHV charges'!$A:$O,10,FALSE)=0,"",VLOOKUP($A128,'Annex 2 EHV charges'!$A:$O,10,FALSE)),"")</f>
        <v>1.5</v>
      </c>
      <c r="H128" s="95">
        <f>IFERROR(IF(VLOOKUP($A128,'Annex 2 EHV charges'!$A:$O,11,FALSE)=0,"",VLOOKUP($A128,'Annex 2 EHV charges'!$A:$O,11,FALSE)),"")</f>
        <v>1.5</v>
      </c>
    </row>
    <row r="129" spans="1:8" ht="12.75" customHeight="1" x14ac:dyDescent="0.2">
      <c r="A129" s="88" t="str">
        <f t="array" ref="A129">IFERROR(INDEX('Annex 2 EHV charges'!$A$11:$A$260, MATCH(0, IF(ISBLANK('Annex 2 EHV charges'!$A$11:$A$260),1, COUNTIF(A$4:$A128, 'Annex 2 EHV charges'!$A$11:$A$260)), 0)),"")</f>
        <v/>
      </c>
      <c r="B129" s="88" t="str">
        <f>IF($A129="","",VLOOKUP($A129,'Annex 2 EHV charges'!$A:$O,2,0))</f>
        <v/>
      </c>
      <c r="C129" s="89" t="str">
        <f>IF($A129="","",VLOOKUP($A129,'Annex 2 EHV charges'!$A:$O,3,0))</f>
        <v/>
      </c>
      <c r="D129" s="88" t="str">
        <f>IF($A129="","",VLOOKUP($A129,'Annex 2 EHV charges'!$A:$O,7,0))</f>
        <v/>
      </c>
      <c r="E129" s="93" t="str">
        <f>IFERROR(IF(VLOOKUP($A129,'Annex 2 EHV charges'!$A:$O,8,FALSE)=0,"",VLOOKUP($A129,'Annex 2 EHV charges'!$A:$O,8,FALSE)),"")</f>
        <v/>
      </c>
      <c r="F129" s="94" t="str">
        <f>IFERROR(IF(VLOOKUP($A129,'Annex 2 EHV charges'!$A:$O,9,FALSE)=0,"",VLOOKUP($A129,'Annex 2 EHV charges'!$A:$O,9,FALSE)),"")</f>
        <v/>
      </c>
      <c r="G129" s="95" t="str">
        <f>IFERROR(IF(VLOOKUP($A129,'Annex 2 EHV charges'!$A:$O,10,FALSE)=0,"",VLOOKUP($A129,'Annex 2 EHV charges'!$A:$O,10,FALSE)),"")</f>
        <v/>
      </c>
      <c r="H129" s="95" t="str">
        <f>IFERROR(IF(VLOOKUP($A129,'Annex 2 EHV charges'!$A:$O,11,FALSE)=0,"",VLOOKUP($A129,'Annex 2 EHV charges'!$A:$O,11,FALSE)),"")</f>
        <v/>
      </c>
    </row>
    <row r="130" spans="1:8" ht="12.75" customHeight="1" x14ac:dyDescent="0.2">
      <c r="A130" s="88" t="str">
        <f t="array" ref="A130">IFERROR(INDEX('Annex 2 EHV charges'!$A$11:$A$260, MATCH(0, IF(ISBLANK('Annex 2 EHV charges'!$A$11:$A$260),1, COUNTIF(A$4:$A129, 'Annex 2 EHV charges'!$A$11:$A$260)), 0)),"")</f>
        <v/>
      </c>
      <c r="B130" s="88" t="str">
        <f>IF($A130="","",VLOOKUP($A130,'Annex 2 EHV charges'!$A:$O,2,0))</f>
        <v/>
      </c>
      <c r="C130" s="89" t="str">
        <f>IF($A130="","",VLOOKUP($A130,'Annex 2 EHV charges'!$A:$O,3,0))</f>
        <v/>
      </c>
      <c r="D130" s="88" t="str">
        <f>IF($A130="","",VLOOKUP($A130,'Annex 2 EHV charges'!$A:$O,7,0))</f>
        <v/>
      </c>
      <c r="E130" s="93" t="str">
        <f>IFERROR(IF(VLOOKUP($A130,'Annex 2 EHV charges'!$A:$O,8,FALSE)=0,"",VLOOKUP($A130,'Annex 2 EHV charges'!$A:$O,8,FALSE)),"")</f>
        <v/>
      </c>
      <c r="F130" s="94" t="str">
        <f>IFERROR(IF(VLOOKUP($A130,'Annex 2 EHV charges'!$A:$O,9,FALSE)=0,"",VLOOKUP($A130,'Annex 2 EHV charges'!$A:$O,9,FALSE)),"")</f>
        <v/>
      </c>
      <c r="G130" s="95" t="str">
        <f>IFERROR(IF(VLOOKUP($A130,'Annex 2 EHV charges'!$A:$O,10,FALSE)=0,"",VLOOKUP($A130,'Annex 2 EHV charges'!$A:$O,10,FALSE)),"")</f>
        <v/>
      </c>
      <c r="H130" s="95" t="str">
        <f>IFERROR(IF(VLOOKUP($A130,'Annex 2 EHV charges'!$A:$O,11,FALSE)=0,"",VLOOKUP($A130,'Annex 2 EHV charges'!$A:$O,11,FALSE)),"")</f>
        <v/>
      </c>
    </row>
    <row r="131" spans="1:8" ht="12.75" customHeight="1" x14ac:dyDescent="0.2">
      <c r="A131" s="88" t="str">
        <f t="array" ref="A131">IFERROR(INDEX('Annex 2 EHV charges'!$A$11:$A$260, MATCH(0, IF(ISBLANK('Annex 2 EHV charges'!$A$11:$A$260),1, COUNTIF(A$4:$A130, 'Annex 2 EHV charges'!$A$11:$A$260)), 0)),"")</f>
        <v/>
      </c>
      <c r="B131" s="88" t="str">
        <f>IF($A131="","",VLOOKUP($A131,'Annex 2 EHV charges'!$A:$O,2,0))</f>
        <v/>
      </c>
      <c r="C131" s="89" t="str">
        <f>IF($A131="","",VLOOKUP($A131,'Annex 2 EHV charges'!$A:$O,3,0))</f>
        <v/>
      </c>
      <c r="D131" s="88" t="str">
        <f>IF($A131="","",VLOOKUP($A131,'Annex 2 EHV charges'!$A:$O,7,0))</f>
        <v/>
      </c>
      <c r="E131" s="93" t="str">
        <f>IFERROR(IF(VLOOKUP($A131,'Annex 2 EHV charges'!$A:$O,8,FALSE)=0,"",VLOOKUP($A131,'Annex 2 EHV charges'!$A:$O,8,FALSE)),"")</f>
        <v/>
      </c>
      <c r="F131" s="94" t="str">
        <f>IFERROR(IF(VLOOKUP($A131,'Annex 2 EHV charges'!$A:$O,9,FALSE)=0,"",VLOOKUP($A131,'Annex 2 EHV charges'!$A:$O,9,FALSE)),"")</f>
        <v/>
      </c>
      <c r="G131" s="95" t="str">
        <f>IFERROR(IF(VLOOKUP($A131,'Annex 2 EHV charges'!$A:$O,10,FALSE)=0,"",VLOOKUP($A131,'Annex 2 EHV charges'!$A:$O,10,FALSE)),"")</f>
        <v/>
      </c>
      <c r="H131" s="95" t="str">
        <f>IFERROR(IF(VLOOKUP($A131,'Annex 2 EHV charges'!$A:$O,11,FALSE)=0,"",VLOOKUP($A131,'Annex 2 EHV charges'!$A:$O,11,FALSE)),"")</f>
        <v/>
      </c>
    </row>
    <row r="132" spans="1:8" ht="12.75" customHeight="1" x14ac:dyDescent="0.2">
      <c r="A132" s="88" t="str">
        <f t="array" ref="A132">IFERROR(INDEX('Annex 2 EHV charges'!$A$11:$A$260, MATCH(0, IF(ISBLANK('Annex 2 EHV charges'!$A$11:$A$260),1, COUNTIF(A$4:$A131, 'Annex 2 EHV charges'!$A$11:$A$260)), 0)),"")</f>
        <v/>
      </c>
      <c r="B132" s="88" t="str">
        <f>IF($A132="","",VLOOKUP($A132,'Annex 2 EHV charges'!$A:$O,2,0))</f>
        <v/>
      </c>
      <c r="C132" s="89" t="str">
        <f>IF($A132="","",VLOOKUP($A132,'Annex 2 EHV charges'!$A:$O,3,0))</f>
        <v/>
      </c>
      <c r="D132" s="88" t="str">
        <f>IF($A132="","",VLOOKUP($A132,'Annex 2 EHV charges'!$A:$O,7,0))</f>
        <v/>
      </c>
      <c r="E132" s="93" t="str">
        <f>IFERROR(IF(VLOOKUP($A132,'Annex 2 EHV charges'!$A:$O,8,FALSE)=0,"",VLOOKUP($A132,'Annex 2 EHV charges'!$A:$O,8,FALSE)),"")</f>
        <v/>
      </c>
      <c r="F132" s="94" t="str">
        <f>IFERROR(IF(VLOOKUP($A132,'Annex 2 EHV charges'!$A:$O,9,FALSE)=0,"",VLOOKUP($A132,'Annex 2 EHV charges'!$A:$O,9,FALSE)),"")</f>
        <v/>
      </c>
      <c r="G132" s="95" t="str">
        <f>IFERROR(IF(VLOOKUP($A132,'Annex 2 EHV charges'!$A:$O,10,FALSE)=0,"",VLOOKUP($A132,'Annex 2 EHV charges'!$A:$O,10,FALSE)),"")</f>
        <v/>
      </c>
      <c r="H132" s="95" t="str">
        <f>IFERROR(IF(VLOOKUP($A132,'Annex 2 EHV charges'!$A:$O,11,FALSE)=0,"",VLOOKUP($A132,'Annex 2 EHV charges'!$A:$O,11,FALSE)),"")</f>
        <v/>
      </c>
    </row>
    <row r="133" spans="1:8" ht="12.75" customHeight="1" x14ac:dyDescent="0.2">
      <c r="A133" s="88" t="str">
        <f t="array" ref="A133">IFERROR(INDEX('Annex 2 EHV charges'!$A$11:$A$260, MATCH(0, IF(ISBLANK('Annex 2 EHV charges'!$A$11:$A$260),1, COUNTIF(A$4:$A132, 'Annex 2 EHV charges'!$A$11:$A$260)), 0)),"")</f>
        <v/>
      </c>
      <c r="B133" s="88" t="str">
        <f>IF($A133="","",VLOOKUP($A133,'Annex 2 EHV charges'!$A:$O,2,0))</f>
        <v/>
      </c>
      <c r="C133" s="89" t="str">
        <f>IF($A133="","",VLOOKUP($A133,'Annex 2 EHV charges'!$A:$O,3,0))</f>
        <v/>
      </c>
      <c r="D133" s="88" t="str">
        <f>IF($A133="","",VLOOKUP($A133,'Annex 2 EHV charges'!$A:$O,7,0))</f>
        <v/>
      </c>
      <c r="E133" s="93" t="str">
        <f>IFERROR(IF(VLOOKUP($A133,'Annex 2 EHV charges'!$A:$O,8,FALSE)=0,"",VLOOKUP($A133,'Annex 2 EHV charges'!$A:$O,8,FALSE)),"")</f>
        <v/>
      </c>
      <c r="F133" s="94" t="str">
        <f>IFERROR(IF(VLOOKUP($A133,'Annex 2 EHV charges'!$A:$O,9,FALSE)=0,"",VLOOKUP($A133,'Annex 2 EHV charges'!$A:$O,9,FALSE)),"")</f>
        <v/>
      </c>
      <c r="G133" s="95" t="str">
        <f>IFERROR(IF(VLOOKUP($A133,'Annex 2 EHV charges'!$A:$O,10,FALSE)=0,"",VLOOKUP($A133,'Annex 2 EHV charges'!$A:$O,10,FALSE)),"")</f>
        <v/>
      </c>
      <c r="H133" s="95" t="str">
        <f>IFERROR(IF(VLOOKUP($A133,'Annex 2 EHV charges'!$A:$O,11,FALSE)=0,"",VLOOKUP($A133,'Annex 2 EHV charges'!$A:$O,11,FALSE)),"")</f>
        <v/>
      </c>
    </row>
    <row r="134" spans="1:8" ht="12.75" customHeight="1" x14ac:dyDescent="0.2">
      <c r="A134" s="88" t="str">
        <f t="array" ref="A134">IFERROR(INDEX('Annex 2 EHV charges'!$A$11:$A$260, MATCH(0, IF(ISBLANK('Annex 2 EHV charges'!$A$11:$A$260),1, COUNTIF(A$4:$A133, 'Annex 2 EHV charges'!$A$11:$A$260)), 0)),"")</f>
        <v/>
      </c>
      <c r="B134" s="88" t="str">
        <f>IF($A134="","",VLOOKUP($A134,'Annex 2 EHV charges'!$A:$O,2,0))</f>
        <v/>
      </c>
      <c r="C134" s="89" t="str">
        <f>IF($A134="","",VLOOKUP($A134,'Annex 2 EHV charges'!$A:$O,3,0))</f>
        <v/>
      </c>
      <c r="D134" s="88" t="str">
        <f>IF($A134="","",VLOOKUP($A134,'Annex 2 EHV charges'!$A:$O,7,0))</f>
        <v/>
      </c>
      <c r="E134" s="93" t="str">
        <f>IFERROR(IF(VLOOKUP($A134,'Annex 2 EHV charges'!$A:$O,8,FALSE)=0,"",VLOOKUP($A134,'Annex 2 EHV charges'!$A:$O,8,FALSE)),"")</f>
        <v/>
      </c>
      <c r="F134" s="94" t="str">
        <f>IFERROR(IF(VLOOKUP($A134,'Annex 2 EHV charges'!$A:$O,9,FALSE)=0,"",VLOOKUP($A134,'Annex 2 EHV charges'!$A:$O,9,FALSE)),"")</f>
        <v/>
      </c>
      <c r="G134" s="95" t="str">
        <f>IFERROR(IF(VLOOKUP($A134,'Annex 2 EHV charges'!$A:$O,10,FALSE)=0,"",VLOOKUP($A134,'Annex 2 EHV charges'!$A:$O,10,FALSE)),"")</f>
        <v/>
      </c>
      <c r="H134" s="95" t="str">
        <f>IFERROR(IF(VLOOKUP($A134,'Annex 2 EHV charges'!$A:$O,11,FALSE)=0,"",VLOOKUP($A134,'Annex 2 EHV charges'!$A:$O,11,FALSE)),"")</f>
        <v/>
      </c>
    </row>
    <row r="135" spans="1:8" ht="12.75" customHeight="1" x14ac:dyDescent="0.2">
      <c r="A135" s="88" t="str">
        <f t="array" ref="A135">IFERROR(INDEX('Annex 2 EHV charges'!$A$11:$A$260, MATCH(0, IF(ISBLANK('Annex 2 EHV charges'!$A$11:$A$260),1, COUNTIF(A$4:$A134, 'Annex 2 EHV charges'!$A$11:$A$260)), 0)),"")</f>
        <v/>
      </c>
      <c r="B135" s="88" t="str">
        <f>IF($A135="","",VLOOKUP($A135,'Annex 2 EHV charges'!$A:$O,2,0))</f>
        <v/>
      </c>
      <c r="C135" s="89" t="str">
        <f>IF($A135="","",VLOOKUP($A135,'Annex 2 EHV charges'!$A:$O,3,0))</f>
        <v/>
      </c>
      <c r="D135" s="88" t="str">
        <f>IF($A135="","",VLOOKUP($A135,'Annex 2 EHV charges'!$A:$O,7,0))</f>
        <v/>
      </c>
      <c r="E135" s="93" t="str">
        <f>IFERROR(IF(VLOOKUP($A135,'Annex 2 EHV charges'!$A:$O,8,FALSE)=0,"",VLOOKUP($A135,'Annex 2 EHV charges'!$A:$O,8,FALSE)),"")</f>
        <v/>
      </c>
      <c r="F135" s="94" t="str">
        <f>IFERROR(IF(VLOOKUP($A135,'Annex 2 EHV charges'!$A:$O,9,FALSE)=0,"",VLOOKUP($A135,'Annex 2 EHV charges'!$A:$O,9,FALSE)),"")</f>
        <v/>
      </c>
      <c r="G135" s="95" t="str">
        <f>IFERROR(IF(VLOOKUP($A135,'Annex 2 EHV charges'!$A:$O,10,FALSE)=0,"",VLOOKUP($A135,'Annex 2 EHV charges'!$A:$O,10,FALSE)),"")</f>
        <v/>
      </c>
      <c r="H135" s="95" t="str">
        <f>IFERROR(IF(VLOOKUP($A135,'Annex 2 EHV charges'!$A:$O,11,FALSE)=0,"",VLOOKUP($A135,'Annex 2 EHV charges'!$A:$O,11,FALSE)),"")</f>
        <v/>
      </c>
    </row>
    <row r="136" spans="1:8" ht="12.75" customHeight="1" x14ac:dyDescent="0.2">
      <c r="A136" s="88" t="str">
        <f t="array" ref="A136">IFERROR(INDEX('Annex 2 EHV charges'!$A$11:$A$260, MATCH(0, IF(ISBLANK('Annex 2 EHV charges'!$A$11:$A$260),1, COUNTIF(A$4:$A135, 'Annex 2 EHV charges'!$A$11:$A$260)), 0)),"")</f>
        <v/>
      </c>
      <c r="B136" s="88" t="str">
        <f>IF($A136="","",VLOOKUP($A136,'Annex 2 EHV charges'!$A:$O,2,0))</f>
        <v/>
      </c>
      <c r="C136" s="89" t="str">
        <f>IF($A136="","",VLOOKUP($A136,'Annex 2 EHV charges'!$A:$O,3,0))</f>
        <v/>
      </c>
      <c r="D136" s="88" t="str">
        <f>IF($A136="","",VLOOKUP($A136,'Annex 2 EHV charges'!$A:$O,7,0))</f>
        <v/>
      </c>
      <c r="E136" s="93" t="str">
        <f>IFERROR(IF(VLOOKUP($A136,'Annex 2 EHV charges'!$A:$O,8,FALSE)=0,"",VLOOKUP($A136,'Annex 2 EHV charges'!$A:$O,8,FALSE)),"")</f>
        <v/>
      </c>
      <c r="F136" s="94" t="str">
        <f>IFERROR(IF(VLOOKUP($A136,'Annex 2 EHV charges'!$A:$O,9,FALSE)=0,"",VLOOKUP($A136,'Annex 2 EHV charges'!$A:$O,9,FALSE)),"")</f>
        <v/>
      </c>
      <c r="G136" s="95" t="str">
        <f>IFERROR(IF(VLOOKUP($A136,'Annex 2 EHV charges'!$A:$O,10,FALSE)=0,"",VLOOKUP($A136,'Annex 2 EHV charges'!$A:$O,10,FALSE)),"")</f>
        <v/>
      </c>
      <c r="H136" s="95" t="str">
        <f>IFERROR(IF(VLOOKUP($A136,'Annex 2 EHV charges'!$A:$O,11,FALSE)=0,"",VLOOKUP($A136,'Annex 2 EHV charges'!$A:$O,11,FALSE)),"")</f>
        <v/>
      </c>
    </row>
    <row r="137" spans="1:8" ht="12.75" customHeight="1" x14ac:dyDescent="0.2">
      <c r="A137" s="88" t="str">
        <f t="array" ref="A137">IFERROR(INDEX('Annex 2 EHV charges'!$A$11:$A$260, MATCH(0, IF(ISBLANK('Annex 2 EHV charges'!$A$11:$A$260),1, COUNTIF(A$4:$A136, 'Annex 2 EHV charges'!$A$11:$A$260)), 0)),"")</f>
        <v/>
      </c>
      <c r="B137" s="88" t="str">
        <f>IF($A137="","",VLOOKUP($A137,'Annex 2 EHV charges'!$A:$O,2,0))</f>
        <v/>
      </c>
      <c r="C137" s="89" t="str">
        <f>IF($A137="","",VLOOKUP($A137,'Annex 2 EHV charges'!$A:$O,3,0))</f>
        <v/>
      </c>
      <c r="D137" s="88" t="str">
        <f>IF($A137="","",VLOOKUP($A137,'Annex 2 EHV charges'!$A:$O,7,0))</f>
        <v/>
      </c>
      <c r="E137" s="93" t="str">
        <f>IFERROR(IF(VLOOKUP($A137,'Annex 2 EHV charges'!$A:$O,8,FALSE)=0,"",VLOOKUP($A137,'Annex 2 EHV charges'!$A:$O,8,FALSE)),"")</f>
        <v/>
      </c>
      <c r="F137" s="94" t="str">
        <f>IFERROR(IF(VLOOKUP($A137,'Annex 2 EHV charges'!$A:$O,9,FALSE)=0,"",VLOOKUP($A137,'Annex 2 EHV charges'!$A:$O,9,FALSE)),"")</f>
        <v/>
      </c>
      <c r="G137" s="95" t="str">
        <f>IFERROR(IF(VLOOKUP($A137,'Annex 2 EHV charges'!$A:$O,10,FALSE)=0,"",VLOOKUP($A137,'Annex 2 EHV charges'!$A:$O,10,FALSE)),"")</f>
        <v/>
      </c>
      <c r="H137" s="95" t="str">
        <f>IFERROR(IF(VLOOKUP($A137,'Annex 2 EHV charges'!$A:$O,11,FALSE)=0,"",VLOOKUP($A137,'Annex 2 EHV charges'!$A:$O,11,FALSE)),"")</f>
        <v/>
      </c>
    </row>
    <row r="138" spans="1:8" ht="12.75" customHeight="1" x14ac:dyDescent="0.2">
      <c r="A138" s="88" t="str">
        <f t="array" ref="A138">IFERROR(INDEX('Annex 2 EHV charges'!$A$11:$A$260, MATCH(0, IF(ISBLANK('Annex 2 EHV charges'!$A$11:$A$260),1, COUNTIF(A$4:$A137, 'Annex 2 EHV charges'!$A$11:$A$260)), 0)),"")</f>
        <v/>
      </c>
      <c r="B138" s="88" t="str">
        <f>IF($A138="","",VLOOKUP($A138,'Annex 2 EHV charges'!$A:$O,2,0))</f>
        <v/>
      </c>
      <c r="C138" s="89" t="str">
        <f>IF($A138="","",VLOOKUP($A138,'Annex 2 EHV charges'!$A:$O,3,0))</f>
        <v/>
      </c>
      <c r="D138" s="88" t="str">
        <f>IF($A138="","",VLOOKUP($A138,'Annex 2 EHV charges'!$A:$O,7,0))</f>
        <v/>
      </c>
      <c r="E138" s="93" t="str">
        <f>IFERROR(IF(VLOOKUP($A138,'Annex 2 EHV charges'!$A:$O,8,FALSE)=0,"",VLOOKUP($A138,'Annex 2 EHV charges'!$A:$O,8,FALSE)),"")</f>
        <v/>
      </c>
      <c r="F138" s="94" t="str">
        <f>IFERROR(IF(VLOOKUP($A138,'Annex 2 EHV charges'!$A:$O,9,FALSE)=0,"",VLOOKUP($A138,'Annex 2 EHV charges'!$A:$O,9,FALSE)),"")</f>
        <v/>
      </c>
      <c r="G138" s="95" t="str">
        <f>IFERROR(IF(VLOOKUP($A138,'Annex 2 EHV charges'!$A:$O,10,FALSE)=0,"",VLOOKUP($A138,'Annex 2 EHV charges'!$A:$O,10,FALSE)),"")</f>
        <v/>
      </c>
      <c r="H138" s="95" t="str">
        <f>IFERROR(IF(VLOOKUP($A138,'Annex 2 EHV charges'!$A:$O,11,FALSE)=0,"",VLOOKUP($A138,'Annex 2 EHV charges'!$A:$O,11,FALSE)),"")</f>
        <v/>
      </c>
    </row>
    <row r="139" spans="1:8" ht="12.75" customHeight="1" x14ac:dyDescent="0.2">
      <c r="A139" s="88" t="str">
        <f t="array" ref="A139">IFERROR(INDEX('Annex 2 EHV charges'!$A$11:$A$260, MATCH(0, IF(ISBLANK('Annex 2 EHV charges'!$A$11:$A$260),1, COUNTIF(A$4:$A138, 'Annex 2 EHV charges'!$A$11:$A$260)), 0)),"")</f>
        <v/>
      </c>
      <c r="B139" s="88" t="str">
        <f>IF($A139="","",VLOOKUP($A139,'Annex 2 EHV charges'!$A:$O,2,0))</f>
        <v/>
      </c>
      <c r="C139" s="89" t="str">
        <f>IF($A139="","",VLOOKUP($A139,'Annex 2 EHV charges'!$A:$O,3,0))</f>
        <v/>
      </c>
      <c r="D139" s="88" t="str">
        <f>IF($A139="","",VLOOKUP($A139,'Annex 2 EHV charges'!$A:$O,7,0))</f>
        <v/>
      </c>
      <c r="E139" s="93" t="str">
        <f>IFERROR(IF(VLOOKUP($A139,'Annex 2 EHV charges'!$A:$O,8,FALSE)=0,"",VLOOKUP($A139,'Annex 2 EHV charges'!$A:$O,8,FALSE)),"")</f>
        <v/>
      </c>
      <c r="F139" s="94" t="str">
        <f>IFERROR(IF(VLOOKUP($A139,'Annex 2 EHV charges'!$A:$O,9,FALSE)=0,"",VLOOKUP($A139,'Annex 2 EHV charges'!$A:$O,9,FALSE)),"")</f>
        <v/>
      </c>
      <c r="G139" s="95" t="str">
        <f>IFERROR(IF(VLOOKUP($A139,'Annex 2 EHV charges'!$A:$O,10,FALSE)=0,"",VLOOKUP($A139,'Annex 2 EHV charges'!$A:$O,10,FALSE)),"")</f>
        <v/>
      </c>
      <c r="H139" s="95" t="str">
        <f>IFERROR(IF(VLOOKUP($A139,'Annex 2 EHV charges'!$A:$O,11,FALSE)=0,"",VLOOKUP($A139,'Annex 2 EHV charges'!$A:$O,11,FALSE)),"")</f>
        <v/>
      </c>
    </row>
    <row r="140" spans="1:8" ht="12.75" customHeight="1" x14ac:dyDescent="0.2">
      <c r="A140" s="88" t="str">
        <f t="array" ref="A140">IFERROR(INDEX('Annex 2 EHV charges'!$A$11:$A$260, MATCH(0, IF(ISBLANK('Annex 2 EHV charges'!$A$11:$A$260),1, COUNTIF(A$4:$A139, 'Annex 2 EHV charges'!$A$11:$A$260)), 0)),"")</f>
        <v/>
      </c>
      <c r="B140" s="88" t="str">
        <f>IF($A140="","",VLOOKUP($A140,'Annex 2 EHV charges'!$A:$O,2,0))</f>
        <v/>
      </c>
      <c r="C140" s="89" t="str">
        <f>IF($A140="","",VLOOKUP($A140,'Annex 2 EHV charges'!$A:$O,3,0))</f>
        <v/>
      </c>
      <c r="D140" s="88" t="str">
        <f>IF($A140="","",VLOOKUP($A140,'Annex 2 EHV charges'!$A:$O,7,0))</f>
        <v/>
      </c>
      <c r="E140" s="93" t="str">
        <f>IFERROR(IF(VLOOKUP($A140,'Annex 2 EHV charges'!$A:$O,8,FALSE)=0,"",VLOOKUP($A140,'Annex 2 EHV charges'!$A:$O,8,FALSE)),"")</f>
        <v/>
      </c>
      <c r="F140" s="94" t="str">
        <f>IFERROR(IF(VLOOKUP($A140,'Annex 2 EHV charges'!$A:$O,9,FALSE)=0,"",VLOOKUP($A140,'Annex 2 EHV charges'!$A:$O,9,FALSE)),"")</f>
        <v/>
      </c>
      <c r="G140" s="95" t="str">
        <f>IFERROR(IF(VLOOKUP($A140,'Annex 2 EHV charges'!$A:$O,10,FALSE)=0,"",VLOOKUP($A140,'Annex 2 EHV charges'!$A:$O,10,FALSE)),"")</f>
        <v/>
      </c>
      <c r="H140" s="95" t="str">
        <f>IFERROR(IF(VLOOKUP($A140,'Annex 2 EHV charges'!$A:$O,11,FALSE)=0,"",VLOOKUP($A140,'Annex 2 EHV charges'!$A:$O,11,FALSE)),"")</f>
        <v/>
      </c>
    </row>
    <row r="141" spans="1:8" ht="12.75" customHeight="1" x14ac:dyDescent="0.2">
      <c r="A141" s="88" t="str">
        <f t="array" ref="A141">IFERROR(INDEX('Annex 2 EHV charges'!$A$11:$A$260, MATCH(0, IF(ISBLANK('Annex 2 EHV charges'!$A$11:$A$260),1, COUNTIF(A$4:$A140, 'Annex 2 EHV charges'!$A$11:$A$260)), 0)),"")</f>
        <v/>
      </c>
      <c r="B141" s="88" t="str">
        <f>IF($A141="","",VLOOKUP($A141,'Annex 2 EHV charges'!$A:$O,2,0))</f>
        <v/>
      </c>
      <c r="C141" s="89" t="str">
        <f>IF($A141="","",VLOOKUP($A141,'Annex 2 EHV charges'!$A:$O,3,0))</f>
        <v/>
      </c>
      <c r="D141" s="88" t="str">
        <f>IF($A141="","",VLOOKUP($A141,'Annex 2 EHV charges'!$A:$O,7,0))</f>
        <v/>
      </c>
      <c r="E141" s="93" t="str">
        <f>IFERROR(IF(VLOOKUP($A141,'Annex 2 EHV charges'!$A:$O,8,FALSE)=0,"",VLOOKUP($A141,'Annex 2 EHV charges'!$A:$O,8,FALSE)),"")</f>
        <v/>
      </c>
      <c r="F141" s="94" t="str">
        <f>IFERROR(IF(VLOOKUP($A141,'Annex 2 EHV charges'!$A:$O,9,FALSE)=0,"",VLOOKUP($A141,'Annex 2 EHV charges'!$A:$O,9,FALSE)),"")</f>
        <v/>
      </c>
      <c r="G141" s="95" t="str">
        <f>IFERROR(IF(VLOOKUP($A141,'Annex 2 EHV charges'!$A:$O,10,FALSE)=0,"",VLOOKUP($A141,'Annex 2 EHV charges'!$A:$O,10,FALSE)),"")</f>
        <v/>
      </c>
      <c r="H141" s="95" t="str">
        <f>IFERROR(IF(VLOOKUP($A141,'Annex 2 EHV charges'!$A:$O,11,FALSE)=0,"",VLOOKUP($A141,'Annex 2 EHV charges'!$A:$O,11,FALSE)),"")</f>
        <v/>
      </c>
    </row>
    <row r="142" spans="1:8" ht="12.75" customHeight="1" x14ac:dyDescent="0.2">
      <c r="A142" s="88" t="str">
        <f t="array" ref="A142">IFERROR(INDEX('Annex 2 EHV charges'!$A$11:$A$260, MATCH(0, IF(ISBLANK('Annex 2 EHV charges'!$A$11:$A$260),1, COUNTIF(A$4:$A141, 'Annex 2 EHV charges'!$A$11:$A$260)), 0)),"")</f>
        <v/>
      </c>
      <c r="B142" s="88" t="str">
        <f>IF($A142="","",VLOOKUP($A142,'Annex 2 EHV charges'!$A:$O,2,0))</f>
        <v/>
      </c>
      <c r="C142" s="89" t="str">
        <f>IF($A142="","",VLOOKUP($A142,'Annex 2 EHV charges'!$A:$O,3,0))</f>
        <v/>
      </c>
      <c r="D142" s="88" t="str">
        <f>IF($A142="","",VLOOKUP($A142,'Annex 2 EHV charges'!$A:$O,7,0))</f>
        <v/>
      </c>
      <c r="E142" s="93" t="str">
        <f>IFERROR(IF(VLOOKUP($A142,'Annex 2 EHV charges'!$A:$O,8,FALSE)=0,"",VLOOKUP($A142,'Annex 2 EHV charges'!$A:$O,8,FALSE)),"")</f>
        <v/>
      </c>
      <c r="F142" s="94" t="str">
        <f>IFERROR(IF(VLOOKUP($A142,'Annex 2 EHV charges'!$A:$O,9,FALSE)=0,"",VLOOKUP($A142,'Annex 2 EHV charges'!$A:$O,9,FALSE)),"")</f>
        <v/>
      </c>
      <c r="G142" s="95" t="str">
        <f>IFERROR(IF(VLOOKUP($A142,'Annex 2 EHV charges'!$A:$O,10,FALSE)=0,"",VLOOKUP($A142,'Annex 2 EHV charges'!$A:$O,10,FALSE)),"")</f>
        <v/>
      </c>
      <c r="H142" s="95" t="str">
        <f>IFERROR(IF(VLOOKUP($A142,'Annex 2 EHV charges'!$A:$O,11,FALSE)=0,"",VLOOKUP($A142,'Annex 2 EHV charges'!$A:$O,11,FALSE)),"")</f>
        <v/>
      </c>
    </row>
    <row r="143" spans="1:8" ht="12.75" customHeight="1" x14ac:dyDescent="0.2">
      <c r="A143" s="88" t="str">
        <f t="array" ref="A143">IFERROR(INDEX('Annex 2 EHV charges'!$A$11:$A$260, MATCH(0, IF(ISBLANK('Annex 2 EHV charges'!$A$11:$A$260),1, COUNTIF(A$4:$A142, 'Annex 2 EHV charges'!$A$11:$A$260)), 0)),"")</f>
        <v/>
      </c>
      <c r="B143" s="88" t="str">
        <f>IF($A143="","",VLOOKUP($A143,'Annex 2 EHV charges'!$A:$O,2,0))</f>
        <v/>
      </c>
      <c r="C143" s="89" t="str">
        <f>IF($A143="","",VLOOKUP($A143,'Annex 2 EHV charges'!$A:$O,3,0))</f>
        <v/>
      </c>
      <c r="D143" s="88" t="str">
        <f>IF($A143="","",VLOOKUP($A143,'Annex 2 EHV charges'!$A:$O,7,0))</f>
        <v/>
      </c>
      <c r="E143" s="93" t="str">
        <f>IFERROR(IF(VLOOKUP($A143,'Annex 2 EHV charges'!$A:$O,8,FALSE)=0,"",VLOOKUP($A143,'Annex 2 EHV charges'!$A:$O,8,FALSE)),"")</f>
        <v/>
      </c>
      <c r="F143" s="94" t="str">
        <f>IFERROR(IF(VLOOKUP($A143,'Annex 2 EHV charges'!$A:$O,9,FALSE)=0,"",VLOOKUP($A143,'Annex 2 EHV charges'!$A:$O,9,FALSE)),"")</f>
        <v/>
      </c>
      <c r="G143" s="95" t="str">
        <f>IFERROR(IF(VLOOKUP($A143,'Annex 2 EHV charges'!$A:$O,10,FALSE)=0,"",VLOOKUP($A143,'Annex 2 EHV charges'!$A:$O,10,FALSE)),"")</f>
        <v/>
      </c>
      <c r="H143" s="95" t="str">
        <f>IFERROR(IF(VLOOKUP($A143,'Annex 2 EHV charges'!$A:$O,11,FALSE)=0,"",VLOOKUP($A143,'Annex 2 EHV charges'!$A:$O,11,FALSE)),"")</f>
        <v/>
      </c>
    </row>
    <row r="144" spans="1:8" x14ac:dyDescent="0.2">
      <c r="A144" s="88" t="str">
        <f t="array" ref="A144">IFERROR(INDEX('Annex 2 EHV charges'!$A$11:$A$260, MATCH(0, IF(ISBLANK('Annex 2 EHV charges'!$A$11:$A$260),1, COUNTIF(A$4:$A143, 'Annex 2 EHV charges'!$A$11:$A$260)), 0)),"")</f>
        <v/>
      </c>
      <c r="B144" s="88" t="str">
        <f>IF($A144="","",VLOOKUP($A144,'Annex 2 EHV charges'!$A:$O,2,0))</f>
        <v/>
      </c>
      <c r="C144" s="89" t="str">
        <f>IF($A144="","",VLOOKUP($A144,'Annex 2 EHV charges'!$A:$O,3,0))</f>
        <v/>
      </c>
      <c r="D144" s="88" t="str">
        <f>IF($A144="","",VLOOKUP($A144,'Annex 2 EHV charges'!$A:$O,7,0))</f>
        <v/>
      </c>
      <c r="E144" s="93" t="str">
        <f>IFERROR(IF(VLOOKUP($A144,'Annex 2 EHV charges'!$A:$O,8,FALSE)=0,"",VLOOKUP($A144,'Annex 2 EHV charges'!$A:$O,8,FALSE)),"")</f>
        <v/>
      </c>
      <c r="F144" s="94" t="str">
        <f>IFERROR(IF(VLOOKUP($A144,'Annex 2 EHV charges'!$A:$O,9,FALSE)=0,"",VLOOKUP($A144,'Annex 2 EHV charges'!$A:$O,9,FALSE)),"")</f>
        <v/>
      </c>
      <c r="G144" s="95" t="str">
        <f>IFERROR(IF(VLOOKUP($A144,'Annex 2 EHV charges'!$A:$O,10,FALSE)=0,"",VLOOKUP($A144,'Annex 2 EHV charges'!$A:$O,10,FALSE)),"")</f>
        <v/>
      </c>
      <c r="H144" s="95" t="str">
        <f>IFERROR(IF(VLOOKUP($A144,'Annex 2 EHV charges'!$A:$O,11,FALSE)=0,"",VLOOKUP($A144,'Annex 2 EHV charges'!$A:$O,11,FALSE)),"")</f>
        <v/>
      </c>
    </row>
    <row r="145" spans="1:8" x14ac:dyDescent="0.2">
      <c r="A145" s="88" t="str">
        <f t="array" ref="A145">IFERROR(INDEX('Annex 2 EHV charges'!$A$11:$A$260, MATCH(0, IF(ISBLANK('Annex 2 EHV charges'!$A$11:$A$260),1, COUNTIF(A$4:$A144, 'Annex 2 EHV charges'!$A$11:$A$260)), 0)),"")</f>
        <v/>
      </c>
      <c r="B145" s="88" t="str">
        <f>IF($A145="","",VLOOKUP($A145,'Annex 2 EHV charges'!$A:$O,2,0))</f>
        <v/>
      </c>
      <c r="C145" s="89" t="str">
        <f>IF($A145="","",VLOOKUP($A145,'Annex 2 EHV charges'!$A:$O,3,0))</f>
        <v/>
      </c>
      <c r="D145" s="88" t="str">
        <f>IF($A145="","",VLOOKUP($A145,'Annex 2 EHV charges'!$A:$O,7,0))</f>
        <v/>
      </c>
      <c r="E145" s="93" t="str">
        <f>IFERROR(IF(VLOOKUP($A145,'Annex 2 EHV charges'!$A:$O,8,FALSE)=0,"",VLOOKUP($A145,'Annex 2 EHV charges'!$A:$O,8,FALSE)),"")</f>
        <v/>
      </c>
      <c r="F145" s="94" t="str">
        <f>IFERROR(IF(VLOOKUP($A145,'Annex 2 EHV charges'!$A:$O,9,FALSE)=0,"",VLOOKUP($A145,'Annex 2 EHV charges'!$A:$O,9,FALSE)),"")</f>
        <v/>
      </c>
      <c r="G145" s="95" t="str">
        <f>IFERROR(IF(VLOOKUP($A145,'Annex 2 EHV charges'!$A:$O,10,FALSE)=0,"",VLOOKUP($A145,'Annex 2 EHV charges'!$A:$O,10,FALSE)),"")</f>
        <v/>
      </c>
      <c r="H145" s="95" t="str">
        <f>IFERROR(IF(VLOOKUP($A145,'Annex 2 EHV charges'!$A:$O,11,FALSE)=0,"",VLOOKUP($A145,'Annex 2 EHV charges'!$A:$O,11,FALSE)),"")</f>
        <v/>
      </c>
    </row>
    <row r="146" spans="1:8" x14ac:dyDescent="0.2">
      <c r="A146" s="88" t="str">
        <f t="array" ref="A146">IFERROR(INDEX('Annex 2 EHV charges'!$A$11:$A$260, MATCH(0, IF(ISBLANK('Annex 2 EHV charges'!$A$11:$A$260),1, COUNTIF(A$4:$A145, 'Annex 2 EHV charges'!$A$11:$A$260)), 0)),"")</f>
        <v/>
      </c>
      <c r="B146" s="88" t="str">
        <f>IF($A146="","",VLOOKUP($A146,'Annex 2 EHV charges'!$A:$O,2,0))</f>
        <v/>
      </c>
      <c r="C146" s="89" t="str">
        <f>IF($A146="","",VLOOKUP($A146,'Annex 2 EHV charges'!$A:$O,3,0))</f>
        <v/>
      </c>
      <c r="D146" s="88" t="str">
        <f>IF($A146="","",VLOOKUP($A146,'Annex 2 EHV charges'!$A:$O,7,0))</f>
        <v/>
      </c>
      <c r="E146" s="93" t="str">
        <f>IFERROR(IF(VLOOKUP($A146,'Annex 2 EHV charges'!$A:$O,8,FALSE)=0,"",VLOOKUP($A146,'Annex 2 EHV charges'!$A:$O,8,FALSE)),"")</f>
        <v/>
      </c>
      <c r="F146" s="94" t="str">
        <f>IFERROR(IF(VLOOKUP($A146,'Annex 2 EHV charges'!$A:$O,9,FALSE)=0,"",VLOOKUP($A146,'Annex 2 EHV charges'!$A:$O,9,FALSE)),"")</f>
        <v/>
      </c>
      <c r="G146" s="95" t="str">
        <f>IFERROR(IF(VLOOKUP($A146,'Annex 2 EHV charges'!$A:$O,10,FALSE)=0,"",VLOOKUP($A146,'Annex 2 EHV charges'!$A:$O,10,FALSE)),"")</f>
        <v/>
      </c>
      <c r="H146" s="95" t="str">
        <f>IFERROR(IF(VLOOKUP($A146,'Annex 2 EHV charges'!$A:$O,11,FALSE)=0,"",VLOOKUP($A146,'Annex 2 EHV charges'!$A:$O,11,FALSE)),"")</f>
        <v/>
      </c>
    </row>
    <row r="147" spans="1:8" x14ac:dyDescent="0.2">
      <c r="A147" s="88" t="str">
        <f t="array" ref="A147">IFERROR(INDEX('Annex 2 EHV charges'!$A$11:$A$260, MATCH(0, IF(ISBLANK('Annex 2 EHV charges'!$A$11:$A$260),1, COUNTIF(A$4:$A146, 'Annex 2 EHV charges'!$A$11:$A$260)), 0)),"")</f>
        <v/>
      </c>
      <c r="B147" s="88" t="str">
        <f>IF($A147="","",VLOOKUP($A147,'Annex 2 EHV charges'!$A:$O,2,0))</f>
        <v/>
      </c>
      <c r="C147" s="89" t="str">
        <f>IF($A147="","",VLOOKUP($A147,'Annex 2 EHV charges'!$A:$O,3,0))</f>
        <v/>
      </c>
      <c r="D147" s="88" t="str">
        <f>IF($A147="","",VLOOKUP($A147,'Annex 2 EHV charges'!$A:$O,7,0))</f>
        <v/>
      </c>
      <c r="E147" s="93" t="str">
        <f>IFERROR(IF(VLOOKUP($A147,'Annex 2 EHV charges'!$A:$O,8,FALSE)=0,"",VLOOKUP($A147,'Annex 2 EHV charges'!$A:$O,8,FALSE)),"")</f>
        <v/>
      </c>
      <c r="F147" s="94" t="str">
        <f>IFERROR(IF(VLOOKUP($A147,'Annex 2 EHV charges'!$A:$O,9,FALSE)=0,"",VLOOKUP($A147,'Annex 2 EHV charges'!$A:$O,9,FALSE)),"")</f>
        <v/>
      </c>
      <c r="G147" s="95" t="str">
        <f>IFERROR(IF(VLOOKUP($A147,'Annex 2 EHV charges'!$A:$O,10,FALSE)=0,"",VLOOKUP($A147,'Annex 2 EHV charges'!$A:$O,10,FALSE)),"")</f>
        <v/>
      </c>
      <c r="H147" s="95" t="str">
        <f>IFERROR(IF(VLOOKUP($A147,'Annex 2 EHV charges'!$A:$O,11,FALSE)=0,"",VLOOKUP($A147,'Annex 2 EHV charges'!$A:$O,11,FALSE)),"")</f>
        <v/>
      </c>
    </row>
    <row r="148" spans="1:8" x14ac:dyDescent="0.2">
      <c r="A148" s="88" t="str">
        <f t="array" ref="A148">IFERROR(INDEX('Annex 2 EHV charges'!$A$11:$A$260, MATCH(0, IF(ISBLANK('Annex 2 EHV charges'!$A$11:$A$260),1, COUNTIF(A$4:$A147, 'Annex 2 EHV charges'!$A$11:$A$260)), 0)),"")</f>
        <v/>
      </c>
      <c r="B148" s="88" t="str">
        <f>IF($A148="","",VLOOKUP($A148,'Annex 2 EHV charges'!$A:$O,2,0))</f>
        <v/>
      </c>
      <c r="C148" s="89" t="str">
        <f>IF($A148="","",VLOOKUP($A148,'Annex 2 EHV charges'!$A:$O,3,0))</f>
        <v/>
      </c>
      <c r="D148" s="88" t="str">
        <f>IF($A148="","",VLOOKUP($A148,'Annex 2 EHV charges'!$A:$O,7,0))</f>
        <v/>
      </c>
      <c r="E148" s="93" t="str">
        <f>IFERROR(IF(VLOOKUP($A148,'Annex 2 EHV charges'!$A:$O,8,FALSE)=0,"",VLOOKUP($A148,'Annex 2 EHV charges'!$A:$O,8,FALSE)),"")</f>
        <v/>
      </c>
      <c r="F148" s="94" t="str">
        <f>IFERROR(IF(VLOOKUP($A148,'Annex 2 EHV charges'!$A:$O,9,FALSE)=0,"",VLOOKUP($A148,'Annex 2 EHV charges'!$A:$O,9,FALSE)),"")</f>
        <v/>
      </c>
      <c r="G148" s="95" t="str">
        <f>IFERROR(IF(VLOOKUP($A148,'Annex 2 EHV charges'!$A:$O,10,FALSE)=0,"",VLOOKUP($A148,'Annex 2 EHV charges'!$A:$O,10,FALSE)),"")</f>
        <v/>
      </c>
      <c r="H148" s="95" t="str">
        <f>IFERROR(IF(VLOOKUP($A148,'Annex 2 EHV charges'!$A:$O,11,FALSE)=0,"",VLOOKUP($A148,'Annex 2 EHV charges'!$A:$O,11,FALSE)),"")</f>
        <v/>
      </c>
    </row>
    <row r="149" spans="1:8" x14ac:dyDescent="0.2">
      <c r="A149" s="88" t="str">
        <f t="array" ref="A149">IFERROR(INDEX('Annex 2 EHV charges'!$A$11:$A$260, MATCH(0, IF(ISBLANK('Annex 2 EHV charges'!$A$11:$A$260),1, COUNTIF(A$4:$A148, 'Annex 2 EHV charges'!$A$11:$A$260)), 0)),"")</f>
        <v/>
      </c>
      <c r="B149" s="88" t="str">
        <f>IF($A149="","",VLOOKUP($A149,'Annex 2 EHV charges'!$A:$O,2,0))</f>
        <v/>
      </c>
      <c r="C149" s="89" t="str">
        <f>IF($A149="","",VLOOKUP($A149,'Annex 2 EHV charges'!$A:$O,3,0))</f>
        <v/>
      </c>
      <c r="D149" s="88" t="str">
        <f>IF($A149="","",VLOOKUP($A149,'Annex 2 EHV charges'!$A:$O,7,0))</f>
        <v/>
      </c>
      <c r="E149" s="93" t="str">
        <f>IFERROR(IF(VLOOKUP($A149,'Annex 2 EHV charges'!$A:$O,8,FALSE)=0,"",VLOOKUP($A149,'Annex 2 EHV charges'!$A:$O,8,FALSE)),"")</f>
        <v/>
      </c>
      <c r="F149" s="94" t="str">
        <f>IFERROR(IF(VLOOKUP($A149,'Annex 2 EHV charges'!$A:$O,9,FALSE)=0,"",VLOOKUP($A149,'Annex 2 EHV charges'!$A:$O,9,FALSE)),"")</f>
        <v/>
      </c>
      <c r="G149" s="95" t="str">
        <f>IFERROR(IF(VLOOKUP($A149,'Annex 2 EHV charges'!$A:$O,10,FALSE)=0,"",VLOOKUP($A149,'Annex 2 EHV charges'!$A:$O,10,FALSE)),"")</f>
        <v/>
      </c>
      <c r="H149" s="95" t="str">
        <f>IFERROR(IF(VLOOKUP($A149,'Annex 2 EHV charges'!$A:$O,11,FALSE)=0,"",VLOOKUP($A149,'Annex 2 EHV charges'!$A:$O,11,FALSE)),"")</f>
        <v/>
      </c>
    </row>
    <row r="150" spans="1:8" x14ac:dyDescent="0.2">
      <c r="A150" s="88" t="str">
        <f t="array" ref="A150">IFERROR(INDEX('Annex 2 EHV charges'!$A$11:$A$260, MATCH(0, IF(ISBLANK('Annex 2 EHV charges'!$A$11:$A$260),1, COUNTIF(A$4:$A149, 'Annex 2 EHV charges'!$A$11:$A$260)), 0)),"")</f>
        <v/>
      </c>
      <c r="B150" s="88" t="str">
        <f>IF($A150="","",VLOOKUP($A150,'Annex 2 EHV charges'!$A:$O,2,0))</f>
        <v/>
      </c>
      <c r="C150" s="89" t="str">
        <f>IF($A150="","",VLOOKUP($A150,'Annex 2 EHV charges'!$A:$O,3,0))</f>
        <v/>
      </c>
      <c r="D150" s="88" t="str">
        <f>IF($A150="","",VLOOKUP($A150,'Annex 2 EHV charges'!$A:$O,7,0))</f>
        <v/>
      </c>
      <c r="E150" s="93" t="str">
        <f>IFERROR(IF(VLOOKUP($A150,'Annex 2 EHV charges'!$A:$O,8,FALSE)=0,"",VLOOKUP($A150,'Annex 2 EHV charges'!$A:$O,8,FALSE)),"")</f>
        <v/>
      </c>
      <c r="F150" s="94" t="str">
        <f>IFERROR(IF(VLOOKUP($A150,'Annex 2 EHV charges'!$A:$O,9,FALSE)=0,"",VLOOKUP($A150,'Annex 2 EHV charges'!$A:$O,9,FALSE)),"")</f>
        <v/>
      </c>
      <c r="G150" s="95" t="str">
        <f>IFERROR(IF(VLOOKUP($A150,'Annex 2 EHV charges'!$A:$O,10,FALSE)=0,"",VLOOKUP($A150,'Annex 2 EHV charges'!$A:$O,10,FALSE)),"")</f>
        <v/>
      </c>
      <c r="H150" s="95" t="str">
        <f>IFERROR(IF(VLOOKUP($A150,'Annex 2 EHV charges'!$A:$O,11,FALSE)=0,"",VLOOKUP($A150,'Annex 2 EHV charges'!$A:$O,11,FALSE)),"")</f>
        <v/>
      </c>
    </row>
    <row r="151" spans="1:8" x14ac:dyDescent="0.2">
      <c r="A151" s="88" t="str">
        <f t="array" ref="A151">IFERROR(INDEX('Annex 2 EHV charges'!$A$11:$A$260, MATCH(0, IF(ISBLANK('Annex 2 EHV charges'!$A$11:$A$260),1, COUNTIF(A$4:$A150, 'Annex 2 EHV charges'!$A$11:$A$260)), 0)),"")</f>
        <v/>
      </c>
      <c r="B151" s="88" t="str">
        <f>IF($A151="","",VLOOKUP($A151,'Annex 2 EHV charges'!$A:$O,2,0))</f>
        <v/>
      </c>
      <c r="C151" s="89" t="str">
        <f>IF($A151="","",VLOOKUP($A151,'Annex 2 EHV charges'!$A:$O,3,0))</f>
        <v/>
      </c>
      <c r="D151" s="88" t="str">
        <f>IF($A151="","",VLOOKUP($A151,'Annex 2 EHV charges'!$A:$O,7,0))</f>
        <v/>
      </c>
      <c r="E151" s="93" t="str">
        <f>IFERROR(IF(VLOOKUP($A151,'Annex 2 EHV charges'!$A:$O,8,FALSE)=0,"",VLOOKUP($A151,'Annex 2 EHV charges'!$A:$O,8,FALSE)),"")</f>
        <v/>
      </c>
      <c r="F151" s="94" t="str">
        <f>IFERROR(IF(VLOOKUP($A151,'Annex 2 EHV charges'!$A:$O,9,FALSE)=0,"",VLOOKUP($A151,'Annex 2 EHV charges'!$A:$O,9,FALSE)),"")</f>
        <v/>
      </c>
      <c r="G151" s="95" t="str">
        <f>IFERROR(IF(VLOOKUP($A151,'Annex 2 EHV charges'!$A:$O,10,FALSE)=0,"",VLOOKUP($A151,'Annex 2 EHV charges'!$A:$O,10,FALSE)),"")</f>
        <v/>
      </c>
      <c r="H151" s="95" t="str">
        <f>IFERROR(IF(VLOOKUP($A151,'Annex 2 EHV charges'!$A:$O,11,FALSE)=0,"",VLOOKUP($A151,'Annex 2 EHV charges'!$A:$O,11,FALSE)),"")</f>
        <v/>
      </c>
    </row>
    <row r="152" spans="1:8" x14ac:dyDescent="0.2">
      <c r="A152" s="88" t="str">
        <f t="array" ref="A152">IFERROR(INDEX('Annex 2 EHV charges'!$A$11:$A$260, MATCH(0, IF(ISBLANK('Annex 2 EHV charges'!$A$11:$A$260),1, COUNTIF(A$4:$A151, 'Annex 2 EHV charges'!$A$11:$A$260)), 0)),"")</f>
        <v/>
      </c>
      <c r="B152" s="88" t="str">
        <f>IF($A152="","",VLOOKUP($A152,'Annex 2 EHV charges'!$A:$O,2,0))</f>
        <v/>
      </c>
      <c r="C152" s="89" t="str">
        <f>IF($A152="","",VLOOKUP($A152,'Annex 2 EHV charges'!$A:$O,3,0))</f>
        <v/>
      </c>
      <c r="D152" s="88" t="str">
        <f>IF($A152="","",VLOOKUP($A152,'Annex 2 EHV charges'!$A:$O,7,0))</f>
        <v/>
      </c>
      <c r="E152" s="93" t="str">
        <f>IFERROR(IF(VLOOKUP($A152,'Annex 2 EHV charges'!$A:$O,8,FALSE)=0,"",VLOOKUP($A152,'Annex 2 EHV charges'!$A:$O,8,FALSE)),"")</f>
        <v/>
      </c>
      <c r="F152" s="94" t="str">
        <f>IFERROR(IF(VLOOKUP($A152,'Annex 2 EHV charges'!$A:$O,9,FALSE)=0,"",VLOOKUP($A152,'Annex 2 EHV charges'!$A:$O,9,FALSE)),"")</f>
        <v/>
      </c>
      <c r="G152" s="95" t="str">
        <f>IFERROR(IF(VLOOKUP($A152,'Annex 2 EHV charges'!$A:$O,10,FALSE)=0,"",VLOOKUP($A152,'Annex 2 EHV charges'!$A:$O,10,FALSE)),"")</f>
        <v/>
      </c>
      <c r="H152" s="95" t="str">
        <f>IFERROR(IF(VLOOKUP($A152,'Annex 2 EHV charges'!$A:$O,11,FALSE)=0,"",VLOOKUP($A152,'Annex 2 EHV charges'!$A:$O,11,FALSE)),"")</f>
        <v/>
      </c>
    </row>
    <row r="153" spans="1:8" x14ac:dyDescent="0.2">
      <c r="A153" s="88" t="str">
        <f t="array" ref="A153">IFERROR(INDEX('Annex 2 EHV charges'!$A$11:$A$260, MATCH(0, IF(ISBLANK('Annex 2 EHV charges'!$A$11:$A$260),1, COUNTIF(A$4:$A152, 'Annex 2 EHV charges'!$A$11:$A$260)), 0)),"")</f>
        <v/>
      </c>
      <c r="B153" s="88" t="str">
        <f>IF($A153="","",VLOOKUP($A153,'Annex 2 EHV charges'!$A:$O,2,0))</f>
        <v/>
      </c>
      <c r="C153" s="89" t="str">
        <f>IF($A153="","",VLOOKUP($A153,'Annex 2 EHV charges'!$A:$O,3,0))</f>
        <v/>
      </c>
      <c r="D153" s="88" t="str">
        <f>IF($A153="","",VLOOKUP($A153,'Annex 2 EHV charges'!$A:$O,7,0))</f>
        <v/>
      </c>
      <c r="E153" s="93" t="str">
        <f>IFERROR(IF(VLOOKUP($A153,'Annex 2 EHV charges'!$A:$O,8,FALSE)=0,"",VLOOKUP($A153,'Annex 2 EHV charges'!$A:$O,8,FALSE)),"")</f>
        <v/>
      </c>
      <c r="F153" s="94" t="str">
        <f>IFERROR(IF(VLOOKUP($A153,'Annex 2 EHV charges'!$A:$O,9,FALSE)=0,"",VLOOKUP($A153,'Annex 2 EHV charges'!$A:$O,9,FALSE)),"")</f>
        <v/>
      </c>
      <c r="G153" s="95" t="str">
        <f>IFERROR(IF(VLOOKUP($A153,'Annex 2 EHV charges'!$A:$O,10,FALSE)=0,"",VLOOKUP($A153,'Annex 2 EHV charges'!$A:$O,10,FALSE)),"")</f>
        <v/>
      </c>
      <c r="H153" s="95" t="str">
        <f>IFERROR(IF(VLOOKUP($A153,'Annex 2 EHV charges'!$A:$O,11,FALSE)=0,"",VLOOKUP($A153,'Annex 2 EHV charges'!$A:$O,11,FALSE)),"")</f>
        <v/>
      </c>
    </row>
    <row r="154" spans="1:8" x14ac:dyDescent="0.2">
      <c r="A154" s="88" t="str">
        <f t="array" ref="A154">IFERROR(INDEX('Annex 2 EHV charges'!$A$11:$A$260, MATCH(0, IF(ISBLANK('Annex 2 EHV charges'!$A$11:$A$260),1, COUNTIF(A$4:$A153, 'Annex 2 EHV charges'!$A$11:$A$260)), 0)),"")</f>
        <v/>
      </c>
      <c r="B154" s="88" t="str">
        <f>IF($A154="","",VLOOKUP($A154,'Annex 2 EHV charges'!$A:$O,2,0))</f>
        <v/>
      </c>
      <c r="C154" s="89" t="str">
        <f>IF($A154="","",VLOOKUP($A154,'Annex 2 EHV charges'!$A:$O,3,0))</f>
        <v/>
      </c>
      <c r="D154" s="88" t="str">
        <f>IF($A154="","",VLOOKUP($A154,'Annex 2 EHV charges'!$A:$O,7,0))</f>
        <v/>
      </c>
      <c r="E154" s="93" t="str">
        <f>IFERROR(IF(VLOOKUP($A154,'Annex 2 EHV charges'!$A:$O,8,FALSE)=0,"",VLOOKUP($A154,'Annex 2 EHV charges'!$A:$O,8,FALSE)),"")</f>
        <v/>
      </c>
      <c r="F154" s="94" t="str">
        <f>IFERROR(IF(VLOOKUP($A154,'Annex 2 EHV charges'!$A:$O,9,FALSE)=0,"",VLOOKUP($A154,'Annex 2 EHV charges'!$A:$O,9,FALSE)),"")</f>
        <v/>
      </c>
      <c r="G154" s="95" t="str">
        <f>IFERROR(IF(VLOOKUP($A154,'Annex 2 EHV charges'!$A:$O,10,FALSE)=0,"",VLOOKUP($A154,'Annex 2 EHV charges'!$A:$O,10,FALSE)),"")</f>
        <v/>
      </c>
      <c r="H154" s="95" t="str">
        <f>IFERROR(IF(VLOOKUP($A154,'Annex 2 EHV charges'!$A:$O,11,FALSE)=0,"",VLOOKUP($A154,'Annex 2 EHV charges'!$A:$O,11,FALSE)),"")</f>
        <v/>
      </c>
    </row>
    <row r="155" spans="1:8" x14ac:dyDescent="0.2">
      <c r="A155" s="88" t="str">
        <f t="array" ref="A155">IFERROR(INDEX('Annex 2 EHV charges'!$A$11:$A$260, MATCH(0, IF(ISBLANK('Annex 2 EHV charges'!$A$11:$A$260),1, COUNTIF(A$4:$A154, 'Annex 2 EHV charges'!$A$11:$A$260)), 0)),"")</f>
        <v/>
      </c>
      <c r="B155" s="88" t="str">
        <f>IF($A155="","",VLOOKUP($A155,'Annex 2 EHV charges'!$A:$O,2,0))</f>
        <v/>
      </c>
      <c r="C155" s="89" t="str">
        <f>IF($A155="","",VLOOKUP($A155,'Annex 2 EHV charges'!$A:$O,3,0))</f>
        <v/>
      </c>
      <c r="D155" s="88" t="str">
        <f>IF($A155="","",VLOOKUP($A155,'Annex 2 EHV charges'!$A:$O,7,0))</f>
        <v/>
      </c>
      <c r="E155" s="93" t="str">
        <f>IFERROR(IF(VLOOKUP($A155,'Annex 2 EHV charges'!$A:$O,8,FALSE)=0,"",VLOOKUP($A155,'Annex 2 EHV charges'!$A:$O,8,FALSE)),"")</f>
        <v/>
      </c>
      <c r="F155" s="94" t="str">
        <f>IFERROR(IF(VLOOKUP($A155,'Annex 2 EHV charges'!$A:$O,9,FALSE)=0,"",VLOOKUP($A155,'Annex 2 EHV charges'!$A:$O,9,FALSE)),"")</f>
        <v/>
      </c>
      <c r="G155" s="95" t="str">
        <f>IFERROR(IF(VLOOKUP($A155,'Annex 2 EHV charges'!$A:$O,10,FALSE)=0,"",VLOOKUP($A155,'Annex 2 EHV charges'!$A:$O,10,FALSE)),"")</f>
        <v/>
      </c>
      <c r="H155" s="95" t="str">
        <f>IFERROR(IF(VLOOKUP($A155,'Annex 2 EHV charges'!$A:$O,11,FALSE)=0,"",VLOOKUP($A155,'Annex 2 EHV charges'!$A:$O,11,FALSE)),"")</f>
        <v/>
      </c>
    </row>
    <row r="156" spans="1:8" x14ac:dyDescent="0.2">
      <c r="A156" s="88" t="str">
        <f t="array" ref="A156">IFERROR(INDEX('Annex 2 EHV charges'!$A$11:$A$260, MATCH(0, IF(ISBLANK('Annex 2 EHV charges'!$A$11:$A$260),1, COUNTIF(A$4:$A155, 'Annex 2 EHV charges'!$A$11:$A$260)), 0)),"")</f>
        <v/>
      </c>
      <c r="B156" s="88" t="str">
        <f>IF($A156="","",VLOOKUP($A156,'Annex 2 EHV charges'!$A:$O,2,0))</f>
        <v/>
      </c>
      <c r="C156" s="89" t="str">
        <f>IF($A156="","",VLOOKUP($A156,'Annex 2 EHV charges'!$A:$O,3,0))</f>
        <v/>
      </c>
      <c r="D156" s="88" t="str">
        <f>IF($A156="","",VLOOKUP($A156,'Annex 2 EHV charges'!$A:$O,7,0))</f>
        <v/>
      </c>
      <c r="E156" s="93" t="str">
        <f>IFERROR(IF(VLOOKUP($A156,'Annex 2 EHV charges'!$A:$O,8,FALSE)=0,"",VLOOKUP($A156,'Annex 2 EHV charges'!$A:$O,8,FALSE)),"")</f>
        <v/>
      </c>
      <c r="F156" s="94" t="str">
        <f>IFERROR(IF(VLOOKUP($A156,'Annex 2 EHV charges'!$A:$O,9,FALSE)=0,"",VLOOKUP($A156,'Annex 2 EHV charges'!$A:$O,9,FALSE)),"")</f>
        <v/>
      </c>
      <c r="G156" s="95" t="str">
        <f>IFERROR(IF(VLOOKUP($A156,'Annex 2 EHV charges'!$A:$O,10,FALSE)=0,"",VLOOKUP($A156,'Annex 2 EHV charges'!$A:$O,10,FALSE)),"")</f>
        <v/>
      </c>
      <c r="H156" s="95" t="str">
        <f>IFERROR(IF(VLOOKUP($A156,'Annex 2 EHV charges'!$A:$O,11,FALSE)=0,"",VLOOKUP($A156,'Annex 2 EHV charges'!$A:$O,11,FALSE)),"")</f>
        <v/>
      </c>
    </row>
    <row r="157" spans="1:8" x14ac:dyDescent="0.2">
      <c r="A157" s="88" t="str">
        <f t="array" ref="A157">IFERROR(INDEX('Annex 2 EHV charges'!$A$11:$A$260, MATCH(0, IF(ISBLANK('Annex 2 EHV charges'!$A$11:$A$260),1, COUNTIF(A$4:$A156, 'Annex 2 EHV charges'!$A$11:$A$260)), 0)),"")</f>
        <v/>
      </c>
      <c r="B157" s="88" t="str">
        <f>IF($A157="","",VLOOKUP($A157,'Annex 2 EHV charges'!$A:$O,2,0))</f>
        <v/>
      </c>
      <c r="C157" s="89" t="str">
        <f>IF($A157="","",VLOOKUP($A157,'Annex 2 EHV charges'!$A:$O,3,0))</f>
        <v/>
      </c>
      <c r="D157" s="88" t="str">
        <f>IF($A157="","",VLOOKUP($A157,'Annex 2 EHV charges'!$A:$O,7,0))</f>
        <v/>
      </c>
      <c r="E157" s="93" t="str">
        <f>IFERROR(IF(VLOOKUP($A157,'Annex 2 EHV charges'!$A:$O,8,FALSE)=0,"",VLOOKUP($A157,'Annex 2 EHV charges'!$A:$O,8,FALSE)),"")</f>
        <v/>
      </c>
      <c r="F157" s="94" t="str">
        <f>IFERROR(IF(VLOOKUP($A157,'Annex 2 EHV charges'!$A:$O,9,FALSE)=0,"",VLOOKUP($A157,'Annex 2 EHV charges'!$A:$O,9,FALSE)),"")</f>
        <v/>
      </c>
      <c r="G157" s="95" t="str">
        <f>IFERROR(IF(VLOOKUP($A157,'Annex 2 EHV charges'!$A:$O,10,FALSE)=0,"",VLOOKUP($A157,'Annex 2 EHV charges'!$A:$O,10,FALSE)),"")</f>
        <v/>
      </c>
      <c r="H157" s="95" t="str">
        <f>IFERROR(IF(VLOOKUP($A157,'Annex 2 EHV charges'!$A:$O,11,FALSE)=0,"",VLOOKUP($A157,'Annex 2 EHV charges'!$A:$O,11,FALSE)),"")</f>
        <v/>
      </c>
    </row>
    <row r="158" spans="1:8" x14ac:dyDescent="0.2">
      <c r="A158" s="88" t="str">
        <f t="array" ref="A158">IFERROR(INDEX('Annex 2 EHV charges'!$A$11:$A$260, MATCH(0, IF(ISBLANK('Annex 2 EHV charges'!$A$11:$A$260),1, COUNTIF(A$4:$A157, 'Annex 2 EHV charges'!$A$11:$A$260)), 0)),"")</f>
        <v/>
      </c>
      <c r="B158" s="88" t="str">
        <f>IF($A158="","",VLOOKUP($A158,'Annex 2 EHV charges'!$A:$O,2,0))</f>
        <v/>
      </c>
      <c r="C158" s="89" t="str">
        <f>IF($A158="","",VLOOKUP($A158,'Annex 2 EHV charges'!$A:$O,3,0))</f>
        <v/>
      </c>
      <c r="D158" s="88" t="str">
        <f>IF($A158="","",VLOOKUP($A158,'Annex 2 EHV charges'!$A:$O,7,0))</f>
        <v/>
      </c>
      <c r="E158" s="93" t="str">
        <f>IFERROR(IF(VLOOKUP($A158,'Annex 2 EHV charges'!$A:$O,8,FALSE)=0,"",VLOOKUP($A158,'Annex 2 EHV charges'!$A:$O,8,FALSE)),"")</f>
        <v/>
      </c>
      <c r="F158" s="94" t="str">
        <f>IFERROR(IF(VLOOKUP($A158,'Annex 2 EHV charges'!$A:$O,9,FALSE)=0,"",VLOOKUP($A158,'Annex 2 EHV charges'!$A:$O,9,FALSE)),"")</f>
        <v/>
      </c>
      <c r="G158" s="95" t="str">
        <f>IFERROR(IF(VLOOKUP($A158,'Annex 2 EHV charges'!$A:$O,10,FALSE)=0,"",VLOOKUP($A158,'Annex 2 EHV charges'!$A:$O,10,FALSE)),"")</f>
        <v/>
      </c>
      <c r="H158" s="95" t="str">
        <f>IFERROR(IF(VLOOKUP($A158,'Annex 2 EHV charges'!$A:$O,11,FALSE)=0,"",VLOOKUP($A158,'Annex 2 EHV charges'!$A:$O,11,FALSE)),"")</f>
        <v/>
      </c>
    </row>
    <row r="159" spans="1:8" x14ac:dyDescent="0.2">
      <c r="A159" s="88" t="str">
        <f t="array" ref="A159">IFERROR(INDEX('Annex 2 EHV charges'!$A$11:$A$260, MATCH(0, IF(ISBLANK('Annex 2 EHV charges'!$A$11:$A$260),1, COUNTIF(A$4:$A158, 'Annex 2 EHV charges'!$A$11:$A$260)), 0)),"")</f>
        <v/>
      </c>
      <c r="B159" s="88" t="str">
        <f>IF($A159="","",VLOOKUP($A159,'Annex 2 EHV charges'!$A:$O,2,0))</f>
        <v/>
      </c>
      <c r="C159" s="89" t="str">
        <f>IF($A159="","",VLOOKUP($A159,'Annex 2 EHV charges'!$A:$O,3,0))</f>
        <v/>
      </c>
      <c r="D159" s="88" t="str">
        <f>IF($A159="","",VLOOKUP($A159,'Annex 2 EHV charges'!$A:$O,7,0))</f>
        <v/>
      </c>
      <c r="E159" s="93" t="str">
        <f>IFERROR(IF(VLOOKUP($A159,'Annex 2 EHV charges'!$A:$O,8,FALSE)=0,"",VLOOKUP($A159,'Annex 2 EHV charges'!$A:$O,8,FALSE)),"")</f>
        <v/>
      </c>
      <c r="F159" s="94" t="str">
        <f>IFERROR(IF(VLOOKUP($A159,'Annex 2 EHV charges'!$A:$O,9,FALSE)=0,"",VLOOKUP($A159,'Annex 2 EHV charges'!$A:$O,9,FALSE)),"")</f>
        <v/>
      </c>
      <c r="G159" s="95" t="str">
        <f>IFERROR(IF(VLOOKUP($A159,'Annex 2 EHV charges'!$A:$O,10,FALSE)=0,"",VLOOKUP($A159,'Annex 2 EHV charges'!$A:$O,10,FALSE)),"")</f>
        <v/>
      </c>
      <c r="H159" s="95" t="str">
        <f>IFERROR(IF(VLOOKUP($A159,'Annex 2 EHV charges'!$A:$O,11,FALSE)=0,"",VLOOKUP($A159,'Annex 2 EHV charges'!$A:$O,11,FALSE)),"")</f>
        <v/>
      </c>
    </row>
    <row r="160" spans="1:8" x14ac:dyDescent="0.2">
      <c r="A160" s="88" t="str">
        <f t="array" ref="A160">IFERROR(INDEX('Annex 2 EHV charges'!$A$11:$A$260, MATCH(0, IF(ISBLANK('Annex 2 EHV charges'!$A$11:$A$260),1, COUNTIF(A$4:$A159, 'Annex 2 EHV charges'!$A$11:$A$260)), 0)),"")</f>
        <v/>
      </c>
      <c r="B160" s="88" t="str">
        <f>IF($A160="","",VLOOKUP($A160,'Annex 2 EHV charges'!$A:$O,2,0))</f>
        <v/>
      </c>
      <c r="C160" s="89" t="str">
        <f>IF($A160="","",VLOOKUP($A160,'Annex 2 EHV charges'!$A:$O,3,0))</f>
        <v/>
      </c>
      <c r="D160" s="88" t="str">
        <f>IF($A160="","",VLOOKUP($A160,'Annex 2 EHV charges'!$A:$O,7,0))</f>
        <v/>
      </c>
      <c r="E160" s="93" t="str">
        <f>IFERROR(IF(VLOOKUP($A160,'Annex 2 EHV charges'!$A:$O,8,FALSE)=0,"",VLOOKUP($A160,'Annex 2 EHV charges'!$A:$O,8,FALSE)),"")</f>
        <v/>
      </c>
      <c r="F160" s="94" t="str">
        <f>IFERROR(IF(VLOOKUP($A160,'Annex 2 EHV charges'!$A:$O,9,FALSE)=0,"",VLOOKUP($A160,'Annex 2 EHV charges'!$A:$O,9,FALSE)),"")</f>
        <v/>
      </c>
      <c r="G160" s="95" t="str">
        <f>IFERROR(IF(VLOOKUP($A160,'Annex 2 EHV charges'!$A:$O,10,FALSE)=0,"",VLOOKUP($A160,'Annex 2 EHV charges'!$A:$O,10,FALSE)),"")</f>
        <v/>
      </c>
      <c r="H160" s="95" t="str">
        <f>IFERROR(IF(VLOOKUP($A160,'Annex 2 EHV charges'!$A:$O,11,FALSE)=0,"",VLOOKUP($A160,'Annex 2 EHV charges'!$A:$O,11,FALSE)),"")</f>
        <v/>
      </c>
    </row>
    <row r="161" spans="1:8" x14ac:dyDescent="0.2">
      <c r="A161" s="88" t="str">
        <f t="array" ref="A161">IFERROR(INDEX('Annex 2 EHV charges'!$A$11:$A$260, MATCH(0, IF(ISBLANK('Annex 2 EHV charges'!$A$11:$A$260),1, COUNTIF(A$4:$A160, 'Annex 2 EHV charges'!$A$11:$A$260)), 0)),"")</f>
        <v/>
      </c>
      <c r="B161" s="88" t="str">
        <f>IF($A161="","",VLOOKUP($A161,'Annex 2 EHV charges'!$A:$O,2,0))</f>
        <v/>
      </c>
      <c r="C161" s="89" t="str">
        <f>IF($A161="","",VLOOKUP($A161,'Annex 2 EHV charges'!$A:$O,3,0))</f>
        <v/>
      </c>
      <c r="D161" s="88" t="str">
        <f>IF($A161="","",VLOOKUP($A161,'Annex 2 EHV charges'!$A:$O,7,0))</f>
        <v/>
      </c>
      <c r="E161" s="93" t="str">
        <f>IFERROR(IF(VLOOKUP($A161,'Annex 2 EHV charges'!$A:$O,8,FALSE)=0,"",VLOOKUP($A161,'Annex 2 EHV charges'!$A:$O,8,FALSE)),"")</f>
        <v/>
      </c>
      <c r="F161" s="94" t="str">
        <f>IFERROR(IF(VLOOKUP($A161,'Annex 2 EHV charges'!$A:$O,9,FALSE)=0,"",VLOOKUP($A161,'Annex 2 EHV charges'!$A:$O,9,FALSE)),"")</f>
        <v/>
      </c>
      <c r="G161" s="95" t="str">
        <f>IFERROR(IF(VLOOKUP($A161,'Annex 2 EHV charges'!$A:$O,10,FALSE)=0,"",VLOOKUP($A161,'Annex 2 EHV charges'!$A:$O,10,FALSE)),"")</f>
        <v/>
      </c>
      <c r="H161" s="95" t="str">
        <f>IFERROR(IF(VLOOKUP($A161,'Annex 2 EHV charges'!$A:$O,11,FALSE)=0,"",VLOOKUP($A161,'Annex 2 EHV charges'!$A:$O,11,FALSE)),"")</f>
        <v/>
      </c>
    </row>
    <row r="162" spans="1:8" x14ac:dyDescent="0.2">
      <c r="A162" s="88" t="str">
        <f t="array" ref="A162">IFERROR(INDEX('Annex 2 EHV charges'!$A$11:$A$260, MATCH(0, IF(ISBLANK('Annex 2 EHV charges'!$A$11:$A$260),1, COUNTIF(A$4:$A161, 'Annex 2 EHV charges'!$A$11:$A$260)), 0)),"")</f>
        <v/>
      </c>
      <c r="B162" s="88" t="str">
        <f>IF($A162="","",VLOOKUP($A162,'Annex 2 EHV charges'!$A:$O,2,0))</f>
        <v/>
      </c>
      <c r="C162" s="89" t="str">
        <f>IF($A162="","",VLOOKUP($A162,'Annex 2 EHV charges'!$A:$O,3,0))</f>
        <v/>
      </c>
      <c r="D162" s="88" t="str">
        <f>IF($A162="","",VLOOKUP($A162,'Annex 2 EHV charges'!$A:$O,7,0))</f>
        <v/>
      </c>
      <c r="E162" s="93" t="str">
        <f>IFERROR(IF(VLOOKUP($A162,'Annex 2 EHV charges'!$A:$O,8,FALSE)=0,"",VLOOKUP($A162,'Annex 2 EHV charges'!$A:$O,8,FALSE)),"")</f>
        <v/>
      </c>
      <c r="F162" s="94" t="str">
        <f>IFERROR(IF(VLOOKUP($A162,'Annex 2 EHV charges'!$A:$O,9,FALSE)=0,"",VLOOKUP($A162,'Annex 2 EHV charges'!$A:$O,9,FALSE)),"")</f>
        <v/>
      </c>
      <c r="G162" s="95" t="str">
        <f>IFERROR(IF(VLOOKUP($A162,'Annex 2 EHV charges'!$A:$O,10,FALSE)=0,"",VLOOKUP($A162,'Annex 2 EHV charges'!$A:$O,10,FALSE)),"")</f>
        <v/>
      </c>
      <c r="H162" s="95" t="str">
        <f>IFERROR(IF(VLOOKUP($A162,'Annex 2 EHV charges'!$A:$O,11,FALSE)=0,"",VLOOKUP($A162,'Annex 2 EHV charges'!$A:$O,11,FALSE)),"")</f>
        <v/>
      </c>
    </row>
    <row r="163" spans="1:8" x14ac:dyDescent="0.2">
      <c r="A163" s="88" t="str">
        <f t="array" ref="A163">IFERROR(INDEX('Annex 2 EHV charges'!$A$11:$A$260, MATCH(0, IF(ISBLANK('Annex 2 EHV charges'!$A$11:$A$260),1, COUNTIF(A$4:$A162, 'Annex 2 EHV charges'!$A$11:$A$260)), 0)),"")</f>
        <v/>
      </c>
      <c r="B163" s="88" t="str">
        <f>IF($A163="","",VLOOKUP($A163,'Annex 2 EHV charges'!$A:$O,2,0))</f>
        <v/>
      </c>
      <c r="C163" s="89" t="str">
        <f>IF($A163="","",VLOOKUP($A163,'Annex 2 EHV charges'!$A:$O,3,0))</f>
        <v/>
      </c>
      <c r="D163" s="88" t="str">
        <f>IF($A163="","",VLOOKUP($A163,'Annex 2 EHV charges'!$A:$O,7,0))</f>
        <v/>
      </c>
      <c r="E163" s="93" t="str">
        <f>IFERROR(IF(VLOOKUP($A163,'Annex 2 EHV charges'!$A:$O,8,FALSE)=0,"",VLOOKUP($A163,'Annex 2 EHV charges'!$A:$O,8,FALSE)),"")</f>
        <v/>
      </c>
      <c r="F163" s="94" t="str">
        <f>IFERROR(IF(VLOOKUP($A163,'Annex 2 EHV charges'!$A:$O,9,FALSE)=0,"",VLOOKUP($A163,'Annex 2 EHV charges'!$A:$O,9,FALSE)),"")</f>
        <v/>
      </c>
      <c r="G163" s="95" t="str">
        <f>IFERROR(IF(VLOOKUP($A163,'Annex 2 EHV charges'!$A:$O,10,FALSE)=0,"",VLOOKUP($A163,'Annex 2 EHV charges'!$A:$O,10,FALSE)),"")</f>
        <v/>
      </c>
      <c r="H163" s="95" t="str">
        <f>IFERROR(IF(VLOOKUP($A163,'Annex 2 EHV charges'!$A:$O,11,FALSE)=0,"",VLOOKUP($A163,'Annex 2 EHV charges'!$A:$O,11,FALSE)),"")</f>
        <v/>
      </c>
    </row>
    <row r="164" spans="1:8" x14ac:dyDescent="0.2">
      <c r="A164" s="88" t="str">
        <f t="array" ref="A164">IFERROR(INDEX('Annex 2 EHV charges'!$A$11:$A$260, MATCH(0, IF(ISBLANK('Annex 2 EHV charges'!$A$11:$A$260),1, COUNTIF(A$4:$A163, 'Annex 2 EHV charges'!$A$11:$A$260)), 0)),"")</f>
        <v/>
      </c>
      <c r="B164" s="88" t="str">
        <f>IF($A164="","",VLOOKUP($A164,'Annex 2 EHV charges'!$A:$O,2,0))</f>
        <v/>
      </c>
      <c r="C164" s="89" t="str">
        <f>IF($A164="","",VLOOKUP($A164,'Annex 2 EHV charges'!$A:$O,3,0))</f>
        <v/>
      </c>
      <c r="D164" s="88" t="str">
        <f>IF($A164="","",VLOOKUP($A164,'Annex 2 EHV charges'!$A:$O,7,0))</f>
        <v/>
      </c>
      <c r="E164" s="93" t="str">
        <f>IFERROR(IF(VLOOKUP($A164,'Annex 2 EHV charges'!$A:$O,8,FALSE)=0,"",VLOOKUP($A164,'Annex 2 EHV charges'!$A:$O,8,FALSE)),"")</f>
        <v/>
      </c>
      <c r="F164" s="94" t="str">
        <f>IFERROR(IF(VLOOKUP($A164,'Annex 2 EHV charges'!$A:$O,9,FALSE)=0,"",VLOOKUP($A164,'Annex 2 EHV charges'!$A:$O,9,FALSE)),"")</f>
        <v/>
      </c>
      <c r="G164" s="95" t="str">
        <f>IFERROR(IF(VLOOKUP($A164,'Annex 2 EHV charges'!$A:$O,10,FALSE)=0,"",VLOOKUP($A164,'Annex 2 EHV charges'!$A:$O,10,FALSE)),"")</f>
        <v/>
      </c>
      <c r="H164" s="95" t="str">
        <f>IFERROR(IF(VLOOKUP($A164,'Annex 2 EHV charges'!$A:$O,11,FALSE)=0,"",VLOOKUP($A164,'Annex 2 EHV charges'!$A:$O,11,FALSE)),"")</f>
        <v/>
      </c>
    </row>
    <row r="165" spans="1:8" x14ac:dyDescent="0.2">
      <c r="A165" s="88" t="str">
        <f t="array" ref="A165">IFERROR(INDEX('Annex 2 EHV charges'!$A$11:$A$260, MATCH(0, IF(ISBLANK('Annex 2 EHV charges'!$A$11:$A$260),1, COUNTIF(A$4:$A164, 'Annex 2 EHV charges'!$A$11:$A$260)), 0)),"")</f>
        <v/>
      </c>
      <c r="B165" s="88" t="str">
        <f>IF($A165="","",VLOOKUP($A165,'Annex 2 EHV charges'!$A:$O,2,0))</f>
        <v/>
      </c>
      <c r="C165" s="89" t="str">
        <f>IF($A165="","",VLOOKUP($A165,'Annex 2 EHV charges'!$A:$O,3,0))</f>
        <v/>
      </c>
      <c r="D165" s="88" t="str">
        <f>IF($A165="","",VLOOKUP($A165,'Annex 2 EHV charges'!$A:$O,7,0))</f>
        <v/>
      </c>
      <c r="E165" s="93" t="str">
        <f>IFERROR(IF(VLOOKUP($A165,'Annex 2 EHV charges'!$A:$O,8,FALSE)=0,"",VLOOKUP($A165,'Annex 2 EHV charges'!$A:$O,8,FALSE)),"")</f>
        <v/>
      </c>
      <c r="F165" s="94" t="str">
        <f>IFERROR(IF(VLOOKUP($A165,'Annex 2 EHV charges'!$A:$O,9,FALSE)=0,"",VLOOKUP($A165,'Annex 2 EHV charges'!$A:$O,9,FALSE)),"")</f>
        <v/>
      </c>
      <c r="G165" s="95" t="str">
        <f>IFERROR(IF(VLOOKUP($A165,'Annex 2 EHV charges'!$A:$O,10,FALSE)=0,"",VLOOKUP($A165,'Annex 2 EHV charges'!$A:$O,10,FALSE)),"")</f>
        <v/>
      </c>
      <c r="H165" s="95" t="str">
        <f>IFERROR(IF(VLOOKUP($A165,'Annex 2 EHV charges'!$A:$O,11,FALSE)=0,"",VLOOKUP($A165,'Annex 2 EHV charges'!$A:$O,11,FALSE)),"")</f>
        <v/>
      </c>
    </row>
    <row r="166" spans="1:8" x14ac:dyDescent="0.2">
      <c r="A166" s="88" t="str">
        <f t="array" ref="A166">IFERROR(INDEX('Annex 2 EHV charges'!$A$11:$A$260, MATCH(0, IF(ISBLANK('Annex 2 EHV charges'!$A$11:$A$260),1, COUNTIF(A$4:$A165, 'Annex 2 EHV charges'!$A$11:$A$260)), 0)),"")</f>
        <v/>
      </c>
      <c r="B166" s="88" t="str">
        <f>IF($A166="","",VLOOKUP($A166,'Annex 2 EHV charges'!$A:$O,2,0))</f>
        <v/>
      </c>
      <c r="C166" s="89" t="str">
        <f>IF($A166="","",VLOOKUP($A166,'Annex 2 EHV charges'!$A:$O,3,0))</f>
        <v/>
      </c>
      <c r="D166" s="88" t="str">
        <f>IF($A166="","",VLOOKUP($A166,'Annex 2 EHV charges'!$A:$O,7,0))</f>
        <v/>
      </c>
      <c r="E166" s="93" t="str">
        <f>IFERROR(IF(VLOOKUP($A166,'Annex 2 EHV charges'!$A:$O,8,FALSE)=0,"",VLOOKUP($A166,'Annex 2 EHV charges'!$A:$O,8,FALSE)),"")</f>
        <v/>
      </c>
      <c r="F166" s="94" t="str">
        <f>IFERROR(IF(VLOOKUP($A166,'Annex 2 EHV charges'!$A:$O,9,FALSE)=0,"",VLOOKUP($A166,'Annex 2 EHV charges'!$A:$O,9,FALSE)),"")</f>
        <v/>
      </c>
      <c r="G166" s="95" t="str">
        <f>IFERROR(IF(VLOOKUP($A166,'Annex 2 EHV charges'!$A:$O,10,FALSE)=0,"",VLOOKUP($A166,'Annex 2 EHV charges'!$A:$O,10,FALSE)),"")</f>
        <v/>
      </c>
      <c r="H166" s="95" t="str">
        <f>IFERROR(IF(VLOOKUP($A166,'Annex 2 EHV charges'!$A:$O,11,FALSE)=0,"",VLOOKUP($A166,'Annex 2 EHV charges'!$A:$O,11,FALSE)),"")</f>
        <v/>
      </c>
    </row>
    <row r="167" spans="1:8" x14ac:dyDescent="0.2">
      <c r="A167" s="88" t="str">
        <f t="array" ref="A167">IFERROR(INDEX('Annex 2 EHV charges'!$A$11:$A$260, MATCH(0, IF(ISBLANK('Annex 2 EHV charges'!$A$11:$A$260),1, COUNTIF(A$4:$A166, 'Annex 2 EHV charges'!$A$11:$A$260)), 0)),"")</f>
        <v/>
      </c>
      <c r="B167" s="88" t="str">
        <f>IF($A167="","",VLOOKUP($A167,'Annex 2 EHV charges'!$A:$O,2,0))</f>
        <v/>
      </c>
      <c r="C167" s="89" t="str">
        <f>IF($A167="","",VLOOKUP($A167,'Annex 2 EHV charges'!$A:$O,3,0))</f>
        <v/>
      </c>
      <c r="D167" s="88" t="str">
        <f>IF($A167="","",VLOOKUP($A167,'Annex 2 EHV charges'!$A:$O,7,0))</f>
        <v/>
      </c>
      <c r="E167" s="93" t="str">
        <f>IFERROR(IF(VLOOKUP($A167,'Annex 2 EHV charges'!$A:$O,8,FALSE)=0,"",VLOOKUP($A167,'Annex 2 EHV charges'!$A:$O,8,FALSE)),"")</f>
        <v/>
      </c>
      <c r="F167" s="94" t="str">
        <f>IFERROR(IF(VLOOKUP($A167,'Annex 2 EHV charges'!$A:$O,9,FALSE)=0,"",VLOOKUP($A167,'Annex 2 EHV charges'!$A:$O,9,FALSE)),"")</f>
        <v/>
      </c>
      <c r="G167" s="95" t="str">
        <f>IFERROR(IF(VLOOKUP($A167,'Annex 2 EHV charges'!$A:$O,10,FALSE)=0,"",VLOOKUP($A167,'Annex 2 EHV charges'!$A:$O,10,FALSE)),"")</f>
        <v/>
      </c>
      <c r="H167" s="95" t="str">
        <f>IFERROR(IF(VLOOKUP($A167,'Annex 2 EHV charges'!$A:$O,11,FALSE)=0,"",VLOOKUP($A167,'Annex 2 EHV charges'!$A:$O,11,FALSE)),"")</f>
        <v/>
      </c>
    </row>
    <row r="168" spans="1:8" x14ac:dyDescent="0.2">
      <c r="A168" s="88" t="str">
        <f t="array" ref="A168">IFERROR(INDEX('Annex 2 EHV charges'!$A$11:$A$260, MATCH(0, IF(ISBLANK('Annex 2 EHV charges'!$A$11:$A$260),1, COUNTIF(A$4:$A167, 'Annex 2 EHV charges'!$A$11:$A$260)), 0)),"")</f>
        <v/>
      </c>
      <c r="B168" s="88" t="str">
        <f>IF($A168="","",VLOOKUP($A168,'Annex 2 EHV charges'!$A:$O,2,0))</f>
        <v/>
      </c>
      <c r="C168" s="89" t="str">
        <f>IF($A168="","",VLOOKUP($A168,'Annex 2 EHV charges'!$A:$O,3,0))</f>
        <v/>
      </c>
      <c r="D168" s="88" t="str">
        <f>IF($A168="","",VLOOKUP($A168,'Annex 2 EHV charges'!$A:$O,7,0))</f>
        <v/>
      </c>
      <c r="E168" s="93" t="str">
        <f>IFERROR(IF(VLOOKUP($A168,'Annex 2 EHV charges'!$A:$O,8,FALSE)=0,"",VLOOKUP($A168,'Annex 2 EHV charges'!$A:$O,8,FALSE)),"")</f>
        <v/>
      </c>
      <c r="F168" s="94" t="str">
        <f>IFERROR(IF(VLOOKUP($A168,'Annex 2 EHV charges'!$A:$O,9,FALSE)=0,"",VLOOKUP($A168,'Annex 2 EHV charges'!$A:$O,9,FALSE)),"")</f>
        <v/>
      </c>
      <c r="G168" s="95" t="str">
        <f>IFERROR(IF(VLOOKUP($A168,'Annex 2 EHV charges'!$A:$O,10,FALSE)=0,"",VLOOKUP($A168,'Annex 2 EHV charges'!$A:$O,10,FALSE)),"")</f>
        <v/>
      </c>
      <c r="H168" s="95" t="str">
        <f>IFERROR(IF(VLOOKUP($A168,'Annex 2 EHV charges'!$A:$O,11,FALSE)=0,"",VLOOKUP($A168,'Annex 2 EHV charges'!$A:$O,11,FALSE)),"")</f>
        <v/>
      </c>
    </row>
    <row r="169" spans="1:8" x14ac:dyDescent="0.2">
      <c r="A169" s="88" t="str">
        <f t="array" ref="A169">IFERROR(INDEX('Annex 2 EHV charges'!$A$11:$A$260, MATCH(0, IF(ISBLANK('Annex 2 EHV charges'!$A$11:$A$260),1, COUNTIF(A$4:$A168, 'Annex 2 EHV charges'!$A$11:$A$260)), 0)),"")</f>
        <v/>
      </c>
      <c r="B169" s="88" t="str">
        <f>IF($A169="","",VLOOKUP($A169,'Annex 2 EHV charges'!$A:$O,2,0))</f>
        <v/>
      </c>
      <c r="C169" s="89" t="str">
        <f>IF($A169="","",VLOOKUP($A169,'Annex 2 EHV charges'!$A:$O,3,0))</f>
        <v/>
      </c>
      <c r="D169" s="88" t="str">
        <f>IF($A169="","",VLOOKUP($A169,'Annex 2 EHV charges'!$A:$O,7,0))</f>
        <v/>
      </c>
      <c r="E169" s="93" t="str">
        <f>IFERROR(IF(VLOOKUP($A169,'Annex 2 EHV charges'!$A:$O,8,FALSE)=0,"",VLOOKUP($A169,'Annex 2 EHV charges'!$A:$O,8,FALSE)),"")</f>
        <v/>
      </c>
      <c r="F169" s="94" t="str">
        <f>IFERROR(IF(VLOOKUP($A169,'Annex 2 EHV charges'!$A:$O,9,FALSE)=0,"",VLOOKUP($A169,'Annex 2 EHV charges'!$A:$O,9,FALSE)),"")</f>
        <v/>
      </c>
      <c r="G169" s="95" t="str">
        <f>IFERROR(IF(VLOOKUP($A169,'Annex 2 EHV charges'!$A:$O,10,FALSE)=0,"",VLOOKUP($A169,'Annex 2 EHV charges'!$A:$O,10,FALSE)),"")</f>
        <v/>
      </c>
      <c r="H169" s="95" t="str">
        <f>IFERROR(IF(VLOOKUP($A169,'Annex 2 EHV charges'!$A:$O,11,FALSE)=0,"",VLOOKUP($A169,'Annex 2 EHV charges'!$A:$O,11,FALSE)),"")</f>
        <v/>
      </c>
    </row>
    <row r="170" spans="1:8" x14ac:dyDescent="0.2">
      <c r="A170" s="88" t="str">
        <f t="array" ref="A170">IFERROR(INDEX('Annex 2 EHV charges'!$A$11:$A$260, MATCH(0, IF(ISBLANK('Annex 2 EHV charges'!$A$11:$A$260),1, COUNTIF(A$4:$A169, 'Annex 2 EHV charges'!$A$11:$A$260)), 0)),"")</f>
        <v/>
      </c>
      <c r="B170" s="88" t="str">
        <f>IF($A170="","",VLOOKUP($A170,'Annex 2 EHV charges'!$A:$O,2,0))</f>
        <v/>
      </c>
      <c r="C170" s="89" t="str">
        <f>IF($A170="","",VLOOKUP($A170,'Annex 2 EHV charges'!$A:$O,3,0))</f>
        <v/>
      </c>
      <c r="D170" s="88" t="str">
        <f>IF($A170="","",VLOOKUP($A170,'Annex 2 EHV charges'!$A:$O,7,0))</f>
        <v/>
      </c>
      <c r="E170" s="93" t="str">
        <f>IFERROR(IF(VLOOKUP($A170,'Annex 2 EHV charges'!$A:$O,8,FALSE)=0,"",VLOOKUP($A170,'Annex 2 EHV charges'!$A:$O,8,FALSE)),"")</f>
        <v/>
      </c>
      <c r="F170" s="94" t="str">
        <f>IFERROR(IF(VLOOKUP($A170,'Annex 2 EHV charges'!$A:$O,9,FALSE)=0,"",VLOOKUP($A170,'Annex 2 EHV charges'!$A:$O,9,FALSE)),"")</f>
        <v/>
      </c>
      <c r="G170" s="95" t="str">
        <f>IFERROR(IF(VLOOKUP($A170,'Annex 2 EHV charges'!$A:$O,10,FALSE)=0,"",VLOOKUP($A170,'Annex 2 EHV charges'!$A:$O,10,FALSE)),"")</f>
        <v/>
      </c>
      <c r="H170" s="95" t="str">
        <f>IFERROR(IF(VLOOKUP($A170,'Annex 2 EHV charges'!$A:$O,11,FALSE)=0,"",VLOOKUP($A170,'Annex 2 EHV charges'!$A:$O,11,FALSE)),"")</f>
        <v/>
      </c>
    </row>
    <row r="171" spans="1:8" x14ac:dyDescent="0.2">
      <c r="A171" s="88" t="str">
        <f t="array" ref="A171">IFERROR(INDEX('Annex 2 EHV charges'!$A$11:$A$260, MATCH(0, IF(ISBLANK('Annex 2 EHV charges'!$A$11:$A$260),1, COUNTIF(A$4:$A170, 'Annex 2 EHV charges'!$A$11:$A$260)), 0)),"")</f>
        <v/>
      </c>
      <c r="B171" s="88" t="str">
        <f>IF($A171="","",VLOOKUP($A171,'Annex 2 EHV charges'!$A:$O,2,0))</f>
        <v/>
      </c>
      <c r="C171" s="89" t="str">
        <f>IF($A171="","",VLOOKUP($A171,'Annex 2 EHV charges'!$A:$O,3,0))</f>
        <v/>
      </c>
      <c r="D171" s="88" t="str">
        <f>IF($A171="","",VLOOKUP($A171,'Annex 2 EHV charges'!$A:$O,7,0))</f>
        <v/>
      </c>
      <c r="E171" s="93" t="str">
        <f>IFERROR(IF(VLOOKUP($A171,'Annex 2 EHV charges'!$A:$O,8,FALSE)=0,"",VLOOKUP($A171,'Annex 2 EHV charges'!$A:$O,8,FALSE)),"")</f>
        <v/>
      </c>
      <c r="F171" s="94" t="str">
        <f>IFERROR(IF(VLOOKUP($A171,'Annex 2 EHV charges'!$A:$O,9,FALSE)=0,"",VLOOKUP($A171,'Annex 2 EHV charges'!$A:$O,9,FALSE)),"")</f>
        <v/>
      </c>
      <c r="G171" s="95" t="str">
        <f>IFERROR(IF(VLOOKUP($A171,'Annex 2 EHV charges'!$A:$O,10,FALSE)=0,"",VLOOKUP($A171,'Annex 2 EHV charges'!$A:$O,10,FALSE)),"")</f>
        <v/>
      </c>
      <c r="H171" s="95" t="str">
        <f>IFERROR(IF(VLOOKUP($A171,'Annex 2 EHV charges'!$A:$O,11,FALSE)=0,"",VLOOKUP($A171,'Annex 2 EHV charges'!$A:$O,11,FALSE)),"")</f>
        <v/>
      </c>
    </row>
    <row r="172" spans="1:8" x14ac:dyDescent="0.2">
      <c r="A172" s="88" t="str">
        <f t="array" ref="A172">IFERROR(INDEX('Annex 2 EHV charges'!$A$11:$A$260, MATCH(0, IF(ISBLANK('Annex 2 EHV charges'!$A$11:$A$260),1, COUNTIF(A$4:$A171, 'Annex 2 EHV charges'!$A$11:$A$260)), 0)),"")</f>
        <v/>
      </c>
      <c r="B172" s="88" t="str">
        <f>IF($A172="","",VLOOKUP($A172,'Annex 2 EHV charges'!$A:$O,2,0))</f>
        <v/>
      </c>
      <c r="C172" s="89" t="str">
        <f>IF($A172="","",VLOOKUP($A172,'Annex 2 EHV charges'!$A:$O,3,0))</f>
        <v/>
      </c>
      <c r="D172" s="88" t="str">
        <f>IF($A172="","",VLOOKUP($A172,'Annex 2 EHV charges'!$A:$O,7,0))</f>
        <v/>
      </c>
      <c r="E172" s="93" t="str">
        <f>IFERROR(IF(VLOOKUP($A172,'Annex 2 EHV charges'!$A:$O,8,FALSE)=0,"",VLOOKUP($A172,'Annex 2 EHV charges'!$A:$O,8,FALSE)),"")</f>
        <v/>
      </c>
      <c r="F172" s="94" t="str">
        <f>IFERROR(IF(VLOOKUP($A172,'Annex 2 EHV charges'!$A:$O,9,FALSE)=0,"",VLOOKUP($A172,'Annex 2 EHV charges'!$A:$O,9,FALSE)),"")</f>
        <v/>
      </c>
      <c r="G172" s="95" t="str">
        <f>IFERROR(IF(VLOOKUP($A172,'Annex 2 EHV charges'!$A:$O,10,FALSE)=0,"",VLOOKUP($A172,'Annex 2 EHV charges'!$A:$O,10,FALSE)),"")</f>
        <v/>
      </c>
      <c r="H172" s="95" t="str">
        <f>IFERROR(IF(VLOOKUP($A172,'Annex 2 EHV charges'!$A:$O,11,FALSE)=0,"",VLOOKUP($A172,'Annex 2 EHV charges'!$A:$O,11,FALSE)),"")</f>
        <v/>
      </c>
    </row>
    <row r="173" spans="1:8" x14ac:dyDescent="0.2">
      <c r="A173" s="88" t="str">
        <f t="array" ref="A173">IFERROR(INDEX('Annex 2 EHV charges'!$A$11:$A$260, MATCH(0, IF(ISBLANK('Annex 2 EHV charges'!$A$11:$A$260),1, COUNTIF(A$4:$A172, 'Annex 2 EHV charges'!$A$11:$A$260)), 0)),"")</f>
        <v/>
      </c>
      <c r="B173" s="88" t="str">
        <f>IF($A173="","",VLOOKUP($A173,'Annex 2 EHV charges'!$A:$O,2,0))</f>
        <v/>
      </c>
      <c r="C173" s="89" t="str">
        <f>IF($A173="","",VLOOKUP($A173,'Annex 2 EHV charges'!$A:$O,3,0))</f>
        <v/>
      </c>
      <c r="D173" s="88" t="str">
        <f>IF($A173="","",VLOOKUP($A173,'Annex 2 EHV charges'!$A:$O,7,0))</f>
        <v/>
      </c>
      <c r="E173" s="93" t="str">
        <f>IFERROR(IF(VLOOKUP($A173,'Annex 2 EHV charges'!$A:$O,8,FALSE)=0,"",VLOOKUP($A173,'Annex 2 EHV charges'!$A:$O,8,FALSE)),"")</f>
        <v/>
      </c>
      <c r="F173" s="94" t="str">
        <f>IFERROR(IF(VLOOKUP($A173,'Annex 2 EHV charges'!$A:$O,9,FALSE)=0,"",VLOOKUP($A173,'Annex 2 EHV charges'!$A:$O,9,FALSE)),"")</f>
        <v/>
      </c>
      <c r="G173" s="95" t="str">
        <f>IFERROR(IF(VLOOKUP($A173,'Annex 2 EHV charges'!$A:$O,10,FALSE)=0,"",VLOOKUP($A173,'Annex 2 EHV charges'!$A:$O,10,FALSE)),"")</f>
        <v/>
      </c>
      <c r="H173" s="95" t="str">
        <f>IFERROR(IF(VLOOKUP($A173,'Annex 2 EHV charges'!$A:$O,11,FALSE)=0,"",VLOOKUP($A173,'Annex 2 EHV charges'!$A:$O,11,FALSE)),"")</f>
        <v/>
      </c>
    </row>
    <row r="174" spans="1:8" x14ac:dyDescent="0.2">
      <c r="A174" s="88" t="str">
        <f t="array" ref="A174">IFERROR(INDEX('Annex 2 EHV charges'!$A$11:$A$260, MATCH(0, IF(ISBLANK('Annex 2 EHV charges'!$A$11:$A$260),1, COUNTIF(A$4:$A173, 'Annex 2 EHV charges'!$A$11:$A$260)), 0)),"")</f>
        <v/>
      </c>
      <c r="B174" s="88" t="str">
        <f>IF($A174="","",VLOOKUP($A174,'Annex 2 EHV charges'!$A:$O,2,0))</f>
        <v/>
      </c>
      <c r="C174" s="89" t="str">
        <f>IF($A174="","",VLOOKUP($A174,'Annex 2 EHV charges'!$A:$O,3,0))</f>
        <v/>
      </c>
      <c r="D174" s="88" t="str">
        <f>IF($A174="","",VLOOKUP($A174,'Annex 2 EHV charges'!$A:$O,7,0))</f>
        <v/>
      </c>
      <c r="E174" s="93" t="str">
        <f>IFERROR(IF(VLOOKUP($A174,'Annex 2 EHV charges'!$A:$O,8,FALSE)=0,"",VLOOKUP($A174,'Annex 2 EHV charges'!$A:$O,8,FALSE)),"")</f>
        <v/>
      </c>
      <c r="F174" s="94" t="str">
        <f>IFERROR(IF(VLOOKUP($A174,'Annex 2 EHV charges'!$A:$O,9,FALSE)=0,"",VLOOKUP($A174,'Annex 2 EHV charges'!$A:$O,9,FALSE)),"")</f>
        <v/>
      </c>
      <c r="G174" s="95" t="str">
        <f>IFERROR(IF(VLOOKUP($A174,'Annex 2 EHV charges'!$A:$O,10,FALSE)=0,"",VLOOKUP($A174,'Annex 2 EHV charges'!$A:$O,10,FALSE)),"")</f>
        <v/>
      </c>
      <c r="H174" s="95" t="str">
        <f>IFERROR(IF(VLOOKUP($A174,'Annex 2 EHV charges'!$A:$O,11,FALSE)=0,"",VLOOKUP($A174,'Annex 2 EHV charges'!$A:$O,11,FALSE)),"")</f>
        <v/>
      </c>
    </row>
    <row r="175" spans="1:8" x14ac:dyDescent="0.2">
      <c r="A175" s="88" t="str">
        <f t="array" ref="A175">IFERROR(INDEX('Annex 2 EHV charges'!$A$11:$A$260, MATCH(0, IF(ISBLANK('Annex 2 EHV charges'!$A$11:$A$260),1, COUNTIF(A$4:$A174, 'Annex 2 EHV charges'!$A$11:$A$260)), 0)),"")</f>
        <v/>
      </c>
      <c r="B175" s="88" t="str">
        <f>IF($A175="","",VLOOKUP($A175,'Annex 2 EHV charges'!$A:$O,2,0))</f>
        <v/>
      </c>
      <c r="C175" s="89" t="str">
        <f>IF($A175="","",VLOOKUP($A175,'Annex 2 EHV charges'!$A:$O,3,0))</f>
        <v/>
      </c>
      <c r="D175" s="88" t="str">
        <f>IF($A175="","",VLOOKUP($A175,'Annex 2 EHV charges'!$A:$O,7,0))</f>
        <v/>
      </c>
      <c r="E175" s="93" t="str">
        <f>IFERROR(IF(VLOOKUP($A175,'Annex 2 EHV charges'!$A:$O,8,FALSE)=0,"",VLOOKUP($A175,'Annex 2 EHV charges'!$A:$O,8,FALSE)),"")</f>
        <v/>
      </c>
      <c r="F175" s="94" t="str">
        <f>IFERROR(IF(VLOOKUP($A175,'Annex 2 EHV charges'!$A:$O,9,FALSE)=0,"",VLOOKUP($A175,'Annex 2 EHV charges'!$A:$O,9,FALSE)),"")</f>
        <v/>
      </c>
      <c r="G175" s="95" t="str">
        <f>IFERROR(IF(VLOOKUP($A175,'Annex 2 EHV charges'!$A:$O,10,FALSE)=0,"",VLOOKUP($A175,'Annex 2 EHV charges'!$A:$O,10,FALSE)),"")</f>
        <v/>
      </c>
      <c r="H175" s="95" t="str">
        <f>IFERROR(IF(VLOOKUP($A175,'Annex 2 EHV charges'!$A:$O,11,FALSE)=0,"",VLOOKUP($A175,'Annex 2 EHV charges'!$A:$O,11,FALSE)),"")</f>
        <v/>
      </c>
    </row>
    <row r="176" spans="1:8" x14ac:dyDescent="0.2">
      <c r="A176" s="88" t="str">
        <f t="array" ref="A176">IFERROR(INDEX('Annex 2 EHV charges'!$A$11:$A$260, MATCH(0, IF(ISBLANK('Annex 2 EHV charges'!$A$11:$A$260),1, COUNTIF(A$4:$A175, 'Annex 2 EHV charges'!$A$11:$A$260)), 0)),"")</f>
        <v/>
      </c>
      <c r="B176" s="88" t="str">
        <f>IF($A176="","",VLOOKUP($A176,'Annex 2 EHV charges'!$A:$O,2,0))</f>
        <v/>
      </c>
      <c r="C176" s="89" t="str">
        <f>IF($A176="","",VLOOKUP($A176,'Annex 2 EHV charges'!$A:$O,3,0))</f>
        <v/>
      </c>
      <c r="D176" s="88" t="str">
        <f>IF($A176="","",VLOOKUP($A176,'Annex 2 EHV charges'!$A:$O,7,0))</f>
        <v/>
      </c>
      <c r="E176" s="93" t="str">
        <f>IFERROR(IF(VLOOKUP($A176,'Annex 2 EHV charges'!$A:$O,8,FALSE)=0,"",VLOOKUP($A176,'Annex 2 EHV charges'!$A:$O,8,FALSE)),"")</f>
        <v/>
      </c>
      <c r="F176" s="94" t="str">
        <f>IFERROR(IF(VLOOKUP($A176,'Annex 2 EHV charges'!$A:$O,9,FALSE)=0,"",VLOOKUP($A176,'Annex 2 EHV charges'!$A:$O,9,FALSE)),"")</f>
        <v/>
      </c>
      <c r="G176" s="95" t="str">
        <f>IFERROR(IF(VLOOKUP($A176,'Annex 2 EHV charges'!$A:$O,10,FALSE)=0,"",VLOOKUP($A176,'Annex 2 EHV charges'!$A:$O,10,FALSE)),"")</f>
        <v/>
      </c>
      <c r="H176" s="95" t="str">
        <f>IFERROR(IF(VLOOKUP($A176,'Annex 2 EHV charges'!$A:$O,11,FALSE)=0,"",VLOOKUP($A176,'Annex 2 EHV charges'!$A:$O,11,FALSE)),"")</f>
        <v/>
      </c>
    </row>
    <row r="177" spans="1:8" x14ac:dyDescent="0.2">
      <c r="A177" s="88" t="str">
        <f t="array" ref="A177">IFERROR(INDEX('Annex 2 EHV charges'!$A$11:$A$260, MATCH(0, IF(ISBLANK('Annex 2 EHV charges'!$A$11:$A$260),1, COUNTIF(A$4:$A176, 'Annex 2 EHV charges'!$A$11:$A$260)), 0)),"")</f>
        <v/>
      </c>
      <c r="B177" s="88" t="str">
        <f>IF($A177="","",VLOOKUP($A177,'Annex 2 EHV charges'!$A:$O,2,0))</f>
        <v/>
      </c>
      <c r="C177" s="89" t="str">
        <f>IF($A177="","",VLOOKUP($A177,'Annex 2 EHV charges'!$A:$O,3,0))</f>
        <v/>
      </c>
      <c r="D177" s="88" t="str">
        <f>IF($A177="","",VLOOKUP($A177,'Annex 2 EHV charges'!$A:$O,7,0))</f>
        <v/>
      </c>
      <c r="E177" s="93" t="str">
        <f>IFERROR(IF(VLOOKUP($A177,'Annex 2 EHV charges'!$A:$O,8,FALSE)=0,"",VLOOKUP($A177,'Annex 2 EHV charges'!$A:$O,8,FALSE)),"")</f>
        <v/>
      </c>
      <c r="F177" s="94" t="str">
        <f>IFERROR(IF(VLOOKUP($A177,'Annex 2 EHV charges'!$A:$O,9,FALSE)=0,"",VLOOKUP($A177,'Annex 2 EHV charges'!$A:$O,9,FALSE)),"")</f>
        <v/>
      </c>
      <c r="G177" s="95" t="str">
        <f>IFERROR(IF(VLOOKUP($A177,'Annex 2 EHV charges'!$A:$O,10,FALSE)=0,"",VLOOKUP($A177,'Annex 2 EHV charges'!$A:$O,10,FALSE)),"")</f>
        <v/>
      </c>
      <c r="H177" s="95" t="str">
        <f>IFERROR(IF(VLOOKUP($A177,'Annex 2 EHV charges'!$A:$O,11,FALSE)=0,"",VLOOKUP($A177,'Annex 2 EHV charges'!$A:$O,11,FALSE)),"")</f>
        <v/>
      </c>
    </row>
    <row r="178" spans="1:8" x14ac:dyDescent="0.2">
      <c r="A178" s="88" t="str">
        <f t="array" ref="A178">IFERROR(INDEX('Annex 2 EHV charges'!$A$11:$A$260, MATCH(0, IF(ISBLANK('Annex 2 EHV charges'!$A$11:$A$260),1, COUNTIF(A$4:$A177, 'Annex 2 EHV charges'!$A$11:$A$260)), 0)),"")</f>
        <v/>
      </c>
      <c r="B178" s="88" t="str">
        <f>IF($A178="","",VLOOKUP($A178,'Annex 2 EHV charges'!$A:$O,2,0))</f>
        <v/>
      </c>
      <c r="C178" s="89" t="str">
        <f>IF($A178="","",VLOOKUP($A178,'Annex 2 EHV charges'!$A:$O,3,0))</f>
        <v/>
      </c>
      <c r="D178" s="88" t="str">
        <f>IF($A178="","",VLOOKUP($A178,'Annex 2 EHV charges'!$A:$O,7,0))</f>
        <v/>
      </c>
      <c r="E178" s="93" t="str">
        <f>IFERROR(IF(VLOOKUP($A178,'Annex 2 EHV charges'!$A:$O,8,FALSE)=0,"",VLOOKUP($A178,'Annex 2 EHV charges'!$A:$O,8,FALSE)),"")</f>
        <v/>
      </c>
      <c r="F178" s="94" t="str">
        <f>IFERROR(IF(VLOOKUP($A178,'Annex 2 EHV charges'!$A:$O,9,FALSE)=0,"",VLOOKUP($A178,'Annex 2 EHV charges'!$A:$O,9,FALSE)),"")</f>
        <v/>
      </c>
      <c r="G178" s="95" t="str">
        <f>IFERROR(IF(VLOOKUP($A178,'Annex 2 EHV charges'!$A:$O,10,FALSE)=0,"",VLOOKUP($A178,'Annex 2 EHV charges'!$A:$O,10,FALSE)),"")</f>
        <v/>
      </c>
      <c r="H178" s="95" t="str">
        <f>IFERROR(IF(VLOOKUP($A178,'Annex 2 EHV charges'!$A:$O,11,FALSE)=0,"",VLOOKUP($A178,'Annex 2 EHV charges'!$A:$O,11,FALSE)),"")</f>
        <v/>
      </c>
    </row>
    <row r="179" spans="1:8" x14ac:dyDescent="0.2">
      <c r="A179" s="88" t="str">
        <f t="array" ref="A179">IFERROR(INDEX('Annex 2 EHV charges'!$A$11:$A$260, MATCH(0, IF(ISBLANK('Annex 2 EHV charges'!$A$11:$A$260),1, COUNTIF(A$4:$A178, 'Annex 2 EHV charges'!$A$11:$A$260)), 0)),"")</f>
        <v/>
      </c>
      <c r="B179" s="88" t="str">
        <f>IF($A179="","",VLOOKUP($A179,'Annex 2 EHV charges'!$A:$O,2,0))</f>
        <v/>
      </c>
      <c r="C179" s="89" t="str">
        <f>IF($A179="","",VLOOKUP($A179,'Annex 2 EHV charges'!$A:$O,3,0))</f>
        <v/>
      </c>
      <c r="D179" s="88" t="str">
        <f>IF($A179="","",VLOOKUP($A179,'Annex 2 EHV charges'!$A:$O,7,0))</f>
        <v/>
      </c>
      <c r="E179" s="93" t="str">
        <f>IFERROR(IF(VLOOKUP($A179,'Annex 2 EHV charges'!$A:$O,8,FALSE)=0,"",VLOOKUP($A179,'Annex 2 EHV charges'!$A:$O,8,FALSE)),"")</f>
        <v/>
      </c>
      <c r="F179" s="94" t="str">
        <f>IFERROR(IF(VLOOKUP($A179,'Annex 2 EHV charges'!$A:$O,9,FALSE)=0,"",VLOOKUP($A179,'Annex 2 EHV charges'!$A:$O,9,FALSE)),"")</f>
        <v/>
      </c>
      <c r="G179" s="95" t="str">
        <f>IFERROR(IF(VLOOKUP($A179,'Annex 2 EHV charges'!$A:$O,10,FALSE)=0,"",VLOOKUP($A179,'Annex 2 EHV charges'!$A:$O,10,FALSE)),"")</f>
        <v/>
      </c>
      <c r="H179" s="95" t="str">
        <f>IFERROR(IF(VLOOKUP($A179,'Annex 2 EHV charges'!$A:$O,11,FALSE)=0,"",VLOOKUP($A179,'Annex 2 EHV charges'!$A:$O,11,FALSE)),"")</f>
        <v/>
      </c>
    </row>
    <row r="180" spans="1:8" x14ac:dyDescent="0.2">
      <c r="A180" s="88" t="str">
        <f t="array" ref="A180">IFERROR(INDEX('Annex 2 EHV charges'!$A$11:$A$260, MATCH(0, IF(ISBLANK('Annex 2 EHV charges'!$A$11:$A$260),1, COUNTIF(A$4:$A179, 'Annex 2 EHV charges'!$A$11:$A$260)), 0)),"")</f>
        <v/>
      </c>
      <c r="B180" s="88" t="str">
        <f>IF($A180="","",VLOOKUP($A180,'Annex 2 EHV charges'!$A:$O,2,0))</f>
        <v/>
      </c>
      <c r="C180" s="89" t="str">
        <f>IF($A180="","",VLOOKUP($A180,'Annex 2 EHV charges'!$A:$O,3,0))</f>
        <v/>
      </c>
      <c r="D180" s="88" t="str">
        <f>IF($A180="","",VLOOKUP($A180,'Annex 2 EHV charges'!$A:$O,7,0))</f>
        <v/>
      </c>
      <c r="E180" s="93" t="str">
        <f>IFERROR(IF(VLOOKUP($A180,'Annex 2 EHV charges'!$A:$O,8,FALSE)=0,"",VLOOKUP($A180,'Annex 2 EHV charges'!$A:$O,8,FALSE)),"")</f>
        <v/>
      </c>
      <c r="F180" s="94" t="str">
        <f>IFERROR(IF(VLOOKUP($A180,'Annex 2 EHV charges'!$A:$O,9,FALSE)=0,"",VLOOKUP($A180,'Annex 2 EHV charges'!$A:$O,9,FALSE)),"")</f>
        <v/>
      </c>
      <c r="G180" s="95" t="str">
        <f>IFERROR(IF(VLOOKUP($A180,'Annex 2 EHV charges'!$A:$O,10,FALSE)=0,"",VLOOKUP($A180,'Annex 2 EHV charges'!$A:$O,10,FALSE)),"")</f>
        <v/>
      </c>
      <c r="H180" s="95" t="str">
        <f>IFERROR(IF(VLOOKUP($A180,'Annex 2 EHV charges'!$A:$O,11,FALSE)=0,"",VLOOKUP($A180,'Annex 2 EHV charges'!$A:$O,11,FALSE)),"")</f>
        <v/>
      </c>
    </row>
    <row r="181" spans="1:8" x14ac:dyDescent="0.2">
      <c r="A181" s="88" t="str">
        <f t="array" ref="A181">IFERROR(INDEX('Annex 2 EHV charges'!$A$11:$A$260, MATCH(0, IF(ISBLANK('Annex 2 EHV charges'!$A$11:$A$260),1, COUNTIF(A$4:$A180, 'Annex 2 EHV charges'!$A$11:$A$260)), 0)),"")</f>
        <v/>
      </c>
      <c r="B181" s="88" t="str">
        <f>IF($A181="","",VLOOKUP($A181,'Annex 2 EHV charges'!$A:$O,2,0))</f>
        <v/>
      </c>
      <c r="C181" s="89" t="str">
        <f>IF($A181="","",VLOOKUP($A181,'Annex 2 EHV charges'!$A:$O,3,0))</f>
        <v/>
      </c>
      <c r="D181" s="88" t="str">
        <f>IF($A181="","",VLOOKUP($A181,'Annex 2 EHV charges'!$A:$O,7,0))</f>
        <v/>
      </c>
      <c r="E181" s="93" t="str">
        <f>IFERROR(IF(VLOOKUP($A181,'Annex 2 EHV charges'!$A:$O,8,FALSE)=0,"",VLOOKUP($A181,'Annex 2 EHV charges'!$A:$O,8,FALSE)),"")</f>
        <v/>
      </c>
      <c r="F181" s="94" t="str">
        <f>IFERROR(IF(VLOOKUP($A181,'Annex 2 EHV charges'!$A:$O,9,FALSE)=0,"",VLOOKUP($A181,'Annex 2 EHV charges'!$A:$O,9,FALSE)),"")</f>
        <v/>
      </c>
      <c r="G181" s="95" t="str">
        <f>IFERROR(IF(VLOOKUP($A181,'Annex 2 EHV charges'!$A:$O,10,FALSE)=0,"",VLOOKUP($A181,'Annex 2 EHV charges'!$A:$O,10,FALSE)),"")</f>
        <v/>
      </c>
      <c r="H181" s="95" t="str">
        <f>IFERROR(IF(VLOOKUP($A181,'Annex 2 EHV charges'!$A:$O,11,FALSE)=0,"",VLOOKUP($A181,'Annex 2 EHV charges'!$A:$O,11,FALSE)),"")</f>
        <v/>
      </c>
    </row>
    <row r="182" spans="1:8" x14ac:dyDescent="0.2">
      <c r="A182" s="88" t="str">
        <f t="array" ref="A182">IFERROR(INDEX('Annex 2 EHV charges'!$A$11:$A$260, MATCH(0, IF(ISBLANK('Annex 2 EHV charges'!$A$11:$A$260),1, COUNTIF(A$4:$A181, 'Annex 2 EHV charges'!$A$11:$A$260)), 0)),"")</f>
        <v/>
      </c>
      <c r="B182" s="88" t="str">
        <f>IF($A182="","",VLOOKUP($A182,'Annex 2 EHV charges'!$A:$O,2,0))</f>
        <v/>
      </c>
      <c r="C182" s="89" t="str">
        <f>IF($A182="","",VLOOKUP($A182,'Annex 2 EHV charges'!$A:$O,3,0))</f>
        <v/>
      </c>
      <c r="D182" s="88" t="str">
        <f>IF($A182="","",VLOOKUP($A182,'Annex 2 EHV charges'!$A:$O,7,0))</f>
        <v/>
      </c>
      <c r="E182" s="93" t="str">
        <f>IFERROR(IF(VLOOKUP($A182,'Annex 2 EHV charges'!$A:$O,8,FALSE)=0,"",VLOOKUP($A182,'Annex 2 EHV charges'!$A:$O,8,FALSE)),"")</f>
        <v/>
      </c>
      <c r="F182" s="94" t="str">
        <f>IFERROR(IF(VLOOKUP($A182,'Annex 2 EHV charges'!$A:$O,9,FALSE)=0,"",VLOOKUP($A182,'Annex 2 EHV charges'!$A:$O,9,FALSE)),"")</f>
        <v/>
      </c>
      <c r="G182" s="95" t="str">
        <f>IFERROR(IF(VLOOKUP($A182,'Annex 2 EHV charges'!$A:$O,10,FALSE)=0,"",VLOOKUP($A182,'Annex 2 EHV charges'!$A:$O,10,FALSE)),"")</f>
        <v/>
      </c>
      <c r="H182" s="95" t="str">
        <f>IFERROR(IF(VLOOKUP($A182,'Annex 2 EHV charges'!$A:$O,11,FALSE)=0,"",VLOOKUP($A182,'Annex 2 EHV charges'!$A:$O,11,FALSE)),"")</f>
        <v/>
      </c>
    </row>
    <row r="183" spans="1:8" x14ac:dyDescent="0.2">
      <c r="A183" s="88" t="str">
        <f t="array" ref="A183">IFERROR(INDEX('Annex 2 EHV charges'!$A$11:$A$260, MATCH(0, IF(ISBLANK('Annex 2 EHV charges'!$A$11:$A$260),1, COUNTIF(A$4:$A182, 'Annex 2 EHV charges'!$A$11:$A$260)), 0)),"")</f>
        <v/>
      </c>
      <c r="B183" s="88" t="str">
        <f>IF($A183="","",VLOOKUP($A183,'Annex 2 EHV charges'!$A:$O,2,0))</f>
        <v/>
      </c>
      <c r="C183" s="89" t="str">
        <f>IF($A183="","",VLOOKUP($A183,'Annex 2 EHV charges'!$A:$O,3,0))</f>
        <v/>
      </c>
      <c r="D183" s="88" t="str">
        <f>IF($A183="","",VLOOKUP($A183,'Annex 2 EHV charges'!$A:$O,7,0))</f>
        <v/>
      </c>
      <c r="E183" s="93" t="str">
        <f>IFERROR(IF(VLOOKUP($A183,'Annex 2 EHV charges'!$A:$O,8,FALSE)=0,"",VLOOKUP($A183,'Annex 2 EHV charges'!$A:$O,8,FALSE)),"")</f>
        <v/>
      </c>
      <c r="F183" s="94" t="str">
        <f>IFERROR(IF(VLOOKUP($A183,'Annex 2 EHV charges'!$A:$O,9,FALSE)=0,"",VLOOKUP($A183,'Annex 2 EHV charges'!$A:$O,9,FALSE)),"")</f>
        <v/>
      </c>
      <c r="G183" s="95" t="str">
        <f>IFERROR(IF(VLOOKUP($A183,'Annex 2 EHV charges'!$A:$O,10,FALSE)=0,"",VLOOKUP($A183,'Annex 2 EHV charges'!$A:$O,10,FALSE)),"")</f>
        <v/>
      </c>
      <c r="H183" s="95" t="str">
        <f>IFERROR(IF(VLOOKUP($A183,'Annex 2 EHV charges'!$A:$O,11,FALSE)=0,"",VLOOKUP($A183,'Annex 2 EHV charges'!$A:$O,11,FALSE)),"")</f>
        <v/>
      </c>
    </row>
    <row r="184" spans="1:8" x14ac:dyDescent="0.2">
      <c r="A184" s="88" t="str">
        <f t="array" ref="A184">IFERROR(INDEX('Annex 2 EHV charges'!$A$11:$A$260, MATCH(0, IF(ISBLANK('Annex 2 EHV charges'!$A$11:$A$260),1, COUNTIF(A$4:$A183, 'Annex 2 EHV charges'!$A$11:$A$260)), 0)),"")</f>
        <v/>
      </c>
      <c r="B184" s="88" t="str">
        <f>IF($A184="","",VLOOKUP($A184,'Annex 2 EHV charges'!$A:$O,2,0))</f>
        <v/>
      </c>
      <c r="C184" s="89" t="str">
        <f>IF($A184="","",VLOOKUP($A184,'Annex 2 EHV charges'!$A:$O,3,0))</f>
        <v/>
      </c>
      <c r="D184" s="88" t="str">
        <f>IF($A184="","",VLOOKUP($A184,'Annex 2 EHV charges'!$A:$O,7,0))</f>
        <v/>
      </c>
      <c r="E184" s="93" t="str">
        <f>IFERROR(IF(VLOOKUP($A184,'Annex 2 EHV charges'!$A:$O,8,FALSE)=0,"",VLOOKUP($A184,'Annex 2 EHV charges'!$A:$O,8,FALSE)),"")</f>
        <v/>
      </c>
      <c r="F184" s="94" t="str">
        <f>IFERROR(IF(VLOOKUP($A184,'Annex 2 EHV charges'!$A:$O,9,FALSE)=0,"",VLOOKUP($A184,'Annex 2 EHV charges'!$A:$O,9,FALSE)),"")</f>
        <v/>
      </c>
      <c r="G184" s="95" t="str">
        <f>IFERROR(IF(VLOOKUP($A184,'Annex 2 EHV charges'!$A:$O,10,FALSE)=0,"",VLOOKUP($A184,'Annex 2 EHV charges'!$A:$O,10,FALSE)),"")</f>
        <v/>
      </c>
      <c r="H184" s="95" t="str">
        <f>IFERROR(IF(VLOOKUP($A184,'Annex 2 EHV charges'!$A:$O,11,FALSE)=0,"",VLOOKUP($A184,'Annex 2 EHV charges'!$A:$O,11,FALSE)),"")</f>
        <v/>
      </c>
    </row>
    <row r="185" spans="1:8" x14ac:dyDescent="0.2">
      <c r="A185" s="88" t="str">
        <f t="array" ref="A185">IFERROR(INDEX('Annex 2 EHV charges'!$A$11:$A$260, MATCH(0, IF(ISBLANK('Annex 2 EHV charges'!$A$11:$A$260),1, COUNTIF(A$4:$A184, 'Annex 2 EHV charges'!$A$11:$A$260)), 0)),"")</f>
        <v/>
      </c>
      <c r="B185" s="88" t="str">
        <f>IF($A185="","",VLOOKUP($A185,'Annex 2 EHV charges'!$A:$O,2,0))</f>
        <v/>
      </c>
      <c r="C185" s="89" t="str">
        <f>IF($A185="","",VLOOKUP($A185,'Annex 2 EHV charges'!$A:$O,3,0))</f>
        <v/>
      </c>
      <c r="D185" s="88" t="str">
        <f>IF($A185="","",VLOOKUP($A185,'Annex 2 EHV charges'!$A:$O,7,0))</f>
        <v/>
      </c>
      <c r="E185" s="93" t="str">
        <f>IFERROR(IF(VLOOKUP($A185,'Annex 2 EHV charges'!$A:$O,8,FALSE)=0,"",VLOOKUP($A185,'Annex 2 EHV charges'!$A:$O,8,FALSE)),"")</f>
        <v/>
      </c>
      <c r="F185" s="94" t="str">
        <f>IFERROR(IF(VLOOKUP($A185,'Annex 2 EHV charges'!$A:$O,9,FALSE)=0,"",VLOOKUP($A185,'Annex 2 EHV charges'!$A:$O,9,FALSE)),"")</f>
        <v/>
      </c>
      <c r="G185" s="95" t="str">
        <f>IFERROR(IF(VLOOKUP($A185,'Annex 2 EHV charges'!$A:$O,10,FALSE)=0,"",VLOOKUP($A185,'Annex 2 EHV charges'!$A:$O,10,FALSE)),"")</f>
        <v/>
      </c>
      <c r="H185" s="95" t="str">
        <f>IFERROR(IF(VLOOKUP($A185,'Annex 2 EHV charges'!$A:$O,11,FALSE)=0,"",VLOOKUP($A185,'Annex 2 EHV charges'!$A:$O,11,FALSE)),"")</f>
        <v/>
      </c>
    </row>
    <row r="186" spans="1:8" x14ac:dyDescent="0.2">
      <c r="A186" s="88" t="str">
        <f t="array" ref="A186">IFERROR(INDEX('Annex 2 EHV charges'!$A$11:$A$260, MATCH(0, IF(ISBLANK('Annex 2 EHV charges'!$A$11:$A$260),1, COUNTIF(A$4:$A185, 'Annex 2 EHV charges'!$A$11:$A$260)), 0)),"")</f>
        <v/>
      </c>
      <c r="B186" s="88" t="str">
        <f>IF($A186="","",VLOOKUP($A186,'Annex 2 EHV charges'!$A:$O,2,0))</f>
        <v/>
      </c>
      <c r="C186" s="89" t="str">
        <f>IF($A186="","",VLOOKUP($A186,'Annex 2 EHV charges'!$A:$O,3,0))</f>
        <v/>
      </c>
      <c r="D186" s="88" t="str">
        <f>IF($A186="","",VLOOKUP($A186,'Annex 2 EHV charges'!$A:$O,7,0))</f>
        <v/>
      </c>
      <c r="E186" s="93" t="str">
        <f>IFERROR(IF(VLOOKUP($A186,'Annex 2 EHV charges'!$A:$O,8,FALSE)=0,"",VLOOKUP($A186,'Annex 2 EHV charges'!$A:$O,8,FALSE)),"")</f>
        <v/>
      </c>
      <c r="F186" s="94" t="str">
        <f>IFERROR(IF(VLOOKUP($A186,'Annex 2 EHV charges'!$A:$O,9,FALSE)=0,"",VLOOKUP($A186,'Annex 2 EHV charges'!$A:$O,9,FALSE)),"")</f>
        <v/>
      </c>
      <c r="G186" s="95" t="str">
        <f>IFERROR(IF(VLOOKUP($A186,'Annex 2 EHV charges'!$A:$O,10,FALSE)=0,"",VLOOKUP($A186,'Annex 2 EHV charges'!$A:$O,10,FALSE)),"")</f>
        <v/>
      </c>
      <c r="H186" s="95" t="str">
        <f>IFERROR(IF(VLOOKUP($A186,'Annex 2 EHV charges'!$A:$O,11,FALSE)=0,"",VLOOKUP($A186,'Annex 2 EHV charges'!$A:$O,11,FALSE)),"")</f>
        <v/>
      </c>
    </row>
    <row r="187" spans="1:8" x14ac:dyDescent="0.2">
      <c r="A187" s="88" t="str">
        <f t="array" ref="A187">IFERROR(INDEX('Annex 2 EHV charges'!$A$11:$A$260, MATCH(0, IF(ISBLANK('Annex 2 EHV charges'!$A$11:$A$260),1, COUNTIF(A$4:$A186, 'Annex 2 EHV charges'!$A$11:$A$260)), 0)),"")</f>
        <v/>
      </c>
      <c r="B187" s="88" t="str">
        <f>IF($A187="","",VLOOKUP($A187,'Annex 2 EHV charges'!$A:$O,2,0))</f>
        <v/>
      </c>
      <c r="C187" s="89" t="str">
        <f>IF($A187="","",VLOOKUP($A187,'Annex 2 EHV charges'!$A:$O,3,0))</f>
        <v/>
      </c>
      <c r="D187" s="88" t="str">
        <f>IF($A187="","",VLOOKUP($A187,'Annex 2 EHV charges'!$A:$O,7,0))</f>
        <v/>
      </c>
      <c r="E187" s="93" t="str">
        <f>IFERROR(IF(VLOOKUP($A187,'Annex 2 EHV charges'!$A:$O,8,FALSE)=0,"",VLOOKUP($A187,'Annex 2 EHV charges'!$A:$O,8,FALSE)),"")</f>
        <v/>
      </c>
      <c r="F187" s="94" t="str">
        <f>IFERROR(IF(VLOOKUP($A187,'Annex 2 EHV charges'!$A:$O,9,FALSE)=0,"",VLOOKUP($A187,'Annex 2 EHV charges'!$A:$O,9,FALSE)),"")</f>
        <v/>
      </c>
      <c r="G187" s="95" t="str">
        <f>IFERROR(IF(VLOOKUP($A187,'Annex 2 EHV charges'!$A:$O,10,FALSE)=0,"",VLOOKUP($A187,'Annex 2 EHV charges'!$A:$O,10,FALSE)),"")</f>
        <v/>
      </c>
      <c r="H187" s="95" t="str">
        <f>IFERROR(IF(VLOOKUP($A187,'Annex 2 EHV charges'!$A:$O,11,FALSE)=0,"",VLOOKUP($A187,'Annex 2 EHV charges'!$A:$O,11,FALSE)),"")</f>
        <v/>
      </c>
    </row>
    <row r="188" spans="1:8" x14ac:dyDescent="0.2">
      <c r="A188" s="88" t="str">
        <f t="array" ref="A188">IFERROR(INDEX('Annex 2 EHV charges'!$A$11:$A$260, MATCH(0, IF(ISBLANK('Annex 2 EHV charges'!$A$11:$A$260),1, COUNTIF(A$4:$A187, 'Annex 2 EHV charges'!$A$11:$A$260)), 0)),"")</f>
        <v/>
      </c>
      <c r="B188" s="88" t="str">
        <f>IF($A188="","",VLOOKUP($A188,'Annex 2 EHV charges'!$A:$O,2,0))</f>
        <v/>
      </c>
      <c r="C188" s="89" t="str">
        <f>IF($A188="","",VLOOKUP($A188,'Annex 2 EHV charges'!$A:$O,3,0))</f>
        <v/>
      </c>
      <c r="D188" s="88" t="str">
        <f>IF($A188="","",VLOOKUP($A188,'Annex 2 EHV charges'!$A:$O,7,0))</f>
        <v/>
      </c>
      <c r="E188" s="93" t="str">
        <f>IFERROR(IF(VLOOKUP($A188,'Annex 2 EHV charges'!$A:$O,8,FALSE)=0,"",VLOOKUP($A188,'Annex 2 EHV charges'!$A:$O,8,FALSE)),"")</f>
        <v/>
      </c>
      <c r="F188" s="94" t="str">
        <f>IFERROR(IF(VLOOKUP($A188,'Annex 2 EHV charges'!$A:$O,9,FALSE)=0,"",VLOOKUP($A188,'Annex 2 EHV charges'!$A:$O,9,FALSE)),"")</f>
        <v/>
      </c>
      <c r="G188" s="95" t="str">
        <f>IFERROR(IF(VLOOKUP($A188,'Annex 2 EHV charges'!$A:$O,10,FALSE)=0,"",VLOOKUP($A188,'Annex 2 EHV charges'!$A:$O,10,FALSE)),"")</f>
        <v/>
      </c>
      <c r="H188" s="95" t="str">
        <f>IFERROR(IF(VLOOKUP($A188,'Annex 2 EHV charges'!$A:$O,11,FALSE)=0,"",VLOOKUP($A188,'Annex 2 EHV charges'!$A:$O,11,FALSE)),"")</f>
        <v/>
      </c>
    </row>
    <row r="189" spans="1:8" x14ac:dyDescent="0.2">
      <c r="A189" s="88" t="str">
        <f t="array" ref="A189">IFERROR(INDEX('Annex 2 EHV charges'!$A$11:$A$260, MATCH(0, IF(ISBLANK('Annex 2 EHV charges'!$A$11:$A$260),1, COUNTIF(A$4:$A188, 'Annex 2 EHV charges'!$A$11:$A$260)), 0)),"")</f>
        <v/>
      </c>
      <c r="B189" s="88" t="str">
        <f>IF($A189="","",VLOOKUP($A189,'Annex 2 EHV charges'!$A:$O,2,0))</f>
        <v/>
      </c>
      <c r="C189" s="89" t="str">
        <f>IF($A189="","",VLOOKUP($A189,'Annex 2 EHV charges'!$A:$O,3,0))</f>
        <v/>
      </c>
      <c r="D189" s="88" t="str">
        <f>IF($A189="","",VLOOKUP($A189,'Annex 2 EHV charges'!$A:$O,7,0))</f>
        <v/>
      </c>
      <c r="E189" s="93" t="str">
        <f>IFERROR(IF(VLOOKUP($A189,'Annex 2 EHV charges'!$A:$O,8,FALSE)=0,"",VLOOKUP($A189,'Annex 2 EHV charges'!$A:$O,8,FALSE)),"")</f>
        <v/>
      </c>
      <c r="F189" s="94" t="str">
        <f>IFERROR(IF(VLOOKUP($A189,'Annex 2 EHV charges'!$A:$O,9,FALSE)=0,"",VLOOKUP($A189,'Annex 2 EHV charges'!$A:$O,9,FALSE)),"")</f>
        <v/>
      </c>
      <c r="G189" s="95" t="str">
        <f>IFERROR(IF(VLOOKUP($A189,'Annex 2 EHV charges'!$A:$O,10,FALSE)=0,"",VLOOKUP($A189,'Annex 2 EHV charges'!$A:$O,10,FALSE)),"")</f>
        <v/>
      </c>
      <c r="H189" s="95" t="str">
        <f>IFERROR(IF(VLOOKUP($A189,'Annex 2 EHV charges'!$A:$O,11,FALSE)=0,"",VLOOKUP($A189,'Annex 2 EHV charges'!$A:$O,11,FALSE)),"")</f>
        <v/>
      </c>
    </row>
    <row r="190" spans="1:8" x14ac:dyDescent="0.2">
      <c r="A190" s="88" t="str">
        <f t="array" ref="A190">IFERROR(INDEX('Annex 2 EHV charges'!$A$11:$A$260, MATCH(0, IF(ISBLANK('Annex 2 EHV charges'!$A$11:$A$260),1, COUNTIF(A$4:$A189, 'Annex 2 EHV charges'!$A$11:$A$260)), 0)),"")</f>
        <v/>
      </c>
      <c r="B190" s="88" t="str">
        <f>IF($A190="","",VLOOKUP($A190,'Annex 2 EHV charges'!$A:$O,2,0))</f>
        <v/>
      </c>
      <c r="C190" s="89" t="str">
        <f>IF($A190="","",VLOOKUP($A190,'Annex 2 EHV charges'!$A:$O,3,0))</f>
        <v/>
      </c>
      <c r="D190" s="88" t="str">
        <f>IF($A190="","",VLOOKUP($A190,'Annex 2 EHV charges'!$A:$O,7,0))</f>
        <v/>
      </c>
      <c r="E190" s="93" t="str">
        <f>IFERROR(IF(VLOOKUP($A190,'Annex 2 EHV charges'!$A:$O,8,FALSE)=0,"",VLOOKUP($A190,'Annex 2 EHV charges'!$A:$O,8,FALSE)),"")</f>
        <v/>
      </c>
      <c r="F190" s="94" t="str">
        <f>IFERROR(IF(VLOOKUP($A190,'Annex 2 EHV charges'!$A:$O,9,FALSE)=0,"",VLOOKUP($A190,'Annex 2 EHV charges'!$A:$O,9,FALSE)),"")</f>
        <v/>
      </c>
      <c r="G190" s="95" t="str">
        <f>IFERROR(IF(VLOOKUP($A190,'Annex 2 EHV charges'!$A:$O,10,FALSE)=0,"",VLOOKUP($A190,'Annex 2 EHV charges'!$A:$O,10,FALSE)),"")</f>
        <v/>
      </c>
      <c r="H190" s="95" t="str">
        <f>IFERROR(IF(VLOOKUP($A190,'Annex 2 EHV charges'!$A:$O,11,FALSE)=0,"",VLOOKUP($A190,'Annex 2 EHV charges'!$A:$O,11,FALSE)),"")</f>
        <v/>
      </c>
    </row>
    <row r="191" spans="1:8" x14ac:dyDescent="0.2">
      <c r="A191" s="88" t="str">
        <f t="array" ref="A191">IFERROR(INDEX('Annex 2 EHV charges'!$A$11:$A$260, MATCH(0, IF(ISBLANK('Annex 2 EHV charges'!$A$11:$A$260),1, COUNTIF(A$4:$A190, 'Annex 2 EHV charges'!$A$11:$A$260)), 0)),"")</f>
        <v/>
      </c>
      <c r="B191" s="88" t="str">
        <f>IF($A191="","",VLOOKUP($A191,'Annex 2 EHV charges'!$A:$O,2,0))</f>
        <v/>
      </c>
      <c r="C191" s="89" t="str">
        <f>IF($A191="","",VLOOKUP($A191,'Annex 2 EHV charges'!$A:$O,3,0))</f>
        <v/>
      </c>
      <c r="D191" s="88" t="str">
        <f>IF($A191="","",VLOOKUP($A191,'Annex 2 EHV charges'!$A:$O,7,0))</f>
        <v/>
      </c>
      <c r="E191" s="93" t="str">
        <f>IFERROR(IF(VLOOKUP($A191,'Annex 2 EHV charges'!$A:$O,8,FALSE)=0,"",VLOOKUP($A191,'Annex 2 EHV charges'!$A:$O,8,FALSE)),"")</f>
        <v/>
      </c>
      <c r="F191" s="94" t="str">
        <f>IFERROR(IF(VLOOKUP($A191,'Annex 2 EHV charges'!$A:$O,9,FALSE)=0,"",VLOOKUP($A191,'Annex 2 EHV charges'!$A:$O,9,FALSE)),"")</f>
        <v/>
      </c>
      <c r="G191" s="95" t="str">
        <f>IFERROR(IF(VLOOKUP($A191,'Annex 2 EHV charges'!$A:$O,10,FALSE)=0,"",VLOOKUP($A191,'Annex 2 EHV charges'!$A:$O,10,FALSE)),"")</f>
        <v/>
      </c>
      <c r="H191" s="95" t="str">
        <f>IFERROR(IF(VLOOKUP($A191,'Annex 2 EHV charges'!$A:$O,11,FALSE)=0,"",VLOOKUP($A191,'Annex 2 EHV charges'!$A:$O,11,FALSE)),"")</f>
        <v/>
      </c>
    </row>
    <row r="192" spans="1:8" x14ac:dyDescent="0.2">
      <c r="A192" s="88" t="str">
        <f t="array" ref="A192">IFERROR(INDEX('Annex 2 EHV charges'!$A$11:$A$260, MATCH(0, IF(ISBLANK('Annex 2 EHV charges'!$A$11:$A$260),1, COUNTIF(A$4:$A191, 'Annex 2 EHV charges'!$A$11:$A$260)), 0)),"")</f>
        <v/>
      </c>
      <c r="B192" s="88" t="str">
        <f>IF($A192="","",VLOOKUP($A192,'Annex 2 EHV charges'!$A:$O,2,0))</f>
        <v/>
      </c>
      <c r="C192" s="89" t="str">
        <f>IF($A192="","",VLOOKUP($A192,'Annex 2 EHV charges'!$A:$O,3,0))</f>
        <v/>
      </c>
      <c r="D192" s="88" t="str">
        <f>IF($A192="","",VLOOKUP($A192,'Annex 2 EHV charges'!$A:$O,7,0))</f>
        <v/>
      </c>
      <c r="E192" s="93" t="str">
        <f>IFERROR(IF(VLOOKUP($A192,'Annex 2 EHV charges'!$A:$O,8,FALSE)=0,"",VLOOKUP($A192,'Annex 2 EHV charges'!$A:$O,8,FALSE)),"")</f>
        <v/>
      </c>
      <c r="F192" s="94" t="str">
        <f>IFERROR(IF(VLOOKUP($A192,'Annex 2 EHV charges'!$A:$O,9,FALSE)=0,"",VLOOKUP($A192,'Annex 2 EHV charges'!$A:$O,9,FALSE)),"")</f>
        <v/>
      </c>
      <c r="G192" s="95" t="str">
        <f>IFERROR(IF(VLOOKUP($A192,'Annex 2 EHV charges'!$A:$O,10,FALSE)=0,"",VLOOKUP($A192,'Annex 2 EHV charges'!$A:$O,10,FALSE)),"")</f>
        <v/>
      </c>
      <c r="H192" s="95" t="str">
        <f>IFERROR(IF(VLOOKUP($A192,'Annex 2 EHV charges'!$A:$O,11,FALSE)=0,"",VLOOKUP($A192,'Annex 2 EHV charges'!$A:$O,11,FALSE)),"")</f>
        <v/>
      </c>
    </row>
    <row r="193" spans="1:8" x14ac:dyDescent="0.2">
      <c r="A193" s="88" t="str">
        <f t="array" ref="A193">IFERROR(INDEX('Annex 2 EHV charges'!$A$11:$A$260, MATCH(0, IF(ISBLANK('Annex 2 EHV charges'!$A$11:$A$260),1, COUNTIF(A$4:$A192, 'Annex 2 EHV charges'!$A$11:$A$260)), 0)),"")</f>
        <v/>
      </c>
      <c r="B193" s="88" t="str">
        <f>IF($A193="","",VLOOKUP($A193,'Annex 2 EHV charges'!$A:$O,2,0))</f>
        <v/>
      </c>
      <c r="C193" s="89" t="str">
        <f>IF($A193="","",VLOOKUP($A193,'Annex 2 EHV charges'!$A:$O,3,0))</f>
        <v/>
      </c>
      <c r="D193" s="88" t="str">
        <f>IF($A193="","",VLOOKUP($A193,'Annex 2 EHV charges'!$A:$O,7,0))</f>
        <v/>
      </c>
      <c r="E193" s="93" t="str">
        <f>IFERROR(IF(VLOOKUP($A193,'Annex 2 EHV charges'!$A:$O,8,FALSE)=0,"",VLOOKUP($A193,'Annex 2 EHV charges'!$A:$O,8,FALSE)),"")</f>
        <v/>
      </c>
      <c r="F193" s="94" t="str">
        <f>IFERROR(IF(VLOOKUP($A193,'Annex 2 EHV charges'!$A:$O,9,FALSE)=0,"",VLOOKUP($A193,'Annex 2 EHV charges'!$A:$O,9,FALSE)),"")</f>
        <v/>
      </c>
      <c r="G193" s="95" t="str">
        <f>IFERROR(IF(VLOOKUP($A193,'Annex 2 EHV charges'!$A:$O,10,FALSE)=0,"",VLOOKUP($A193,'Annex 2 EHV charges'!$A:$O,10,FALSE)),"")</f>
        <v/>
      </c>
      <c r="H193" s="95" t="str">
        <f>IFERROR(IF(VLOOKUP($A193,'Annex 2 EHV charges'!$A:$O,11,FALSE)=0,"",VLOOKUP($A193,'Annex 2 EHV charges'!$A:$O,11,FALSE)),"")</f>
        <v/>
      </c>
    </row>
    <row r="194" spans="1:8" x14ac:dyDescent="0.2">
      <c r="A194" s="88" t="str">
        <f t="array" ref="A194">IFERROR(INDEX('Annex 2 EHV charges'!$A$11:$A$260, MATCH(0, IF(ISBLANK('Annex 2 EHV charges'!$A$11:$A$260),1, COUNTIF(A$4:$A193, 'Annex 2 EHV charges'!$A$11:$A$260)), 0)),"")</f>
        <v/>
      </c>
      <c r="B194" s="88" t="str">
        <f>IF($A194="","",VLOOKUP($A194,'Annex 2 EHV charges'!$A:$O,2,0))</f>
        <v/>
      </c>
      <c r="C194" s="89" t="str">
        <f>IF($A194="","",VLOOKUP($A194,'Annex 2 EHV charges'!$A:$O,3,0))</f>
        <v/>
      </c>
      <c r="D194" s="88" t="str">
        <f>IF($A194="","",VLOOKUP($A194,'Annex 2 EHV charges'!$A:$O,7,0))</f>
        <v/>
      </c>
      <c r="E194" s="93" t="str">
        <f>IFERROR(IF(VLOOKUP($A194,'Annex 2 EHV charges'!$A:$O,8,FALSE)=0,"",VLOOKUP($A194,'Annex 2 EHV charges'!$A:$O,8,FALSE)),"")</f>
        <v/>
      </c>
      <c r="F194" s="94" t="str">
        <f>IFERROR(IF(VLOOKUP($A194,'Annex 2 EHV charges'!$A:$O,9,FALSE)=0,"",VLOOKUP($A194,'Annex 2 EHV charges'!$A:$O,9,FALSE)),"")</f>
        <v/>
      </c>
      <c r="G194" s="95" t="str">
        <f>IFERROR(IF(VLOOKUP($A194,'Annex 2 EHV charges'!$A:$O,10,FALSE)=0,"",VLOOKUP($A194,'Annex 2 EHV charges'!$A:$O,10,FALSE)),"")</f>
        <v/>
      </c>
      <c r="H194" s="95" t="str">
        <f>IFERROR(IF(VLOOKUP($A194,'Annex 2 EHV charges'!$A:$O,11,FALSE)=0,"",VLOOKUP($A194,'Annex 2 EHV charges'!$A:$O,11,FALSE)),"")</f>
        <v/>
      </c>
    </row>
    <row r="195" spans="1:8" x14ac:dyDescent="0.2">
      <c r="A195" s="88" t="str">
        <f t="array" ref="A195">IFERROR(INDEX('Annex 2 EHV charges'!$A$11:$A$260, MATCH(0, IF(ISBLANK('Annex 2 EHV charges'!$A$11:$A$260),1, COUNTIF(A$4:$A194, 'Annex 2 EHV charges'!$A$11:$A$260)), 0)),"")</f>
        <v/>
      </c>
      <c r="B195" s="88" t="str">
        <f>IF($A195="","",VLOOKUP($A195,'Annex 2 EHV charges'!$A:$O,2,0))</f>
        <v/>
      </c>
      <c r="C195" s="89" t="str">
        <f>IF($A195="","",VLOOKUP($A195,'Annex 2 EHV charges'!$A:$O,3,0))</f>
        <v/>
      </c>
      <c r="D195" s="88" t="str">
        <f>IF($A195="","",VLOOKUP($A195,'Annex 2 EHV charges'!$A:$O,7,0))</f>
        <v/>
      </c>
      <c r="E195" s="93" t="str">
        <f>IFERROR(IF(VLOOKUP($A195,'Annex 2 EHV charges'!$A:$O,8,FALSE)=0,"",VLOOKUP($A195,'Annex 2 EHV charges'!$A:$O,8,FALSE)),"")</f>
        <v/>
      </c>
      <c r="F195" s="94" t="str">
        <f>IFERROR(IF(VLOOKUP($A195,'Annex 2 EHV charges'!$A:$O,9,FALSE)=0,"",VLOOKUP($A195,'Annex 2 EHV charges'!$A:$O,9,FALSE)),"")</f>
        <v/>
      </c>
      <c r="G195" s="95" t="str">
        <f>IFERROR(IF(VLOOKUP($A195,'Annex 2 EHV charges'!$A:$O,10,FALSE)=0,"",VLOOKUP($A195,'Annex 2 EHV charges'!$A:$O,10,FALSE)),"")</f>
        <v/>
      </c>
      <c r="H195" s="95" t="str">
        <f>IFERROR(IF(VLOOKUP($A195,'Annex 2 EHV charges'!$A:$O,11,FALSE)=0,"",VLOOKUP($A195,'Annex 2 EHV charges'!$A:$O,11,FALSE)),"")</f>
        <v/>
      </c>
    </row>
    <row r="196" spans="1:8" x14ac:dyDescent="0.2">
      <c r="A196" s="88" t="str">
        <f t="array" ref="A196">IFERROR(INDEX('Annex 2 EHV charges'!$A$11:$A$260, MATCH(0, IF(ISBLANK('Annex 2 EHV charges'!$A$11:$A$260),1, COUNTIF(A$4:$A195, 'Annex 2 EHV charges'!$A$11:$A$260)), 0)),"")</f>
        <v/>
      </c>
      <c r="B196" s="88" t="str">
        <f>IF($A196="","",VLOOKUP($A196,'Annex 2 EHV charges'!$A:$O,2,0))</f>
        <v/>
      </c>
      <c r="C196" s="89" t="str">
        <f>IF($A196="","",VLOOKUP($A196,'Annex 2 EHV charges'!$A:$O,3,0))</f>
        <v/>
      </c>
      <c r="D196" s="88" t="str">
        <f>IF($A196="","",VLOOKUP($A196,'Annex 2 EHV charges'!$A:$O,7,0))</f>
        <v/>
      </c>
      <c r="E196" s="93" t="str">
        <f>IFERROR(IF(VLOOKUP($A196,'Annex 2 EHV charges'!$A:$O,8,FALSE)=0,"",VLOOKUP($A196,'Annex 2 EHV charges'!$A:$O,8,FALSE)),"")</f>
        <v/>
      </c>
      <c r="F196" s="94" t="str">
        <f>IFERROR(IF(VLOOKUP($A196,'Annex 2 EHV charges'!$A:$O,9,FALSE)=0,"",VLOOKUP($A196,'Annex 2 EHV charges'!$A:$O,9,FALSE)),"")</f>
        <v/>
      </c>
      <c r="G196" s="95" t="str">
        <f>IFERROR(IF(VLOOKUP($A196,'Annex 2 EHV charges'!$A:$O,10,FALSE)=0,"",VLOOKUP($A196,'Annex 2 EHV charges'!$A:$O,10,FALSE)),"")</f>
        <v/>
      </c>
      <c r="H196" s="95" t="str">
        <f>IFERROR(IF(VLOOKUP($A196,'Annex 2 EHV charges'!$A:$O,11,FALSE)=0,"",VLOOKUP($A196,'Annex 2 EHV charges'!$A:$O,11,FALSE)),"")</f>
        <v/>
      </c>
    </row>
    <row r="197" spans="1:8" x14ac:dyDescent="0.2">
      <c r="A197" s="88" t="str">
        <f t="array" ref="A197">IFERROR(INDEX('Annex 2 EHV charges'!$A$11:$A$260, MATCH(0, IF(ISBLANK('Annex 2 EHV charges'!$A$11:$A$260),1, COUNTIF(A$4:$A196, 'Annex 2 EHV charges'!$A$11:$A$260)), 0)),"")</f>
        <v/>
      </c>
      <c r="B197" s="88" t="str">
        <f>IF($A197="","",VLOOKUP($A197,'Annex 2 EHV charges'!$A:$O,2,0))</f>
        <v/>
      </c>
      <c r="C197" s="89" t="str">
        <f>IF($A197="","",VLOOKUP($A197,'Annex 2 EHV charges'!$A:$O,3,0))</f>
        <v/>
      </c>
      <c r="D197" s="88" t="str">
        <f>IF($A197="","",VLOOKUP($A197,'Annex 2 EHV charges'!$A:$O,7,0))</f>
        <v/>
      </c>
      <c r="E197" s="93" t="str">
        <f>IFERROR(IF(VLOOKUP($A197,'Annex 2 EHV charges'!$A:$O,8,FALSE)=0,"",VLOOKUP($A197,'Annex 2 EHV charges'!$A:$O,8,FALSE)),"")</f>
        <v/>
      </c>
      <c r="F197" s="94" t="str">
        <f>IFERROR(IF(VLOOKUP($A197,'Annex 2 EHV charges'!$A:$O,9,FALSE)=0,"",VLOOKUP($A197,'Annex 2 EHV charges'!$A:$O,9,FALSE)),"")</f>
        <v/>
      </c>
      <c r="G197" s="95" t="str">
        <f>IFERROR(IF(VLOOKUP($A197,'Annex 2 EHV charges'!$A:$O,10,FALSE)=0,"",VLOOKUP($A197,'Annex 2 EHV charges'!$A:$O,10,FALSE)),"")</f>
        <v/>
      </c>
      <c r="H197" s="95" t="str">
        <f>IFERROR(IF(VLOOKUP($A197,'Annex 2 EHV charges'!$A:$O,11,FALSE)=0,"",VLOOKUP($A197,'Annex 2 EHV charges'!$A:$O,11,FALSE)),"")</f>
        <v/>
      </c>
    </row>
    <row r="198" spans="1:8" x14ac:dyDescent="0.2">
      <c r="A198" s="88" t="str">
        <f t="array" ref="A198">IFERROR(INDEX('Annex 2 EHV charges'!$A$11:$A$260, MATCH(0, IF(ISBLANK('Annex 2 EHV charges'!$A$11:$A$260),1, COUNTIF(A$4:$A197, 'Annex 2 EHV charges'!$A$11:$A$260)), 0)),"")</f>
        <v/>
      </c>
      <c r="B198" s="88" t="str">
        <f>IF($A198="","",VLOOKUP($A198,'Annex 2 EHV charges'!$A:$O,2,0))</f>
        <v/>
      </c>
      <c r="C198" s="89" t="str">
        <f>IF($A198="","",VLOOKUP($A198,'Annex 2 EHV charges'!$A:$O,3,0))</f>
        <v/>
      </c>
      <c r="D198" s="88" t="str">
        <f>IF($A198="","",VLOOKUP($A198,'Annex 2 EHV charges'!$A:$O,7,0))</f>
        <v/>
      </c>
      <c r="E198" s="93" t="str">
        <f>IFERROR(IF(VLOOKUP($A198,'Annex 2 EHV charges'!$A:$O,8,FALSE)=0,"",VLOOKUP($A198,'Annex 2 EHV charges'!$A:$O,8,FALSE)),"")</f>
        <v/>
      </c>
      <c r="F198" s="94" t="str">
        <f>IFERROR(IF(VLOOKUP($A198,'Annex 2 EHV charges'!$A:$O,9,FALSE)=0,"",VLOOKUP($A198,'Annex 2 EHV charges'!$A:$O,9,FALSE)),"")</f>
        <v/>
      </c>
      <c r="G198" s="95" t="str">
        <f>IFERROR(IF(VLOOKUP($A198,'Annex 2 EHV charges'!$A:$O,10,FALSE)=0,"",VLOOKUP($A198,'Annex 2 EHV charges'!$A:$O,10,FALSE)),"")</f>
        <v/>
      </c>
      <c r="H198" s="95" t="str">
        <f>IFERROR(IF(VLOOKUP($A198,'Annex 2 EHV charges'!$A:$O,11,FALSE)=0,"",VLOOKUP($A198,'Annex 2 EHV charges'!$A:$O,11,FALSE)),"")</f>
        <v/>
      </c>
    </row>
    <row r="199" spans="1:8" x14ac:dyDescent="0.2">
      <c r="A199" s="88" t="str">
        <f t="array" ref="A199">IFERROR(INDEX('Annex 2 EHV charges'!$A$11:$A$260, MATCH(0, IF(ISBLANK('Annex 2 EHV charges'!$A$11:$A$260),1, COUNTIF(A$4:$A198, 'Annex 2 EHV charges'!$A$11:$A$260)), 0)),"")</f>
        <v/>
      </c>
      <c r="B199" s="88" t="str">
        <f>IF($A199="","",VLOOKUP($A199,'Annex 2 EHV charges'!$A:$O,2,0))</f>
        <v/>
      </c>
      <c r="C199" s="89" t="str">
        <f>IF($A199="","",VLOOKUP($A199,'Annex 2 EHV charges'!$A:$O,3,0))</f>
        <v/>
      </c>
      <c r="D199" s="88" t="str">
        <f>IF($A199="","",VLOOKUP($A199,'Annex 2 EHV charges'!$A:$O,7,0))</f>
        <v/>
      </c>
      <c r="E199" s="93" t="str">
        <f>IFERROR(IF(VLOOKUP($A199,'Annex 2 EHV charges'!$A:$O,8,FALSE)=0,"",VLOOKUP($A199,'Annex 2 EHV charges'!$A:$O,8,FALSE)),"")</f>
        <v/>
      </c>
      <c r="F199" s="94" t="str">
        <f>IFERROR(IF(VLOOKUP($A199,'Annex 2 EHV charges'!$A:$O,9,FALSE)=0,"",VLOOKUP($A199,'Annex 2 EHV charges'!$A:$O,9,FALSE)),"")</f>
        <v/>
      </c>
      <c r="G199" s="95" t="str">
        <f>IFERROR(IF(VLOOKUP($A199,'Annex 2 EHV charges'!$A:$O,10,FALSE)=0,"",VLOOKUP($A199,'Annex 2 EHV charges'!$A:$O,10,FALSE)),"")</f>
        <v/>
      </c>
      <c r="H199" s="95" t="str">
        <f>IFERROR(IF(VLOOKUP($A199,'Annex 2 EHV charges'!$A:$O,11,FALSE)=0,"",VLOOKUP($A199,'Annex 2 EHV charges'!$A:$O,11,FALSE)),"")</f>
        <v/>
      </c>
    </row>
    <row r="200" spans="1:8" x14ac:dyDescent="0.2">
      <c r="A200" s="88" t="str">
        <f t="array" ref="A200">IFERROR(INDEX('Annex 2 EHV charges'!$A$11:$A$260, MATCH(0, IF(ISBLANK('Annex 2 EHV charges'!$A$11:$A$260),1, COUNTIF(A$4:$A199, 'Annex 2 EHV charges'!$A$11:$A$260)), 0)),"")</f>
        <v/>
      </c>
      <c r="B200" s="88" t="str">
        <f>IF($A200="","",VLOOKUP($A200,'Annex 2 EHV charges'!$A:$O,2,0))</f>
        <v/>
      </c>
      <c r="C200" s="89" t="str">
        <f>IF($A200="","",VLOOKUP($A200,'Annex 2 EHV charges'!$A:$O,3,0))</f>
        <v/>
      </c>
      <c r="D200" s="88" t="str">
        <f>IF($A200="","",VLOOKUP($A200,'Annex 2 EHV charges'!$A:$O,7,0))</f>
        <v/>
      </c>
      <c r="E200" s="93" t="str">
        <f>IFERROR(IF(VLOOKUP($A200,'Annex 2 EHV charges'!$A:$O,8,FALSE)=0,"",VLOOKUP($A200,'Annex 2 EHV charges'!$A:$O,8,FALSE)),"")</f>
        <v/>
      </c>
      <c r="F200" s="94" t="str">
        <f>IFERROR(IF(VLOOKUP($A200,'Annex 2 EHV charges'!$A:$O,9,FALSE)=0,"",VLOOKUP($A200,'Annex 2 EHV charges'!$A:$O,9,FALSE)),"")</f>
        <v/>
      </c>
      <c r="G200" s="95" t="str">
        <f>IFERROR(IF(VLOOKUP($A200,'Annex 2 EHV charges'!$A:$O,10,FALSE)=0,"",VLOOKUP($A200,'Annex 2 EHV charges'!$A:$O,10,FALSE)),"")</f>
        <v/>
      </c>
      <c r="H200" s="95" t="str">
        <f>IFERROR(IF(VLOOKUP($A200,'Annex 2 EHV charges'!$A:$O,11,FALSE)=0,"",VLOOKUP($A200,'Annex 2 EHV charges'!$A:$O,11,FALSE)),"")</f>
        <v/>
      </c>
    </row>
    <row r="201" spans="1:8" x14ac:dyDescent="0.2">
      <c r="A201" s="88" t="str">
        <f t="array" ref="A201">IFERROR(INDEX('Annex 2 EHV charges'!$A$11:$A$260, MATCH(0, IF(ISBLANK('Annex 2 EHV charges'!$A$11:$A$260),1, COUNTIF(A$4:$A200, 'Annex 2 EHV charges'!$A$11:$A$260)), 0)),"")</f>
        <v/>
      </c>
      <c r="B201" s="88" t="str">
        <f>IF($A201="","",VLOOKUP($A201,'Annex 2 EHV charges'!$A:$O,2,0))</f>
        <v/>
      </c>
      <c r="C201" s="89" t="str">
        <f>IF($A201="","",VLOOKUP($A201,'Annex 2 EHV charges'!$A:$O,3,0))</f>
        <v/>
      </c>
      <c r="D201" s="88" t="str">
        <f>IF($A201="","",VLOOKUP($A201,'Annex 2 EHV charges'!$A:$O,7,0))</f>
        <v/>
      </c>
      <c r="E201" s="93" t="str">
        <f>IFERROR(IF(VLOOKUP($A201,'Annex 2 EHV charges'!$A:$O,8,FALSE)=0,"",VLOOKUP($A201,'Annex 2 EHV charges'!$A:$O,8,FALSE)),"")</f>
        <v/>
      </c>
      <c r="F201" s="94" t="str">
        <f>IFERROR(IF(VLOOKUP($A201,'Annex 2 EHV charges'!$A:$O,9,FALSE)=0,"",VLOOKUP($A201,'Annex 2 EHV charges'!$A:$O,9,FALSE)),"")</f>
        <v/>
      </c>
      <c r="G201" s="95" t="str">
        <f>IFERROR(IF(VLOOKUP($A201,'Annex 2 EHV charges'!$A:$O,10,FALSE)=0,"",VLOOKUP($A201,'Annex 2 EHV charges'!$A:$O,10,FALSE)),"")</f>
        <v/>
      </c>
      <c r="H201" s="95" t="str">
        <f>IFERROR(IF(VLOOKUP($A201,'Annex 2 EHV charges'!$A:$O,11,FALSE)=0,"",VLOOKUP($A201,'Annex 2 EHV charges'!$A:$O,11,FALSE)),"")</f>
        <v/>
      </c>
    </row>
    <row r="202" spans="1:8" x14ac:dyDescent="0.2">
      <c r="A202" s="88" t="str">
        <f t="array" ref="A202">IFERROR(INDEX('Annex 2 EHV charges'!$A$11:$A$260, MATCH(0, IF(ISBLANK('Annex 2 EHV charges'!$A$11:$A$260),1, COUNTIF(A$4:$A201, 'Annex 2 EHV charges'!$A$11:$A$260)), 0)),"")</f>
        <v/>
      </c>
      <c r="B202" s="88" t="str">
        <f>IF($A202="","",VLOOKUP($A202,'Annex 2 EHV charges'!$A:$O,2,0))</f>
        <v/>
      </c>
      <c r="C202" s="89" t="str">
        <f>IF($A202="","",VLOOKUP($A202,'Annex 2 EHV charges'!$A:$O,3,0))</f>
        <v/>
      </c>
      <c r="D202" s="88" t="str">
        <f>IF($A202="","",VLOOKUP($A202,'Annex 2 EHV charges'!$A:$O,7,0))</f>
        <v/>
      </c>
      <c r="E202" s="93" t="str">
        <f>IFERROR(IF(VLOOKUP($A202,'Annex 2 EHV charges'!$A:$O,8,FALSE)=0,"",VLOOKUP($A202,'Annex 2 EHV charges'!$A:$O,8,FALSE)),"")</f>
        <v/>
      </c>
      <c r="F202" s="94" t="str">
        <f>IFERROR(IF(VLOOKUP($A202,'Annex 2 EHV charges'!$A:$O,9,FALSE)=0,"",VLOOKUP($A202,'Annex 2 EHV charges'!$A:$O,9,FALSE)),"")</f>
        <v/>
      </c>
      <c r="G202" s="95" t="str">
        <f>IFERROR(IF(VLOOKUP($A202,'Annex 2 EHV charges'!$A:$O,10,FALSE)=0,"",VLOOKUP($A202,'Annex 2 EHV charges'!$A:$O,10,FALSE)),"")</f>
        <v/>
      </c>
      <c r="H202" s="95" t="str">
        <f>IFERROR(IF(VLOOKUP($A202,'Annex 2 EHV charges'!$A:$O,11,FALSE)=0,"",VLOOKUP($A202,'Annex 2 EHV charges'!$A:$O,11,FALSE)),"")</f>
        <v/>
      </c>
    </row>
    <row r="203" spans="1:8" x14ac:dyDescent="0.2">
      <c r="A203" s="88" t="str">
        <f t="array" ref="A203">IFERROR(INDEX('Annex 2 EHV charges'!$A$11:$A$260, MATCH(0, IF(ISBLANK('Annex 2 EHV charges'!$A$11:$A$260),1, COUNTIF(A$4:$A202, 'Annex 2 EHV charges'!$A$11:$A$260)), 0)),"")</f>
        <v/>
      </c>
      <c r="B203" s="88" t="str">
        <f>IF($A203="","",VLOOKUP($A203,'Annex 2 EHV charges'!$A:$O,2,0))</f>
        <v/>
      </c>
      <c r="C203" s="89" t="str">
        <f>IF($A203="","",VLOOKUP($A203,'Annex 2 EHV charges'!$A:$O,3,0))</f>
        <v/>
      </c>
      <c r="D203" s="88" t="str">
        <f>IF($A203="","",VLOOKUP($A203,'Annex 2 EHV charges'!$A:$O,7,0))</f>
        <v/>
      </c>
      <c r="E203" s="93" t="str">
        <f>IFERROR(IF(VLOOKUP($A203,'Annex 2 EHV charges'!$A:$O,8,FALSE)=0,"",VLOOKUP($A203,'Annex 2 EHV charges'!$A:$O,8,FALSE)),"")</f>
        <v/>
      </c>
      <c r="F203" s="94" t="str">
        <f>IFERROR(IF(VLOOKUP($A203,'Annex 2 EHV charges'!$A:$O,9,FALSE)=0,"",VLOOKUP($A203,'Annex 2 EHV charges'!$A:$O,9,FALSE)),"")</f>
        <v/>
      </c>
      <c r="G203" s="95" t="str">
        <f>IFERROR(IF(VLOOKUP($A203,'Annex 2 EHV charges'!$A:$O,10,FALSE)=0,"",VLOOKUP($A203,'Annex 2 EHV charges'!$A:$O,10,FALSE)),"")</f>
        <v/>
      </c>
      <c r="H203" s="95" t="str">
        <f>IFERROR(IF(VLOOKUP($A203,'Annex 2 EHV charges'!$A:$O,11,FALSE)=0,"",VLOOKUP($A203,'Annex 2 EHV charges'!$A:$O,11,FALSE)),"")</f>
        <v/>
      </c>
    </row>
    <row r="204" spans="1:8" x14ac:dyDescent="0.2">
      <c r="A204" s="88" t="str">
        <f t="array" ref="A204">IFERROR(INDEX('Annex 2 EHV charges'!$A$11:$A$260, MATCH(0, IF(ISBLANK('Annex 2 EHV charges'!$A$11:$A$260),1, COUNTIF(A$4:$A203, 'Annex 2 EHV charges'!$A$11:$A$260)), 0)),"")</f>
        <v/>
      </c>
      <c r="B204" s="88" t="str">
        <f>IF($A204="","",VLOOKUP($A204,'Annex 2 EHV charges'!$A:$O,2,0))</f>
        <v/>
      </c>
      <c r="C204" s="89" t="str">
        <f>IF($A204="","",VLOOKUP($A204,'Annex 2 EHV charges'!$A:$O,3,0))</f>
        <v/>
      </c>
      <c r="D204" s="88" t="str">
        <f>IF($A204="","",VLOOKUP($A204,'Annex 2 EHV charges'!$A:$O,7,0))</f>
        <v/>
      </c>
      <c r="E204" s="93" t="str">
        <f>IFERROR(IF(VLOOKUP($A204,'Annex 2 EHV charges'!$A:$O,8,FALSE)=0,"",VLOOKUP($A204,'Annex 2 EHV charges'!$A:$O,8,FALSE)),"")</f>
        <v/>
      </c>
      <c r="F204" s="94" t="str">
        <f>IFERROR(IF(VLOOKUP($A204,'Annex 2 EHV charges'!$A:$O,9,FALSE)=0,"",VLOOKUP($A204,'Annex 2 EHV charges'!$A:$O,9,FALSE)),"")</f>
        <v/>
      </c>
      <c r="G204" s="95" t="str">
        <f>IFERROR(IF(VLOOKUP($A204,'Annex 2 EHV charges'!$A:$O,10,FALSE)=0,"",VLOOKUP($A204,'Annex 2 EHV charges'!$A:$O,10,FALSE)),"")</f>
        <v/>
      </c>
      <c r="H204" s="95" t="str">
        <f>IFERROR(IF(VLOOKUP($A204,'Annex 2 EHV charges'!$A:$O,11,FALSE)=0,"",VLOOKUP($A204,'Annex 2 EHV charges'!$A:$O,11,FALSE)),"")</f>
        <v/>
      </c>
    </row>
    <row r="205" spans="1:8" x14ac:dyDescent="0.2">
      <c r="A205" s="88" t="str">
        <f t="array" ref="A205">IFERROR(INDEX('Annex 2 EHV charges'!$A$11:$A$260, MATCH(0, IF(ISBLANK('Annex 2 EHV charges'!$A$11:$A$260),1, COUNTIF(A$4:$A204, 'Annex 2 EHV charges'!$A$11:$A$260)), 0)),"")</f>
        <v/>
      </c>
      <c r="B205" s="88" t="str">
        <f>IF($A205="","",VLOOKUP($A205,'Annex 2 EHV charges'!$A:$O,2,0))</f>
        <v/>
      </c>
      <c r="C205" s="89" t="str">
        <f>IF($A205="","",VLOOKUP($A205,'Annex 2 EHV charges'!$A:$O,3,0))</f>
        <v/>
      </c>
      <c r="D205" s="88" t="str">
        <f>IF($A205="","",VLOOKUP($A205,'Annex 2 EHV charges'!$A:$O,7,0))</f>
        <v/>
      </c>
      <c r="E205" s="93" t="str">
        <f>IFERROR(IF(VLOOKUP($A205,'Annex 2 EHV charges'!$A:$O,8,FALSE)=0,"",VLOOKUP($A205,'Annex 2 EHV charges'!$A:$O,8,FALSE)),"")</f>
        <v/>
      </c>
      <c r="F205" s="94" t="str">
        <f>IFERROR(IF(VLOOKUP($A205,'Annex 2 EHV charges'!$A:$O,9,FALSE)=0,"",VLOOKUP($A205,'Annex 2 EHV charges'!$A:$O,9,FALSE)),"")</f>
        <v/>
      </c>
      <c r="G205" s="95" t="str">
        <f>IFERROR(IF(VLOOKUP($A205,'Annex 2 EHV charges'!$A:$O,10,FALSE)=0,"",VLOOKUP($A205,'Annex 2 EHV charges'!$A:$O,10,FALSE)),"")</f>
        <v/>
      </c>
      <c r="H205" s="95" t="str">
        <f>IFERROR(IF(VLOOKUP($A205,'Annex 2 EHV charges'!$A:$O,11,FALSE)=0,"",VLOOKUP($A205,'Annex 2 EHV charges'!$A:$O,11,FALSE)),"")</f>
        <v/>
      </c>
    </row>
    <row r="206" spans="1:8" x14ac:dyDescent="0.2">
      <c r="A206" s="88" t="str">
        <f t="array" ref="A206">IFERROR(INDEX('Annex 2 EHV charges'!$A$11:$A$260, MATCH(0, IF(ISBLANK('Annex 2 EHV charges'!$A$11:$A$260),1, COUNTIF(A$4:$A205, 'Annex 2 EHV charges'!$A$11:$A$260)), 0)),"")</f>
        <v/>
      </c>
      <c r="B206" s="88" t="str">
        <f>IF($A206="","",VLOOKUP($A206,'Annex 2 EHV charges'!$A:$O,2,0))</f>
        <v/>
      </c>
      <c r="C206" s="89" t="str">
        <f>IF($A206="","",VLOOKUP($A206,'Annex 2 EHV charges'!$A:$O,3,0))</f>
        <v/>
      </c>
      <c r="D206" s="88" t="str">
        <f>IF($A206="","",VLOOKUP($A206,'Annex 2 EHV charges'!$A:$O,7,0))</f>
        <v/>
      </c>
      <c r="E206" s="93" t="str">
        <f>IFERROR(IF(VLOOKUP($A206,'Annex 2 EHV charges'!$A:$O,8,FALSE)=0,"",VLOOKUP($A206,'Annex 2 EHV charges'!$A:$O,8,FALSE)),"")</f>
        <v/>
      </c>
      <c r="F206" s="94" t="str">
        <f>IFERROR(IF(VLOOKUP($A206,'Annex 2 EHV charges'!$A:$O,9,FALSE)=0,"",VLOOKUP($A206,'Annex 2 EHV charges'!$A:$O,9,FALSE)),"")</f>
        <v/>
      </c>
      <c r="G206" s="95" t="str">
        <f>IFERROR(IF(VLOOKUP($A206,'Annex 2 EHV charges'!$A:$O,10,FALSE)=0,"",VLOOKUP($A206,'Annex 2 EHV charges'!$A:$O,10,FALSE)),"")</f>
        <v/>
      </c>
      <c r="H206" s="95" t="str">
        <f>IFERROR(IF(VLOOKUP($A206,'Annex 2 EHV charges'!$A:$O,11,FALSE)=0,"",VLOOKUP($A206,'Annex 2 EHV charges'!$A:$O,11,FALSE)),"")</f>
        <v/>
      </c>
    </row>
    <row r="207" spans="1:8" x14ac:dyDescent="0.2">
      <c r="A207" s="88" t="str">
        <f t="array" ref="A207">IFERROR(INDEX('Annex 2 EHV charges'!$A$11:$A$260, MATCH(0, IF(ISBLANK('Annex 2 EHV charges'!$A$11:$A$260),1, COUNTIF(A$4:$A206, 'Annex 2 EHV charges'!$A$11:$A$260)), 0)),"")</f>
        <v/>
      </c>
      <c r="B207" s="88" t="str">
        <f>IF($A207="","",VLOOKUP($A207,'Annex 2 EHV charges'!$A:$O,2,0))</f>
        <v/>
      </c>
      <c r="C207" s="89" t="str">
        <f>IF($A207="","",VLOOKUP($A207,'Annex 2 EHV charges'!$A:$O,3,0))</f>
        <v/>
      </c>
      <c r="D207" s="88" t="str">
        <f>IF($A207="","",VLOOKUP($A207,'Annex 2 EHV charges'!$A:$O,7,0))</f>
        <v/>
      </c>
      <c r="E207" s="93" t="str">
        <f>IFERROR(IF(VLOOKUP($A207,'Annex 2 EHV charges'!$A:$O,8,FALSE)=0,"",VLOOKUP($A207,'Annex 2 EHV charges'!$A:$O,8,FALSE)),"")</f>
        <v/>
      </c>
      <c r="F207" s="94" t="str">
        <f>IFERROR(IF(VLOOKUP($A207,'Annex 2 EHV charges'!$A:$O,9,FALSE)=0,"",VLOOKUP($A207,'Annex 2 EHV charges'!$A:$O,9,FALSE)),"")</f>
        <v/>
      </c>
      <c r="G207" s="95" t="str">
        <f>IFERROR(IF(VLOOKUP($A207,'Annex 2 EHV charges'!$A:$O,10,FALSE)=0,"",VLOOKUP($A207,'Annex 2 EHV charges'!$A:$O,10,FALSE)),"")</f>
        <v/>
      </c>
      <c r="H207" s="95" t="str">
        <f>IFERROR(IF(VLOOKUP($A207,'Annex 2 EHV charges'!$A:$O,11,FALSE)=0,"",VLOOKUP($A207,'Annex 2 EHV charges'!$A:$O,11,FALSE)),"")</f>
        <v/>
      </c>
    </row>
    <row r="208" spans="1:8" x14ac:dyDescent="0.2">
      <c r="A208" s="88" t="str">
        <f t="array" ref="A208">IFERROR(INDEX('Annex 2 EHV charges'!$A$11:$A$260, MATCH(0, IF(ISBLANK('Annex 2 EHV charges'!$A$11:$A$260),1, COUNTIF(A$4:$A207, 'Annex 2 EHV charges'!$A$11:$A$260)), 0)),"")</f>
        <v/>
      </c>
      <c r="B208" s="88" t="str">
        <f>IF($A208="","",VLOOKUP($A208,'Annex 2 EHV charges'!$A:$O,2,0))</f>
        <v/>
      </c>
      <c r="C208" s="89" t="str">
        <f>IF($A208="","",VLOOKUP($A208,'Annex 2 EHV charges'!$A:$O,3,0))</f>
        <v/>
      </c>
      <c r="D208" s="88" t="str">
        <f>IF($A208="","",VLOOKUP($A208,'Annex 2 EHV charges'!$A:$O,7,0))</f>
        <v/>
      </c>
      <c r="E208" s="93" t="str">
        <f>IFERROR(IF(VLOOKUP($A208,'Annex 2 EHV charges'!$A:$O,8,FALSE)=0,"",VLOOKUP($A208,'Annex 2 EHV charges'!$A:$O,8,FALSE)),"")</f>
        <v/>
      </c>
      <c r="F208" s="94" t="str">
        <f>IFERROR(IF(VLOOKUP($A208,'Annex 2 EHV charges'!$A:$O,9,FALSE)=0,"",VLOOKUP($A208,'Annex 2 EHV charges'!$A:$O,9,FALSE)),"")</f>
        <v/>
      </c>
      <c r="G208" s="95" t="str">
        <f>IFERROR(IF(VLOOKUP($A208,'Annex 2 EHV charges'!$A:$O,10,FALSE)=0,"",VLOOKUP($A208,'Annex 2 EHV charges'!$A:$O,10,FALSE)),"")</f>
        <v/>
      </c>
      <c r="H208" s="95" t="str">
        <f>IFERROR(IF(VLOOKUP($A208,'Annex 2 EHV charges'!$A:$O,11,FALSE)=0,"",VLOOKUP($A208,'Annex 2 EHV charges'!$A:$O,11,FALSE)),"")</f>
        <v/>
      </c>
    </row>
    <row r="209" spans="1:8" x14ac:dyDescent="0.2">
      <c r="A209" s="88" t="str">
        <f t="array" ref="A209">IFERROR(INDEX('Annex 2 EHV charges'!$A$11:$A$260, MATCH(0, IF(ISBLANK('Annex 2 EHV charges'!$A$11:$A$260),1, COUNTIF(A$4:$A208, 'Annex 2 EHV charges'!$A$11:$A$260)), 0)),"")</f>
        <v/>
      </c>
      <c r="B209" s="88" t="str">
        <f>IF($A209="","",VLOOKUP($A209,'Annex 2 EHV charges'!$A:$O,2,0))</f>
        <v/>
      </c>
      <c r="C209" s="89" t="str">
        <f>IF($A209="","",VLOOKUP($A209,'Annex 2 EHV charges'!$A:$O,3,0))</f>
        <v/>
      </c>
      <c r="D209" s="88" t="str">
        <f>IF($A209="","",VLOOKUP($A209,'Annex 2 EHV charges'!$A:$O,7,0))</f>
        <v/>
      </c>
      <c r="E209" s="93" t="str">
        <f>IFERROR(IF(VLOOKUP($A209,'Annex 2 EHV charges'!$A:$O,8,FALSE)=0,"",VLOOKUP($A209,'Annex 2 EHV charges'!$A:$O,8,FALSE)),"")</f>
        <v/>
      </c>
      <c r="F209" s="94" t="str">
        <f>IFERROR(IF(VLOOKUP($A209,'Annex 2 EHV charges'!$A:$O,9,FALSE)=0,"",VLOOKUP($A209,'Annex 2 EHV charges'!$A:$O,9,FALSE)),"")</f>
        <v/>
      </c>
      <c r="G209" s="95" t="str">
        <f>IFERROR(IF(VLOOKUP($A209,'Annex 2 EHV charges'!$A:$O,10,FALSE)=0,"",VLOOKUP($A209,'Annex 2 EHV charges'!$A:$O,10,FALSE)),"")</f>
        <v/>
      </c>
      <c r="H209" s="95" t="str">
        <f>IFERROR(IF(VLOOKUP($A209,'Annex 2 EHV charges'!$A:$O,11,FALSE)=0,"",VLOOKUP($A209,'Annex 2 EHV charges'!$A:$O,11,FALSE)),"")</f>
        <v/>
      </c>
    </row>
    <row r="210" spans="1:8" x14ac:dyDescent="0.2">
      <c r="A210" s="88" t="str">
        <f t="array" ref="A210">IFERROR(INDEX('Annex 2 EHV charges'!$A$11:$A$260, MATCH(0, IF(ISBLANK('Annex 2 EHV charges'!$A$11:$A$260),1, COUNTIF(A$4:$A209, 'Annex 2 EHV charges'!$A$11:$A$260)), 0)),"")</f>
        <v/>
      </c>
      <c r="B210" s="88" t="str">
        <f>IF($A210="","",VLOOKUP($A210,'Annex 2 EHV charges'!$A:$O,2,0))</f>
        <v/>
      </c>
      <c r="C210" s="89" t="str">
        <f>IF($A210="","",VLOOKUP($A210,'Annex 2 EHV charges'!$A:$O,3,0))</f>
        <v/>
      </c>
      <c r="D210" s="88" t="str">
        <f>IF($A210="","",VLOOKUP($A210,'Annex 2 EHV charges'!$A:$O,7,0))</f>
        <v/>
      </c>
      <c r="E210" s="93" t="str">
        <f>IFERROR(IF(VLOOKUP($A210,'Annex 2 EHV charges'!$A:$O,8,FALSE)=0,"",VLOOKUP($A210,'Annex 2 EHV charges'!$A:$O,8,FALSE)),"")</f>
        <v/>
      </c>
      <c r="F210" s="94" t="str">
        <f>IFERROR(IF(VLOOKUP($A210,'Annex 2 EHV charges'!$A:$O,9,FALSE)=0,"",VLOOKUP($A210,'Annex 2 EHV charges'!$A:$O,9,FALSE)),"")</f>
        <v/>
      </c>
      <c r="G210" s="95" t="str">
        <f>IFERROR(IF(VLOOKUP($A210,'Annex 2 EHV charges'!$A:$O,10,FALSE)=0,"",VLOOKUP($A210,'Annex 2 EHV charges'!$A:$O,10,FALSE)),"")</f>
        <v/>
      </c>
      <c r="H210" s="95" t="str">
        <f>IFERROR(IF(VLOOKUP($A210,'Annex 2 EHV charges'!$A:$O,11,FALSE)=0,"",VLOOKUP($A210,'Annex 2 EHV charges'!$A:$O,11,FALSE)),"")</f>
        <v/>
      </c>
    </row>
    <row r="211" spans="1:8" x14ac:dyDescent="0.2">
      <c r="A211" s="88" t="str">
        <f t="array" ref="A211">IFERROR(INDEX('Annex 2 EHV charges'!$A$11:$A$260, MATCH(0, IF(ISBLANK('Annex 2 EHV charges'!$A$11:$A$260),1, COUNTIF(A$4:$A210, 'Annex 2 EHV charges'!$A$11:$A$260)), 0)),"")</f>
        <v/>
      </c>
      <c r="B211" s="88" t="str">
        <f>IF($A211="","",VLOOKUP($A211,'Annex 2 EHV charges'!$A:$O,2,0))</f>
        <v/>
      </c>
      <c r="C211" s="89" t="str">
        <f>IF($A211="","",VLOOKUP($A211,'Annex 2 EHV charges'!$A:$O,3,0))</f>
        <v/>
      </c>
      <c r="D211" s="88" t="str">
        <f>IF($A211="","",VLOOKUP($A211,'Annex 2 EHV charges'!$A:$O,7,0))</f>
        <v/>
      </c>
      <c r="E211" s="93" t="str">
        <f>IFERROR(IF(VLOOKUP($A211,'Annex 2 EHV charges'!$A:$O,8,FALSE)=0,"",VLOOKUP($A211,'Annex 2 EHV charges'!$A:$O,8,FALSE)),"")</f>
        <v/>
      </c>
      <c r="F211" s="94" t="str">
        <f>IFERROR(IF(VLOOKUP($A211,'Annex 2 EHV charges'!$A:$O,9,FALSE)=0,"",VLOOKUP($A211,'Annex 2 EHV charges'!$A:$O,9,FALSE)),"")</f>
        <v/>
      </c>
      <c r="G211" s="95" t="str">
        <f>IFERROR(IF(VLOOKUP($A211,'Annex 2 EHV charges'!$A:$O,10,FALSE)=0,"",VLOOKUP($A211,'Annex 2 EHV charges'!$A:$O,10,FALSE)),"")</f>
        <v/>
      </c>
      <c r="H211" s="95" t="str">
        <f>IFERROR(IF(VLOOKUP($A211,'Annex 2 EHV charges'!$A:$O,11,FALSE)=0,"",VLOOKUP($A211,'Annex 2 EHV charges'!$A:$O,11,FALSE)),"")</f>
        <v/>
      </c>
    </row>
    <row r="212" spans="1:8" x14ac:dyDescent="0.2">
      <c r="A212" s="88" t="str">
        <f t="array" ref="A212">IFERROR(INDEX('Annex 2 EHV charges'!$A$11:$A$260, MATCH(0, IF(ISBLANK('Annex 2 EHV charges'!$A$11:$A$260),1, COUNTIF(A$4:$A211, 'Annex 2 EHV charges'!$A$11:$A$260)), 0)),"")</f>
        <v/>
      </c>
      <c r="B212" s="88" t="str">
        <f>IF($A212="","",VLOOKUP($A212,'Annex 2 EHV charges'!$A:$O,2,0))</f>
        <v/>
      </c>
      <c r="C212" s="89" t="str">
        <f>IF($A212="","",VLOOKUP($A212,'Annex 2 EHV charges'!$A:$O,3,0))</f>
        <v/>
      </c>
      <c r="D212" s="88" t="str">
        <f>IF($A212="","",VLOOKUP($A212,'Annex 2 EHV charges'!$A:$O,7,0))</f>
        <v/>
      </c>
      <c r="E212" s="93" t="str">
        <f>IFERROR(IF(VLOOKUP($A212,'Annex 2 EHV charges'!$A:$O,8,FALSE)=0,"",VLOOKUP($A212,'Annex 2 EHV charges'!$A:$O,8,FALSE)),"")</f>
        <v/>
      </c>
      <c r="F212" s="94" t="str">
        <f>IFERROR(IF(VLOOKUP($A212,'Annex 2 EHV charges'!$A:$O,9,FALSE)=0,"",VLOOKUP($A212,'Annex 2 EHV charges'!$A:$O,9,FALSE)),"")</f>
        <v/>
      </c>
      <c r="G212" s="95" t="str">
        <f>IFERROR(IF(VLOOKUP($A212,'Annex 2 EHV charges'!$A:$O,10,FALSE)=0,"",VLOOKUP($A212,'Annex 2 EHV charges'!$A:$O,10,FALSE)),"")</f>
        <v/>
      </c>
      <c r="H212" s="95" t="str">
        <f>IFERROR(IF(VLOOKUP($A212,'Annex 2 EHV charges'!$A:$O,11,FALSE)=0,"",VLOOKUP($A212,'Annex 2 EHV charges'!$A:$O,11,FALSE)),"")</f>
        <v/>
      </c>
    </row>
    <row r="213" spans="1:8" x14ac:dyDescent="0.2">
      <c r="A213" s="88" t="str">
        <f t="array" ref="A213">IFERROR(INDEX('Annex 2 EHV charges'!$A$11:$A$260, MATCH(0, IF(ISBLANK('Annex 2 EHV charges'!$A$11:$A$260),1, COUNTIF(A$4:$A212, 'Annex 2 EHV charges'!$A$11:$A$260)), 0)),"")</f>
        <v/>
      </c>
      <c r="B213" s="88" t="str">
        <f>IF($A213="","",VLOOKUP($A213,'Annex 2 EHV charges'!$A:$O,2,0))</f>
        <v/>
      </c>
      <c r="C213" s="89" t="str">
        <f>IF($A213="","",VLOOKUP($A213,'Annex 2 EHV charges'!$A:$O,3,0))</f>
        <v/>
      </c>
      <c r="D213" s="88" t="str">
        <f>IF($A213="","",VLOOKUP($A213,'Annex 2 EHV charges'!$A:$O,7,0))</f>
        <v/>
      </c>
      <c r="E213" s="93" t="str">
        <f>IFERROR(IF(VLOOKUP($A213,'Annex 2 EHV charges'!$A:$O,8,FALSE)=0,"",VLOOKUP($A213,'Annex 2 EHV charges'!$A:$O,8,FALSE)),"")</f>
        <v/>
      </c>
      <c r="F213" s="94" t="str">
        <f>IFERROR(IF(VLOOKUP($A213,'Annex 2 EHV charges'!$A:$O,9,FALSE)=0,"",VLOOKUP($A213,'Annex 2 EHV charges'!$A:$O,9,FALSE)),"")</f>
        <v/>
      </c>
      <c r="G213" s="95" t="str">
        <f>IFERROR(IF(VLOOKUP($A213,'Annex 2 EHV charges'!$A:$O,10,FALSE)=0,"",VLOOKUP($A213,'Annex 2 EHV charges'!$A:$O,10,FALSE)),"")</f>
        <v/>
      </c>
      <c r="H213" s="95" t="str">
        <f>IFERROR(IF(VLOOKUP($A213,'Annex 2 EHV charges'!$A:$O,11,FALSE)=0,"",VLOOKUP($A213,'Annex 2 EHV charges'!$A:$O,11,FALSE)),"")</f>
        <v/>
      </c>
    </row>
    <row r="214" spans="1:8" x14ac:dyDescent="0.2">
      <c r="A214" s="88" t="str">
        <f t="array" ref="A214">IFERROR(INDEX('Annex 2 EHV charges'!$A$11:$A$260, MATCH(0, IF(ISBLANK('Annex 2 EHV charges'!$A$11:$A$260),1, COUNTIF(A$4:$A213, 'Annex 2 EHV charges'!$A$11:$A$260)), 0)),"")</f>
        <v/>
      </c>
      <c r="B214" s="88" t="str">
        <f>IF($A214="","",VLOOKUP($A214,'Annex 2 EHV charges'!$A:$O,2,0))</f>
        <v/>
      </c>
      <c r="C214" s="89" t="str">
        <f>IF($A214="","",VLOOKUP($A214,'Annex 2 EHV charges'!$A:$O,3,0))</f>
        <v/>
      </c>
      <c r="D214" s="88" t="str">
        <f>IF($A214="","",VLOOKUP($A214,'Annex 2 EHV charges'!$A:$O,7,0))</f>
        <v/>
      </c>
      <c r="E214" s="93" t="str">
        <f>IFERROR(IF(VLOOKUP($A214,'Annex 2 EHV charges'!$A:$O,8,FALSE)=0,"",VLOOKUP($A214,'Annex 2 EHV charges'!$A:$O,8,FALSE)),"")</f>
        <v/>
      </c>
      <c r="F214" s="94" t="str">
        <f>IFERROR(IF(VLOOKUP($A214,'Annex 2 EHV charges'!$A:$O,9,FALSE)=0,"",VLOOKUP($A214,'Annex 2 EHV charges'!$A:$O,9,FALSE)),"")</f>
        <v/>
      </c>
      <c r="G214" s="95" t="str">
        <f>IFERROR(IF(VLOOKUP($A214,'Annex 2 EHV charges'!$A:$O,10,FALSE)=0,"",VLOOKUP($A214,'Annex 2 EHV charges'!$A:$O,10,FALSE)),"")</f>
        <v/>
      </c>
      <c r="H214" s="95" t="str">
        <f>IFERROR(IF(VLOOKUP($A214,'Annex 2 EHV charges'!$A:$O,11,FALSE)=0,"",VLOOKUP($A214,'Annex 2 EHV charges'!$A:$O,11,FALSE)),"")</f>
        <v/>
      </c>
    </row>
    <row r="215" spans="1:8" x14ac:dyDescent="0.2">
      <c r="A215" s="88" t="str">
        <f t="array" ref="A215">IFERROR(INDEX('Annex 2 EHV charges'!$A$11:$A$260, MATCH(0, IF(ISBLANK('Annex 2 EHV charges'!$A$11:$A$260),1, COUNTIF(A$4:$A214, 'Annex 2 EHV charges'!$A$11:$A$260)), 0)),"")</f>
        <v/>
      </c>
      <c r="B215" s="88" t="str">
        <f>IF($A215="","",VLOOKUP($A215,'Annex 2 EHV charges'!$A:$O,2,0))</f>
        <v/>
      </c>
      <c r="C215" s="89" t="str">
        <f>IF($A215="","",VLOOKUP($A215,'Annex 2 EHV charges'!$A:$O,3,0))</f>
        <v/>
      </c>
      <c r="D215" s="88" t="str">
        <f>IF($A215="","",VLOOKUP($A215,'Annex 2 EHV charges'!$A:$O,7,0))</f>
        <v/>
      </c>
      <c r="E215" s="93" t="str">
        <f>IFERROR(IF(VLOOKUP($A215,'Annex 2 EHV charges'!$A:$O,8,FALSE)=0,"",VLOOKUP($A215,'Annex 2 EHV charges'!$A:$O,8,FALSE)),"")</f>
        <v/>
      </c>
      <c r="F215" s="94" t="str">
        <f>IFERROR(IF(VLOOKUP($A215,'Annex 2 EHV charges'!$A:$O,9,FALSE)=0,"",VLOOKUP($A215,'Annex 2 EHV charges'!$A:$O,9,FALSE)),"")</f>
        <v/>
      </c>
      <c r="G215" s="95" t="str">
        <f>IFERROR(IF(VLOOKUP($A215,'Annex 2 EHV charges'!$A:$O,10,FALSE)=0,"",VLOOKUP($A215,'Annex 2 EHV charges'!$A:$O,10,FALSE)),"")</f>
        <v/>
      </c>
      <c r="H215" s="95" t="str">
        <f>IFERROR(IF(VLOOKUP($A215,'Annex 2 EHV charges'!$A:$O,11,FALSE)=0,"",VLOOKUP($A215,'Annex 2 EHV charges'!$A:$O,11,FALSE)),"")</f>
        <v/>
      </c>
    </row>
    <row r="216" spans="1:8" x14ac:dyDescent="0.2">
      <c r="A216" s="88" t="str">
        <f t="array" ref="A216">IFERROR(INDEX('Annex 2 EHV charges'!$A$11:$A$260, MATCH(0, IF(ISBLANK('Annex 2 EHV charges'!$A$11:$A$260),1, COUNTIF(A$4:$A215, 'Annex 2 EHV charges'!$A$11:$A$260)), 0)),"")</f>
        <v/>
      </c>
      <c r="B216" s="88" t="str">
        <f>IF($A216="","",VLOOKUP($A216,'Annex 2 EHV charges'!$A:$O,2,0))</f>
        <v/>
      </c>
      <c r="C216" s="89" t="str">
        <f>IF($A216="","",VLOOKUP($A216,'Annex 2 EHV charges'!$A:$O,3,0))</f>
        <v/>
      </c>
      <c r="D216" s="88" t="str">
        <f>IF($A216="","",VLOOKUP($A216,'Annex 2 EHV charges'!$A:$O,7,0))</f>
        <v/>
      </c>
      <c r="E216" s="93" t="str">
        <f>IFERROR(IF(VLOOKUP($A216,'Annex 2 EHV charges'!$A:$O,8,FALSE)=0,"",VLOOKUP($A216,'Annex 2 EHV charges'!$A:$O,8,FALSE)),"")</f>
        <v/>
      </c>
      <c r="F216" s="94" t="str">
        <f>IFERROR(IF(VLOOKUP($A216,'Annex 2 EHV charges'!$A:$O,9,FALSE)=0,"",VLOOKUP($A216,'Annex 2 EHV charges'!$A:$O,9,FALSE)),"")</f>
        <v/>
      </c>
      <c r="G216" s="95" t="str">
        <f>IFERROR(IF(VLOOKUP($A216,'Annex 2 EHV charges'!$A:$O,10,FALSE)=0,"",VLOOKUP($A216,'Annex 2 EHV charges'!$A:$O,10,FALSE)),"")</f>
        <v/>
      </c>
      <c r="H216" s="95" t="str">
        <f>IFERROR(IF(VLOOKUP($A216,'Annex 2 EHV charges'!$A:$O,11,FALSE)=0,"",VLOOKUP($A216,'Annex 2 EHV charges'!$A:$O,11,FALSE)),"")</f>
        <v/>
      </c>
    </row>
    <row r="217" spans="1:8" x14ac:dyDescent="0.2">
      <c r="A217" s="88" t="str">
        <f t="array" ref="A217">IFERROR(INDEX('Annex 2 EHV charges'!$A$11:$A$260, MATCH(0, IF(ISBLANK('Annex 2 EHV charges'!$A$11:$A$260),1, COUNTIF(A$4:$A216, 'Annex 2 EHV charges'!$A$11:$A$260)), 0)),"")</f>
        <v/>
      </c>
      <c r="B217" s="88" t="str">
        <f>IF($A217="","",VLOOKUP($A217,'Annex 2 EHV charges'!$A:$O,2,0))</f>
        <v/>
      </c>
      <c r="C217" s="89" t="str">
        <f>IF($A217="","",VLOOKUP($A217,'Annex 2 EHV charges'!$A:$O,3,0))</f>
        <v/>
      </c>
      <c r="D217" s="88" t="str">
        <f>IF($A217="","",VLOOKUP($A217,'Annex 2 EHV charges'!$A:$O,7,0))</f>
        <v/>
      </c>
      <c r="E217" s="93" t="str">
        <f>IFERROR(IF(VLOOKUP($A217,'Annex 2 EHV charges'!$A:$O,8,FALSE)=0,"",VLOOKUP($A217,'Annex 2 EHV charges'!$A:$O,8,FALSE)),"")</f>
        <v/>
      </c>
      <c r="F217" s="94" t="str">
        <f>IFERROR(IF(VLOOKUP($A217,'Annex 2 EHV charges'!$A:$O,9,FALSE)=0,"",VLOOKUP($A217,'Annex 2 EHV charges'!$A:$O,9,FALSE)),"")</f>
        <v/>
      </c>
      <c r="G217" s="95" t="str">
        <f>IFERROR(IF(VLOOKUP($A217,'Annex 2 EHV charges'!$A:$O,10,FALSE)=0,"",VLOOKUP($A217,'Annex 2 EHV charges'!$A:$O,10,FALSE)),"")</f>
        <v/>
      </c>
      <c r="H217" s="95" t="str">
        <f>IFERROR(IF(VLOOKUP($A217,'Annex 2 EHV charges'!$A:$O,11,FALSE)=0,"",VLOOKUP($A217,'Annex 2 EHV charges'!$A:$O,11,FALSE)),"")</f>
        <v/>
      </c>
    </row>
    <row r="218" spans="1:8" x14ac:dyDescent="0.2">
      <c r="A218" s="88" t="str">
        <f t="array" ref="A218">IFERROR(INDEX('Annex 2 EHV charges'!$A$11:$A$260, MATCH(0, IF(ISBLANK('Annex 2 EHV charges'!$A$11:$A$260),1, COUNTIF(A$4:$A217, 'Annex 2 EHV charges'!$A$11:$A$260)), 0)),"")</f>
        <v/>
      </c>
      <c r="B218" s="88" t="str">
        <f>IF($A218="","",VLOOKUP($A218,'Annex 2 EHV charges'!$A:$O,2,0))</f>
        <v/>
      </c>
      <c r="C218" s="89" t="str">
        <f>IF($A218="","",VLOOKUP($A218,'Annex 2 EHV charges'!$A:$O,3,0))</f>
        <v/>
      </c>
      <c r="D218" s="88" t="str">
        <f>IF($A218="","",VLOOKUP($A218,'Annex 2 EHV charges'!$A:$O,7,0))</f>
        <v/>
      </c>
      <c r="E218" s="93" t="str">
        <f>IFERROR(IF(VLOOKUP($A218,'Annex 2 EHV charges'!$A:$O,8,FALSE)=0,"",VLOOKUP($A218,'Annex 2 EHV charges'!$A:$O,8,FALSE)),"")</f>
        <v/>
      </c>
      <c r="F218" s="94" t="str">
        <f>IFERROR(IF(VLOOKUP($A218,'Annex 2 EHV charges'!$A:$O,9,FALSE)=0,"",VLOOKUP($A218,'Annex 2 EHV charges'!$A:$O,9,FALSE)),"")</f>
        <v/>
      </c>
      <c r="G218" s="95" t="str">
        <f>IFERROR(IF(VLOOKUP($A218,'Annex 2 EHV charges'!$A:$O,10,FALSE)=0,"",VLOOKUP($A218,'Annex 2 EHV charges'!$A:$O,10,FALSE)),"")</f>
        <v/>
      </c>
      <c r="H218" s="95" t="str">
        <f>IFERROR(IF(VLOOKUP($A218,'Annex 2 EHV charges'!$A:$O,11,FALSE)=0,"",VLOOKUP($A218,'Annex 2 EHV charges'!$A:$O,11,FALSE)),"")</f>
        <v/>
      </c>
    </row>
    <row r="219" spans="1:8" x14ac:dyDescent="0.2">
      <c r="A219" s="88" t="str">
        <f t="array" ref="A219">IFERROR(INDEX('Annex 2 EHV charges'!$A$11:$A$260, MATCH(0, IF(ISBLANK('Annex 2 EHV charges'!$A$11:$A$260),1, COUNTIF(A$4:$A218, 'Annex 2 EHV charges'!$A$11:$A$260)), 0)),"")</f>
        <v/>
      </c>
      <c r="B219" s="88" t="str">
        <f>IF($A219="","",VLOOKUP($A219,'Annex 2 EHV charges'!$A:$O,2,0))</f>
        <v/>
      </c>
      <c r="C219" s="89" t="str">
        <f>IF($A219="","",VLOOKUP($A219,'Annex 2 EHV charges'!$A:$O,3,0))</f>
        <v/>
      </c>
      <c r="D219" s="88" t="str">
        <f>IF($A219="","",VLOOKUP($A219,'Annex 2 EHV charges'!$A:$O,7,0))</f>
        <v/>
      </c>
      <c r="E219" s="93" t="str">
        <f>IFERROR(IF(VLOOKUP($A219,'Annex 2 EHV charges'!$A:$O,8,FALSE)=0,"",VLOOKUP($A219,'Annex 2 EHV charges'!$A:$O,8,FALSE)),"")</f>
        <v/>
      </c>
      <c r="F219" s="94" t="str">
        <f>IFERROR(IF(VLOOKUP($A219,'Annex 2 EHV charges'!$A:$O,9,FALSE)=0,"",VLOOKUP($A219,'Annex 2 EHV charges'!$A:$O,9,FALSE)),"")</f>
        <v/>
      </c>
      <c r="G219" s="95" t="str">
        <f>IFERROR(IF(VLOOKUP($A219,'Annex 2 EHV charges'!$A:$O,10,FALSE)=0,"",VLOOKUP($A219,'Annex 2 EHV charges'!$A:$O,10,FALSE)),"")</f>
        <v/>
      </c>
      <c r="H219" s="95" t="str">
        <f>IFERROR(IF(VLOOKUP($A219,'Annex 2 EHV charges'!$A:$O,11,FALSE)=0,"",VLOOKUP($A219,'Annex 2 EHV charges'!$A:$O,11,FALSE)),"")</f>
        <v/>
      </c>
    </row>
    <row r="220" spans="1:8" x14ac:dyDescent="0.2">
      <c r="A220" s="88" t="str">
        <f t="array" ref="A220">IFERROR(INDEX('Annex 2 EHV charges'!$A$11:$A$260, MATCH(0, IF(ISBLANK('Annex 2 EHV charges'!$A$11:$A$260),1, COUNTIF(A$4:$A219, 'Annex 2 EHV charges'!$A$11:$A$260)), 0)),"")</f>
        <v/>
      </c>
      <c r="B220" s="88" t="str">
        <f>IF($A220="","",VLOOKUP($A220,'Annex 2 EHV charges'!$A:$O,2,0))</f>
        <v/>
      </c>
      <c r="C220" s="89" t="str">
        <f>IF($A220="","",VLOOKUP($A220,'Annex 2 EHV charges'!$A:$O,3,0))</f>
        <v/>
      </c>
      <c r="D220" s="88" t="str">
        <f>IF($A220="","",VLOOKUP($A220,'Annex 2 EHV charges'!$A:$O,7,0))</f>
        <v/>
      </c>
      <c r="E220" s="93" t="str">
        <f>IFERROR(IF(VLOOKUP($A220,'Annex 2 EHV charges'!$A:$O,8,FALSE)=0,"",VLOOKUP($A220,'Annex 2 EHV charges'!$A:$O,8,FALSE)),"")</f>
        <v/>
      </c>
      <c r="F220" s="94" t="str">
        <f>IFERROR(IF(VLOOKUP($A220,'Annex 2 EHV charges'!$A:$O,9,FALSE)=0,"",VLOOKUP($A220,'Annex 2 EHV charges'!$A:$O,9,FALSE)),"")</f>
        <v/>
      </c>
      <c r="G220" s="95" t="str">
        <f>IFERROR(IF(VLOOKUP($A220,'Annex 2 EHV charges'!$A:$O,10,FALSE)=0,"",VLOOKUP($A220,'Annex 2 EHV charges'!$A:$O,10,FALSE)),"")</f>
        <v/>
      </c>
      <c r="H220" s="95" t="str">
        <f>IFERROR(IF(VLOOKUP($A220,'Annex 2 EHV charges'!$A:$O,11,FALSE)=0,"",VLOOKUP($A220,'Annex 2 EHV charges'!$A:$O,11,FALSE)),"")</f>
        <v/>
      </c>
    </row>
    <row r="221" spans="1:8" x14ac:dyDescent="0.2">
      <c r="A221" s="88" t="str">
        <f t="array" ref="A221">IFERROR(INDEX('Annex 2 EHV charges'!$A$11:$A$260, MATCH(0, IF(ISBLANK('Annex 2 EHV charges'!$A$11:$A$260),1, COUNTIF(A$4:$A220, 'Annex 2 EHV charges'!$A$11:$A$260)), 0)),"")</f>
        <v/>
      </c>
      <c r="B221" s="88" t="str">
        <f>IF($A221="","",VLOOKUP($A221,'Annex 2 EHV charges'!$A:$O,2,0))</f>
        <v/>
      </c>
      <c r="C221" s="89" t="str">
        <f>IF($A221="","",VLOOKUP($A221,'Annex 2 EHV charges'!$A:$O,3,0))</f>
        <v/>
      </c>
      <c r="D221" s="88" t="str">
        <f>IF($A221="","",VLOOKUP($A221,'Annex 2 EHV charges'!$A:$O,7,0))</f>
        <v/>
      </c>
      <c r="E221" s="93" t="str">
        <f>IFERROR(IF(VLOOKUP($A221,'Annex 2 EHV charges'!$A:$O,8,FALSE)=0,"",VLOOKUP($A221,'Annex 2 EHV charges'!$A:$O,8,FALSE)),"")</f>
        <v/>
      </c>
      <c r="F221" s="94" t="str">
        <f>IFERROR(IF(VLOOKUP($A221,'Annex 2 EHV charges'!$A:$O,9,FALSE)=0,"",VLOOKUP($A221,'Annex 2 EHV charges'!$A:$O,9,FALSE)),"")</f>
        <v/>
      </c>
      <c r="G221" s="95" t="str">
        <f>IFERROR(IF(VLOOKUP($A221,'Annex 2 EHV charges'!$A:$O,10,FALSE)=0,"",VLOOKUP($A221,'Annex 2 EHV charges'!$A:$O,10,FALSE)),"")</f>
        <v/>
      </c>
      <c r="H221" s="95" t="str">
        <f>IFERROR(IF(VLOOKUP($A221,'Annex 2 EHV charges'!$A:$O,11,FALSE)=0,"",VLOOKUP($A221,'Annex 2 EHV charges'!$A:$O,11,FALSE)),"")</f>
        <v/>
      </c>
    </row>
    <row r="222" spans="1:8" x14ac:dyDescent="0.2">
      <c r="A222" s="88" t="str">
        <f t="array" ref="A222">IFERROR(INDEX('Annex 2 EHV charges'!$A$11:$A$260, MATCH(0, IF(ISBLANK('Annex 2 EHV charges'!$A$11:$A$260),1, COUNTIF(A$4:$A221, 'Annex 2 EHV charges'!$A$11:$A$260)), 0)),"")</f>
        <v/>
      </c>
      <c r="B222" s="88" t="str">
        <f>IF($A222="","",VLOOKUP($A222,'Annex 2 EHV charges'!$A:$O,2,0))</f>
        <v/>
      </c>
      <c r="C222" s="89" t="str">
        <f>IF($A222="","",VLOOKUP($A222,'Annex 2 EHV charges'!$A:$O,3,0))</f>
        <v/>
      </c>
      <c r="D222" s="88" t="str">
        <f>IF($A222="","",VLOOKUP($A222,'Annex 2 EHV charges'!$A:$O,7,0))</f>
        <v/>
      </c>
      <c r="E222" s="93" t="str">
        <f>IFERROR(IF(VLOOKUP($A222,'Annex 2 EHV charges'!$A:$O,8,FALSE)=0,"",VLOOKUP($A222,'Annex 2 EHV charges'!$A:$O,8,FALSE)),"")</f>
        <v/>
      </c>
      <c r="F222" s="94" t="str">
        <f>IFERROR(IF(VLOOKUP($A222,'Annex 2 EHV charges'!$A:$O,9,FALSE)=0,"",VLOOKUP($A222,'Annex 2 EHV charges'!$A:$O,9,FALSE)),"")</f>
        <v/>
      </c>
      <c r="G222" s="95" t="str">
        <f>IFERROR(IF(VLOOKUP($A222,'Annex 2 EHV charges'!$A:$O,10,FALSE)=0,"",VLOOKUP($A222,'Annex 2 EHV charges'!$A:$O,10,FALSE)),"")</f>
        <v/>
      </c>
      <c r="H222" s="95" t="str">
        <f>IFERROR(IF(VLOOKUP($A222,'Annex 2 EHV charges'!$A:$O,11,FALSE)=0,"",VLOOKUP($A222,'Annex 2 EHV charges'!$A:$O,11,FALSE)),"")</f>
        <v/>
      </c>
    </row>
    <row r="223" spans="1:8" x14ac:dyDescent="0.2">
      <c r="A223" s="88" t="str">
        <f t="array" ref="A223">IFERROR(INDEX('Annex 2 EHV charges'!$A$11:$A$260, MATCH(0, IF(ISBLANK('Annex 2 EHV charges'!$A$11:$A$260),1, COUNTIF(A$4:$A222, 'Annex 2 EHV charges'!$A$11:$A$260)), 0)),"")</f>
        <v/>
      </c>
      <c r="B223" s="88" t="str">
        <f>IF($A223="","",VLOOKUP($A223,'Annex 2 EHV charges'!$A:$O,2,0))</f>
        <v/>
      </c>
      <c r="C223" s="89" t="str">
        <f>IF($A223="","",VLOOKUP($A223,'Annex 2 EHV charges'!$A:$O,3,0))</f>
        <v/>
      </c>
      <c r="D223" s="88" t="str">
        <f>IF($A223="","",VLOOKUP($A223,'Annex 2 EHV charges'!$A:$O,7,0))</f>
        <v/>
      </c>
      <c r="E223" s="93" t="str">
        <f>IFERROR(IF(VLOOKUP($A223,'Annex 2 EHV charges'!$A:$O,8,FALSE)=0,"",VLOOKUP($A223,'Annex 2 EHV charges'!$A:$O,8,FALSE)),"")</f>
        <v/>
      </c>
      <c r="F223" s="94" t="str">
        <f>IFERROR(IF(VLOOKUP($A223,'Annex 2 EHV charges'!$A:$O,9,FALSE)=0,"",VLOOKUP($A223,'Annex 2 EHV charges'!$A:$O,9,FALSE)),"")</f>
        <v/>
      </c>
      <c r="G223" s="95" t="str">
        <f>IFERROR(IF(VLOOKUP($A223,'Annex 2 EHV charges'!$A:$O,10,FALSE)=0,"",VLOOKUP($A223,'Annex 2 EHV charges'!$A:$O,10,FALSE)),"")</f>
        <v/>
      </c>
      <c r="H223" s="95" t="str">
        <f>IFERROR(IF(VLOOKUP($A223,'Annex 2 EHV charges'!$A:$O,11,FALSE)=0,"",VLOOKUP($A223,'Annex 2 EHV charges'!$A:$O,11,FALSE)),"")</f>
        <v/>
      </c>
    </row>
    <row r="224" spans="1:8" x14ac:dyDescent="0.2">
      <c r="A224" s="88" t="str">
        <f t="array" ref="A224">IFERROR(INDEX('Annex 2 EHV charges'!$A$11:$A$260, MATCH(0, IF(ISBLANK('Annex 2 EHV charges'!$A$11:$A$260),1, COUNTIF(A$4:$A223, 'Annex 2 EHV charges'!$A$11:$A$260)), 0)),"")</f>
        <v/>
      </c>
      <c r="B224" s="88" t="str">
        <f>IF($A224="","",VLOOKUP($A224,'Annex 2 EHV charges'!$A:$O,2,0))</f>
        <v/>
      </c>
      <c r="C224" s="89" t="str">
        <f>IF($A224="","",VLOOKUP($A224,'Annex 2 EHV charges'!$A:$O,3,0))</f>
        <v/>
      </c>
      <c r="D224" s="88" t="str">
        <f>IF($A224="","",VLOOKUP($A224,'Annex 2 EHV charges'!$A:$O,7,0))</f>
        <v/>
      </c>
      <c r="E224" s="93" t="str">
        <f>IFERROR(IF(VLOOKUP($A224,'Annex 2 EHV charges'!$A:$O,8,FALSE)=0,"",VLOOKUP($A224,'Annex 2 EHV charges'!$A:$O,8,FALSE)),"")</f>
        <v/>
      </c>
      <c r="F224" s="94" t="str">
        <f>IFERROR(IF(VLOOKUP($A224,'Annex 2 EHV charges'!$A:$O,9,FALSE)=0,"",VLOOKUP($A224,'Annex 2 EHV charges'!$A:$O,9,FALSE)),"")</f>
        <v/>
      </c>
      <c r="G224" s="95" t="str">
        <f>IFERROR(IF(VLOOKUP($A224,'Annex 2 EHV charges'!$A:$O,10,FALSE)=0,"",VLOOKUP($A224,'Annex 2 EHV charges'!$A:$O,10,FALSE)),"")</f>
        <v/>
      </c>
      <c r="H224" s="95" t="str">
        <f>IFERROR(IF(VLOOKUP($A224,'Annex 2 EHV charges'!$A:$O,11,FALSE)=0,"",VLOOKUP($A224,'Annex 2 EHV charges'!$A:$O,11,FALSE)),"")</f>
        <v/>
      </c>
    </row>
    <row r="225" spans="1:8" x14ac:dyDescent="0.2">
      <c r="A225" s="88" t="str">
        <f t="array" ref="A225">IFERROR(INDEX('Annex 2 EHV charges'!$A$11:$A$260, MATCH(0, IF(ISBLANK('Annex 2 EHV charges'!$A$11:$A$260),1, COUNTIF(A$4:$A224, 'Annex 2 EHV charges'!$A$11:$A$260)), 0)),"")</f>
        <v/>
      </c>
      <c r="B225" s="88" t="str">
        <f>IF($A225="","",VLOOKUP($A225,'Annex 2 EHV charges'!$A:$O,2,0))</f>
        <v/>
      </c>
      <c r="C225" s="89" t="str">
        <f>IF($A225="","",VLOOKUP($A225,'Annex 2 EHV charges'!$A:$O,3,0))</f>
        <v/>
      </c>
      <c r="D225" s="88" t="str">
        <f>IF($A225="","",VLOOKUP($A225,'Annex 2 EHV charges'!$A:$O,7,0))</f>
        <v/>
      </c>
      <c r="E225" s="93" t="str">
        <f>IFERROR(IF(VLOOKUP($A225,'Annex 2 EHV charges'!$A:$O,8,FALSE)=0,"",VLOOKUP($A225,'Annex 2 EHV charges'!$A:$O,8,FALSE)),"")</f>
        <v/>
      </c>
      <c r="F225" s="94" t="str">
        <f>IFERROR(IF(VLOOKUP($A225,'Annex 2 EHV charges'!$A:$O,9,FALSE)=0,"",VLOOKUP($A225,'Annex 2 EHV charges'!$A:$O,9,FALSE)),"")</f>
        <v/>
      </c>
      <c r="G225" s="95" t="str">
        <f>IFERROR(IF(VLOOKUP($A225,'Annex 2 EHV charges'!$A:$O,10,FALSE)=0,"",VLOOKUP($A225,'Annex 2 EHV charges'!$A:$O,10,FALSE)),"")</f>
        <v/>
      </c>
      <c r="H225" s="95" t="str">
        <f>IFERROR(IF(VLOOKUP($A225,'Annex 2 EHV charges'!$A:$O,11,FALSE)=0,"",VLOOKUP($A225,'Annex 2 EHV charges'!$A:$O,11,FALSE)),"")</f>
        <v/>
      </c>
    </row>
    <row r="226" spans="1:8" x14ac:dyDescent="0.2">
      <c r="A226" s="88" t="str">
        <f t="array" ref="A226">IFERROR(INDEX('Annex 2 EHV charges'!$A$11:$A$260, MATCH(0, IF(ISBLANK('Annex 2 EHV charges'!$A$11:$A$260),1, COUNTIF(A$4:$A225, 'Annex 2 EHV charges'!$A$11:$A$260)), 0)),"")</f>
        <v/>
      </c>
      <c r="B226" s="88" t="str">
        <f>IF($A226="","",VLOOKUP($A226,'Annex 2 EHV charges'!$A:$O,2,0))</f>
        <v/>
      </c>
      <c r="C226" s="89" t="str">
        <f>IF($A226="","",VLOOKUP($A226,'Annex 2 EHV charges'!$A:$O,3,0))</f>
        <v/>
      </c>
      <c r="D226" s="88" t="str">
        <f>IF($A226="","",VLOOKUP($A226,'Annex 2 EHV charges'!$A:$O,7,0))</f>
        <v/>
      </c>
      <c r="E226" s="93" t="str">
        <f>IFERROR(IF(VLOOKUP($A226,'Annex 2 EHV charges'!$A:$O,8,FALSE)=0,"",VLOOKUP($A226,'Annex 2 EHV charges'!$A:$O,8,FALSE)),"")</f>
        <v/>
      </c>
      <c r="F226" s="94" t="str">
        <f>IFERROR(IF(VLOOKUP($A226,'Annex 2 EHV charges'!$A:$O,9,FALSE)=0,"",VLOOKUP($A226,'Annex 2 EHV charges'!$A:$O,9,FALSE)),"")</f>
        <v/>
      </c>
      <c r="G226" s="95" t="str">
        <f>IFERROR(IF(VLOOKUP($A226,'Annex 2 EHV charges'!$A:$O,10,FALSE)=0,"",VLOOKUP($A226,'Annex 2 EHV charges'!$A:$O,10,FALSE)),"")</f>
        <v/>
      </c>
      <c r="H226" s="95" t="str">
        <f>IFERROR(IF(VLOOKUP($A226,'Annex 2 EHV charges'!$A:$O,11,FALSE)=0,"",VLOOKUP($A226,'Annex 2 EHV charges'!$A:$O,11,FALSE)),"")</f>
        <v/>
      </c>
    </row>
    <row r="227" spans="1:8" x14ac:dyDescent="0.2">
      <c r="A227" s="88" t="str">
        <f t="array" ref="A227">IFERROR(INDEX('Annex 2 EHV charges'!$A$11:$A$260, MATCH(0, IF(ISBLANK('Annex 2 EHV charges'!$A$11:$A$260),1, COUNTIF(A$4:$A226, 'Annex 2 EHV charges'!$A$11:$A$260)), 0)),"")</f>
        <v/>
      </c>
      <c r="B227" s="88" t="str">
        <f>IF($A227="","",VLOOKUP($A227,'Annex 2 EHV charges'!$A:$O,2,0))</f>
        <v/>
      </c>
      <c r="C227" s="89" t="str">
        <f>IF($A227="","",VLOOKUP($A227,'Annex 2 EHV charges'!$A:$O,3,0))</f>
        <v/>
      </c>
      <c r="D227" s="88" t="str">
        <f>IF($A227="","",VLOOKUP($A227,'Annex 2 EHV charges'!$A:$O,7,0))</f>
        <v/>
      </c>
      <c r="E227" s="93" t="str">
        <f>IFERROR(IF(VLOOKUP($A227,'Annex 2 EHV charges'!$A:$O,8,FALSE)=0,"",VLOOKUP($A227,'Annex 2 EHV charges'!$A:$O,8,FALSE)),"")</f>
        <v/>
      </c>
      <c r="F227" s="94" t="str">
        <f>IFERROR(IF(VLOOKUP($A227,'Annex 2 EHV charges'!$A:$O,9,FALSE)=0,"",VLOOKUP($A227,'Annex 2 EHV charges'!$A:$O,9,FALSE)),"")</f>
        <v/>
      </c>
      <c r="G227" s="95" t="str">
        <f>IFERROR(IF(VLOOKUP($A227,'Annex 2 EHV charges'!$A:$O,10,FALSE)=0,"",VLOOKUP($A227,'Annex 2 EHV charges'!$A:$O,10,FALSE)),"")</f>
        <v/>
      </c>
      <c r="H227" s="95" t="str">
        <f>IFERROR(IF(VLOOKUP($A227,'Annex 2 EHV charges'!$A:$O,11,FALSE)=0,"",VLOOKUP($A227,'Annex 2 EHV charges'!$A:$O,11,FALSE)),"")</f>
        <v/>
      </c>
    </row>
    <row r="228" spans="1:8" x14ac:dyDescent="0.2">
      <c r="A228" s="88" t="str">
        <f t="array" ref="A228">IFERROR(INDEX('Annex 2 EHV charges'!$A$11:$A$260, MATCH(0, IF(ISBLANK('Annex 2 EHV charges'!$A$11:$A$260),1, COUNTIF(A$4:$A227, 'Annex 2 EHV charges'!$A$11:$A$260)), 0)),"")</f>
        <v/>
      </c>
      <c r="B228" s="88" t="str">
        <f>IF($A228="","",VLOOKUP($A228,'Annex 2 EHV charges'!$A:$O,2,0))</f>
        <v/>
      </c>
      <c r="C228" s="89" t="str">
        <f>IF($A228="","",VLOOKUP($A228,'Annex 2 EHV charges'!$A:$O,3,0))</f>
        <v/>
      </c>
      <c r="D228" s="88" t="str">
        <f>IF($A228="","",VLOOKUP($A228,'Annex 2 EHV charges'!$A:$O,7,0))</f>
        <v/>
      </c>
      <c r="E228" s="93" t="str">
        <f>IFERROR(IF(VLOOKUP($A228,'Annex 2 EHV charges'!$A:$O,8,FALSE)=0,"",VLOOKUP($A228,'Annex 2 EHV charges'!$A:$O,8,FALSE)),"")</f>
        <v/>
      </c>
      <c r="F228" s="94" t="str">
        <f>IFERROR(IF(VLOOKUP($A228,'Annex 2 EHV charges'!$A:$O,9,FALSE)=0,"",VLOOKUP($A228,'Annex 2 EHV charges'!$A:$O,9,FALSE)),"")</f>
        <v/>
      </c>
      <c r="G228" s="95" t="str">
        <f>IFERROR(IF(VLOOKUP($A228,'Annex 2 EHV charges'!$A:$O,10,FALSE)=0,"",VLOOKUP($A228,'Annex 2 EHV charges'!$A:$O,10,FALSE)),"")</f>
        <v/>
      </c>
      <c r="H228" s="95" t="str">
        <f>IFERROR(IF(VLOOKUP($A228,'Annex 2 EHV charges'!$A:$O,11,FALSE)=0,"",VLOOKUP($A228,'Annex 2 EHV charges'!$A:$O,11,FALSE)),"")</f>
        <v/>
      </c>
    </row>
    <row r="229" spans="1:8" x14ac:dyDescent="0.2">
      <c r="A229" s="88" t="str">
        <f t="array" ref="A229">IFERROR(INDEX('Annex 2 EHV charges'!$A$11:$A$260, MATCH(0, IF(ISBLANK('Annex 2 EHV charges'!$A$11:$A$260),1, COUNTIF(A$4:$A228, 'Annex 2 EHV charges'!$A$11:$A$260)), 0)),"")</f>
        <v/>
      </c>
      <c r="B229" s="88" t="str">
        <f>IF($A229="","",VLOOKUP($A229,'Annex 2 EHV charges'!$A:$O,2,0))</f>
        <v/>
      </c>
      <c r="C229" s="89" t="str">
        <f>IF($A229="","",VLOOKUP($A229,'Annex 2 EHV charges'!$A:$O,3,0))</f>
        <v/>
      </c>
      <c r="D229" s="88" t="str">
        <f>IF($A229="","",VLOOKUP($A229,'Annex 2 EHV charges'!$A:$O,7,0))</f>
        <v/>
      </c>
      <c r="E229" s="93" t="str">
        <f>IFERROR(IF(VLOOKUP($A229,'Annex 2 EHV charges'!$A:$O,8,FALSE)=0,"",VLOOKUP($A229,'Annex 2 EHV charges'!$A:$O,8,FALSE)),"")</f>
        <v/>
      </c>
      <c r="F229" s="94" t="str">
        <f>IFERROR(IF(VLOOKUP($A229,'Annex 2 EHV charges'!$A:$O,9,FALSE)=0,"",VLOOKUP($A229,'Annex 2 EHV charges'!$A:$O,9,FALSE)),"")</f>
        <v/>
      </c>
      <c r="G229" s="95" t="str">
        <f>IFERROR(IF(VLOOKUP($A229,'Annex 2 EHV charges'!$A:$O,10,FALSE)=0,"",VLOOKUP($A229,'Annex 2 EHV charges'!$A:$O,10,FALSE)),"")</f>
        <v/>
      </c>
      <c r="H229" s="95" t="str">
        <f>IFERROR(IF(VLOOKUP($A229,'Annex 2 EHV charges'!$A:$O,11,FALSE)=0,"",VLOOKUP($A229,'Annex 2 EHV charges'!$A:$O,11,FALSE)),"")</f>
        <v/>
      </c>
    </row>
    <row r="230" spans="1:8" x14ac:dyDescent="0.2">
      <c r="A230" s="88" t="str">
        <f t="array" ref="A230">IFERROR(INDEX('Annex 2 EHV charges'!$A$11:$A$260, MATCH(0, IF(ISBLANK('Annex 2 EHV charges'!$A$11:$A$260),1, COUNTIF(A$4:$A229, 'Annex 2 EHV charges'!$A$11:$A$260)), 0)),"")</f>
        <v/>
      </c>
      <c r="B230" s="88" t="str">
        <f>IF($A230="","",VLOOKUP($A230,'Annex 2 EHV charges'!$A:$O,2,0))</f>
        <v/>
      </c>
      <c r="C230" s="89" t="str">
        <f>IF($A230="","",VLOOKUP($A230,'Annex 2 EHV charges'!$A:$O,3,0))</f>
        <v/>
      </c>
      <c r="D230" s="88" t="str">
        <f>IF($A230="","",VLOOKUP($A230,'Annex 2 EHV charges'!$A:$O,7,0))</f>
        <v/>
      </c>
      <c r="E230" s="93" t="str">
        <f>IFERROR(IF(VLOOKUP($A230,'Annex 2 EHV charges'!$A:$O,8,FALSE)=0,"",VLOOKUP($A230,'Annex 2 EHV charges'!$A:$O,8,FALSE)),"")</f>
        <v/>
      </c>
      <c r="F230" s="94" t="str">
        <f>IFERROR(IF(VLOOKUP($A230,'Annex 2 EHV charges'!$A:$O,9,FALSE)=0,"",VLOOKUP($A230,'Annex 2 EHV charges'!$A:$O,9,FALSE)),"")</f>
        <v/>
      </c>
      <c r="G230" s="95" t="str">
        <f>IFERROR(IF(VLOOKUP($A230,'Annex 2 EHV charges'!$A:$O,10,FALSE)=0,"",VLOOKUP($A230,'Annex 2 EHV charges'!$A:$O,10,FALSE)),"")</f>
        <v/>
      </c>
      <c r="H230" s="95" t="str">
        <f>IFERROR(IF(VLOOKUP($A230,'Annex 2 EHV charges'!$A:$O,11,FALSE)=0,"",VLOOKUP($A230,'Annex 2 EHV charges'!$A:$O,11,FALSE)),"")</f>
        <v/>
      </c>
    </row>
    <row r="231" spans="1:8" x14ac:dyDescent="0.2">
      <c r="A231" s="88" t="str">
        <f t="array" ref="A231">IFERROR(INDEX('Annex 2 EHV charges'!$A$11:$A$260, MATCH(0, IF(ISBLANK('Annex 2 EHV charges'!$A$11:$A$260),1, COUNTIF(A$4:$A230, 'Annex 2 EHV charges'!$A$11:$A$260)), 0)),"")</f>
        <v/>
      </c>
      <c r="B231" s="88" t="str">
        <f>IF($A231="","",VLOOKUP($A231,'Annex 2 EHV charges'!$A:$O,2,0))</f>
        <v/>
      </c>
      <c r="C231" s="89" t="str">
        <f>IF($A231="","",VLOOKUP($A231,'Annex 2 EHV charges'!$A:$O,3,0))</f>
        <v/>
      </c>
      <c r="D231" s="88" t="str">
        <f>IF($A231="","",VLOOKUP($A231,'Annex 2 EHV charges'!$A:$O,7,0))</f>
        <v/>
      </c>
      <c r="E231" s="93" t="str">
        <f>IFERROR(IF(VLOOKUP($A231,'Annex 2 EHV charges'!$A:$O,8,FALSE)=0,"",VLOOKUP($A231,'Annex 2 EHV charges'!$A:$O,8,FALSE)),"")</f>
        <v/>
      </c>
      <c r="F231" s="94" t="str">
        <f>IFERROR(IF(VLOOKUP($A231,'Annex 2 EHV charges'!$A:$O,9,FALSE)=0,"",VLOOKUP($A231,'Annex 2 EHV charges'!$A:$O,9,FALSE)),"")</f>
        <v/>
      </c>
      <c r="G231" s="95" t="str">
        <f>IFERROR(IF(VLOOKUP($A231,'Annex 2 EHV charges'!$A:$O,10,FALSE)=0,"",VLOOKUP($A231,'Annex 2 EHV charges'!$A:$O,10,FALSE)),"")</f>
        <v/>
      </c>
      <c r="H231" s="95" t="str">
        <f>IFERROR(IF(VLOOKUP($A231,'Annex 2 EHV charges'!$A:$O,11,FALSE)=0,"",VLOOKUP($A231,'Annex 2 EHV charges'!$A:$O,11,FALSE)),"")</f>
        <v/>
      </c>
    </row>
    <row r="232" spans="1:8" x14ac:dyDescent="0.2">
      <c r="A232" s="88" t="str">
        <f t="array" ref="A232">IFERROR(INDEX('Annex 2 EHV charges'!$A$11:$A$260, MATCH(0, IF(ISBLANK('Annex 2 EHV charges'!$A$11:$A$260),1, COUNTIF(A$4:$A231, 'Annex 2 EHV charges'!$A$11:$A$260)), 0)),"")</f>
        <v/>
      </c>
      <c r="B232" s="88" t="str">
        <f>IF($A232="","",VLOOKUP($A232,'Annex 2 EHV charges'!$A:$O,2,0))</f>
        <v/>
      </c>
      <c r="C232" s="89" t="str">
        <f>IF($A232="","",VLOOKUP($A232,'Annex 2 EHV charges'!$A:$O,3,0))</f>
        <v/>
      </c>
      <c r="D232" s="88" t="str">
        <f>IF($A232="","",VLOOKUP($A232,'Annex 2 EHV charges'!$A:$O,7,0))</f>
        <v/>
      </c>
      <c r="E232" s="93" t="str">
        <f>IFERROR(IF(VLOOKUP($A232,'Annex 2 EHV charges'!$A:$O,8,FALSE)=0,"",VLOOKUP($A232,'Annex 2 EHV charges'!$A:$O,8,FALSE)),"")</f>
        <v/>
      </c>
      <c r="F232" s="94" t="str">
        <f>IFERROR(IF(VLOOKUP($A232,'Annex 2 EHV charges'!$A:$O,9,FALSE)=0,"",VLOOKUP($A232,'Annex 2 EHV charges'!$A:$O,9,FALSE)),"")</f>
        <v/>
      </c>
      <c r="G232" s="95" t="str">
        <f>IFERROR(IF(VLOOKUP($A232,'Annex 2 EHV charges'!$A:$O,10,FALSE)=0,"",VLOOKUP($A232,'Annex 2 EHV charges'!$A:$O,10,FALSE)),"")</f>
        <v/>
      </c>
      <c r="H232" s="95" t="str">
        <f>IFERROR(IF(VLOOKUP($A232,'Annex 2 EHV charges'!$A:$O,11,FALSE)=0,"",VLOOKUP($A232,'Annex 2 EHV charges'!$A:$O,11,FALSE)),"")</f>
        <v/>
      </c>
    </row>
    <row r="233" spans="1:8" x14ac:dyDescent="0.2">
      <c r="A233" s="88" t="str">
        <f t="array" ref="A233">IFERROR(INDEX('Annex 2 EHV charges'!$A$11:$A$260, MATCH(0, IF(ISBLANK('Annex 2 EHV charges'!$A$11:$A$260),1, COUNTIF(A$4:$A232, 'Annex 2 EHV charges'!$A$11:$A$260)), 0)),"")</f>
        <v/>
      </c>
      <c r="B233" s="88" t="str">
        <f>IF($A233="","",VLOOKUP($A233,'Annex 2 EHV charges'!$A:$O,2,0))</f>
        <v/>
      </c>
      <c r="C233" s="89" t="str">
        <f>IF($A233="","",VLOOKUP($A233,'Annex 2 EHV charges'!$A:$O,3,0))</f>
        <v/>
      </c>
      <c r="D233" s="88" t="str">
        <f>IF($A233="","",VLOOKUP($A233,'Annex 2 EHV charges'!$A:$O,7,0))</f>
        <v/>
      </c>
      <c r="E233" s="93" t="str">
        <f>IFERROR(IF(VLOOKUP($A233,'Annex 2 EHV charges'!$A:$O,8,FALSE)=0,"",VLOOKUP($A233,'Annex 2 EHV charges'!$A:$O,8,FALSE)),"")</f>
        <v/>
      </c>
      <c r="F233" s="94" t="str">
        <f>IFERROR(IF(VLOOKUP($A233,'Annex 2 EHV charges'!$A:$O,9,FALSE)=0,"",VLOOKUP($A233,'Annex 2 EHV charges'!$A:$O,9,FALSE)),"")</f>
        <v/>
      </c>
      <c r="G233" s="95" t="str">
        <f>IFERROR(IF(VLOOKUP($A233,'Annex 2 EHV charges'!$A:$O,10,FALSE)=0,"",VLOOKUP($A233,'Annex 2 EHV charges'!$A:$O,10,FALSE)),"")</f>
        <v/>
      </c>
      <c r="H233" s="95" t="str">
        <f>IFERROR(IF(VLOOKUP($A233,'Annex 2 EHV charges'!$A:$O,11,FALSE)=0,"",VLOOKUP($A233,'Annex 2 EHV charges'!$A:$O,11,FALSE)),"")</f>
        <v/>
      </c>
    </row>
    <row r="234" spans="1:8" x14ac:dyDescent="0.2">
      <c r="A234" s="88" t="str">
        <f t="array" ref="A234">IFERROR(INDEX('Annex 2 EHV charges'!$A$11:$A$260, MATCH(0, IF(ISBLANK('Annex 2 EHV charges'!$A$11:$A$260),1, COUNTIF(A$4:$A233, 'Annex 2 EHV charges'!$A$11:$A$260)), 0)),"")</f>
        <v/>
      </c>
      <c r="B234" s="88" t="str">
        <f>IF($A234="","",VLOOKUP($A234,'Annex 2 EHV charges'!$A:$O,2,0))</f>
        <v/>
      </c>
      <c r="C234" s="89" t="str">
        <f>IF($A234="","",VLOOKUP($A234,'Annex 2 EHV charges'!$A:$O,3,0))</f>
        <v/>
      </c>
      <c r="D234" s="88" t="str">
        <f>IF($A234="","",VLOOKUP($A234,'Annex 2 EHV charges'!$A:$O,7,0))</f>
        <v/>
      </c>
      <c r="E234" s="93" t="str">
        <f>IFERROR(IF(VLOOKUP($A234,'Annex 2 EHV charges'!$A:$O,8,FALSE)=0,"",VLOOKUP($A234,'Annex 2 EHV charges'!$A:$O,8,FALSE)),"")</f>
        <v/>
      </c>
      <c r="F234" s="94" t="str">
        <f>IFERROR(IF(VLOOKUP($A234,'Annex 2 EHV charges'!$A:$O,9,FALSE)=0,"",VLOOKUP($A234,'Annex 2 EHV charges'!$A:$O,9,FALSE)),"")</f>
        <v/>
      </c>
      <c r="G234" s="95" t="str">
        <f>IFERROR(IF(VLOOKUP($A234,'Annex 2 EHV charges'!$A:$O,10,FALSE)=0,"",VLOOKUP($A234,'Annex 2 EHV charges'!$A:$O,10,FALSE)),"")</f>
        <v/>
      </c>
      <c r="H234" s="95" t="str">
        <f>IFERROR(IF(VLOOKUP($A234,'Annex 2 EHV charges'!$A:$O,11,FALSE)=0,"",VLOOKUP($A234,'Annex 2 EHV charges'!$A:$O,11,FALSE)),"")</f>
        <v/>
      </c>
    </row>
    <row r="235" spans="1:8" x14ac:dyDescent="0.2">
      <c r="A235" s="88" t="str">
        <f t="array" ref="A235">IFERROR(INDEX('Annex 2 EHV charges'!$A$11:$A$260, MATCH(0, IF(ISBLANK('Annex 2 EHV charges'!$A$11:$A$260),1, COUNTIF(A$4:$A234, 'Annex 2 EHV charges'!$A$11:$A$260)), 0)),"")</f>
        <v/>
      </c>
      <c r="B235" s="88" t="str">
        <f>IF($A235="","",VLOOKUP($A235,'Annex 2 EHV charges'!$A:$O,2,0))</f>
        <v/>
      </c>
      <c r="C235" s="89" t="str">
        <f>IF($A235="","",VLOOKUP($A235,'Annex 2 EHV charges'!$A:$O,3,0))</f>
        <v/>
      </c>
      <c r="D235" s="88" t="str">
        <f>IF($A235="","",VLOOKUP($A235,'Annex 2 EHV charges'!$A:$O,7,0))</f>
        <v/>
      </c>
      <c r="E235" s="93" t="str">
        <f>IFERROR(IF(VLOOKUP($A235,'Annex 2 EHV charges'!$A:$O,8,FALSE)=0,"",VLOOKUP($A235,'Annex 2 EHV charges'!$A:$O,8,FALSE)),"")</f>
        <v/>
      </c>
      <c r="F235" s="94" t="str">
        <f>IFERROR(IF(VLOOKUP($A235,'Annex 2 EHV charges'!$A:$O,9,FALSE)=0,"",VLOOKUP($A235,'Annex 2 EHV charges'!$A:$O,9,FALSE)),"")</f>
        <v/>
      </c>
      <c r="G235" s="95" t="str">
        <f>IFERROR(IF(VLOOKUP($A235,'Annex 2 EHV charges'!$A:$O,10,FALSE)=0,"",VLOOKUP($A235,'Annex 2 EHV charges'!$A:$O,10,FALSE)),"")</f>
        <v/>
      </c>
      <c r="H235" s="95" t="str">
        <f>IFERROR(IF(VLOOKUP($A235,'Annex 2 EHV charges'!$A:$O,11,FALSE)=0,"",VLOOKUP($A235,'Annex 2 EHV charges'!$A:$O,11,FALSE)),"")</f>
        <v/>
      </c>
    </row>
    <row r="236" spans="1:8" x14ac:dyDescent="0.2">
      <c r="A236" s="88" t="str">
        <f t="array" ref="A236">IFERROR(INDEX('Annex 2 EHV charges'!$A$11:$A$260, MATCH(0, IF(ISBLANK('Annex 2 EHV charges'!$A$11:$A$260),1, COUNTIF(A$4:$A235, 'Annex 2 EHV charges'!$A$11:$A$260)), 0)),"")</f>
        <v/>
      </c>
      <c r="B236" s="88" t="str">
        <f>IF($A236="","",VLOOKUP($A236,'Annex 2 EHV charges'!$A:$O,2,0))</f>
        <v/>
      </c>
      <c r="C236" s="89" t="str">
        <f>IF($A236="","",VLOOKUP($A236,'Annex 2 EHV charges'!$A:$O,3,0))</f>
        <v/>
      </c>
      <c r="D236" s="88" t="str">
        <f>IF($A236="","",VLOOKUP($A236,'Annex 2 EHV charges'!$A:$O,7,0))</f>
        <v/>
      </c>
      <c r="E236" s="93" t="str">
        <f>IFERROR(IF(VLOOKUP($A236,'Annex 2 EHV charges'!$A:$O,8,FALSE)=0,"",VLOOKUP($A236,'Annex 2 EHV charges'!$A:$O,8,FALSE)),"")</f>
        <v/>
      </c>
      <c r="F236" s="94" t="str">
        <f>IFERROR(IF(VLOOKUP($A236,'Annex 2 EHV charges'!$A:$O,9,FALSE)=0,"",VLOOKUP($A236,'Annex 2 EHV charges'!$A:$O,9,FALSE)),"")</f>
        <v/>
      </c>
      <c r="G236" s="95" t="str">
        <f>IFERROR(IF(VLOOKUP($A236,'Annex 2 EHV charges'!$A:$O,10,FALSE)=0,"",VLOOKUP($A236,'Annex 2 EHV charges'!$A:$O,10,FALSE)),"")</f>
        <v/>
      </c>
      <c r="H236" s="95" t="str">
        <f>IFERROR(IF(VLOOKUP($A236,'Annex 2 EHV charges'!$A:$O,11,FALSE)=0,"",VLOOKUP($A236,'Annex 2 EHV charges'!$A:$O,11,FALSE)),"")</f>
        <v/>
      </c>
    </row>
    <row r="237" spans="1:8" x14ac:dyDescent="0.2">
      <c r="A237" s="88" t="str">
        <f t="array" ref="A237">IFERROR(INDEX('Annex 2 EHV charges'!$A$11:$A$260, MATCH(0, IF(ISBLANK('Annex 2 EHV charges'!$A$11:$A$260),1, COUNTIF(A$4:$A236, 'Annex 2 EHV charges'!$A$11:$A$260)), 0)),"")</f>
        <v/>
      </c>
      <c r="B237" s="88" t="str">
        <f>IF($A237="","",VLOOKUP($A237,'Annex 2 EHV charges'!$A:$O,2,0))</f>
        <v/>
      </c>
      <c r="C237" s="89" t="str">
        <f>IF($A237="","",VLOOKUP($A237,'Annex 2 EHV charges'!$A:$O,3,0))</f>
        <v/>
      </c>
      <c r="D237" s="88" t="str">
        <f>IF($A237="","",VLOOKUP($A237,'Annex 2 EHV charges'!$A:$O,7,0))</f>
        <v/>
      </c>
      <c r="E237" s="93" t="str">
        <f>IFERROR(IF(VLOOKUP($A237,'Annex 2 EHV charges'!$A:$O,8,FALSE)=0,"",VLOOKUP($A237,'Annex 2 EHV charges'!$A:$O,8,FALSE)),"")</f>
        <v/>
      </c>
      <c r="F237" s="94" t="str">
        <f>IFERROR(IF(VLOOKUP($A237,'Annex 2 EHV charges'!$A:$O,9,FALSE)=0,"",VLOOKUP($A237,'Annex 2 EHV charges'!$A:$O,9,FALSE)),"")</f>
        <v/>
      </c>
      <c r="G237" s="95" t="str">
        <f>IFERROR(IF(VLOOKUP($A237,'Annex 2 EHV charges'!$A:$O,10,FALSE)=0,"",VLOOKUP($A237,'Annex 2 EHV charges'!$A:$O,10,FALSE)),"")</f>
        <v/>
      </c>
      <c r="H237" s="95" t="str">
        <f>IFERROR(IF(VLOOKUP($A237,'Annex 2 EHV charges'!$A:$O,11,FALSE)=0,"",VLOOKUP($A237,'Annex 2 EHV charges'!$A:$O,11,FALSE)),"")</f>
        <v/>
      </c>
    </row>
    <row r="238" spans="1:8" x14ac:dyDescent="0.2">
      <c r="A238" s="88" t="str">
        <f t="array" ref="A238">IFERROR(INDEX('Annex 2 EHV charges'!$A$11:$A$260, MATCH(0, IF(ISBLANK('Annex 2 EHV charges'!$A$11:$A$260),1, COUNTIF(A$4:$A237, 'Annex 2 EHV charges'!$A$11:$A$260)), 0)),"")</f>
        <v/>
      </c>
      <c r="B238" s="88" t="str">
        <f>IF($A238="","",VLOOKUP($A238,'Annex 2 EHV charges'!$A:$O,2,0))</f>
        <v/>
      </c>
      <c r="C238" s="89" t="str">
        <f>IF($A238="","",VLOOKUP($A238,'Annex 2 EHV charges'!$A:$O,3,0))</f>
        <v/>
      </c>
      <c r="D238" s="88" t="str">
        <f>IF($A238="","",VLOOKUP($A238,'Annex 2 EHV charges'!$A:$O,7,0))</f>
        <v/>
      </c>
      <c r="E238" s="93" t="str">
        <f>IFERROR(IF(VLOOKUP($A238,'Annex 2 EHV charges'!$A:$O,8,FALSE)=0,"",VLOOKUP($A238,'Annex 2 EHV charges'!$A:$O,8,FALSE)),"")</f>
        <v/>
      </c>
      <c r="F238" s="94" t="str">
        <f>IFERROR(IF(VLOOKUP($A238,'Annex 2 EHV charges'!$A:$O,9,FALSE)=0,"",VLOOKUP($A238,'Annex 2 EHV charges'!$A:$O,9,FALSE)),"")</f>
        <v/>
      </c>
      <c r="G238" s="95" t="str">
        <f>IFERROR(IF(VLOOKUP($A238,'Annex 2 EHV charges'!$A:$O,10,FALSE)=0,"",VLOOKUP($A238,'Annex 2 EHV charges'!$A:$O,10,FALSE)),"")</f>
        <v/>
      </c>
      <c r="H238" s="95" t="str">
        <f>IFERROR(IF(VLOOKUP($A238,'Annex 2 EHV charges'!$A:$O,11,FALSE)=0,"",VLOOKUP($A238,'Annex 2 EHV charges'!$A:$O,11,FALSE)),"")</f>
        <v/>
      </c>
    </row>
    <row r="239" spans="1:8" x14ac:dyDescent="0.2">
      <c r="A239" s="88" t="str">
        <f t="array" ref="A239">IFERROR(INDEX('Annex 2 EHV charges'!$A$11:$A$260, MATCH(0, IF(ISBLANK('Annex 2 EHV charges'!$A$11:$A$260),1, COUNTIF(A$4:$A238, 'Annex 2 EHV charges'!$A$11:$A$260)), 0)),"")</f>
        <v/>
      </c>
      <c r="B239" s="88" t="str">
        <f>IF($A239="","",VLOOKUP($A239,'Annex 2 EHV charges'!$A:$O,2,0))</f>
        <v/>
      </c>
      <c r="C239" s="89" t="str">
        <f>IF($A239="","",VLOOKUP($A239,'Annex 2 EHV charges'!$A:$O,3,0))</f>
        <v/>
      </c>
      <c r="D239" s="88" t="str">
        <f>IF($A239="","",VLOOKUP($A239,'Annex 2 EHV charges'!$A:$O,7,0))</f>
        <v/>
      </c>
      <c r="E239" s="93" t="str">
        <f>IFERROR(IF(VLOOKUP($A239,'Annex 2 EHV charges'!$A:$O,8,FALSE)=0,"",VLOOKUP($A239,'Annex 2 EHV charges'!$A:$O,8,FALSE)),"")</f>
        <v/>
      </c>
      <c r="F239" s="94" t="str">
        <f>IFERROR(IF(VLOOKUP($A239,'Annex 2 EHV charges'!$A:$O,9,FALSE)=0,"",VLOOKUP($A239,'Annex 2 EHV charges'!$A:$O,9,FALSE)),"")</f>
        <v/>
      </c>
      <c r="G239" s="95" t="str">
        <f>IFERROR(IF(VLOOKUP($A239,'Annex 2 EHV charges'!$A:$O,10,FALSE)=0,"",VLOOKUP($A239,'Annex 2 EHV charges'!$A:$O,10,FALSE)),"")</f>
        <v/>
      </c>
      <c r="H239" s="95" t="str">
        <f>IFERROR(IF(VLOOKUP($A239,'Annex 2 EHV charges'!$A:$O,11,FALSE)=0,"",VLOOKUP($A239,'Annex 2 EHV charges'!$A:$O,11,FALSE)),"")</f>
        <v/>
      </c>
    </row>
    <row r="240" spans="1:8" x14ac:dyDescent="0.2">
      <c r="A240" s="88" t="str">
        <f t="array" ref="A240">IFERROR(INDEX('Annex 2 EHV charges'!$A$11:$A$260, MATCH(0, IF(ISBLANK('Annex 2 EHV charges'!$A$11:$A$260),1, COUNTIF(A$4:$A239, 'Annex 2 EHV charges'!$A$11:$A$260)), 0)),"")</f>
        <v/>
      </c>
      <c r="B240" s="88" t="str">
        <f>IF($A240="","",VLOOKUP($A240,'Annex 2 EHV charges'!$A:$O,2,0))</f>
        <v/>
      </c>
      <c r="C240" s="89" t="str">
        <f>IF($A240="","",VLOOKUP($A240,'Annex 2 EHV charges'!$A:$O,3,0))</f>
        <v/>
      </c>
      <c r="D240" s="88" t="str">
        <f>IF($A240="","",VLOOKUP($A240,'Annex 2 EHV charges'!$A:$O,7,0))</f>
        <v/>
      </c>
      <c r="E240" s="93" t="str">
        <f>IFERROR(IF(VLOOKUP($A240,'Annex 2 EHV charges'!$A:$O,8,FALSE)=0,"",VLOOKUP($A240,'Annex 2 EHV charges'!$A:$O,8,FALSE)),"")</f>
        <v/>
      </c>
      <c r="F240" s="94" t="str">
        <f>IFERROR(IF(VLOOKUP($A240,'Annex 2 EHV charges'!$A:$O,9,FALSE)=0,"",VLOOKUP($A240,'Annex 2 EHV charges'!$A:$O,9,FALSE)),"")</f>
        <v/>
      </c>
      <c r="G240" s="95" t="str">
        <f>IFERROR(IF(VLOOKUP($A240,'Annex 2 EHV charges'!$A:$O,10,FALSE)=0,"",VLOOKUP($A240,'Annex 2 EHV charges'!$A:$O,10,FALSE)),"")</f>
        <v/>
      </c>
      <c r="H240" s="95" t="str">
        <f>IFERROR(IF(VLOOKUP($A240,'Annex 2 EHV charges'!$A:$O,11,FALSE)=0,"",VLOOKUP($A240,'Annex 2 EHV charges'!$A:$O,11,FALSE)),"")</f>
        <v/>
      </c>
    </row>
    <row r="241" spans="1:8" x14ac:dyDescent="0.2">
      <c r="A241" s="88" t="str">
        <f t="array" ref="A241">IFERROR(INDEX('Annex 2 EHV charges'!$A$11:$A$260, MATCH(0, IF(ISBLANK('Annex 2 EHV charges'!$A$11:$A$260),1, COUNTIF(A$4:$A240, 'Annex 2 EHV charges'!$A$11:$A$260)), 0)),"")</f>
        <v/>
      </c>
      <c r="B241" s="88" t="str">
        <f>IF($A241="","",VLOOKUP($A241,'Annex 2 EHV charges'!$A:$O,2,0))</f>
        <v/>
      </c>
      <c r="C241" s="89" t="str">
        <f>IF($A241="","",VLOOKUP($A241,'Annex 2 EHV charges'!$A:$O,3,0))</f>
        <v/>
      </c>
      <c r="D241" s="88" t="str">
        <f>IF($A241="","",VLOOKUP($A241,'Annex 2 EHV charges'!$A:$O,7,0))</f>
        <v/>
      </c>
      <c r="E241" s="93" t="str">
        <f>IFERROR(IF(VLOOKUP($A241,'Annex 2 EHV charges'!$A:$O,8,FALSE)=0,"",VLOOKUP($A241,'Annex 2 EHV charges'!$A:$O,8,FALSE)),"")</f>
        <v/>
      </c>
      <c r="F241" s="94" t="str">
        <f>IFERROR(IF(VLOOKUP($A241,'Annex 2 EHV charges'!$A:$O,9,FALSE)=0,"",VLOOKUP($A241,'Annex 2 EHV charges'!$A:$O,9,FALSE)),"")</f>
        <v/>
      </c>
      <c r="G241" s="95" t="str">
        <f>IFERROR(IF(VLOOKUP($A241,'Annex 2 EHV charges'!$A:$O,10,FALSE)=0,"",VLOOKUP($A241,'Annex 2 EHV charges'!$A:$O,10,FALSE)),"")</f>
        <v/>
      </c>
      <c r="H241" s="95" t="str">
        <f>IFERROR(IF(VLOOKUP($A241,'Annex 2 EHV charges'!$A:$O,11,FALSE)=0,"",VLOOKUP($A241,'Annex 2 EHV charges'!$A:$O,11,FALSE)),"")</f>
        <v/>
      </c>
    </row>
    <row r="242" spans="1:8" x14ac:dyDescent="0.2">
      <c r="A242" s="88" t="str">
        <f t="array" ref="A242">IFERROR(INDEX('Annex 2 EHV charges'!$A$11:$A$260, MATCH(0, IF(ISBLANK('Annex 2 EHV charges'!$A$11:$A$260),1, COUNTIF(A$4:$A241, 'Annex 2 EHV charges'!$A$11:$A$260)), 0)),"")</f>
        <v/>
      </c>
      <c r="B242" s="88" t="str">
        <f>IF($A242="","",VLOOKUP($A242,'Annex 2 EHV charges'!$A:$O,2,0))</f>
        <v/>
      </c>
      <c r="C242" s="89" t="str">
        <f>IF($A242="","",VLOOKUP($A242,'Annex 2 EHV charges'!$A:$O,3,0))</f>
        <v/>
      </c>
      <c r="D242" s="88" t="str">
        <f>IF($A242="","",VLOOKUP($A242,'Annex 2 EHV charges'!$A:$O,7,0))</f>
        <v/>
      </c>
      <c r="E242" s="93" t="str">
        <f>IFERROR(IF(VLOOKUP($A242,'Annex 2 EHV charges'!$A:$O,8,FALSE)=0,"",VLOOKUP($A242,'Annex 2 EHV charges'!$A:$O,8,FALSE)),"")</f>
        <v/>
      </c>
      <c r="F242" s="94" t="str">
        <f>IFERROR(IF(VLOOKUP($A242,'Annex 2 EHV charges'!$A:$O,9,FALSE)=0,"",VLOOKUP($A242,'Annex 2 EHV charges'!$A:$O,9,FALSE)),"")</f>
        <v/>
      </c>
      <c r="G242" s="95" t="str">
        <f>IFERROR(IF(VLOOKUP($A242,'Annex 2 EHV charges'!$A:$O,10,FALSE)=0,"",VLOOKUP($A242,'Annex 2 EHV charges'!$A:$O,10,FALSE)),"")</f>
        <v/>
      </c>
      <c r="H242" s="95" t="str">
        <f>IFERROR(IF(VLOOKUP($A242,'Annex 2 EHV charges'!$A:$O,11,FALSE)=0,"",VLOOKUP($A242,'Annex 2 EHV charges'!$A:$O,11,FALSE)),"")</f>
        <v/>
      </c>
    </row>
    <row r="243" spans="1:8" x14ac:dyDescent="0.2">
      <c r="A243" s="88" t="str">
        <f t="array" ref="A243">IFERROR(INDEX('Annex 2 EHV charges'!$A$11:$A$260, MATCH(0, IF(ISBLANK('Annex 2 EHV charges'!$A$11:$A$260),1, COUNTIF(A$4:$A242, 'Annex 2 EHV charges'!$A$11:$A$260)), 0)),"")</f>
        <v/>
      </c>
      <c r="B243" s="88" t="str">
        <f>IF($A243="","",VLOOKUP($A243,'Annex 2 EHV charges'!$A:$O,2,0))</f>
        <v/>
      </c>
      <c r="C243" s="89" t="str">
        <f>IF($A243="","",VLOOKUP($A243,'Annex 2 EHV charges'!$A:$O,3,0))</f>
        <v/>
      </c>
      <c r="D243" s="88" t="str">
        <f>IF($A243="","",VLOOKUP($A243,'Annex 2 EHV charges'!$A:$O,7,0))</f>
        <v/>
      </c>
      <c r="E243" s="93" t="str">
        <f>IFERROR(IF(VLOOKUP($A243,'Annex 2 EHV charges'!$A:$O,8,FALSE)=0,"",VLOOKUP($A243,'Annex 2 EHV charges'!$A:$O,8,FALSE)),"")</f>
        <v/>
      </c>
      <c r="F243" s="94" t="str">
        <f>IFERROR(IF(VLOOKUP($A243,'Annex 2 EHV charges'!$A:$O,9,FALSE)=0,"",VLOOKUP($A243,'Annex 2 EHV charges'!$A:$O,9,FALSE)),"")</f>
        <v/>
      </c>
      <c r="G243" s="95" t="str">
        <f>IFERROR(IF(VLOOKUP($A243,'Annex 2 EHV charges'!$A:$O,10,FALSE)=0,"",VLOOKUP($A243,'Annex 2 EHV charges'!$A:$O,10,FALSE)),"")</f>
        <v/>
      </c>
      <c r="H243" s="95" t="str">
        <f>IFERROR(IF(VLOOKUP($A243,'Annex 2 EHV charges'!$A:$O,11,FALSE)=0,"",VLOOKUP($A243,'Annex 2 EHV charges'!$A:$O,11,FALSE)),"")</f>
        <v/>
      </c>
    </row>
    <row r="244" spans="1:8" x14ac:dyDescent="0.2">
      <c r="A244" s="88" t="str">
        <f t="array" ref="A244">IFERROR(INDEX('Annex 2 EHV charges'!$A$11:$A$260, MATCH(0, IF(ISBLANK('Annex 2 EHV charges'!$A$11:$A$260),1, COUNTIF(A$4:$A243, 'Annex 2 EHV charges'!$A$11:$A$260)), 0)),"")</f>
        <v/>
      </c>
      <c r="B244" s="88" t="str">
        <f>IF($A244="","",VLOOKUP($A244,'Annex 2 EHV charges'!$A:$O,2,0))</f>
        <v/>
      </c>
      <c r="C244" s="89" t="str">
        <f>IF($A244="","",VLOOKUP($A244,'Annex 2 EHV charges'!$A:$O,3,0))</f>
        <v/>
      </c>
      <c r="D244" s="88" t="str">
        <f>IF($A244="","",VLOOKUP($A244,'Annex 2 EHV charges'!$A:$O,7,0))</f>
        <v/>
      </c>
      <c r="E244" s="93" t="str">
        <f>IFERROR(IF(VLOOKUP($A244,'Annex 2 EHV charges'!$A:$O,8,FALSE)=0,"",VLOOKUP($A244,'Annex 2 EHV charges'!$A:$O,8,FALSE)),"")</f>
        <v/>
      </c>
      <c r="F244" s="94" t="str">
        <f>IFERROR(IF(VLOOKUP($A244,'Annex 2 EHV charges'!$A:$O,9,FALSE)=0,"",VLOOKUP($A244,'Annex 2 EHV charges'!$A:$O,9,FALSE)),"")</f>
        <v/>
      </c>
      <c r="G244" s="95" t="str">
        <f>IFERROR(IF(VLOOKUP($A244,'Annex 2 EHV charges'!$A:$O,10,FALSE)=0,"",VLOOKUP($A244,'Annex 2 EHV charges'!$A:$O,10,FALSE)),"")</f>
        <v/>
      </c>
      <c r="H244" s="95" t="str">
        <f>IFERROR(IF(VLOOKUP($A244,'Annex 2 EHV charges'!$A:$O,11,FALSE)=0,"",VLOOKUP($A244,'Annex 2 EHV charges'!$A:$O,11,FALSE)),"")</f>
        <v/>
      </c>
    </row>
    <row r="245" spans="1:8" x14ac:dyDescent="0.2">
      <c r="A245" s="88" t="str">
        <f t="array" ref="A245">IFERROR(INDEX('Annex 2 EHV charges'!$A$11:$A$260, MATCH(0, IF(ISBLANK('Annex 2 EHV charges'!$A$11:$A$260),1, COUNTIF(A$4:$A244, 'Annex 2 EHV charges'!$A$11:$A$260)), 0)),"")</f>
        <v/>
      </c>
      <c r="B245" s="88" t="str">
        <f>IF($A245="","",VLOOKUP($A245,'Annex 2 EHV charges'!$A:$O,2,0))</f>
        <v/>
      </c>
      <c r="C245" s="89" t="str">
        <f>IF($A245="","",VLOOKUP($A245,'Annex 2 EHV charges'!$A:$O,3,0))</f>
        <v/>
      </c>
      <c r="D245" s="88" t="str">
        <f>IF($A245="","",VLOOKUP($A245,'Annex 2 EHV charges'!$A:$O,7,0))</f>
        <v/>
      </c>
      <c r="E245" s="93" t="str">
        <f>IFERROR(IF(VLOOKUP($A245,'Annex 2 EHV charges'!$A:$O,8,FALSE)=0,"",VLOOKUP($A245,'Annex 2 EHV charges'!$A:$O,8,FALSE)),"")</f>
        <v/>
      </c>
      <c r="F245" s="94" t="str">
        <f>IFERROR(IF(VLOOKUP($A245,'Annex 2 EHV charges'!$A:$O,9,FALSE)=0,"",VLOOKUP($A245,'Annex 2 EHV charges'!$A:$O,9,FALSE)),"")</f>
        <v/>
      </c>
      <c r="G245" s="95" t="str">
        <f>IFERROR(IF(VLOOKUP($A245,'Annex 2 EHV charges'!$A:$O,10,FALSE)=0,"",VLOOKUP($A245,'Annex 2 EHV charges'!$A:$O,10,FALSE)),"")</f>
        <v/>
      </c>
      <c r="H245" s="95" t="str">
        <f>IFERROR(IF(VLOOKUP($A245,'Annex 2 EHV charges'!$A:$O,11,FALSE)=0,"",VLOOKUP($A245,'Annex 2 EHV charges'!$A:$O,11,FALSE)),"")</f>
        <v/>
      </c>
    </row>
    <row r="246" spans="1:8" x14ac:dyDescent="0.2">
      <c r="A246" s="88" t="str">
        <f t="array" ref="A246">IFERROR(INDEX('Annex 2 EHV charges'!$A$11:$A$260, MATCH(0, IF(ISBLANK('Annex 2 EHV charges'!$A$11:$A$260),1, COUNTIF(A$4:$A245, 'Annex 2 EHV charges'!$A$11:$A$260)), 0)),"")</f>
        <v/>
      </c>
      <c r="B246" s="88" t="str">
        <f>IF($A246="","",VLOOKUP($A246,'Annex 2 EHV charges'!$A:$O,2,0))</f>
        <v/>
      </c>
      <c r="C246" s="89" t="str">
        <f>IF($A246="","",VLOOKUP($A246,'Annex 2 EHV charges'!$A:$O,3,0))</f>
        <v/>
      </c>
      <c r="D246" s="88" t="str">
        <f>IF($A246="","",VLOOKUP($A246,'Annex 2 EHV charges'!$A:$O,7,0))</f>
        <v/>
      </c>
      <c r="E246" s="93" t="str">
        <f>IFERROR(IF(VLOOKUP($A246,'Annex 2 EHV charges'!$A:$O,8,FALSE)=0,"",VLOOKUP($A246,'Annex 2 EHV charges'!$A:$O,8,FALSE)),"")</f>
        <v/>
      </c>
      <c r="F246" s="94" t="str">
        <f>IFERROR(IF(VLOOKUP($A246,'Annex 2 EHV charges'!$A:$O,9,FALSE)=0,"",VLOOKUP($A246,'Annex 2 EHV charges'!$A:$O,9,FALSE)),"")</f>
        <v/>
      </c>
      <c r="G246" s="95" t="str">
        <f>IFERROR(IF(VLOOKUP($A246,'Annex 2 EHV charges'!$A:$O,10,FALSE)=0,"",VLOOKUP($A246,'Annex 2 EHV charges'!$A:$O,10,FALSE)),"")</f>
        <v/>
      </c>
      <c r="H246" s="95" t="str">
        <f>IFERROR(IF(VLOOKUP($A246,'Annex 2 EHV charges'!$A:$O,11,FALSE)=0,"",VLOOKUP($A246,'Annex 2 EHV charges'!$A:$O,11,FALSE)),"")</f>
        <v/>
      </c>
    </row>
    <row r="247" spans="1:8" x14ac:dyDescent="0.2">
      <c r="A247" s="88" t="str">
        <f t="array" ref="A247">IFERROR(INDEX('Annex 2 EHV charges'!$A$11:$A$260, MATCH(0, IF(ISBLANK('Annex 2 EHV charges'!$A$11:$A$260),1, COUNTIF(A$4:$A246, 'Annex 2 EHV charges'!$A$11:$A$260)), 0)),"")</f>
        <v/>
      </c>
      <c r="B247" s="88" t="str">
        <f>IF($A247="","",VLOOKUP($A247,'Annex 2 EHV charges'!$A:$O,2,0))</f>
        <v/>
      </c>
      <c r="C247" s="89" t="str">
        <f>IF($A247="","",VLOOKUP($A247,'Annex 2 EHV charges'!$A:$O,3,0))</f>
        <v/>
      </c>
      <c r="D247" s="88" t="str">
        <f>IF($A247="","",VLOOKUP($A247,'Annex 2 EHV charges'!$A:$O,7,0))</f>
        <v/>
      </c>
      <c r="E247" s="93" t="str">
        <f>IFERROR(IF(VLOOKUP($A247,'Annex 2 EHV charges'!$A:$O,8,FALSE)=0,"",VLOOKUP($A247,'Annex 2 EHV charges'!$A:$O,8,FALSE)),"")</f>
        <v/>
      </c>
      <c r="F247" s="94" t="str">
        <f>IFERROR(IF(VLOOKUP($A247,'Annex 2 EHV charges'!$A:$O,9,FALSE)=0,"",VLOOKUP($A247,'Annex 2 EHV charges'!$A:$O,9,FALSE)),"")</f>
        <v/>
      </c>
      <c r="G247" s="95" t="str">
        <f>IFERROR(IF(VLOOKUP($A247,'Annex 2 EHV charges'!$A:$O,10,FALSE)=0,"",VLOOKUP($A247,'Annex 2 EHV charges'!$A:$O,10,FALSE)),"")</f>
        <v/>
      </c>
      <c r="H247" s="95" t="str">
        <f>IFERROR(IF(VLOOKUP($A247,'Annex 2 EHV charges'!$A:$O,11,FALSE)=0,"",VLOOKUP($A247,'Annex 2 EHV charges'!$A:$O,11,FALSE)),"")</f>
        <v/>
      </c>
    </row>
    <row r="248" spans="1:8" x14ac:dyDescent="0.2">
      <c r="A248" s="88" t="str">
        <f t="array" ref="A248">IFERROR(INDEX('Annex 2 EHV charges'!$A$11:$A$260, MATCH(0, IF(ISBLANK('Annex 2 EHV charges'!$A$11:$A$260),1, COUNTIF(A$4:$A247, 'Annex 2 EHV charges'!$A$11:$A$260)), 0)),"")</f>
        <v/>
      </c>
      <c r="B248" s="88" t="str">
        <f>IF($A248="","",VLOOKUP($A248,'Annex 2 EHV charges'!$A:$O,2,0))</f>
        <v/>
      </c>
      <c r="C248" s="89" t="str">
        <f>IF($A248="","",VLOOKUP($A248,'Annex 2 EHV charges'!$A:$O,3,0))</f>
        <v/>
      </c>
      <c r="D248" s="88" t="str">
        <f>IF($A248="","",VLOOKUP($A248,'Annex 2 EHV charges'!$A:$O,7,0))</f>
        <v/>
      </c>
      <c r="E248" s="93" t="str">
        <f>IFERROR(IF(VLOOKUP($A248,'Annex 2 EHV charges'!$A:$O,8,FALSE)=0,"",VLOOKUP($A248,'Annex 2 EHV charges'!$A:$O,8,FALSE)),"")</f>
        <v/>
      </c>
      <c r="F248" s="94" t="str">
        <f>IFERROR(IF(VLOOKUP($A248,'Annex 2 EHV charges'!$A:$O,9,FALSE)=0,"",VLOOKUP($A248,'Annex 2 EHV charges'!$A:$O,9,FALSE)),"")</f>
        <v/>
      </c>
      <c r="G248" s="95" t="str">
        <f>IFERROR(IF(VLOOKUP($A248,'Annex 2 EHV charges'!$A:$O,10,FALSE)=0,"",VLOOKUP($A248,'Annex 2 EHV charges'!$A:$O,10,FALSE)),"")</f>
        <v/>
      </c>
      <c r="H248" s="95" t="str">
        <f>IFERROR(IF(VLOOKUP($A248,'Annex 2 EHV charges'!$A:$O,11,FALSE)=0,"",VLOOKUP($A248,'Annex 2 EHV charges'!$A:$O,11,FALSE)),"")</f>
        <v/>
      </c>
    </row>
    <row r="249" spans="1:8" x14ac:dyDescent="0.2">
      <c r="A249" s="88" t="str">
        <f t="array" ref="A249">IFERROR(INDEX('Annex 2 EHV charges'!$A$11:$A$260, MATCH(0, IF(ISBLANK('Annex 2 EHV charges'!$A$11:$A$260),1, COUNTIF(A$4:$A248, 'Annex 2 EHV charges'!$A$11:$A$260)), 0)),"")</f>
        <v/>
      </c>
      <c r="B249" s="88" t="str">
        <f>IF($A249="","",VLOOKUP($A249,'Annex 2 EHV charges'!$A:$O,2,0))</f>
        <v/>
      </c>
      <c r="C249" s="89" t="str">
        <f>IF($A249="","",VLOOKUP($A249,'Annex 2 EHV charges'!$A:$O,3,0))</f>
        <v/>
      </c>
      <c r="D249" s="88" t="str">
        <f>IF($A249="","",VLOOKUP($A249,'Annex 2 EHV charges'!$A:$O,7,0))</f>
        <v/>
      </c>
      <c r="E249" s="93" t="str">
        <f>IFERROR(IF(VLOOKUP($A249,'Annex 2 EHV charges'!$A:$O,8,FALSE)=0,"",VLOOKUP($A249,'Annex 2 EHV charges'!$A:$O,8,FALSE)),"")</f>
        <v/>
      </c>
      <c r="F249" s="94" t="str">
        <f>IFERROR(IF(VLOOKUP($A249,'Annex 2 EHV charges'!$A:$O,9,FALSE)=0,"",VLOOKUP($A249,'Annex 2 EHV charges'!$A:$O,9,FALSE)),"")</f>
        <v/>
      </c>
      <c r="G249" s="95" t="str">
        <f>IFERROR(IF(VLOOKUP($A249,'Annex 2 EHV charges'!$A:$O,10,FALSE)=0,"",VLOOKUP($A249,'Annex 2 EHV charges'!$A:$O,10,FALSE)),"")</f>
        <v/>
      </c>
      <c r="H249" s="95" t="str">
        <f>IFERROR(IF(VLOOKUP($A249,'Annex 2 EHV charges'!$A:$O,11,FALSE)=0,"",VLOOKUP($A249,'Annex 2 EHV charges'!$A:$O,11,FALSE)),"")</f>
        <v/>
      </c>
    </row>
    <row r="250" spans="1:8" x14ac:dyDescent="0.2">
      <c r="A250" s="88" t="str">
        <f t="array" ref="A250">IFERROR(INDEX('Annex 2 EHV charges'!$A$11:$A$260, MATCH(0, IF(ISBLANK('Annex 2 EHV charges'!$A$11:$A$260),1, COUNTIF(A$4:$A249, 'Annex 2 EHV charges'!$A$11:$A$260)), 0)),"")</f>
        <v/>
      </c>
      <c r="B250" s="88" t="str">
        <f>IF($A250="","",VLOOKUP($A250,'Annex 2 EHV charges'!$A:$O,2,0))</f>
        <v/>
      </c>
      <c r="C250" s="89" t="str">
        <f>IF($A250="","",VLOOKUP($A250,'Annex 2 EHV charges'!$A:$O,3,0))</f>
        <v/>
      </c>
      <c r="D250" s="88" t="str">
        <f>IF($A250="","",VLOOKUP($A250,'Annex 2 EHV charges'!$A:$O,7,0))</f>
        <v/>
      </c>
      <c r="E250" s="93" t="str">
        <f>IFERROR(IF(VLOOKUP($A250,'Annex 2 EHV charges'!$A:$O,8,FALSE)=0,"",VLOOKUP($A250,'Annex 2 EHV charges'!$A:$O,8,FALSE)),"")</f>
        <v/>
      </c>
      <c r="F250" s="94" t="str">
        <f>IFERROR(IF(VLOOKUP($A250,'Annex 2 EHV charges'!$A:$O,9,FALSE)=0,"",VLOOKUP($A250,'Annex 2 EHV charges'!$A:$O,9,FALSE)),"")</f>
        <v/>
      </c>
      <c r="G250" s="95" t="str">
        <f>IFERROR(IF(VLOOKUP($A250,'Annex 2 EHV charges'!$A:$O,10,FALSE)=0,"",VLOOKUP($A250,'Annex 2 EHV charges'!$A:$O,10,FALSE)),"")</f>
        <v/>
      </c>
      <c r="H250" s="95" t="str">
        <f>IFERROR(IF(VLOOKUP($A250,'Annex 2 EHV charges'!$A:$O,11,FALSE)=0,"",VLOOKUP($A250,'Annex 2 EHV charges'!$A:$O,11,FALSE)),"")</f>
        <v/>
      </c>
    </row>
    <row r="251" spans="1:8" x14ac:dyDescent="0.2">
      <c r="A251" s="88" t="str">
        <f t="array" ref="A251">IFERROR(INDEX('Annex 2 EHV charges'!$A$11:$A$260, MATCH(0, IF(ISBLANK('Annex 2 EHV charges'!$A$11:$A$260),1, COUNTIF(A$4:$A250, 'Annex 2 EHV charges'!$A$11:$A$260)), 0)),"")</f>
        <v/>
      </c>
      <c r="B251" s="88" t="str">
        <f>IF($A251="","",VLOOKUP($A251,'Annex 2 EHV charges'!$A:$O,2,0))</f>
        <v/>
      </c>
      <c r="C251" s="89" t="str">
        <f>IF($A251="","",VLOOKUP($A251,'Annex 2 EHV charges'!$A:$O,3,0))</f>
        <v/>
      </c>
      <c r="D251" s="88" t="str">
        <f>IF($A251="","",VLOOKUP($A251,'Annex 2 EHV charges'!$A:$O,7,0))</f>
        <v/>
      </c>
      <c r="E251" s="93" t="str">
        <f>IFERROR(IF(VLOOKUP($A251,'Annex 2 EHV charges'!$A:$O,8,FALSE)=0,"",VLOOKUP($A251,'Annex 2 EHV charges'!$A:$O,8,FALSE)),"")</f>
        <v/>
      </c>
      <c r="F251" s="94" t="str">
        <f>IFERROR(IF(VLOOKUP($A251,'Annex 2 EHV charges'!$A:$O,9,FALSE)=0,"",VLOOKUP($A251,'Annex 2 EHV charges'!$A:$O,9,FALSE)),"")</f>
        <v/>
      </c>
      <c r="G251" s="95" t="str">
        <f>IFERROR(IF(VLOOKUP($A251,'Annex 2 EHV charges'!$A:$O,10,FALSE)=0,"",VLOOKUP($A251,'Annex 2 EHV charges'!$A:$O,10,FALSE)),"")</f>
        <v/>
      </c>
      <c r="H251" s="95" t="str">
        <f>IFERROR(IF(VLOOKUP($A251,'Annex 2 EHV charges'!$A:$O,11,FALSE)=0,"",VLOOKUP($A251,'Annex 2 EHV charges'!$A:$O,11,FALSE)),"")</f>
        <v/>
      </c>
    </row>
    <row r="252" spans="1:8" x14ac:dyDescent="0.2">
      <c r="A252" s="88" t="str">
        <f t="array" ref="A252">IFERROR(INDEX('Annex 2 EHV charges'!$A$11:$A$260, MATCH(0, IF(ISBLANK('Annex 2 EHV charges'!$A$11:$A$260),1, COUNTIF(A$4:$A251, 'Annex 2 EHV charges'!$A$11:$A$260)), 0)),"")</f>
        <v/>
      </c>
      <c r="B252" s="88" t="str">
        <f>IF($A252="","",VLOOKUP($A252,'Annex 2 EHV charges'!$A:$O,2,0))</f>
        <v/>
      </c>
      <c r="C252" s="89" t="str">
        <f>IF($A252="","",VLOOKUP($A252,'Annex 2 EHV charges'!$A:$O,3,0))</f>
        <v/>
      </c>
      <c r="D252" s="88" t="str">
        <f>IF($A252="","",VLOOKUP($A252,'Annex 2 EHV charges'!$A:$O,7,0))</f>
        <v/>
      </c>
      <c r="E252" s="93" t="str">
        <f>IFERROR(IF(VLOOKUP($A252,'Annex 2 EHV charges'!$A:$O,8,FALSE)=0,"",VLOOKUP($A252,'Annex 2 EHV charges'!$A:$O,8,FALSE)),"")</f>
        <v/>
      </c>
      <c r="F252" s="94" t="str">
        <f>IFERROR(IF(VLOOKUP($A252,'Annex 2 EHV charges'!$A:$O,9,FALSE)=0,"",VLOOKUP($A252,'Annex 2 EHV charges'!$A:$O,9,FALSE)),"")</f>
        <v/>
      </c>
      <c r="G252" s="95" t="str">
        <f>IFERROR(IF(VLOOKUP($A252,'Annex 2 EHV charges'!$A:$O,10,FALSE)=0,"",VLOOKUP($A252,'Annex 2 EHV charges'!$A:$O,10,FALSE)),"")</f>
        <v/>
      </c>
      <c r="H252" s="95" t="str">
        <f>IFERROR(IF(VLOOKUP($A252,'Annex 2 EHV charges'!$A:$O,11,FALSE)=0,"",VLOOKUP($A252,'Annex 2 EHV charges'!$A:$O,11,FALSE)),"")</f>
        <v/>
      </c>
    </row>
    <row r="253" spans="1:8" x14ac:dyDescent="0.2">
      <c r="A253" s="88" t="str">
        <f t="array" ref="A253">IFERROR(INDEX('Annex 2 EHV charges'!$A$11:$A$260, MATCH(0, IF(ISBLANK('Annex 2 EHV charges'!$A$11:$A$260),1, COUNTIF(A$4:$A252, 'Annex 2 EHV charges'!$A$11:$A$260)), 0)),"")</f>
        <v/>
      </c>
      <c r="B253" s="88" t="str">
        <f>IF($A253="","",VLOOKUP($A253,'Annex 2 EHV charges'!$A:$O,2,0))</f>
        <v/>
      </c>
      <c r="C253" s="89" t="str">
        <f>IF($A253="","",VLOOKUP($A253,'Annex 2 EHV charges'!$A:$O,3,0))</f>
        <v/>
      </c>
      <c r="D253" s="88" t="str">
        <f>IF($A253="","",VLOOKUP($A253,'Annex 2 EHV charges'!$A:$O,7,0))</f>
        <v/>
      </c>
      <c r="E253" s="93" t="str">
        <f>IFERROR(IF(VLOOKUP($A253,'Annex 2 EHV charges'!$A:$O,8,FALSE)=0,"",VLOOKUP($A253,'Annex 2 EHV charges'!$A:$O,8,FALSE)),"")</f>
        <v/>
      </c>
      <c r="F253" s="94" t="str">
        <f>IFERROR(IF(VLOOKUP($A253,'Annex 2 EHV charges'!$A:$O,9,FALSE)=0,"",VLOOKUP($A253,'Annex 2 EHV charges'!$A:$O,9,FALSE)),"")</f>
        <v/>
      </c>
      <c r="G253" s="95" t="str">
        <f>IFERROR(IF(VLOOKUP($A253,'Annex 2 EHV charges'!$A:$O,10,FALSE)=0,"",VLOOKUP($A253,'Annex 2 EHV charges'!$A:$O,10,FALSE)),"")</f>
        <v/>
      </c>
      <c r="H253" s="95" t="str">
        <f>IFERROR(IF(VLOOKUP($A253,'Annex 2 EHV charges'!$A:$O,11,FALSE)=0,"",VLOOKUP($A253,'Annex 2 EHV charges'!$A:$O,11,FALSE)),"")</f>
        <v/>
      </c>
    </row>
    <row r="254" spans="1:8" x14ac:dyDescent="0.2">
      <c r="A254" s="88" t="str">
        <f t="array" ref="A254">IFERROR(INDEX('Annex 2 EHV charges'!$A$11:$A$260, MATCH(0, IF(ISBLANK('Annex 2 EHV charges'!$A$11:$A$260),1, COUNTIF(A$4:$A253, 'Annex 2 EHV charges'!$A$11:$A$260)), 0)),"")</f>
        <v/>
      </c>
      <c r="B254" s="88" t="str">
        <f>IF($A254="","",VLOOKUP($A254,'Annex 2 EHV charges'!$A:$O,2,0))</f>
        <v/>
      </c>
      <c r="C254" s="89" t="str">
        <f>IF($A254="","",VLOOKUP($A254,'Annex 2 EHV charges'!$A:$O,3,0))</f>
        <v/>
      </c>
      <c r="D254" s="88" t="str">
        <f>IF($A254="","",VLOOKUP($A254,'Annex 2 EHV charges'!$A:$O,7,0))</f>
        <v/>
      </c>
      <c r="E254" s="93" t="str">
        <f>IFERROR(IF(VLOOKUP($A254,'Annex 2 EHV charges'!$A:$O,8,FALSE)=0,"",VLOOKUP($A254,'Annex 2 EHV charges'!$A:$O,8,FALSE)),"")</f>
        <v/>
      </c>
      <c r="F254" s="94" t="str">
        <f>IFERROR(IF(VLOOKUP($A254,'Annex 2 EHV charges'!$A:$O,9,FALSE)=0,"",VLOOKUP($A254,'Annex 2 EHV charges'!$A:$O,9,FALSE)),"")</f>
        <v/>
      </c>
      <c r="G254" s="95" t="str">
        <f>IFERROR(IF(VLOOKUP($A254,'Annex 2 EHV charges'!$A:$O,10,FALSE)=0,"",VLOOKUP($A254,'Annex 2 EHV charges'!$A:$O,10,FALSE)),"")</f>
        <v/>
      </c>
      <c r="H254" s="95" t="str">
        <f>IFERROR(IF(VLOOKUP($A254,'Annex 2 EHV charges'!$A:$O,11,FALSE)=0,"",VLOOKUP($A254,'Annex 2 EHV charges'!$A:$O,11,FALSE)),"")</f>
        <v/>
      </c>
    </row>
  </sheetData>
  <autoFilter ref="A4:H128"/>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sqref="A1:H1"/>
    </sheetView>
  </sheetViews>
  <sheetFormatPr defaultRowHeight="12.75" x14ac:dyDescent="0.2"/>
  <cols>
    <col min="1" max="1" width="15.85546875" style="51" bestFit="1" customWidth="1"/>
    <col min="2" max="2" width="15" style="51" bestFit="1" customWidth="1"/>
    <col min="3" max="3" width="15.7109375" style="59" bestFit="1" customWidth="1"/>
    <col min="4" max="4" width="50.7109375" style="59" customWidth="1"/>
    <col min="5" max="5" width="14.7109375" style="60" customWidth="1"/>
    <col min="6" max="7" width="14.7109375" style="61" customWidth="1"/>
    <col min="8" max="8" width="14.7109375" style="51" customWidth="1"/>
    <col min="9" max="9" width="15.5703125" style="51" customWidth="1"/>
    <col min="10" max="16384" width="9.140625" style="51"/>
  </cols>
  <sheetData>
    <row r="1" spans="1:15" ht="66.75" customHeight="1" x14ac:dyDescent="0.2">
      <c r="A1" s="282" t="s">
        <v>111</v>
      </c>
      <c r="B1" s="282"/>
      <c r="C1" s="282"/>
      <c r="D1" s="282"/>
      <c r="E1" s="282"/>
      <c r="F1" s="282"/>
      <c r="G1" s="282"/>
      <c r="H1" s="282"/>
    </row>
    <row r="2" spans="1:15" s="52" customFormat="1" ht="25.5" customHeight="1" x14ac:dyDescent="0.2">
      <c r="A2" s="284" t="str">
        <f>Overview!B4&amp; " - Effective from "&amp;TEXT(Overview!D4,"D MMMM YYYY")&amp;" - "&amp;Overview!E4&amp;" EDCM export charges"</f>
        <v>Western Power Distribution (West Midlands) plc - Effective from 1 April 2022 - Final EDCM export charges</v>
      </c>
      <c r="B2" s="285"/>
      <c r="C2" s="285"/>
      <c r="D2" s="285"/>
      <c r="E2" s="285"/>
      <c r="F2" s="285"/>
      <c r="G2" s="285"/>
      <c r="H2" s="286"/>
    </row>
    <row r="3" spans="1:15" s="80" customFormat="1" ht="18" x14ac:dyDescent="0.2">
      <c r="A3" s="81"/>
      <c r="B3" s="81"/>
      <c r="C3" s="81"/>
      <c r="D3" s="82"/>
      <c r="E3" s="83"/>
      <c r="F3" s="83"/>
      <c r="G3" s="84"/>
      <c r="H3" s="84"/>
      <c r="I3" s="77"/>
      <c r="J3" s="77"/>
      <c r="K3" s="77"/>
      <c r="L3" s="77"/>
      <c r="M3" s="77"/>
      <c r="N3" s="77"/>
      <c r="O3" s="77"/>
    </row>
    <row r="4" spans="1:15" ht="60.75" customHeight="1" x14ac:dyDescent="0.2">
      <c r="A4" s="53" t="s">
        <v>99</v>
      </c>
      <c r="B4" s="54" t="s">
        <v>64</v>
      </c>
      <c r="C4" s="53" t="s">
        <v>66</v>
      </c>
      <c r="D4" s="55" t="s">
        <v>58</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x14ac:dyDescent="0.2">
      <c r="A5" s="89">
        <f t="array" ref="A5">IFERROR(INDEX('Annex 2 EHV charges'!$D$11:$D$260, MATCH(0, IF(ISBLANK('Annex 2 EHV charges'!$D$11:$D$260),1, COUNTIF(A$4:$A4, 'Annex 2 EHV charges'!$D$11:$D$260)), 0)),"")</f>
        <v>933</v>
      </c>
      <c r="B5" s="88">
        <f>IF($A5="","",VLOOKUP($A5,'Annex 2 EHV charges'!$D:$O,2,0))</f>
        <v>933</v>
      </c>
      <c r="C5" s="89">
        <f>IF($A5="","",VLOOKUP($A5,'Annex 2 EHV charges'!$D:$O,3,0))</f>
        <v>1470000533253</v>
      </c>
      <c r="D5" s="88" t="str">
        <f>IF($A5="","",VLOOKUP($A5,'Annex 2 EHV charges'!$D:$O,4,0))</f>
        <v>Troughton Farm PV</v>
      </c>
      <c r="E5" s="90" t="str">
        <f>IFERROR(IF(VLOOKUP($A5,'Annex 2 EHV charges'!$D:$O,9,FALSE)=0,"",VLOOKUP($A5,'Annex 2 EHV charges'!$D:$O,9,FALSE)),"")</f>
        <v/>
      </c>
      <c r="F5" s="91">
        <f>IFERROR(IF(VLOOKUP($A5,'Annex 2 EHV charges'!$D:$O,10,FALSE)=0,"",VLOOKUP($A5,'Annex 2 EHV charges'!$D:$O,10,FALSE)),"")</f>
        <v>1305.6400000000001</v>
      </c>
      <c r="G5" s="92">
        <f>IFERROR(IF(VLOOKUP($A5,'Annex 2 EHV charges'!$D:$O,11,FALSE)=0,"",VLOOKUP($A5,'Annex 2 EHV charges'!$D:$O,11,FALSE)),"")</f>
        <v>0.05</v>
      </c>
      <c r="H5" s="92">
        <f>IFERROR(IF(VLOOKUP($A5,'Annex 2 EHV charges'!$D:$O,12,FALSE)=0,"",VLOOKUP($A5,'Annex 2 EHV charges'!$D:$O,12,FALSE)),"")</f>
        <v>0.05</v>
      </c>
    </row>
    <row r="6" spans="1:15" x14ac:dyDescent="0.2">
      <c r="A6" s="89">
        <f t="array" ref="A6">IFERROR(INDEX('Annex 2 EHV charges'!$D$11:$D$260, MATCH(0, IF(ISBLANK('Annex 2 EHV charges'!$D$11:$D$260),1, COUNTIF(A$4:$A5, 'Annex 2 EHV charges'!$D$11:$D$260)), 0)),"")</f>
        <v>703</v>
      </c>
      <c r="B6" s="88">
        <f>IF($A6="","",VLOOKUP($A6,'Annex 2 EHV charges'!$D:$O,2,0))</f>
        <v>703</v>
      </c>
      <c r="C6" s="89">
        <f>IF($A6="","",VLOOKUP($A6,'Annex 2 EHV charges'!$D:$O,3,0))</f>
        <v>1430000005417</v>
      </c>
      <c r="D6" s="88" t="str">
        <f>IF($A6="","",VLOOKUP($A6,'Annex 2 EHV charges'!$D:$O,4,0))</f>
        <v>Tyseley Waste</v>
      </c>
      <c r="E6" s="90" t="str">
        <f>IFERROR(IF(VLOOKUP($A6,'Annex 2 EHV charges'!$D:$O,9,FALSE)=0,"",VLOOKUP($A6,'Annex 2 EHV charges'!$D:$O,9,FALSE)),"")</f>
        <v/>
      </c>
      <c r="F6" s="91">
        <f>IFERROR(IF(VLOOKUP($A6,'Annex 2 EHV charges'!$D:$O,10,FALSE)=0,"",VLOOKUP($A6,'Annex 2 EHV charges'!$D:$O,10,FALSE)),"")</f>
        <v>817.21</v>
      </c>
      <c r="G6" s="92">
        <f>IFERROR(IF(VLOOKUP($A6,'Annex 2 EHV charges'!$D:$O,11,FALSE)=0,"",VLOOKUP($A6,'Annex 2 EHV charges'!$D:$O,11,FALSE)),"")</f>
        <v>0.05</v>
      </c>
      <c r="H6" s="92">
        <f>IFERROR(IF(VLOOKUP($A6,'Annex 2 EHV charges'!$D:$O,12,FALSE)=0,"",VLOOKUP($A6,'Annex 2 EHV charges'!$D:$O,12,FALSE)),"")</f>
        <v>0.05</v>
      </c>
    </row>
    <row r="7" spans="1:15" x14ac:dyDescent="0.2">
      <c r="A7" s="89">
        <f t="array" ref="A7">IFERROR(INDEX('Annex 2 EHV charges'!$D$11:$D$260, MATCH(0, IF(ISBLANK('Annex 2 EHV charges'!$D$11:$D$260),1, COUNTIF(A$4:$A6, 'Annex 2 EHV charges'!$D$11:$D$260)), 0)),"")</f>
        <v>750</v>
      </c>
      <c r="B7" s="88">
        <f>IF($A7="","",VLOOKUP($A7,'Annex 2 EHV charges'!$D:$O,2,0))</f>
        <v>750</v>
      </c>
      <c r="C7" s="89">
        <f>IF($A7="","",VLOOKUP($A7,'Annex 2 EHV charges'!$D:$O,3,0))</f>
        <v>1470000097965</v>
      </c>
      <c r="D7" s="88" t="str">
        <f>IF($A7="","",VLOOKUP($A7,'Annex 2 EHV charges'!$D:$O,4,0))</f>
        <v>Four Ashes Incinerator</v>
      </c>
      <c r="E7" s="90" t="str">
        <f>IFERROR(IF(VLOOKUP($A7,'Annex 2 EHV charges'!$D:$O,9,FALSE)=0,"",VLOOKUP($A7,'Annex 2 EHV charges'!$D:$O,9,FALSE)),"")</f>
        <v/>
      </c>
      <c r="F7" s="91">
        <f>IFERROR(IF(VLOOKUP($A7,'Annex 2 EHV charges'!$D:$O,10,FALSE)=0,"",VLOOKUP($A7,'Annex 2 EHV charges'!$D:$O,10,FALSE)),"")</f>
        <v>1077.78</v>
      </c>
      <c r="G7" s="92">
        <f>IFERROR(IF(VLOOKUP($A7,'Annex 2 EHV charges'!$D:$O,11,FALSE)=0,"",VLOOKUP($A7,'Annex 2 EHV charges'!$D:$O,11,FALSE)),"")</f>
        <v>0.05</v>
      </c>
      <c r="H7" s="92">
        <f>IFERROR(IF(VLOOKUP($A7,'Annex 2 EHV charges'!$D:$O,12,FALSE)=0,"",VLOOKUP($A7,'Annex 2 EHV charges'!$D:$O,12,FALSE)),"")</f>
        <v>0.05</v>
      </c>
    </row>
    <row r="8" spans="1:15" x14ac:dyDescent="0.2">
      <c r="A8" s="89">
        <f t="array" ref="A8">IFERROR(INDEX('Annex 2 EHV charges'!$D$11:$D$260, MATCH(0, IF(ISBLANK('Annex 2 EHV charges'!$D$11:$D$260),1, COUNTIF(A$4:$A7, 'Annex 2 EHV charges'!$D$11:$D$260)), 0)),"")</f>
        <v>751</v>
      </c>
      <c r="B8" s="88">
        <f>IF($A8="","",VLOOKUP($A8,'Annex 2 EHV charges'!$D:$O,2,0))</f>
        <v>751</v>
      </c>
      <c r="C8" s="89">
        <f>IF($A8="","",VLOOKUP($A8,'Annex 2 EHV charges'!$D:$O,3,0))</f>
        <v>1470000077950</v>
      </c>
      <c r="D8" s="88" t="str">
        <f>IF($A8="","",VLOOKUP($A8,'Annex 2 EHV charges'!$D:$O,4,0))</f>
        <v>Witches Farm Solar</v>
      </c>
      <c r="E8" s="90" t="str">
        <f>IFERROR(IF(VLOOKUP($A8,'Annex 2 EHV charges'!$D:$O,9,FALSE)=0,"",VLOOKUP($A8,'Annex 2 EHV charges'!$D:$O,9,FALSE)),"")</f>
        <v/>
      </c>
      <c r="F8" s="91">
        <f>IFERROR(IF(VLOOKUP($A8,'Annex 2 EHV charges'!$D:$O,10,FALSE)=0,"",VLOOKUP($A8,'Annex 2 EHV charges'!$D:$O,10,FALSE)),"")</f>
        <v>892.13</v>
      </c>
      <c r="G8" s="92">
        <f>IFERROR(IF(VLOOKUP($A8,'Annex 2 EHV charges'!$D:$O,11,FALSE)=0,"",VLOOKUP($A8,'Annex 2 EHV charges'!$D:$O,11,FALSE)),"")</f>
        <v>0.05</v>
      </c>
      <c r="H8" s="92">
        <f>IFERROR(IF(VLOOKUP($A8,'Annex 2 EHV charges'!$D:$O,12,FALSE)=0,"",VLOOKUP($A8,'Annex 2 EHV charges'!$D:$O,12,FALSE)),"")</f>
        <v>0.05</v>
      </c>
    </row>
    <row r="9" spans="1:15" ht="25.5" x14ac:dyDescent="0.2">
      <c r="A9" s="89">
        <f t="array" ref="A9">IFERROR(INDEX('Annex 2 EHV charges'!$D$11:$D$260, MATCH(0, IF(ISBLANK('Annex 2 EHV charges'!$D$11:$D$260),1, COUNTIF(A$4:$A8, 'Annex 2 EHV charges'!$D$11:$D$260)), 0)),"")</f>
        <v>708</v>
      </c>
      <c r="B9" s="88">
        <f>IF($A9="","",VLOOKUP($A9,'Annex 2 EHV charges'!$D:$O,2,0))</f>
        <v>708</v>
      </c>
      <c r="C9" s="89" t="str">
        <f>IF($A9="","",VLOOKUP($A9,'Annex 2 EHV charges'!$D:$O,3,0))</f>
        <v>1430000001360
1430000001370</v>
      </c>
      <c r="D9" s="88" t="str">
        <f>IF($A9="","",VLOOKUP($A9,'Annex 2 EHV charges'!$D:$O,4,0))</f>
        <v>Uni of Birmingham</v>
      </c>
      <c r="E9" s="90" t="str">
        <f>IFERROR(IF(VLOOKUP($A9,'Annex 2 EHV charges'!$D:$O,9,FALSE)=0,"",VLOOKUP($A9,'Annex 2 EHV charges'!$D:$O,9,FALSE)),"")</f>
        <v/>
      </c>
      <c r="F9" s="91" t="str">
        <f>IFERROR(IF(VLOOKUP($A9,'Annex 2 EHV charges'!$D:$O,10,FALSE)=0,"",VLOOKUP($A9,'Annex 2 EHV charges'!$D:$O,10,FALSE)),"")</f>
        <v/>
      </c>
      <c r="G9" s="92" t="str">
        <f>IFERROR(IF(VLOOKUP($A9,'Annex 2 EHV charges'!$D:$O,11,FALSE)=0,"",VLOOKUP($A9,'Annex 2 EHV charges'!$D:$O,11,FALSE)),"")</f>
        <v/>
      </c>
      <c r="H9" s="92" t="str">
        <f>IFERROR(IF(VLOOKUP($A9,'Annex 2 EHV charges'!$D:$O,12,FALSE)=0,"",VLOOKUP($A9,'Annex 2 EHV charges'!$D:$O,12,FALSE)),"")</f>
        <v/>
      </c>
    </row>
    <row r="10" spans="1:15" x14ac:dyDescent="0.2">
      <c r="A10" s="89">
        <f t="array" ref="A10">IFERROR(INDEX('Annex 2 EHV charges'!$D$11:$D$260, MATCH(0, IF(ISBLANK('Annex 2 EHV charges'!$D$11:$D$260),1, COUNTIF(A$4:$A9, 'Annex 2 EHV charges'!$D$11:$D$260)), 0)),"")</f>
        <v>732</v>
      </c>
      <c r="B10" s="88">
        <f>IF($A10="","",VLOOKUP($A10,'Annex 2 EHV charges'!$D:$O,2,0))</f>
        <v>732</v>
      </c>
      <c r="C10" s="89">
        <f>IF($A10="","",VLOOKUP($A10,'Annex 2 EHV charges'!$D:$O,3,0))</f>
        <v>1424993500000</v>
      </c>
      <c r="D10" s="88" t="str">
        <f>IF($A10="","",VLOOKUP($A10,'Annex 2 EHV charges'!$D:$O,4,0))</f>
        <v>Wolverhampton Waste Services</v>
      </c>
      <c r="E10" s="90" t="str">
        <f>IFERROR(IF(VLOOKUP($A10,'Annex 2 EHV charges'!$D:$O,9,FALSE)=0,"",VLOOKUP($A10,'Annex 2 EHV charges'!$D:$O,9,FALSE)),"")</f>
        <v/>
      </c>
      <c r="F10" s="91" t="str">
        <f>IFERROR(IF(VLOOKUP($A10,'Annex 2 EHV charges'!$D:$O,10,FALSE)=0,"",VLOOKUP($A10,'Annex 2 EHV charges'!$D:$O,10,FALSE)),"")</f>
        <v/>
      </c>
      <c r="G10" s="92" t="str">
        <f>IFERROR(IF(VLOOKUP($A10,'Annex 2 EHV charges'!$D:$O,11,FALSE)=0,"",VLOOKUP($A10,'Annex 2 EHV charges'!$D:$O,11,FALSE)),"")</f>
        <v/>
      </c>
      <c r="H10" s="92" t="str">
        <f>IFERROR(IF(VLOOKUP($A10,'Annex 2 EHV charges'!$D:$O,12,FALSE)=0,"",VLOOKUP($A10,'Annex 2 EHV charges'!$D:$O,12,FALSE)),"")</f>
        <v/>
      </c>
    </row>
    <row r="11" spans="1:15" ht="25.5" x14ac:dyDescent="0.2">
      <c r="A11" s="89">
        <f t="array" ref="A11">IFERROR(INDEX('Annex 2 EHV charges'!$D$11:$D$260, MATCH(0, IF(ISBLANK('Annex 2 EHV charges'!$D$11:$D$260),1, COUNTIF(A$4:$A10, 'Annex 2 EHV charges'!$D$11:$D$260)), 0)),"")</f>
        <v>733</v>
      </c>
      <c r="B11" s="88">
        <f>IF($A11="","",VLOOKUP($A11,'Annex 2 EHV charges'!$D:$O,2,0))</f>
        <v>733</v>
      </c>
      <c r="C11" s="89" t="str">
        <f>IF($A11="","",VLOOKUP($A11,'Annex 2 EHV charges'!$D:$O,3,0))</f>
        <v>1430000000915
1430000000924</v>
      </c>
      <c r="D11" s="88" t="str">
        <f>IF($A11="","",VLOOKUP($A11,'Annex 2 EHV charges'!$D:$O,4,0))</f>
        <v>Stoke CHP</v>
      </c>
      <c r="E11" s="90" t="str">
        <f>IFERROR(IF(VLOOKUP($A11,'Annex 2 EHV charges'!$D:$O,9,FALSE)=0,"",VLOOKUP($A11,'Annex 2 EHV charges'!$D:$O,9,FALSE)),"")</f>
        <v/>
      </c>
      <c r="F11" s="91" t="str">
        <f>IFERROR(IF(VLOOKUP($A11,'Annex 2 EHV charges'!$D:$O,10,FALSE)=0,"",VLOOKUP($A11,'Annex 2 EHV charges'!$D:$O,10,FALSE)),"")</f>
        <v/>
      </c>
      <c r="G11" s="92" t="str">
        <f>IFERROR(IF(VLOOKUP($A11,'Annex 2 EHV charges'!$D:$O,11,FALSE)=0,"",VLOOKUP($A11,'Annex 2 EHV charges'!$D:$O,11,FALSE)),"")</f>
        <v/>
      </c>
      <c r="H11" s="92" t="str">
        <f>IFERROR(IF(VLOOKUP($A11,'Annex 2 EHV charges'!$D:$O,12,FALSE)=0,"",VLOOKUP($A11,'Annex 2 EHV charges'!$D:$O,12,FALSE)),"")</f>
        <v/>
      </c>
    </row>
    <row r="12" spans="1:15" x14ac:dyDescent="0.2">
      <c r="A12" s="89">
        <f t="array" ref="A12">IFERROR(INDEX('Annex 2 EHV charges'!$D$11:$D$260, MATCH(0, IF(ISBLANK('Annex 2 EHV charges'!$D$11:$D$260),1, COUNTIF(A$4:$A11, 'Annex 2 EHV charges'!$D$11:$D$260)), 0)),"")</f>
        <v>734</v>
      </c>
      <c r="B12" s="88">
        <f>IF($A12="","",VLOOKUP($A12,'Annex 2 EHV charges'!$D:$O,2,0))</f>
        <v>734</v>
      </c>
      <c r="C12" s="89">
        <f>IF($A12="","",VLOOKUP($A12,'Annex 2 EHV charges'!$D:$O,3,0))</f>
        <v>1425793500001</v>
      </c>
      <c r="D12" s="88" t="str">
        <f>IF($A12="","",VLOOKUP($A12,'Annex 2 EHV charges'!$D:$O,4,0))</f>
        <v>Hanford Waste Services</v>
      </c>
      <c r="E12" s="90" t="str">
        <f>IFERROR(IF(VLOOKUP($A12,'Annex 2 EHV charges'!$D:$O,9,FALSE)=0,"",VLOOKUP($A12,'Annex 2 EHV charges'!$D:$O,9,FALSE)),"")</f>
        <v/>
      </c>
      <c r="F12" s="91" t="str">
        <f>IFERROR(IF(VLOOKUP($A12,'Annex 2 EHV charges'!$D:$O,10,FALSE)=0,"",VLOOKUP($A12,'Annex 2 EHV charges'!$D:$O,10,FALSE)),"")</f>
        <v/>
      </c>
      <c r="G12" s="92" t="str">
        <f>IFERROR(IF(VLOOKUP($A12,'Annex 2 EHV charges'!$D:$O,11,FALSE)=0,"",VLOOKUP($A12,'Annex 2 EHV charges'!$D:$O,11,FALSE)),"")</f>
        <v/>
      </c>
      <c r="H12" s="92" t="str">
        <f>IFERROR(IF(VLOOKUP($A12,'Annex 2 EHV charges'!$D:$O,12,FALSE)=0,"",VLOOKUP($A12,'Annex 2 EHV charges'!$D:$O,12,FALSE)),"")</f>
        <v/>
      </c>
    </row>
    <row r="13" spans="1:15" ht="25.5" x14ac:dyDescent="0.2">
      <c r="A13" s="89">
        <f t="array" ref="A13">IFERROR(INDEX('Annex 2 EHV charges'!$D$11:$D$260, MATCH(0, IF(ISBLANK('Annex 2 EHV charges'!$D$11:$D$260),1, COUNTIF(A$4:$A12, 'Annex 2 EHV charges'!$D$11:$D$260)), 0)),"")</f>
        <v>735</v>
      </c>
      <c r="B13" s="88">
        <f>IF($A13="","",VLOOKUP($A13,'Annex 2 EHV charges'!$D:$O,2,0))</f>
        <v>735</v>
      </c>
      <c r="C13" s="89" t="str">
        <f>IF($A13="","",VLOOKUP($A13,'Annex 2 EHV charges'!$D:$O,3,0))</f>
        <v>1430000033051
1430000033060</v>
      </c>
      <c r="D13" s="88" t="str">
        <f>IF($A13="","",VLOOKUP($A13,'Annex 2 EHV charges'!$D:$O,4,0))</f>
        <v>NR Kidsgrove</v>
      </c>
      <c r="E13" s="90" t="str">
        <f>IFERROR(IF(VLOOKUP($A13,'Annex 2 EHV charges'!$D:$O,9,FALSE)=0,"",VLOOKUP($A13,'Annex 2 EHV charges'!$D:$O,9,FALSE)),"")</f>
        <v/>
      </c>
      <c r="F13" s="91" t="str">
        <f>IFERROR(IF(VLOOKUP($A13,'Annex 2 EHV charges'!$D:$O,10,FALSE)=0,"",VLOOKUP($A13,'Annex 2 EHV charges'!$D:$O,10,FALSE)),"")</f>
        <v/>
      </c>
      <c r="G13" s="92" t="str">
        <f>IFERROR(IF(VLOOKUP($A13,'Annex 2 EHV charges'!$D:$O,11,FALSE)=0,"",VLOOKUP($A13,'Annex 2 EHV charges'!$D:$O,11,FALSE)),"")</f>
        <v/>
      </c>
      <c r="H13" s="92" t="str">
        <f>IFERROR(IF(VLOOKUP($A13,'Annex 2 EHV charges'!$D:$O,12,FALSE)=0,"",VLOOKUP($A13,'Annex 2 EHV charges'!$D:$O,12,FALSE)),"")</f>
        <v/>
      </c>
    </row>
    <row r="14" spans="1:15" ht="25.5" x14ac:dyDescent="0.2">
      <c r="A14" s="89">
        <f t="array" ref="A14">IFERROR(INDEX('Annex 2 EHV charges'!$D$11:$D$260, MATCH(0, IF(ISBLANK('Annex 2 EHV charges'!$D$11:$D$260),1, COUNTIF(A$4:$A13, 'Annex 2 EHV charges'!$D$11:$D$260)), 0)),"")</f>
        <v>736</v>
      </c>
      <c r="B14" s="88">
        <f>IF($A14="","",VLOOKUP($A14,'Annex 2 EHV charges'!$D:$O,2,0))</f>
        <v>736</v>
      </c>
      <c r="C14" s="89" t="str">
        <f>IF($A14="","",VLOOKUP($A14,'Annex 2 EHV charges'!$D:$O,3,0))</f>
        <v>1430000033098
1430000033103</v>
      </c>
      <c r="D14" s="88" t="str">
        <f>IF($A14="","",VLOOKUP($A14,'Annex 2 EHV charges'!$D:$O,4,0))</f>
        <v>NR Stafford</v>
      </c>
      <c r="E14" s="90" t="str">
        <f>IFERROR(IF(VLOOKUP($A14,'Annex 2 EHV charges'!$D:$O,9,FALSE)=0,"",VLOOKUP($A14,'Annex 2 EHV charges'!$D:$O,9,FALSE)),"")</f>
        <v/>
      </c>
      <c r="F14" s="91" t="str">
        <f>IFERROR(IF(VLOOKUP($A14,'Annex 2 EHV charges'!$D:$O,10,FALSE)=0,"",VLOOKUP($A14,'Annex 2 EHV charges'!$D:$O,10,FALSE)),"")</f>
        <v/>
      </c>
      <c r="G14" s="92" t="str">
        <f>IFERROR(IF(VLOOKUP($A14,'Annex 2 EHV charges'!$D:$O,11,FALSE)=0,"",VLOOKUP($A14,'Annex 2 EHV charges'!$D:$O,11,FALSE)),"")</f>
        <v/>
      </c>
      <c r="H14" s="92" t="str">
        <f>IFERROR(IF(VLOOKUP($A14,'Annex 2 EHV charges'!$D:$O,12,FALSE)=0,"",VLOOKUP($A14,'Annex 2 EHV charges'!$D:$O,12,FALSE)),"")</f>
        <v/>
      </c>
    </row>
    <row r="15" spans="1:15" ht="25.5" x14ac:dyDescent="0.2">
      <c r="A15" s="89">
        <f t="array" ref="A15">IFERROR(INDEX('Annex 2 EHV charges'!$D$11:$D$260, MATCH(0, IF(ISBLANK('Annex 2 EHV charges'!$D$11:$D$260),1, COUNTIF(A$4:$A14, 'Annex 2 EHV charges'!$D$11:$D$260)), 0)),"")</f>
        <v>741</v>
      </c>
      <c r="B15" s="88">
        <f>IF($A15="","",VLOOKUP($A15,'Annex 2 EHV charges'!$D:$O,2,0))</f>
        <v>741</v>
      </c>
      <c r="C15" s="89" t="str">
        <f>IF($A15="","",VLOOKUP($A15,'Annex 2 EHV charges'!$D:$O,3,0))</f>
        <v>1430000033070
1430000044090</v>
      </c>
      <c r="D15" s="88" t="str">
        <f>IF($A15="","",VLOOKUP($A15,'Annex 2 EHV charges'!$D:$O,4,0))</f>
        <v>NR Washwood Heath</v>
      </c>
      <c r="E15" s="90" t="str">
        <f>IFERROR(IF(VLOOKUP($A15,'Annex 2 EHV charges'!$D:$O,9,FALSE)=0,"",VLOOKUP($A15,'Annex 2 EHV charges'!$D:$O,9,FALSE)),"")</f>
        <v/>
      </c>
      <c r="F15" s="91" t="str">
        <f>IFERROR(IF(VLOOKUP($A15,'Annex 2 EHV charges'!$D:$O,10,FALSE)=0,"",VLOOKUP($A15,'Annex 2 EHV charges'!$D:$O,10,FALSE)),"")</f>
        <v/>
      </c>
      <c r="G15" s="92" t="str">
        <f>IFERROR(IF(VLOOKUP($A15,'Annex 2 EHV charges'!$D:$O,11,FALSE)=0,"",VLOOKUP($A15,'Annex 2 EHV charges'!$D:$O,11,FALSE)),"")</f>
        <v/>
      </c>
      <c r="H15" s="92" t="str">
        <f>IFERROR(IF(VLOOKUP($A15,'Annex 2 EHV charges'!$D:$O,12,FALSE)=0,"",VLOOKUP($A15,'Annex 2 EHV charges'!$D:$O,12,FALSE)),"")</f>
        <v/>
      </c>
    </row>
    <row r="16" spans="1:15" x14ac:dyDescent="0.2">
      <c r="A16" s="89">
        <f t="array" ref="A16">IFERROR(INDEX('Annex 2 EHV charges'!$D$11:$D$260, MATCH(0, IF(ISBLANK('Annex 2 EHV charges'!$D$11:$D$260),1, COUNTIF(A$4:$A15, 'Annex 2 EHV charges'!$D$11:$D$260)), 0)),"")</f>
        <v>737</v>
      </c>
      <c r="B16" s="88">
        <f>IF($A16="","",VLOOKUP($A16,'Annex 2 EHV charges'!$D:$O,2,0))</f>
        <v>737</v>
      </c>
      <c r="C16" s="89">
        <f>IF($A16="","",VLOOKUP($A16,'Annex 2 EHV charges'!$D:$O,3,0))</f>
        <v>1430000033121</v>
      </c>
      <c r="D16" s="88" t="str">
        <f>IF($A16="","",VLOOKUP($A16,'Annex 2 EHV charges'!$D:$O,4,0))</f>
        <v>NR Winson Green</v>
      </c>
      <c r="E16" s="90" t="str">
        <f>IFERROR(IF(VLOOKUP($A16,'Annex 2 EHV charges'!$D:$O,9,FALSE)=0,"",VLOOKUP($A16,'Annex 2 EHV charges'!$D:$O,9,FALSE)),"")</f>
        <v/>
      </c>
      <c r="F16" s="91" t="str">
        <f>IFERROR(IF(VLOOKUP($A16,'Annex 2 EHV charges'!$D:$O,10,FALSE)=0,"",VLOOKUP($A16,'Annex 2 EHV charges'!$D:$O,10,FALSE)),"")</f>
        <v/>
      </c>
      <c r="G16" s="92" t="str">
        <f>IFERROR(IF(VLOOKUP($A16,'Annex 2 EHV charges'!$D:$O,11,FALSE)=0,"",VLOOKUP($A16,'Annex 2 EHV charges'!$D:$O,11,FALSE)),"")</f>
        <v/>
      </c>
      <c r="H16" s="92" t="str">
        <f>IFERROR(IF(VLOOKUP($A16,'Annex 2 EHV charges'!$D:$O,12,FALSE)=0,"",VLOOKUP($A16,'Annex 2 EHV charges'!$D:$O,12,FALSE)),"")</f>
        <v/>
      </c>
    </row>
    <row r="17" spans="1:8" x14ac:dyDescent="0.2">
      <c r="A17" s="89">
        <f t="array" ref="A17">IFERROR(INDEX('Annex 2 EHV charges'!$D$11:$D$260, MATCH(0, IF(ISBLANK('Annex 2 EHV charges'!$D$11:$D$260),1, COUNTIF(A$4:$A16, 'Annex 2 EHV charges'!$D$11:$D$260)), 0)),"")</f>
        <v>738</v>
      </c>
      <c r="B17" s="88">
        <f>IF($A17="","",VLOOKUP($A17,'Annex 2 EHV charges'!$D:$O,2,0))</f>
        <v>738</v>
      </c>
      <c r="C17" s="89">
        <f>IF($A17="","",VLOOKUP($A17,'Annex 2 EHV charges'!$D:$O,3,0))</f>
        <v>1430000033089</v>
      </c>
      <c r="D17" s="88" t="str">
        <f>IF($A17="","",VLOOKUP($A17,'Annex 2 EHV charges'!$D:$O,4,0))</f>
        <v>NR Smethwick</v>
      </c>
      <c r="E17" s="90" t="str">
        <f>IFERROR(IF(VLOOKUP($A17,'Annex 2 EHV charges'!$D:$O,9,FALSE)=0,"",VLOOKUP($A17,'Annex 2 EHV charges'!$D:$O,9,FALSE)),"")</f>
        <v/>
      </c>
      <c r="F17" s="91" t="str">
        <f>IFERROR(IF(VLOOKUP($A17,'Annex 2 EHV charges'!$D:$O,10,FALSE)=0,"",VLOOKUP($A17,'Annex 2 EHV charges'!$D:$O,10,FALSE)),"")</f>
        <v/>
      </c>
      <c r="G17" s="92" t="str">
        <f>IFERROR(IF(VLOOKUP($A17,'Annex 2 EHV charges'!$D:$O,11,FALSE)=0,"",VLOOKUP($A17,'Annex 2 EHV charges'!$D:$O,11,FALSE)),"")</f>
        <v/>
      </c>
      <c r="H17" s="92" t="str">
        <f>IFERROR(IF(VLOOKUP($A17,'Annex 2 EHV charges'!$D:$O,12,FALSE)=0,"",VLOOKUP($A17,'Annex 2 EHV charges'!$D:$O,12,FALSE)),"")</f>
        <v/>
      </c>
    </row>
    <row r="18" spans="1:8" x14ac:dyDescent="0.2">
      <c r="A18" s="89">
        <f t="array" ref="A18">IFERROR(INDEX('Annex 2 EHV charges'!$D$11:$D$260, MATCH(0, IF(ISBLANK('Annex 2 EHV charges'!$D$11:$D$260),1, COUNTIF(A$4:$A17, 'Annex 2 EHV charges'!$D$11:$D$260)), 0)),"")</f>
        <v>739</v>
      </c>
      <c r="B18" s="88">
        <f>IF($A18="","",VLOOKUP($A18,'Annex 2 EHV charges'!$D:$O,2,0))</f>
        <v>739</v>
      </c>
      <c r="C18" s="89">
        <f>IF($A18="","",VLOOKUP($A18,'Annex 2 EHV charges'!$D:$O,3,0))</f>
        <v>1430000033112</v>
      </c>
      <c r="D18" s="88" t="str">
        <f>IF($A18="","",VLOOKUP($A18,'Annex 2 EHV charges'!$D:$O,4,0))</f>
        <v>NR Willenhall</v>
      </c>
      <c r="E18" s="90" t="str">
        <f>IFERROR(IF(VLOOKUP($A18,'Annex 2 EHV charges'!$D:$O,9,FALSE)=0,"",VLOOKUP($A18,'Annex 2 EHV charges'!$D:$O,9,FALSE)),"")</f>
        <v/>
      </c>
      <c r="F18" s="91" t="str">
        <f>IFERROR(IF(VLOOKUP($A18,'Annex 2 EHV charges'!$D:$O,10,FALSE)=0,"",VLOOKUP($A18,'Annex 2 EHV charges'!$D:$O,10,FALSE)),"")</f>
        <v/>
      </c>
      <c r="G18" s="92" t="str">
        <f>IFERROR(IF(VLOOKUP($A18,'Annex 2 EHV charges'!$D:$O,11,FALSE)=0,"",VLOOKUP($A18,'Annex 2 EHV charges'!$D:$O,11,FALSE)),"")</f>
        <v/>
      </c>
      <c r="H18" s="92" t="str">
        <f>IFERROR(IF(VLOOKUP($A18,'Annex 2 EHV charges'!$D:$O,12,FALSE)=0,"",VLOOKUP($A18,'Annex 2 EHV charges'!$D:$O,12,FALSE)),"")</f>
        <v/>
      </c>
    </row>
    <row r="19" spans="1:8" x14ac:dyDescent="0.2">
      <c r="A19" s="89">
        <f t="array" ref="A19">IFERROR(INDEX('Annex 2 EHV charges'!$D$11:$D$260, MATCH(0, IF(ISBLANK('Annex 2 EHV charges'!$D$11:$D$260),1, COUNTIF(A$4:$A18, 'Annex 2 EHV charges'!$D$11:$D$260)), 0)),"")</f>
        <v>748</v>
      </c>
      <c r="B19" s="88">
        <f>IF($A19="","",VLOOKUP($A19,'Annex 2 EHV charges'!$D:$O,2,0))</f>
        <v>748</v>
      </c>
      <c r="C19" s="89">
        <f>IF($A19="","",VLOOKUP($A19,'Annex 2 EHV charges'!$D:$O,3,0))</f>
        <v>1460002083355</v>
      </c>
      <c r="D19" s="88" t="str">
        <f>IF($A19="","",VLOOKUP($A19,'Annex 2 EHV charges'!$D:$O,4,0))</f>
        <v>Northwick AD</v>
      </c>
      <c r="E19" s="90" t="str">
        <f>IFERROR(IF(VLOOKUP($A19,'Annex 2 EHV charges'!$D:$O,9,FALSE)=0,"",VLOOKUP($A19,'Annex 2 EHV charges'!$D:$O,9,FALSE)),"")</f>
        <v/>
      </c>
      <c r="F19" s="91">
        <f>IFERROR(IF(VLOOKUP($A19,'Annex 2 EHV charges'!$D:$O,10,FALSE)=0,"",VLOOKUP($A19,'Annex 2 EHV charges'!$D:$O,10,FALSE)),"")</f>
        <v>995.65</v>
      </c>
      <c r="G19" s="92">
        <f>IFERROR(IF(VLOOKUP($A19,'Annex 2 EHV charges'!$D:$O,11,FALSE)=0,"",VLOOKUP($A19,'Annex 2 EHV charges'!$D:$O,11,FALSE)),"")</f>
        <v>0.05</v>
      </c>
      <c r="H19" s="92">
        <f>IFERROR(IF(VLOOKUP($A19,'Annex 2 EHV charges'!$D:$O,12,FALSE)=0,"",VLOOKUP($A19,'Annex 2 EHV charges'!$D:$O,12,FALSE)),"")</f>
        <v>0.05</v>
      </c>
    </row>
    <row r="20" spans="1:8" x14ac:dyDescent="0.2">
      <c r="A20" s="89">
        <f t="array" ref="A20">IFERROR(INDEX('Annex 2 EHV charges'!$D$11:$D$260, MATCH(0, IF(ISBLANK('Annex 2 EHV charges'!$D$11:$D$260),1, COUNTIF(A$4:$A19, 'Annex 2 EHV charges'!$D$11:$D$260)), 0)),"")</f>
        <v>749</v>
      </c>
      <c r="B20" s="88">
        <f>IF($A20="","",VLOOKUP($A20,'Annex 2 EHV charges'!$D:$O,2,0))</f>
        <v>749</v>
      </c>
      <c r="C20" s="89">
        <f>IF($A20="","",VLOOKUP($A20,'Annex 2 EHV charges'!$D:$O,3,0))</f>
        <v>1460002258671</v>
      </c>
      <c r="D20" s="88" t="str">
        <f>IF($A20="","",VLOOKUP($A20,'Annex 2 EHV charges'!$D:$O,4,0))</f>
        <v>Swancote</v>
      </c>
      <c r="E20" s="90" t="str">
        <f>IFERROR(IF(VLOOKUP($A20,'Annex 2 EHV charges'!$D:$O,9,FALSE)=0,"",VLOOKUP($A20,'Annex 2 EHV charges'!$D:$O,9,FALSE)),"")</f>
        <v/>
      </c>
      <c r="F20" s="91">
        <f>IFERROR(IF(VLOOKUP($A20,'Annex 2 EHV charges'!$D:$O,10,FALSE)=0,"",VLOOKUP($A20,'Annex 2 EHV charges'!$D:$O,10,FALSE)),"")</f>
        <v>891.67</v>
      </c>
      <c r="G20" s="92">
        <f>IFERROR(IF(VLOOKUP($A20,'Annex 2 EHV charges'!$D:$O,11,FALSE)=0,"",VLOOKUP($A20,'Annex 2 EHV charges'!$D:$O,11,FALSE)),"")</f>
        <v>0.05</v>
      </c>
      <c r="H20" s="92">
        <f>IFERROR(IF(VLOOKUP($A20,'Annex 2 EHV charges'!$D:$O,12,FALSE)=0,"",VLOOKUP($A20,'Annex 2 EHV charges'!$D:$O,12,FALSE)),"")</f>
        <v>0.05</v>
      </c>
    </row>
    <row r="21" spans="1:8" x14ac:dyDescent="0.2">
      <c r="A21" s="89">
        <f t="array" ref="A21">IFERROR(INDEX('Annex 2 EHV charges'!$D$11:$D$260, MATCH(0, IF(ISBLANK('Annex 2 EHV charges'!$D$11:$D$260),1, COUNTIF(A$4:$A20, 'Annex 2 EHV charges'!$D$11:$D$260)), 0)),"")</f>
        <v>752</v>
      </c>
      <c r="B21" s="88">
        <f>IF($A21="","",VLOOKUP($A21,'Annex 2 EHV charges'!$D:$O,2,0))</f>
        <v>752</v>
      </c>
      <c r="C21" s="89">
        <f>IF($A21="","",VLOOKUP($A21,'Annex 2 EHV charges'!$D:$O,3,0))</f>
        <v>1460002256034</v>
      </c>
      <c r="D21" s="88" t="str">
        <f>IF($A21="","",VLOOKUP($A21,'Annex 2 EHV charges'!$D:$O,4,0))</f>
        <v>Spring Hill Solar generation</v>
      </c>
      <c r="E21" s="90" t="str">
        <f>IFERROR(IF(VLOOKUP($A21,'Annex 2 EHV charges'!$D:$O,9,FALSE)=0,"",VLOOKUP($A21,'Annex 2 EHV charges'!$D:$O,9,FALSE)),"")</f>
        <v/>
      </c>
      <c r="F21" s="91">
        <f>IFERROR(IF(VLOOKUP($A21,'Annex 2 EHV charges'!$D:$O,10,FALSE)=0,"",VLOOKUP($A21,'Annex 2 EHV charges'!$D:$O,10,FALSE)),"")</f>
        <v>186.37</v>
      </c>
      <c r="G21" s="92">
        <f>IFERROR(IF(VLOOKUP($A21,'Annex 2 EHV charges'!$D:$O,11,FALSE)=0,"",VLOOKUP($A21,'Annex 2 EHV charges'!$D:$O,11,FALSE)),"")</f>
        <v>0.05</v>
      </c>
      <c r="H21" s="92">
        <f>IFERROR(IF(VLOOKUP($A21,'Annex 2 EHV charges'!$D:$O,12,FALSE)=0,"",VLOOKUP($A21,'Annex 2 EHV charges'!$D:$O,12,FALSE)),"")</f>
        <v>0.05</v>
      </c>
    </row>
    <row r="22" spans="1:8" x14ac:dyDescent="0.2">
      <c r="A22" s="89">
        <f t="array" ref="A22">IFERROR(INDEX('Annex 2 EHV charges'!$D$11:$D$260, MATCH(0, IF(ISBLANK('Annex 2 EHV charges'!$D$11:$D$260),1, COUNTIF(A$4:$A21, 'Annex 2 EHV charges'!$D$11:$D$260)), 0)),"")</f>
        <v>753</v>
      </c>
      <c r="B22" s="88">
        <f>IF($A22="","",VLOOKUP($A22,'Annex 2 EHV charges'!$D:$O,2,0))</f>
        <v>753</v>
      </c>
      <c r="C22" s="89">
        <f>IF($A22="","",VLOOKUP($A22,'Annex 2 EHV charges'!$D:$O,3,0))</f>
        <v>1470000086147</v>
      </c>
      <c r="D22" s="88" t="str">
        <f>IF($A22="","",VLOOKUP($A22,'Annex 2 EHV charges'!$D:$O,4,0))</f>
        <v>Greenfrog STOR generation</v>
      </c>
      <c r="E22" s="90" t="str">
        <f>IFERROR(IF(VLOOKUP($A22,'Annex 2 EHV charges'!$D:$O,9,FALSE)=0,"",VLOOKUP($A22,'Annex 2 EHV charges'!$D:$O,9,FALSE)),"")</f>
        <v/>
      </c>
      <c r="F22" s="91">
        <f>IFERROR(IF(VLOOKUP($A22,'Annex 2 EHV charges'!$D:$O,10,FALSE)=0,"",VLOOKUP($A22,'Annex 2 EHV charges'!$D:$O,10,FALSE)),"")</f>
        <v>185.46</v>
      </c>
      <c r="G22" s="92">
        <f>IFERROR(IF(VLOOKUP($A22,'Annex 2 EHV charges'!$D:$O,11,FALSE)=0,"",VLOOKUP($A22,'Annex 2 EHV charges'!$D:$O,11,FALSE)),"")</f>
        <v>0.05</v>
      </c>
      <c r="H22" s="92">
        <f>IFERROR(IF(VLOOKUP($A22,'Annex 2 EHV charges'!$D:$O,12,FALSE)=0,"",VLOOKUP($A22,'Annex 2 EHV charges'!$D:$O,12,FALSE)),"")</f>
        <v>0.05</v>
      </c>
    </row>
    <row r="23" spans="1:8" x14ac:dyDescent="0.2">
      <c r="A23" s="89">
        <f t="array" ref="A23">IFERROR(INDEX('Annex 2 EHV charges'!$D$11:$D$260, MATCH(0, IF(ISBLANK('Annex 2 EHV charges'!$D$11:$D$260),1, COUNTIF(A$4:$A22, 'Annex 2 EHV charges'!$D$11:$D$260)), 0)),"")</f>
        <v>754</v>
      </c>
      <c r="B23" s="88">
        <f>IF($A23="","",VLOOKUP($A23,'Annex 2 EHV charges'!$D:$O,2,0))</f>
        <v>754</v>
      </c>
      <c r="C23" s="89">
        <f>IF($A23="","",VLOOKUP($A23,'Annex 2 EHV charges'!$D:$O,3,0))</f>
        <v>1470000223441</v>
      </c>
      <c r="D23" s="88" t="str">
        <f>IF($A23="","",VLOOKUP($A23,'Annex 2 EHV charges'!$D:$O,4,0))</f>
        <v>Union Road</v>
      </c>
      <c r="E23" s="90" t="str">
        <f>IFERROR(IF(VLOOKUP($A23,'Annex 2 EHV charges'!$D:$O,9,FALSE)=0,"",VLOOKUP($A23,'Annex 2 EHV charges'!$D:$O,9,FALSE)),"")</f>
        <v/>
      </c>
      <c r="F23" s="91">
        <f>IFERROR(IF(VLOOKUP($A23,'Annex 2 EHV charges'!$D:$O,10,FALSE)=0,"",VLOOKUP($A23,'Annex 2 EHV charges'!$D:$O,10,FALSE)),"")</f>
        <v>2272.34</v>
      </c>
      <c r="G23" s="92">
        <f>IFERROR(IF(VLOOKUP($A23,'Annex 2 EHV charges'!$D:$O,11,FALSE)=0,"",VLOOKUP($A23,'Annex 2 EHV charges'!$D:$O,11,FALSE)),"")</f>
        <v>0.05</v>
      </c>
      <c r="H23" s="92">
        <f>IFERROR(IF(VLOOKUP($A23,'Annex 2 EHV charges'!$D:$O,12,FALSE)=0,"",VLOOKUP($A23,'Annex 2 EHV charges'!$D:$O,12,FALSE)),"")</f>
        <v>0.05</v>
      </c>
    </row>
    <row r="24" spans="1:8" ht="25.5" x14ac:dyDescent="0.2">
      <c r="A24" s="89">
        <f t="array" ref="A24">IFERROR(INDEX('Annex 2 EHV charges'!$D$11:$D$260, MATCH(0, IF(ISBLANK('Annex 2 EHV charges'!$D$11:$D$260),1, COUNTIF(A$4:$A23, 'Annex 2 EHV charges'!$D$11:$D$260)), 0)),"")</f>
        <v>731</v>
      </c>
      <c r="B24" s="88">
        <f>IF($A24="","",VLOOKUP($A24,'Annex 2 EHV charges'!$D:$O,2,0))</f>
        <v>731</v>
      </c>
      <c r="C24" s="89" t="str">
        <f>IF($A24="","",VLOOKUP($A24,'Annex 2 EHV charges'!$D:$O,3,0))</f>
        <v>1421464500007
1422464500009</v>
      </c>
      <c r="D24" s="88" t="str">
        <f>IF($A24="","",VLOOKUP($A24,'Annex 2 EHV charges'!$D:$O,4,0))</f>
        <v>Quatt</v>
      </c>
      <c r="E24" s="90" t="str">
        <f>IFERROR(IF(VLOOKUP($A24,'Annex 2 EHV charges'!$D:$O,9,FALSE)=0,"",VLOOKUP($A24,'Annex 2 EHV charges'!$D:$O,9,FALSE)),"")</f>
        <v/>
      </c>
      <c r="F24" s="91" t="str">
        <f>IFERROR(IF(VLOOKUP($A24,'Annex 2 EHV charges'!$D:$O,10,FALSE)=0,"",VLOOKUP($A24,'Annex 2 EHV charges'!$D:$O,10,FALSE)),"")</f>
        <v/>
      </c>
      <c r="G24" s="92" t="str">
        <f>IFERROR(IF(VLOOKUP($A24,'Annex 2 EHV charges'!$D:$O,11,FALSE)=0,"",VLOOKUP($A24,'Annex 2 EHV charges'!$D:$O,11,FALSE)),"")</f>
        <v/>
      </c>
      <c r="H24" s="92" t="str">
        <f>IFERROR(IF(VLOOKUP($A24,'Annex 2 EHV charges'!$D:$O,12,FALSE)=0,"",VLOOKUP($A24,'Annex 2 EHV charges'!$D:$O,12,FALSE)),"")</f>
        <v/>
      </c>
    </row>
    <row r="25" spans="1:8" x14ac:dyDescent="0.2">
      <c r="A25" s="89">
        <f t="array" ref="A25">IFERROR(INDEX('Annex 2 EHV charges'!$D$11:$D$260, MATCH(0, IF(ISBLANK('Annex 2 EHV charges'!$D$11:$D$260),1, COUNTIF(A$4:$A24, 'Annex 2 EHV charges'!$D$11:$D$260)), 0)),"")</f>
        <v>746</v>
      </c>
      <c r="B25" s="88">
        <f>IF($A25="","",VLOOKUP($A25,'Annex 2 EHV charges'!$D:$O,2,0))</f>
        <v>746</v>
      </c>
      <c r="C25" s="89">
        <f>IF($A25="","",VLOOKUP($A25,'Annex 2 EHV charges'!$D:$O,3,0))</f>
        <v>1426886500004</v>
      </c>
      <c r="D25" s="88" t="str">
        <f>IF($A25="","",VLOOKUP($A25,'Annex 2 EHV charges'!$D:$O,4,0))</f>
        <v>Knypersley</v>
      </c>
      <c r="E25" s="90" t="str">
        <f>IFERROR(IF(VLOOKUP($A25,'Annex 2 EHV charges'!$D:$O,9,FALSE)=0,"",VLOOKUP($A25,'Annex 2 EHV charges'!$D:$O,9,FALSE)),"")</f>
        <v/>
      </c>
      <c r="F25" s="91" t="str">
        <f>IFERROR(IF(VLOOKUP($A25,'Annex 2 EHV charges'!$D:$O,10,FALSE)=0,"",VLOOKUP($A25,'Annex 2 EHV charges'!$D:$O,10,FALSE)),"")</f>
        <v/>
      </c>
      <c r="G25" s="92" t="str">
        <f>IFERROR(IF(VLOOKUP($A25,'Annex 2 EHV charges'!$D:$O,11,FALSE)=0,"",VLOOKUP($A25,'Annex 2 EHV charges'!$D:$O,11,FALSE)),"")</f>
        <v/>
      </c>
      <c r="H25" s="92" t="str">
        <f>IFERROR(IF(VLOOKUP($A25,'Annex 2 EHV charges'!$D:$O,12,FALSE)=0,"",VLOOKUP($A25,'Annex 2 EHV charges'!$D:$O,12,FALSE)),"")</f>
        <v/>
      </c>
    </row>
    <row r="26" spans="1:8" x14ac:dyDescent="0.2">
      <c r="A26" s="89">
        <f t="array" ref="A26">IFERROR(INDEX('Annex 2 EHV charges'!$D$11:$D$260, MATCH(0, IF(ISBLANK('Annex 2 EHV charges'!$D$11:$D$260),1, COUNTIF(A$4:$A25, 'Annex 2 EHV charges'!$D$11:$D$260)), 0)),"")</f>
        <v>915</v>
      </c>
      <c r="B26" s="88">
        <f>IF($A26="","",VLOOKUP($A26,'Annex 2 EHV charges'!$D:$O,2,0))</f>
        <v>915</v>
      </c>
      <c r="C26" s="89">
        <f>IF($A26="","",VLOOKUP($A26,'Annex 2 EHV charges'!$D:$O,3,0))</f>
        <v>1470000469625</v>
      </c>
      <c r="D26" s="88" t="str">
        <f>IF($A26="","",VLOOKUP($A26,'Annex 2 EHV charges'!$D:$O,4,0))</f>
        <v>Star Aluminium</v>
      </c>
      <c r="E26" s="90" t="str">
        <f>IFERROR(IF(VLOOKUP($A26,'Annex 2 EHV charges'!$D:$O,9,FALSE)=0,"",VLOOKUP($A26,'Annex 2 EHV charges'!$D:$O,9,FALSE)),"")</f>
        <v/>
      </c>
      <c r="F26" s="91">
        <f>IFERROR(IF(VLOOKUP($A26,'Annex 2 EHV charges'!$D:$O,10,FALSE)=0,"",VLOOKUP($A26,'Annex 2 EHV charges'!$D:$O,10,FALSE)),"")</f>
        <v>28.96</v>
      </c>
      <c r="G26" s="92">
        <f>IFERROR(IF(VLOOKUP($A26,'Annex 2 EHV charges'!$D:$O,11,FALSE)=0,"",VLOOKUP($A26,'Annex 2 EHV charges'!$D:$O,11,FALSE)),"")</f>
        <v>0.05</v>
      </c>
      <c r="H26" s="92">
        <f>IFERROR(IF(VLOOKUP($A26,'Annex 2 EHV charges'!$D:$O,12,FALSE)=0,"",VLOOKUP($A26,'Annex 2 EHV charges'!$D:$O,12,FALSE)),"")</f>
        <v>0.05</v>
      </c>
    </row>
    <row r="27" spans="1:8" x14ac:dyDescent="0.2">
      <c r="A27" s="89">
        <f t="array" ref="A27">IFERROR(INDEX('Annex 2 EHV charges'!$D$11:$D$260, MATCH(0, IF(ISBLANK('Annex 2 EHV charges'!$D$11:$D$260),1, COUNTIF(A$4:$A26, 'Annex 2 EHV charges'!$D$11:$D$260)), 0)),"")</f>
        <v>755</v>
      </c>
      <c r="B27" s="88">
        <f>IF($A27="","",VLOOKUP($A27,'Annex 2 EHV charges'!$D:$O,2,0))</f>
        <v>755</v>
      </c>
      <c r="C27" s="89">
        <f>IF($A27="","",VLOOKUP($A27,'Annex 2 EHV charges'!$D:$O,3,0))</f>
        <v>1470000190530</v>
      </c>
      <c r="D27" s="88" t="str">
        <f>IF($A27="","",VLOOKUP($A27,'Annex 2 EHV charges'!$D:$O,4,0))</f>
        <v>Battlefield Incinerator</v>
      </c>
      <c r="E27" s="90" t="str">
        <f>IFERROR(IF(VLOOKUP($A27,'Annex 2 EHV charges'!$D:$O,9,FALSE)=0,"",VLOOKUP($A27,'Annex 2 EHV charges'!$D:$O,9,FALSE)),"")</f>
        <v/>
      </c>
      <c r="F27" s="91">
        <f>IFERROR(IF(VLOOKUP($A27,'Annex 2 EHV charges'!$D:$O,10,FALSE)=0,"",VLOOKUP($A27,'Annex 2 EHV charges'!$D:$O,10,FALSE)),"")</f>
        <v>922.6</v>
      </c>
      <c r="G27" s="92">
        <f>IFERROR(IF(VLOOKUP($A27,'Annex 2 EHV charges'!$D:$O,11,FALSE)=0,"",VLOOKUP($A27,'Annex 2 EHV charges'!$D:$O,11,FALSE)),"")</f>
        <v>0.05</v>
      </c>
      <c r="H27" s="92">
        <f>IFERROR(IF(VLOOKUP($A27,'Annex 2 EHV charges'!$D:$O,12,FALSE)=0,"",VLOOKUP($A27,'Annex 2 EHV charges'!$D:$O,12,FALSE)),"")</f>
        <v>0.05</v>
      </c>
    </row>
    <row r="28" spans="1:8" x14ac:dyDescent="0.2">
      <c r="A28" s="89">
        <f t="array" ref="A28">IFERROR(INDEX('Annex 2 EHV charges'!$D$11:$D$260, MATCH(0, IF(ISBLANK('Annex 2 EHV charges'!$D$11:$D$260),1, COUNTIF(A$4:$A27, 'Annex 2 EHV charges'!$D$11:$D$260)), 0)),"")</f>
        <v>756</v>
      </c>
      <c r="B28" s="88">
        <f>IF($A28="","",VLOOKUP($A28,'Annex 2 EHV charges'!$D:$O,2,0))</f>
        <v>756</v>
      </c>
      <c r="C28" s="89">
        <f>IF($A28="","",VLOOKUP($A28,'Annex 2 EHV charges'!$D:$O,3,0))</f>
        <v>1470000275556</v>
      </c>
      <c r="D28" s="88" t="str">
        <f>IF($A28="","",VLOOKUP($A28,'Annex 2 EHV charges'!$D:$O,4,0))</f>
        <v>Says Court Farm PV</v>
      </c>
      <c r="E28" s="90" t="str">
        <f>IFERROR(IF(VLOOKUP($A28,'Annex 2 EHV charges'!$D:$O,9,FALSE)=0,"",VLOOKUP($A28,'Annex 2 EHV charges'!$D:$O,9,FALSE)),"")</f>
        <v/>
      </c>
      <c r="F28" s="91">
        <f>IFERROR(IF(VLOOKUP($A28,'Annex 2 EHV charges'!$D:$O,10,FALSE)=0,"",VLOOKUP($A28,'Annex 2 EHV charges'!$D:$O,10,FALSE)),"")</f>
        <v>926.51</v>
      </c>
      <c r="G28" s="92">
        <f>IFERROR(IF(VLOOKUP($A28,'Annex 2 EHV charges'!$D:$O,11,FALSE)=0,"",VLOOKUP($A28,'Annex 2 EHV charges'!$D:$O,11,FALSE)),"")</f>
        <v>0.05</v>
      </c>
      <c r="H28" s="92">
        <f>IFERROR(IF(VLOOKUP($A28,'Annex 2 EHV charges'!$D:$O,12,FALSE)=0,"",VLOOKUP($A28,'Annex 2 EHV charges'!$D:$O,12,FALSE)),"")</f>
        <v>0.05</v>
      </c>
    </row>
    <row r="29" spans="1:8" x14ac:dyDescent="0.2">
      <c r="A29" s="89">
        <f t="array" ref="A29">IFERROR(INDEX('Annex 2 EHV charges'!$D$11:$D$260, MATCH(0, IF(ISBLANK('Annex 2 EHV charges'!$D$11:$D$260),1, COUNTIF(A$4:$A28, 'Annex 2 EHV charges'!$D$11:$D$260)), 0)),"")</f>
        <v>757</v>
      </c>
      <c r="B29" s="88">
        <f>IF($A29="","",VLOOKUP($A29,'Annex 2 EHV charges'!$D:$O,2,0))</f>
        <v>757</v>
      </c>
      <c r="C29" s="89">
        <f>IF($A29="","",VLOOKUP($A29,'Annex 2 EHV charges'!$D:$O,3,0))</f>
        <v>1470000283690</v>
      </c>
      <c r="D29" s="88" t="str">
        <f>IF($A29="","",VLOOKUP($A29,'Annex 2 EHV charges'!$D:$O,4,0))</f>
        <v>Hayford Fm PV Emdedded 2</v>
      </c>
      <c r="E29" s="90" t="str">
        <f>IFERROR(IF(VLOOKUP($A29,'Annex 2 EHV charges'!$D:$O,9,FALSE)=0,"",VLOOKUP($A29,'Annex 2 EHV charges'!$D:$O,9,FALSE)),"")</f>
        <v/>
      </c>
      <c r="F29" s="91">
        <f>IFERROR(IF(VLOOKUP($A29,'Annex 2 EHV charges'!$D:$O,10,FALSE)=0,"",VLOOKUP($A29,'Annex 2 EHV charges'!$D:$O,10,FALSE)),"")</f>
        <v>515.42999999999995</v>
      </c>
      <c r="G29" s="92">
        <f>IFERROR(IF(VLOOKUP($A29,'Annex 2 EHV charges'!$D:$O,11,FALSE)=0,"",VLOOKUP($A29,'Annex 2 EHV charges'!$D:$O,11,FALSE)),"")</f>
        <v>0.05</v>
      </c>
      <c r="H29" s="92">
        <f>IFERROR(IF(VLOOKUP($A29,'Annex 2 EHV charges'!$D:$O,12,FALSE)=0,"",VLOOKUP($A29,'Annex 2 EHV charges'!$D:$O,12,FALSE)),"")</f>
        <v>0.05</v>
      </c>
    </row>
    <row r="30" spans="1:8" x14ac:dyDescent="0.2">
      <c r="A30" s="89">
        <f t="array" ref="A30">IFERROR(INDEX('Annex 2 EHV charges'!$D$11:$D$260, MATCH(0, IF(ISBLANK('Annex 2 EHV charges'!$D$11:$D$260),1, COUNTIF(A$4:$A29, 'Annex 2 EHV charges'!$D$11:$D$260)), 0)),"")</f>
        <v>758</v>
      </c>
      <c r="B30" s="88">
        <f>IF($A30="","",VLOOKUP($A30,'Annex 2 EHV charges'!$D:$O,2,0))</f>
        <v>758</v>
      </c>
      <c r="C30" s="89">
        <f>IF($A30="","",VLOOKUP($A30,'Annex 2 EHV charges'!$D:$O,3,0))</f>
        <v>1470000303910</v>
      </c>
      <c r="D30" s="88" t="str">
        <f>IF($A30="","",VLOOKUP($A30,'Annex 2 EHV charges'!$D:$O,4,0))</f>
        <v>Rotherdale Solar Farm</v>
      </c>
      <c r="E30" s="90" t="str">
        <f>IFERROR(IF(VLOOKUP($A30,'Annex 2 EHV charges'!$D:$O,9,FALSE)=0,"",VLOOKUP($A30,'Annex 2 EHV charges'!$D:$O,9,FALSE)),"")</f>
        <v/>
      </c>
      <c r="F30" s="91">
        <f>IFERROR(IF(VLOOKUP($A30,'Annex 2 EHV charges'!$D:$O,10,FALSE)=0,"",VLOOKUP($A30,'Annex 2 EHV charges'!$D:$O,10,FALSE)),"")</f>
        <v>186.99</v>
      </c>
      <c r="G30" s="92">
        <f>IFERROR(IF(VLOOKUP($A30,'Annex 2 EHV charges'!$D:$O,11,FALSE)=0,"",VLOOKUP($A30,'Annex 2 EHV charges'!$D:$O,11,FALSE)),"")</f>
        <v>0.05</v>
      </c>
      <c r="H30" s="92">
        <f>IFERROR(IF(VLOOKUP($A30,'Annex 2 EHV charges'!$D:$O,12,FALSE)=0,"",VLOOKUP($A30,'Annex 2 EHV charges'!$D:$O,12,FALSE)),"")</f>
        <v>0.05</v>
      </c>
    </row>
    <row r="31" spans="1:8" x14ac:dyDescent="0.2">
      <c r="A31" s="89">
        <f t="array" ref="A31">IFERROR(INDEX('Annex 2 EHV charges'!$D$11:$D$260, MATCH(0, IF(ISBLANK('Annex 2 EHV charges'!$D$11:$D$260),1, COUNTIF(A$4:$A30, 'Annex 2 EHV charges'!$D$11:$D$260)), 0)),"")</f>
        <v>759</v>
      </c>
      <c r="B31" s="88">
        <f>IF($A31="","",VLOOKUP($A31,'Annex 2 EHV charges'!$D:$O,2,0))</f>
        <v>759</v>
      </c>
      <c r="C31" s="89">
        <f>IF($A31="","",VLOOKUP($A31,'Annex 2 EHV charges'!$D:$O,3,0))</f>
        <v>1470000406430</v>
      </c>
      <c r="D31" s="88" t="str">
        <f>IF($A31="","",VLOOKUP($A31,'Annex 2 EHV charges'!$D:$O,4,0))</f>
        <v>Lower Newton Solar Farm</v>
      </c>
      <c r="E31" s="90" t="str">
        <f>IFERROR(IF(VLOOKUP($A31,'Annex 2 EHV charges'!$D:$O,9,FALSE)=0,"",VLOOKUP($A31,'Annex 2 EHV charges'!$D:$O,9,FALSE)),"")</f>
        <v/>
      </c>
      <c r="F31" s="91">
        <f>IFERROR(IF(VLOOKUP($A31,'Annex 2 EHV charges'!$D:$O,10,FALSE)=0,"",VLOOKUP($A31,'Annex 2 EHV charges'!$D:$O,10,FALSE)),"")</f>
        <v>1260.17</v>
      </c>
      <c r="G31" s="92">
        <f>IFERROR(IF(VLOOKUP($A31,'Annex 2 EHV charges'!$D:$O,11,FALSE)=0,"",VLOOKUP($A31,'Annex 2 EHV charges'!$D:$O,11,FALSE)),"")</f>
        <v>0.05</v>
      </c>
      <c r="H31" s="92">
        <f>IFERROR(IF(VLOOKUP($A31,'Annex 2 EHV charges'!$D:$O,12,FALSE)=0,"",VLOOKUP($A31,'Annex 2 EHV charges'!$D:$O,12,FALSE)),"")</f>
        <v>0.05</v>
      </c>
    </row>
    <row r="32" spans="1:8" x14ac:dyDescent="0.2">
      <c r="A32" s="89">
        <f t="array" ref="A32">IFERROR(INDEX('Annex 2 EHV charges'!$D$11:$D$260, MATCH(0, IF(ISBLANK('Annex 2 EHV charges'!$D$11:$D$260),1, COUNTIF(A$4:$A31, 'Annex 2 EHV charges'!$D$11:$D$260)), 0)),"")</f>
        <v>760</v>
      </c>
      <c r="B32" s="88">
        <f>IF($A32="","",VLOOKUP($A32,'Annex 2 EHV charges'!$D:$O,2,0))</f>
        <v>760</v>
      </c>
      <c r="C32" s="89">
        <f>IF($A32="","",VLOOKUP($A32,'Annex 2 EHV charges'!$D:$O,3,0))</f>
        <v>1470000416800</v>
      </c>
      <c r="D32" s="88" t="str">
        <f>IF($A32="","",VLOOKUP($A32,'Annex 2 EHV charges'!$D:$O,4,0))</f>
        <v>Wrockwardine Solar Farm</v>
      </c>
      <c r="E32" s="90" t="str">
        <f>IFERROR(IF(VLOOKUP($A32,'Annex 2 EHV charges'!$D:$O,9,FALSE)=0,"",VLOOKUP($A32,'Annex 2 EHV charges'!$D:$O,9,FALSE)),"")</f>
        <v/>
      </c>
      <c r="F32" s="91">
        <f>IFERROR(IF(VLOOKUP($A32,'Annex 2 EHV charges'!$D:$O,10,FALSE)=0,"",VLOOKUP($A32,'Annex 2 EHV charges'!$D:$O,10,FALSE)),"")</f>
        <v>98.51</v>
      </c>
      <c r="G32" s="92">
        <f>IFERROR(IF(VLOOKUP($A32,'Annex 2 EHV charges'!$D:$O,11,FALSE)=0,"",VLOOKUP($A32,'Annex 2 EHV charges'!$D:$O,11,FALSE)),"")</f>
        <v>0.05</v>
      </c>
      <c r="H32" s="92">
        <f>IFERROR(IF(VLOOKUP($A32,'Annex 2 EHV charges'!$D:$O,12,FALSE)=0,"",VLOOKUP($A32,'Annex 2 EHV charges'!$D:$O,12,FALSE)),"")</f>
        <v>0.05</v>
      </c>
    </row>
    <row r="33" spans="1:8" x14ac:dyDescent="0.2">
      <c r="A33" s="89">
        <f t="array" ref="A33">IFERROR(INDEX('Annex 2 EHV charges'!$D$11:$D$260, MATCH(0, IF(ISBLANK('Annex 2 EHV charges'!$D$11:$D$260),1, COUNTIF(A$4:$A32, 'Annex 2 EHV charges'!$D$11:$D$260)), 0)),"")</f>
        <v>761</v>
      </c>
      <c r="B33" s="88">
        <f>IF($A33="","",VLOOKUP($A33,'Annex 2 EHV charges'!$D:$O,2,0))</f>
        <v>761</v>
      </c>
      <c r="C33" s="89">
        <f>IF($A33="","",VLOOKUP($A33,'Annex 2 EHV charges'!$D:$O,3,0))</f>
        <v>1470000425549</v>
      </c>
      <c r="D33" s="88" t="str">
        <f>IF($A33="","",VLOOKUP($A33,'Annex 2 EHV charges'!$D:$O,4,0))</f>
        <v>Condover Solar Farm</v>
      </c>
      <c r="E33" s="90" t="str">
        <f>IFERROR(IF(VLOOKUP($A33,'Annex 2 EHV charges'!$D:$O,9,FALSE)=0,"",VLOOKUP($A33,'Annex 2 EHV charges'!$D:$O,9,FALSE)),"")</f>
        <v/>
      </c>
      <c r="F33" s="91">
        <f>IFERROR(IF(VLOOKUP($A33,'Annex 2 EHV charges'!$D:$O,10,FALSE)=0,"",VLOOKUP($A33,'Annex 2 EHV charges'!$D:$O,10,FALSE)),"")</f>
        <v>3784.31</v>
      </c>
      <c r="G33" s="92">
        <f>IFERROR(IF(VLOOKUP($A33,'Annex 2 EHV charges'!$D:$O,11,FALSE)=0,"",VLOOKUP($A33,'Annex 2 EHV charges'!$D:$O,11,FALSE)),"")</f>
        <v>0.05</v>
      </c>
      <c r="H33" s="92">
        <f>IFERROR(IF(VLOOKUP($A33,'Annex 2 EHV charges'!$D:$O,12,FALSE)=0,"",VLOOKUP($A33,'Annex 2 EHV charges'!$D:$O,12,FALSE)),"")</f>
        <v>0.05</v>
      </c>
    </row>
    <row r="34" spans="1:8" x14ac:dyDescent="0.2">
      <c r="A34" s="89">
        <f t="array" ref="A34">IFERROR(INDEX('Annex 2 EHV charges'!$D$11:$D$260, MATCH(0, IF(ISBLANK('Annex 2 EHV charges'!$D$11:$D$260),1, COUNTIF(A$4:$A33, 'Annex 2 EHV charges'!$D$11:$D$260)), 0)),"")</f>
        <v>762</v>
      </c>
      <c r="B34" s="88">
        <f>IF($A34="","",VLOOKUP($A34,'Annex 2 EHV charges'!$D:$O,2,0))</f>
        <v>762</v>
      </c>
      <c r="C34" s="89">
        <f>IF($A34="","",VLOOKUP($A34,'Annex 2 EHV charges'!$D:$O,3,0))</f>
        <v>1470000426134</v>
      </c>
      <c r="D34" s="88" t="str">
        <f>IF($A34="","",VLOOKUP($A34,'Annex 2 EHV charges'!$D:$O,4,0))</f>
        <v>Tower Hill Farm PV</v>
      </c>
      <c r="E34" s="90" t="str">
        <f>IFERROR(IF(VLOOKUP($A34,'Annex 2 EHV charges'!$D:$O,9,FALSE)=0,"",VLOOKUP($A34,'Annex 2 EHV charges'!$D:$O,9,FALSE)),"")</f>
        <v/>
      </c>
      <c r="F34" s="91">
        <f>IFERROR(IF(VLOOKUP($A34,'Annex 2 EHV charges'!$D:$O,10,FALSE)=0,"",VLOOKUP($A34,'Annex 2 EHV charges'!$D:$O,10,FALSE)),"")</f>
        <v>1199.6400000000001</v>
      </c>
      <c r="G34" s="92">
        <f>IFERROR(IF(VLOOKUP($A34,'Annex 2 EHV charges'!$D:$O,11,FALSE)=0,"",VLOOKUP($A34,'Annex 2 EHV charges'!$D:$O,11,FALSE)),"")</f>
        <v>0.05</v>
      </c>
      <c r="H34" s="92">
        <f>IFERROR(IF(VLOOKUP($A34,'Annex 2 EHV charges'!$D:$O,12,FALSE)=0,"",VLOOKUP($A34,'Annex 2 EHV charges'!$D:$O,12,FALSE)),"")</f>
        <v>0.05</v>
      </c>
    </row>
    <row r="35" spans="1:8" x14ac:dyDescent="0.2">
      <c r="A35" s="89">
        <f t="array" ref="A35">IFERROR(INDEX('Annex 2 EHV charges'!$D$11:$D$260, MATCH(0, IF(ISBLANK('Annex 2 EHV charges'!$D$11:$D$260),1, COUNTIF(A$4:$A34, 'Annex 2 EHV charges'!$D$11:$D$260)), 0)),"")</f>
        <v>763</v>
      </c>
      <c r="B35" s="88">
        <f>IF($A35="","",VLOOKUP($A35,'Annex 2 EHV charges'!$D:$O,2,0))</f>
        <v>763</v>
      </c>
      <c r="C35" s="89">
        <f>IF($A35="","",VLOOKUP($A35,'Annex 2 EHV charges'!$D:$O,3,0))</f>
        <v>1470000429775</v>
      </c>
      <c r="D35" s="88" t="str">
        <f>IF($A35="","",VLOOKUP($A35,'Annex 2 EHV charges'!$D:$O,4,0))</f>
        <v>Hill House Farm Solar</v>
      </c>
      <c r="E35" s="90" t="str">
        <f>IFERROR(IF(VLOOKUP($A35,'Annex 2 EHV charges'!$D:$O,9,FALSE)=0,"",VLOOKUP($A35,'Annex 2 EHV charges'!$D:$O,9,FALSE)),"")</f>
        <v/>
      </c>
      <c r="F35" s="91">
        <f>IFERROR(IF(VLOOKUP($A35,'Annex 2 EHV charges'!$D:$O,10,FALSE)=0,"",VLOOKUP($A35,'Annex 2 EHV charges'!$D:$O,10,FALSE)),"")</f>
        <v>3351.84</v>
      </c>
      <c r="G35" s="92">
        <f>IFERROR(IF(VLOOKUP($A35,'Annex 2 EHV charges'!$D:$O,11,FALSE)=0,"",VLOOKUP($A35,'Annex 2 EHV charges'!$D:$O,11,FALSE)),"")</f>
        <v>0.05</v>
      </c>
      <c r="H35" s="92">
        <f>IFERROR(IF(VLOOKUP($A35,'Annex 2 EHV charges'!$D:$O,12,FALSE)=0,"",VLOOKUP($A35,'Annex 2 EHV charges'!$D:$O,12,FALSE)),"")</f>
        <v>0.05</v>
      </c>
    </row>
    <row r="36" spans="1:8" x14ac:dyDescent="0.2">
      <c r="A36" s="89">
        <f t="array" ref="A36">IFERROR(INDEX('Annex 2 EHV charges'!$D$11:$D$260, MATCH(0, IF(ISBLANK('Annex 2 EHV charges'!$D$11:$D$260),1, COUNTIF(A$4:$A35, 'Annex 2 EHV charges'!$D$11:$D$260)), 0)),"")</f>
        <v>764</v>
      </c>
      <c r="B36" s="88">
        <f>IF($A36="","",VLOOKUP($A36,'Annex 2 EHV charges'!$D:$O,2,0))</f>
        <v>764</v>
      </c>
      <c r="C36" s="89">
        <f>IF($A36="","",VLOOKUP($A36,'Annex 2 EHV charges'!$D:$O,3,0))</f>
        <v>1470000430103</v>
      </c>
      <c r="D36" s="88" t="str">
        <f>IF($A36="","",VLOOKUP($A36,'Annex 2 EHV charges'!$D:$O,4,0))</f>
        <v>Pitchford Farm Solar</v>
      </c>
      <c r="E36" s="90" t="str">
        <f>IFERROR(IF(VLOOKUP($A36,'Annex 2 EHV charges'!$D:$O,9,FALSE)=0,"",VLOOKUP($A36,'Annex 2 EHV charges'!$D:$O,9,FALSE)),"")</f>
        <v/>
      </c>
      <c r="F36" s="91">
        <f>IFERROR(IF(VLOOKUP($A36,'Annex 2 EHV charges'!$D:$O,10,FALSE)=0,"",VLOOKUP($A36,'Annex 2 EHV charges'!$D:$O,10,FALSE)),"")</f>
        <v>3457.99</v>
      </c>
      <c r="G36" s="92">
        <f>IFERROR(IF(VLOOKUP($A36,'Annex 2 EHV charges'!$D:$O,11,FALSE)=0,"",VLOOKUP($A36,'Annex 2 EHV charges'!$D:$O,11,FALSE)),"")</f>
        <v>0.05</v>
      </c>
      <c r="H36" s="92">
        <f>IFERROR(IF(VLOOKUP($A36,'Annex 2 EHV charges'!$D:$O,12,FALSE)=0,"",VLOOKUP($A36,'Annex 2 EHV charges'!$D:$O,12,FALSE)),"")</f>
        <v>0.05</v>
      </c>
    </row>
    <row r="37" spans="1:8" x14ac:dyDescent="0.2">
      <c r="A37" s="89">
        <f t="array" ref="A37">IFERROR(INDEX('Annex 2 EHV charges'!$D$11:$D$260, MATCH(0, IF(ISBLANK('Annex 2 EHV charges'!$D$11:$D$260),1, COUNTIF(A$4:$A36, 'Annex 2 EHV charges'!$D$11:$D$260)), 0)),"")</f>
        <v>765</v>
      </c>
      <c r="B37" s="88">
        <f>IF($A37="","",VLOOKUP($A37,'Annex 2 EHV charges'!$D:$O,2,0))</f>
        <v>765</v>
      </c>
      <c r="C37" s="89">
        <f>IF($A37="","",VLOOKUP($A37,'Annex 2 EHV charges'!$D:$O,3,0))</f>
        <v>1470000437758</v>
      </c>
      <c r="D37" s="88" t="str">
        <f>IF($A37="","",VLOOKUP($A37,'Annex 2 EHV charges'!$D:$O,4,0))</f>
        <v>Sundorne Solar Park</v>
      </c>
      <c r="E37" s="90" t="str">
        <f>IFERROR(IF(VLOOKUP($A37,'Annex 2 EHV charges'!$D:$O,9,FALSE)=0,"",VLOOKUP($A37,'Annex 2 EHV charges'!$D:$O,9,FALSE)),"")</f>
        <v/>
      </c>
      <c r="F37" s="91">
        <f>IFERROR(IF(VLOOKUP($A37,'Annex 2 EHV charges'!$D:$O,10,FALSE)=0,"",VLOOKUP($A37,'Annex 2 EHV charges'!$D:$O,10,FALSE)),"")</f>
        <v>553.69000000000005</v>
      </c>
      <c r="G37" s="92">
        <f>IFERROR(IF(VLOOKUP($A37,'Annex 2 EHV charges'!$D:$O,11,FALSE)=0,"",VLOOKUP($A37,'Annex 2 EHV charges'!$D:$O,11,FALSE)),"")</f>
        <v>0.05</v>
      </c>
      <c r="H37" s="92">
        <f>IFERROR(IF(VLOOKUP($A37,'Annex 2 EHV charges'!$D:$O,12,FALSE)=0,"",VLOOKUP($A37,'Annex 2 EHV charges'!$D:$O,12,FALSE)),"")</f>
        <v>0.05</v>
      </c>
    </row>
    <row r="38" spans="1:8" x14ac:dyDescent="0.2">
      <c r="A38" s="89">
        <f t="array" ref="A38">IFERROR(INDEX('Annex 2 EHV charges'!$D$11:$D$260, MATCH(0, IF(ISBLANK('Annex 2 EHV charges'!$D$11:$D$260),1, COUNTIF(A$4:$A37, 'Annex 2 EHV charges'!$D$11:$D$260)), 0)),"")</f>
        <v>766</v>
      </c>
      <c r="B38" s="88">
        <f>IF($A38="","",VLOOKUP($A38,'Annex 2 EHV charges'!$D:$O,2,0))</f>
        <v>766</v>
      </c>
      <c r="C38" s="89">
        <f>IF($A38="","",VLOOKUP($A38,'Annex 2 EHV charges'!$D:$O,3,0))</f>
        <v>1470000473765</v>
      </c>
      <c r="D38" s="88" t="str">
        <f>IF($A38="","",VLOOKUP($A38,'Annex 2 EHV charges'!$D:$O,4,0))</f>
        <v>Hartlebury EFW</v>
      </c>
      <c r="E38" s="90">
        <f>IFERROR(IF(VLOOKUP($A38,'Annex 2 EHV charges'!$D:$O,9,FALSE)=0,"",VLOOKUP($A38,'Annex 2 EHV charges'!$D:$O,9,FALSE)),"")</f>
        <v>-4.6879999999999997</v>
      </c>
      <c r="F38" s="91">
        <f>IFERROR(IF(VLOOKUP($A38,'Annex 2 EHV charges'!$D:$O,10,FALSE)=0,"",VLOOKUP($A38,'Annex 2 EHV charges'!$D:$O,10,FALSE)),"")</f>
        <v>3666.68</v>
      </c>
      <c r="G38" s="92">
        <f>IFERROR(IF(VLOOKUP($A38,'Annex 2 EHV charges'!$D:$O,11,FALSE)=0,"",VLOOKUP($A38,'Annex 2 EHV charges'!$D:$O,11,FALSE)),"")</f>
        <v>0.05</v>
      </c>
      <c r="H38" s="92">
        <f>IFERROR(IF(VLOOKUP($A38,'Annex 2 EHV charges'!$D:$O,12,FALSE)=0,"",VLOOKUP($A38,'Annex 2 EHV charges'!$D:$O,12,FALSE)),"")</f>
        <v>0.05</v>
      </c>
    </row>
    <row r="39" spans="1:8" x14ac:dyDescent="0.2">
      <c r="A39" s="89">
        <f t="array" ref="A39">IFERROR(INDEX('Annex 2 EHV charges'!$D$11:$D$260, MATCH(0, IF(ISBLANK('Annex 2 EHV charges'!$D$11:$D$260),1, COUNTIF(A$4:$A38, 'Annex 2 EHV charges'!$D$11:$D$260)), 0)),"")</f>
        <v>767</v>
      </c>
      <c r="B39" s="88">
        <f>IF($A39="","",VLOOKUP($A39,'Annex 2 EHV charges'!$D:$O,2,0))</f>
        <v>767</v>
      </c>
      <c r="C39" s="89">
        <f>IF($A39="","",VLOOKUP($A39,'Annex 2 EHV charges'!$D:$O,3,0))</f>
        <v>1470000478736</v>
      </c>
      <c r="D39" s="88" t="str">
        <f>IF($A39="","",VLOOKUP($A39,'Annex 2 EHV charges'!$D:$O,4,0))</f>
        <v>Upper Huntingford PV</v>
      </c>
      <c r="E39" s="90" t="str">
        <f>IFERROR(IF(VLOOKUP($A39,'Annex 2 EHV charges'!$D:$O,9,FALSE)=0,"",VLOOKUP($A39,'Annex 2 EHV charges'!$D:$O,9,FALSE)),"")</f>
        <v/>
      </c>
      <c r="F39" s="91">
        <f>IFERROR(IF(VLOOKUP($A39,'Annex 2 EHV charges'!$D:$O,10,FALSE)=0,"",VLOOKUP($A39,'Annex 2 EHV charges'!$D:$O,10,FALSE)),"")</f>
        <v>492.86</v>
      </c>
      <c r="G39" s="92">
        <f>IFERROR(IF(VLOOKUP($A39,'Annex 2 EHV charges'!$D:$O,11,FALSE)=0,"",VLOOKUP($A39,'Annex 2 EHV charges'!$D:$O,11,FALSE)),"")</f>
        <v>0.05</v>
      </c>
      <c r="H39" s="92">
        <f>IFERROR(IF(VLOOKUP($A39,'Annex 2 EHV charges'!$D:$O,12,FALSE)=0,"",VLOOKUP($A39,'Annex 2 EHV charges'!$D:$O,12,FALSE)),"")</f>
        <v>0.05</v>
      </c>
    </row>
    <row r="40" spans="1:8" x14ac:dyDescent="0.2">
      <c r="A40" s="89">
        <f t="array" ref="A40">IFERROR(INDEX('Annex 2 EHV charges'!$D$11:$D$260, MATCH(0, IF(ISBLANK('Annex 2 EHV charges'!$D$11:$D$260),1, COUNTIF(A$4:$A39, 'Annex 2 EHV charges'!$D$11:$D$260)), 0)),"")</f>
        <v>768</v>
      </c>
      <c r="B40" s="88">
        <f>IF($A40="","",VLOOKUP($A40,'Annex 2 EHV charges'!$D:$O,2,0))</f>
        <v>768</v>
      </c>
      <c r="C40" s="89">
        <f>IF($A40="","",VLOOKUP($A40,'Annex 2 EHV charges'!$D:$O,3,0))</f>
        <v>1470000479206</v>
      </c>
      <c r="D40" s="88" t="str">
        <f>IF($A40="","",VLOOKUP($A40,'Annex 2 EHV charges'!$D:$O,4,0))</f>
        <v>Ring O Bells Solar</v>
      </c>
      <c r="E40" s="90" t="str">
        <f>IFERROR(IF(VLOOKUP($A40,'Annex 2 EHV charges'!$D:$O,9,FALSE)=0,"",VLOOKUP($A40,'Annex 2 EHV charges'!$D:$O,9,FALSE)),"")</f>
        <v/>
      </c>
      <c r="F40" s="91">
        <f>IFERROR(IF(VLOOKUP($A40,'Annex 2 EHV charges'!$D:$O,10,FALSE)=0,"",VLOOKUP($A40,'Annex 2 EHV charges'!$D:$O,10,FALSE)),"")</f>
        <v>887.23</v>
      </c>
      <c r="G40" s="92">
        <f>IFERROR(IF(VLOOKUP($A40,'Annex 2 EHV charges'!$D:$O,11,FALSE)=0,"",VLOOKUP($A40,'Annex 2 EHV charges'!$D:$O,11,FALSE)),"")</f>
        <v>0.05</v>
      </c>
      <c r="H40" s="92">
        <f>IFERROR(IF(VLOOKUP($A40,'Annex 2 EHV charges'!$D:$O,12,FALSE)=0,"",VLOOKUP($A40,'Annex 2 EHV charges'!$D:$O,12,FALSE)),"")</f>
        <v>0.05</v>
      </c>
    </row>
    <row r="41" spans="1:8" x14ac:dyDescent="0.2">
      <c r="A41" s="89">
        <f t="array" ref="A41">IFERROR(INDEX('Annex 2 EHV charges'!$D$11:$D$260, MATCH(0, IF(ISBLANK('Annex 2 EHV charges'!$D$11:$D$260),1, COUNTIF(A$4:$A40, 'Annex 2 EHV charges'!$D$11:$D$260)), 0)),"")</f>
        <v>769</v>
      </c>
      <c r="B41" s="88">
        <f>IF($A41="","",VLOOKUP($A41,'Annex 2 EHV charges'!$D:$O,2,0))</f>
        <v>769</v>
      </c>
      <c r="C41" s="89">
        <f>IF($A41="","",VLOOKUP($A41,'Annex 2 EHV charges'!$D:$O,3,0))</f>
        <v>1470000501650</v>
      </c>
      <c r="D41" s="88" t="str">
        <f>IF($A41="","",VLOOKUP($A41,'Annex 2 EHV charges'!$D:$O,4,0))</f>
        <v>Hall Farm PV Awre</v>
      </c>
      <c r="E41" s="90" t="str">
        <f>IFERROR(IF(VLOOKUP($A41,'Annex 2 EHV charges'!$D:$O,9,FALSE)=0,"",VLOOKUP($A41,'Annex 2 EHV charges'!$D:$O,9,FALSE)),"")</f>
        <v/>
      </c>
      <c r="F41" s="91">
        <f>IFERROR(IF(VLOOKUP($A41,'Annex 2 EHV charges'!$D:$O,10,FALSE)=0,"",VLOOKUP($A41,'Annex 2 EHV charges'!$D:$O,10,FALSE)),"")</f>
        <v>1240.8399999999999</v>
      </c>
      <c r="G41" s="92">
        <f>IFERROR(IF(VLOOKUP($A41,'Annex 2 EHV charges'!$D:$O,11,FALSE)=0,"",VLOOKUP($A41,'Annex 2 EHV charges'!$D:$O,11,FALSE)),"")</f>
        <v>0.05</v>
      </c>
      <c r="H41" s="92">
        <f>IFERROR(IF(VLOOKUP($A41,'Annex 2 EHV charges'!$D:$O,12,FALSE)=0,"",VLOOKUP($A41,'Annex 2 EHV charges'!$D:$O,12,FALSE)),"")</f>
        <v>0.05</v>
      </c>
    </row>
    <row r="42" spans="1:8" x14ac:dyDescent="0.2">
      <c r="A42" s="89">
        <f t="array" ref="A42">IFERROR(INDEX('Annex 2 EHV charges'!$D$11:$D$260, MATCH(0, IF(ISBLANK('Annex 2 EHV charges'!$D$11:$D$260),1, COUNTIF(A$4:$A41, 'Annex 2 EHV charges'!$D$11:$D$260)), 0)),"")</f>
        <v>805</v>
      </c>
      <c r="B42" s="88">
        <f>IF($A42="","",VLOOKUP($A42,'Annex 2 EHV charges'!$D:$O,2,0))</f>
        <v>805</v>
      </c>
      <c r="C42" s="89">
        <f>IF($A42="","",VLOOKUP($A42,'Annex 2 EHV charges'!$D:$O,3,0))</f>
        <v>1470000174900</v>
      </c>
      <c r="D42" s="88" t="str">
        <f>IF($A42="","",VLOOKUP($A42,'Annex 2 EHV charges'!$D:$O,4,0))</f>
        <v>5 Mile Drive Solar Park</v>
      </c>
      <c r="E42" s="90" t="str">
        <f>IFERROR(IF(VLOOKUP($A42,'Annex 2 EHV charges'!$D:$O,9,FALSE)=0,"",VLOOKUP($A42,'Annex 2 EHV charges'!$D:$O,9,FALSE)),"")</f>
        <v/>
      </c>
      <c r="F42" s="91">
        <f>IFERROR(IF(VLOOKUP($A42,'Annex 2 EHV charges'!$D:$O,10,FALSE)=0,"",VLOOKUP($A42,'Annex 2 EHV charges'!$D:$O,10,FALSE)),"")</f>
        <v>185.45</v>
      </c>
      <c r="G42" s="92">
        <f>IFERROR(IF(VLOOKUP($A42,'Annex 2 EHV charges'!$D:$O,11,FALSE)=0,"",VLOOKUP($A42,'Annex 2 EHV charges'!$D:$O,11,FALSE)),"")</f>
        <v>0.05</v>
      </c>
      <c r="H42" s="92">
        <f>IFERROR(IF(VLOOKUP($A42,'Annex 2 EHV charges'!$D:$O,12,FALSE)=0,"",VLOOKUP($A42,'Annex 2 EHV charges'!$D:$O,12,FALSE)),"")</f>
        <v>0.05</v>
      </c>
    </row>
    <row r="43" spans="1:8" x14ac:dyDescent="0.2">
      <c r="A43" s="89">
        <f t="array" ref="A43">IFERROR(INDEX('Annex 2 EHV charges'!$D$11:$D$260, MATCH(0, IF(ISBLANK('Annex 2 EHV charges'!$D$11:$D$260),1, COUNTIF(A$4:$A42, 'Annex 2 EHV charges'!$D$11:$D$260)), 0)),"")</f>
        <v>806</v>
      </c>
      <c r="B43" s="88">
        <f>IF($A43="","",VLOOKUP($A43,'Annex 2 EHV charges'!$D:$O,2,0))</f>
        <v>806</v>
      </c>
      <c r="C43" s="89">
        <f>IF($A43="","",VLOOKUP($A43,'Annex 2 EHV charges'!$D:$O,3,0))</f>
        <v>1470000671032</v>
      </c>
      <c r="D43" s="88" t="str">
        <f>IF($A43="","",VLOOKUP($A43,'Annex 2 EHV charges'!$D:$O,4,0))</f>
        <v xml:space="preserve">Green Frog STOR Extension </v>
      </c>
      <c r="E43" s="90" t="str">
        <f>IFERROR(IF(VLOOKUP($A43,'Annex 2 EHV charges'!$D:$O,9,FALSE)=0,"",VLOOKUP($A43,'Annex 2 EHV charges'!$D:$O,9,FALSE)),"")</f>
        <v/>
      </c>
      <c r="F43" s="91">
        <f>IFERROR(IF(VLOOKUP($A43,'Annex 2 EHV charges'!$D:$O,10,FALSE)=0,"",VLOOKUP($A43,'Annex 2 EHV charges'!$D:$O,10,FALSE)),"")</f>
        <v>170.29</v>
      </c>
      <c r="G43" s="92">
        <f>IFERROR(IF(VLOOKUP($A43,'Annex 2 EHV charges'!$D:$O,11,FALSE)=0,"",VLOOKUP($A43,'Annex 2 EHV charges'!$D:$O,11,FALSE)),"")</f>
        <v>0.05</v>
      </c>
      <c r="H43" s="92">
        <f>IFERROR(IF(VLOOKUP($A43,'Annex 2 EHV charges'!$D:$O,12,FALSE)=0,"",VLOOKUP($A43,'Annex 2 EHV charges'!$D:$O,12,FALSE)),"")</f>
        <v>0.05</v>
      </c>
    </row>
    <row r="44" spans="1:8" x14ac:dyDescent="0.2">
      <c r="A44" s="89">
        <f t="array" ref="A44">IFERROR(INDEX('Annex 2 EHV charges'!$D$11:$D$260, MATCH(0, IF(ISBLANK('Annex 2 EHV charges'!$D$11:$D$260),1, COUNTIF(A$4:$A43, 'Annex 2 EHV charges'!$D$11:$D$260)), 0)),"")</f>
        <v>807</v>
      </c>
      <c r="B44" s="88">
        <f>IF($A44="","",VLOOKUP($A44,'Annex 2 EHV charges'!$D:$O,2,0))</f>
        <v>807</v>
      </c>
      <c r="C44" s="89">
        <f>IF($A44="","",VLOOKUP($A44,'Annex 2 EHV charges'!$D:$O,3,0))</f>
        <v>1470000965881</v>
      </c>
      <c r="D44" s="88" t="str">
        <f>IF($A44="","",VLOOKUP($A44,'Annex 2 EHV charges'!$D:$O,4,0))</f>
        <v xml:space="preserve">Invista Textiles Gas </v>
      </c>
      <c r="E44" s="90">
        <f>IFERROR(IF(VLOOKUP($A44,'Annex 2 EHV charges'!$D:$O,9,FALSE)=0,"",VLOOKUP($A44,'Annex 2 EHV charges'!$D:$O,9,FALSE)),"")</f>
        <v>-4.2709999999999999</v>
      </c>
      <c r="F44" s="91">
        <f>IFERROR(IF(VLOOKUP($A44,'Annex 2 EHV charges'!$D:$O,10,FALSE)=0,"",VLOOKUP($A44,'Annex 2 EHV charges'!$D:$O,10,FALSE)),"")</f>
        <v>5.46</v>
      </c>
      <c r="G44" s="92">
        <f>IFERROR(IF(VLOOKUP($A44,'Annex 2 EHV charges'!$D:$O,11,FALSE)=0,"",VLOOKUP($A44,'Annex 2 EHV charges'!$D:$O,11,FALSE)),"")</f>
        <v>0.05</v>
      </c>
      <c r="H44" s="92">
        <f>IFERROR(IF(VLOOKUP($A44,'Annex 2 EHV charges'!$D:$O,12,FALSE)=0,"",VLOOKUP($A44,'Annex 2 EHV charges'!$D:$O,12,FALSE)),"")</f>
        <v>0.05</v>
      </c>
    </row>
    <row r="45" spans="1:8" x14ac:dyDescent="0.2">
      <c r="A45" s="89">
        <f t="array" ref="A45">IFERROR(INDEX('Annex 2 EHV charges'!$D$11:$D$260, MATCH(0, IF(ISBLANK('Annex 2 EHV charges'!$D$11:$D$260),1, COUNTIF(A$4:$A44, 'Annex 2 EHV charges'!$D$11:$D$260)), 0)),"")</f>
        <v>815</v>
      </c>
      <c r="B45" s="88">
        <f>IF($A45="","",VLOOKUP($A45,'Annex 2 EHV charges'!$D:$O,2,0))</f>
        <v>815</v>
      </c>
      <c r="C45" s="89">
        <f>IF($A45="","",VLOOKUP($A45,'Annex 2 EHV charges'!$D:$O,3,0))</f>
        <v>1470000535890</v>
      </c>
      <c r="D45" s="88" t="str">
        <f>IF($A45="","",VLOOKUP($A45,'Annex 2 EHV charges'!$D:$O,4,0))</f>
        <v>Wickhamford PV</v>
      </c>
      <c r="E45" s="90" t="str">
        <f>IFERROR(IF(VLOOKUP($A45,'Annex 2 EHV charges'!$D:$O,9,FALSE)=0,"",VLOOKUP($A45,'Annex 2 EHV charges'!$D:$O,9,FALSE)),"")</f>
        <v/>
      </c>
      <c r="F45" s="91">
        <f>IFERROR(IF(VLOOKUP($A45,'Annex 2 EHV charges'!$D:$O,10,FALSE)=0,"",VLOOKUP($A45,'Annex 2 EHV charges'!$D:$O,10,FALSE)),"")</f>
        <v>1208.8800000000001</v>
      </c>
      <c r="G45" s="92">
        <f>IFERROR(IF(VLOOKUP($A45,'Annex 2 EHV charges'!$D:$O,11,FALSE)=0,"",VLOOKUP($A45,'Annex 2 EHV charges'!$D:$O,11,FALSE)),"")</f>
        <v>0.05</v>
      </c>
      <c r="H45" s="92">
        <f>IFERROR(IF(VLOOKUP($A45,'Annex 2 EHV charges'!$D:$O,12,FALSE)=0,"",VLOOKUP($A45,'Annex 2 EHV charges'!$D:$O,12,FALSE)),"")</f>
        <v>0.05</v>
      </c>
    </row>
    <row r="46" spans="1:8" x14ac:dyDescent="0.2">
      <c r="A46" s="89">
        <f t="array" ref="A46">IFERROR(INDEX('Annex 2 EHV charges'!$D$11:$D$260, MATCH(0, IF(ISBLANK('Annex 2 EHV charges'!$D$11:$D$260),1, COUNTIF(A$4:$A45, 'Annex 2 EHV charges'!$D$11:$D$260)), 0)),"")</f>
        <v>816</v>
      </c>
      <c r="B46" s="88">
        <f>IF($A46="","",VLOOKUP($A46,'Annex 2 EHV charges'!$D:$O,2,0))</f>
        <v>816</v>
      </c>
      <c r="C46" s="89">
        <f>IF($A46="","",VLOOKUP($A46,'Annex 2 EHV charges'!$D:$O,3,0))</f>
        <v>1470000540552</v>
      </c>
      <c r="D46" s="88" t="str">
        <f>IF($A46="","",VLOOKUP($A46,'Annex 2 EHV charges'!$D:$O,4,0))</f>
        <v>Yorkley Wood Farm PV</v>
      </c>
      <c r="E46" s="90" t="str">
        <f>IFERROR(IF(VLOOKUP($A46,'Annex 2 EHV charges'!$D:$O,9,FALSE)=0,"",VLOOKUP($A46,'Annex 2 EHV charges'!$D:$O,9,FALSE)),"")</f>
        <v/>
      </c>
      <c r="F46" s="91">
        <f>IFERROR(IF(VLOOKUP($A46,'Annex 2 EHV charges'!$D:$O,10,FALSE)=0,"",VLOOKUP($A46,'Annex 2 EHV charges'!$D:$O,10,FALSE)),"")</f>
        <v>623.04</v>
      </c>
      <c r="G46" s="92">
        <f>IFERROR(IF(VLOOKUP($A46,'Annex 2 EHV charges'!$D:$O,11,FALSE)=0,"",VLOOKUP($A46,'Annex 2 EHV charges'!$D:$O,11,FALSE)),"")</f>
        <v>0.05</v>
      </c>
      <c r="H46" s="92">
        <f>IFERROR(IF(VLOOKUP($A46,'Annex 2 EHV charges'!$D:$O,12,FALSE)=0,"",VLOOKUP($A46,'Annex 2 EHV charges'!$D:$O,12,FALSE)),"")</f>
        <v>0.05</v>
      </c>
    </row>
    <row r="47" spans="1:8" x14ac:dyDescent="0.2">
      <c r="A47" s="89">
        <f t="array" ref="A47">IFERROR(INDEX('Annex 2 EHV charges'!$D$11:$D$260, MATCH(0, IF(ISBLANK('Annex 2 EHV charges'!$D$11:$D$260),1, COUNTIF(A$4:$A46, 'Annex 2 EHV charges'!$D$11:$D$260)), 0)),"")</f>
        <v>817</v>
      </c>
      <c r="B47" s="88">
        <f>IF($A47="","",VLOOKUP($A47,'Annex 2 EHV charges'!$D:$O,2,0))</f>
        <v>817</v>
      </c>
      <c r="C47" s="89">
        <f>IF($A47="","",VLOOKUP($A47,'Annex 2 EHV charges'!$D:$O,3,0))</f>
        <v>1470000542328</v>
      </c>
      <c r="D47" s="88" t="str">
        <f>IF($A47="","",VLOOKUP($A47,'Annex 2 EHV charges'!$D:$O,4,0))</f>
        <v>Awbridge Farm Diesel Gen</v>
      </c>
      <c r="E47" s="90" t="str">
        <f>IFERROR(IF(VLOOKUP($A47,'Annex 2 EHV charges'!$D:$O,9,FALSE)=0,"",VLOOKUP($A47,'Annex 2 EHV charges'!$D:$O,9,FALSE)),"")</f>
        <v/>
      </c>
      <c r="F47" s="91">
        <f>IFERROR(IF(VLOOKUP($A47,'Annex 2 EHV charges'!$D:$O,10,FALSE)=0,"",VLOOKUP($A47,'Annex 2 EHV charges'!$D:$O,10,FALSE)),"")</f>
        <v>2483.11</v>
      </c>
      <c r="G47" s="92">
        <f>IFERROR(IF(VLOOKUP($A47,'Annex 2 EHV charges'!$D:$O,11,FALSE)=0,"",VLOOKUP($A47,'Annex 2 EHV charges'!$D:$O,11,FALSE)),"")</f>
        <v>0.05</v>
      </c>
      <c r="H47" s="92">
        <f>IFERROR(IF(VLOOKUP($A47,'Annex 2 EHV charges'!$D:$O,12,FALSE)=0,"",VLOOKUP($A47,'Annex 2 EHV charges'!$D:$O,12,FALSE)),"")</f>
        <v>0.05</v>
      </c>
    </row>
    <row r="48" spans="1:8" x14ac:dyDescent="0.2">
      <c r="A48" s="89">
        <f t="array" ref="A48">IFERROR(INDEX('Annex 2 EHV charges'!$D$11:$D$260, MATCH(0, IF(ISBLANK('Annex 2 EHV charges'!$D$11:$D$260),1, COUNTIF(A$4:$A47, 'Annex 2 EHV charges'!$D$11:$D$260)), 0)),"")</f>
        <v>818</v>
      </c>
      <c r="B48" s="88">
        <f>IF($A48="","",VLOOKUP($A48,'Annex 2 EHV charges'!$D:$O,2,0))</f>
        <v>818</v>
      </c>
      <c r="C48" s="89">
        <f>IF($A48="","",VLOOKUP($A48,'Annex 2 EHV charges'!$D:$O,3,0))</f>
        <v>1470000542842</v>
      </c>
      <c r="D48" s="88" t="str">
        <f>IF($A48="","",VLOOKUP($A48,'Annex 2 EHV charges'!$D:$O,4,0))</f>
        <v>Bristol Rd Glos STOR</v>
      </c>
      <c r="E48" s="90">
        <f>IFERROR(IF(VLOOKUP($A48,'Annex 2 EHV charges'!$D:$O,9,FALSE)=0,"",VLOOKUP($A48,'Annex 2 EHV charges'!$D:$O,9,FALSE)),"")</f>
        <v>-4.2709999999999999</v>
      </c>
      <c r="F48" s="91">
        <f>IFERROR(IF(VLOOKUP($A48,'Annex 2 EHV charges'!$D:$O,10,FALSE)=0,"",VLOOKUP($A48,'Annex 2 EHV charges'!$D:$O,10,FALSE)),"")</f>
        <v>1044.8900000000001</v>
      </c>
      <c r="G48" s="92">
        <f>IFERROR(IF(VLOOKUP($A48,'Annex 2 EHV charges'!$D:$O,11,FALSE)=0,"",VLOOKUP($A48,'Annex 2 EHV charges'!$D:$O,11,FALSE)),"")</f>
        <v>0.05</v>
      </c>
      <c r="H48" s="92">
        <f>IFERROR(IF(VLOOKUP($A48,'Annex 2 EHV charges'!$D:$O,12,FALSE)=0,"",VLOOKUP($A48,'Annex 2 EHV charges'!$D:$O,12,FALSE)),"")</f>
        <v>0.05</v>
      </c>
    </row>
    <row r="49" spans="1:8" x14ac:dyDescent="0.2">
      <c r="A49" s="89">
        <f t="array" ref="A49">IFERROR(INDEX('Annex 2 EHV charges'!$D$11:$D$260, MATCH(0, IF(ISBLANK('Annex 2 EHV charges'!$D$11:$D$260),1, COUNTIF(A$4:$A48, 'Annex 2 EHV charges'!$D$11:$D$260)), 0)),"")</f>
        <v>819</v>
      </c>
      <c r="B49" s="88">
        <f>IF($A49="","",VLOOKUP($A49,'Annex 2 EHV charges'!$D:$O,2,0))</f>
        <v>819</v>
      </c>
      <c r="C49" s="89">
        <f>IF($A49="","",VLOOKUP($A49,'Annex 2 EHV charges'!$D:$O,3,0))</f>
        <v>1470000542806</v>
      </c>
      <c r="D49" s="88" t="str">
        <f>IF($A49="","",VLOOKUP($A49,'Annex 2 EHV charges'!$D:$O,4,0))</f>
        <v>Actrees Farm PV</v>
      </c>
      <c r="E49" s="90" t="str">
        <f>IFERROR(IF(VLOOKUP($A49,'Annex 2 EHV charges'!$D:$O,9,FALSE)=0,"",VLOOKUP($A49,'Annex 2 EHV charges'!$D:$O,9,FALSE)),"")</f>
        <v/>
      </c>
      <c r="F49" s="91">
        <f>IFERROR(IF(VLOOKUP($A49,'Annex 2 EHV charges'!$D:$O,10,FALSE)=0,"",VLOOKUP($A49,'Annex 2 EHV charges'!$D:$O,10,FALSE)),"")</f>
        <v>4212.79</v>
      </c>
      <c r="G49" s="92">
        <f>IFERROR(IF(VLOOKUP($A49,'Annex 2 EHV charges'!$D:$O,11,FALSE)=0,"",VLOOKUP($A49,'Annex 2 EHV charges'!$D:$O,11,FALSE)),"")</f>
        <v>0.05</v>
      </c>
      <c r="H49" s="92">
        <f>IFERROR(IF(VLOOKUP($A49,'Annex 2 EHV charges'!$D:$O,12,FALSE)=0,"",VLOOKUP($A49,'Annex 2 EHV charges'!$D:$O,12,FALSE)),"")</f>
        <v>0.05</v>
      </c>
    </row>
    <row r="50" spans="1:8" x14ac:dyDescent="0.2">
      <c r="A50" s="89">
        <f t="array" ref="A50">IFERROR(INDEX('Annex 2 EHV charges'!$D$11:$D$260, MATCH(0, IF(ISBLANK('Annex 2 EHV charges'!$D$11:$D$260),1, COUNTIF(A$4:$A49, 'Annex 2 EHV charges'!$D$11:$D$260)), 0)),"")</f>
        <v>820</v>
      </c>
      <c r="B50" s="88">
        <f>IF($A50="","",VLOOKUP($A50,'Annex 2 EHV charges'!$D:$O,2,0))</f>
        <v>820</v>
      </c>
      <c r="C50" s="89">
        <f>IF($A50="","",VLOOKUP($A50,'Annex 2 EHV charges'!$D:$O,3,0))</f>
        <v>1470000548427</v>
      </c>
      <c r="D50" s="88" t="str">
        <f>IF($A50="","",VLOOKUP($A50,'Annex 2 EHV charges'!$D:$O,4,0))</f>
        <v>Sheriffhales Farm PV</v>
      </c>
      <c r="E50" s="90" t="str">
        <f>IFERROR(IF(VLOOKUP($A50,'Annex 2 EHV charges'!$D:$O,9,FALSE)=0,"",VLOOKUP($A50,'Annex 2 EHV charges'!$D:$O,9,FALSE)),"")</f>
        <v/>
      </c>
      <c r="F50" s="91">
        <f>IFERROR(IF(VLOOKUP($A50,'Annex 2 EHV charges'!$D:$O,10,FALSE)=0,"",VLOOKUP($A50,'Annex 2 EHV charges'!$D:$O,10,FALSE)),"")</f>
        <v>5690.91</v>
      </c>
      <c r="G50" s="92">
        <f>IFERROR(IF(VLOOKUP($A50,'Annex 2 EHV charges'!$D:$O,11,FALSE)=0,"",VLOOKUP($A50,'Annex 2 EHV charges'!$D:$O,11,FALSE)),"")</f>
        <v>0.05</v>
      </c>
      <c r="H50" s="92">
        <f>IFERROR(IF(VLOOKUP($A50,'Annex 2 EHV charges'!$D:$O,12,FALSE)=0,"",VLOOKUP($A50,'Annex 2 EHV charges'!$D:$O,12,FALSE)),"")</f>
        <v>0.05</v>
      </c>
    </row>
    <row r="51" spans="1:8" x14ac:dyDescent="0.2">
      <c r="A51" s="89">
        <f t="array" ref="A51">IFERROR(INDEX('Annex 2 EHV charges'!$D$11:$D$260, MATCH(0, IF(ISBLANK('Annex 2 EHV charges'!$D$11:$D$260),1, COUNTIF(A$4:$A50, 'Annex 2 EHV charges'!$D$11:$D$260)), 0)),"")</f>
        <v>821</v>
      </c>
      <c r="B51" s="88">
        <f>IF($A51="","",VLOOKUP($A51,'Annex 2 EHV charges'!$D:$O,2,0))</f>
        <v>821</v>
      </c>
      <c r="C51" s="89">
        <f>IF($A51="","",VLOOKUP($A51,'Annex 2 EHV charges'!$D:$O,3,0))</f>
        <v>1470000552441</v>
      </c>
      <c r="D51" s="88" t="str">
        <f>IF($A51="","",VLOOKUP($A51,'Annex 2 EHV charges'!$D:$O,4,0))</f>
        <v>Upper Wick Solar Farm</v>
      </c>
      <c r="E51" s="90" t="str">
        <f>IFERROR(IF(VLOOKUP($A51,'Annex 2 EHV charges'!$D:$O,9,FALSE)=0,"",VLOOKUP($A51,'Annex 2 EHV charges'!$D:$O,9,FALSE)),"")</f>
        <v/>
      </c>
      <c r="F51" s="91">
        <f>IFERROR(IF(VLOOKUP($A51,'Annex 2 EHV charges'!$D:$O,10,FALSE)=0,"",VLOOKUP($A51,'Annex 2 EHV charges'!$D:$O,10,FALSE)),"")</f>
        <v>555.94000000000005</v>
      </c>
      <c r="G51" s="92">
        <f>IFERROR(IF(VLOOKUP($A51,'Annex 2 EHV charges'!$D:$O,11,FALSE)=0,"",VLOOKUP($A51,'Annex 2 EHV charges'!$D:$O,11,FALSE)),"")</f>
        <v>0.05</v>
      </c>
      <c r="H51" s="92">
        <f>IFERROR(IF(VLOOKUP($A51,'Annex 2 EHV charges'!$D:$O,12,FALSE)=0,"",VLOOKUP($A51,'Annex 2 EHV charges'!$D:$O,12,FALSE)),"")</f>
        <v>0.05</v>
      </c>
    </row>
    <row r="52" spans="1:8" x14ac:dyDescent="0.2">
      <c r="A52" s="89">
        <f t="array" ref="A52">IFERROR(INDEX('Annex 2 EHV charges'!$D$11:$D$260, MATCH(0, IF(ISBLANK('Annex 2 EHV charges'!$D$11:$D$260),1, COUNTIF(A$4:$A51, 'Annex 2 EHV charges'!$D$11:$D$260)), 0)),"")</f>
        <v>824</v>
      </c>
      <c r="B52" s="88">
        <f>IF($A52="","",VLOOKUP($A52,'Annex 2 EHV charges'!$D:$O,2,0))</f>
        <v>824</v>
      </c>
      <c r="C52" s="89">
        <f>IF($A52="","",VLOOKUP($A52,'Annex 2 EHV charges'!$D:$O,3,0))</f>
        <v>1470000597070</v>
      </c>
      <c r="D52" s="88" t="str">
        <f>IF($A52="","",VLOOKUP($A52,'Annex 2 EHV charges'!$D:$O,4,0))</f>
        <v>Astley Solar Farm</v>
      </c>
      <c r="E52" s="90" t="str">
        <f>IFERROR(IF(VLOOKUP($A52,'Annex 2 EHV charges'!$D:$O,9,FALSE)=0,"",VLOOKUP($A52,'Annex 2 EHV charges'!$D:$O,9,FALSE)),"")</f>
        <v/>
      </c>
      <c r="F52" s="91">
        <f>IFERROR(IF(VLOOKUP($A52,'Annex 2 EHV charges'!$D:$O,10,FALSE)=0,"",VLOOKUP($A52,'Annex 2 EHV charges'!$D:$O,10,FALSE)),"")</f>
        <v>634.54</v>
      </c>
      <c r="G52" s="92">
        <f>IFERROR(IF(VLOOKUP($A52,'Annex 2 EHV charges'!$D:$O,11,FALSE)=0,"",VLOOKUP($A52,'Annex 2 EHV charges'!$D:$O,11,FALSE)),"")</f>
        <v>0.05</v>
      </c>
      <c r="H52" s="92">
        <f>IFERROR(IF(VLOOKUP($A52,'Annex 2 EHV charges'!$D:$O,12,FALSE)=0,"",VLOOKUP($A52,'Annex 2 EHV charges'!$D:$O,12,FALSE)),"")</f>
        <v>0.05</v>
      </c>
    </row>
    <row r="53" spans="1:8" x14ac:dyDescent="0.2">
      <c r="A53" s="89">
        <f t="array" ref="A53">IFERROR(INDEX('Annex 2 EHV charges'!$D$11:$D$260, MATCH(0, IF(ISBLANK('Annex 2 EHV charges'!$D$11:$D$260),1, COUNTIF(A$4:$A52, 'Annex 2 EHV charges'!$D$11:$D$260)), 0)),"")</f>
        <v>825</v>
      </c>
      <c r="B53" s="88">
        <f>IF($A53="","",VLOOKUP($A53,'Annex 2 EHV charges'!$D:$O,2,0))</f>
        <v>825</v>
      </c>
      <c r="C53" s="89">
        <f>IF($A53="","",VLOOKUP($A53,'Annex 2 EHV charges'!$D:$O,3,0))</f>
        <v>1470000444142</v>
      </c>
      <c r="D53" s="88" t="str">
        <f>IF($A53="","",VLOOKUP($A53,'Annex 2 EHV charges'!$D:$O,4,0))</f>
        <v>Hayford Fm PV Emdedded 1</v>
      </c>
      <c r="E53" s="90" t="str">
        <f>IFERROR(IF(VLOOKUP($A53,'Annex 2 EHV charges'!$D:$O,9,FALSE)=0,"",VLOOKUP($A53,'Annex 2 EHV charges'!$D:$O,9,FALSE)),"")</f>
        <v/>
      </c>
      <c r="F53" s="91">
        <f>IFERROR(IF(VLOOKUP($A53,'Annex 2 EHV charges'!$D:$O,10,FALSE)=0,"",VLOOKUP($A53,'Annex 2 EHV charges'!$D:$O,10,FALSE)),"")</f>
        <v>432.98</v>
      </c>
      <c r="G53" s="92">
        <f>IFERROR(IF(VLOOKUP($A53,'Annex 2 EHV charges'!$D:$O,11,FALSE)=0,"",VLOOKUP($A53,'Annex 2 EHV charges'!$D:$O,11,FALSE)),"")</f>
        <v>0.05</v>
      </c>
      <c r="H53" s="92">
        <f>IFERROR(IF(VLOOKUP($A53,'Annex 2 EHV charges'!$D:$O,12,FALSE)=0,"",VLOOKUP($A53,'Annex 2 EHV charges'!$D:$O,12,FALSE)),"")</f>
        <v>0.05</v>
      </c>
    </row>
    <row r="54" spans="1:8" x14ac:dyDescent="0.2">
      <c r="A54" s="89">
        <f t="array" ref="A54">IFERROR(INDEX('Annex 2 EHV charges'!$D$11:$D$260, MATCH(0, IF(ISBLANK('Annex 2 EHV charges'!$D$11:$D$260),1, COUNTIF(A$4:$A53, 'Annex 2 EHV charges'!$D$11:$D$260)), 0)),"")</f>
        <v>826</v>
      </c>
      <c r="B54" s="88">
        <f>IF($A54="","",VLOOKUP($A54,'Annex 2 EHV charges'!$D:$O,2,0))</f>
        <v>826</v>
      </c>
      <c r="C54" s="89">
        <f>IF($A54="","",VLOOKUP($A54,'Annex 2 EHV charges'!$D:$O,3,0))</f>
        <v>1470000621955</v>
      </c>
      <c r="D54" s="88" t="str">
        <f>IF($A54="","",VLOOKUP($A54,'Annex 2 EHV charges'!$D:$O,4,0))</f>
        <v>Sheriffhales CIC PV</v>
      </c>
      <c r="E54" s="90" t="str">
        <f>IFERROR(IF(VLOOKUP($A54,'Annex 2 EHV charges'!$D:$O,9,FALSE)=0,"",VLOOKUP($A54,'Annex 2 EHV charges'!$D:$O,9,FALSE)),"")</f>
        <v/>
      </c>
      <c r="F54" s="91">
        <f>IFERROR(IF(VLOOKUP($A54,'Annex 2 EHV charges'!$D:$O,10,FALSE)=0,"",VLOOKUP($A54,'Annex 2 EHV charges'!$D:$O,10,FALSE)),"")</f>
        <v>474.34</v>
      </c>
      <c r="G54" s="92">
        <f>IFERROR(IF(VLOOKUP($A54,'Annex 2 EHV charges'!$D:$O,11,FALSE)=0,"",VLOOKUP($A54,'Annex 2 EHV charges'!$D:$O,11,FALSE)),"")</f>
        <v>0.05</v>
      </c>
      <c r="H54" s="92">
        <f>IFERROR(IF(VLOOKUP($A54,'Annex 2 EHV charges'!$D:$O,12,FALSE)=0,"",VLOOKUP($A54,'Annex 2 EHV charges'!$D:$O,12,FALSE)),"")</f>
        <v>0.05</v>
      </c>
    </row>
    <row r="55" spans="1:8" x14ac:dyDescent="0.2">
      <c r="A55" s="89">
        <f t="array" ref="A55">IFERROR(INDEX('Annex 2 EHV charges'!$D$11:$D$260, MATCH(0, IF(ISBLANK('Annex 2 EHV charges'!$D$11:$D$260),1, COUNTIF(A$4:$A54, 'Annex 2 EHV charges'!$D$11:$D$260)), 0)),"")</f>
        <v>827</v>
      </c>
      <c r="B55" s="88">
        <f>IF($A55="","",VLOOKUP($A55,'Annex 2 EHV charges'!$D:$O,2,0))</f>
        <v>827</v>
      </c>
      <c r="C55" s="89">
        <f>IF($A55="","",VLOOKUP($A55,'Annex 2 EHV charges'!$D:$O,3,0))</f>
        <v>1470000631002</v>
      </c>
      <c r="D55" s="88" t="str">
        <f>IF($A55="","",VLOOKUP($A55,'Annex 2 EHV charges'!$D:$O,4,0))</f>
        <v>Wolverhampton Power STOR</v>
      </c>
      <c r="E55" s="90" t="str">
        <f>IFERROR(IF(VLOOKUP($A55,'Annex 2 EHV charges'!$D:$O,9,FALSE)=0,"",VLOOKUP($A55,'Annex 2 EHV charges'!$D:$O,9,FALSE)),"")</f>
        <v/>
      </c>
      <c r="F55" s="91">
        <f>IFERROR(IF(VLOOKUP($A55,'Annex 2 EHV charges'!$D:$O,10,FALSE)=0,"",VLOOKUP($A55,'Annex 2 EHV charges'!$D:$O,10,FALSE)),"")</f>
        <v>1533.59</v>
      </c>
      <c r="G55" s="92">
        <f>IFERROR(IF(VLOOKUP($A55,'Annex 2 EHV charges'!$D:$O,11,FALSE)=0,"",VLOOKUP($A55,'Annex 2 EHV charges'!$D:$O,11,FALSE)),"")</f>
        <v>0.05</v>
      </c>
      <c r="H55" s="92">
        <f>IFERROR(IF(VLOOKUP($A55,'Annex 2 EHV charges'!$D:$O,12,FALSE)=0,"",VLOOKUP($A55,'Annex 2 EHV charges'!$D:$O,12,FALSE)),"")</f>
        <v>0.05</v>
      </c>
    </row>
    <row r="56" spans="1:8" x14ac:dyDescent="0.2">
      <c r="A56" s="89">
        <f t="array" ref="A56">IFERROR(INDEX('Annex 2 EHV charges'!$D$11:$D$260, MATCH(0, IF(ISBLANK('Annex 2 EHV charges'!$D$11:$D$260),1, COUNTIF(A$4:$A55, 'Annex 2 EHV charges'!$D$11:$D$260)), 0)),"")</f>
        <v>828</v>
      </c>
      <c r="B56" s="88">
        <f>IF($A56="","",VLOOKUP($A56,'Annex 2 EHV charges'!$D:$O,2,0))</f>
        <v>828</v>
      </c>
      <c r="C56" s="89">
        <f>IF($A56="","",VLOOKUP($A56,'Annex 2 EHV charges'!$D:$O,3,0))</f>
        <v>1470000641881</v>
      </c>
      <c r="D56" s="88" t="str">
        <f>IF($A56="","",VLOOKUP($A56,'Annex 2 EHV charges'!$D:$O,4,0))</f>
        <v>Moneystone Quarry PV</v>
      </c>
      <c r="E56" s="90" t="str">
        <f>IFERROR(IF(VLOOKUP($A56,'Annex 2 EHV charges'!$D:$O,9,FALSE)=0,"",VLOOKUP($A56,'Annex 2 EHV charges'!$D:$O,9,FALSE)),"")</f>
        <v/>
      </c>
      <c r="F56" s="91">
        <f>IFERROR(IF(VLOOKUP($A56,'Annex 2 EHV charges'!$D:$O,10,FALSE)=0,"",VLOOKUP($A56,'Annex 2 EHV charges'!$D:$O,10,FALSE)),"")</f>
        <v>980.35</v>
      </c>
      <c r="G56" s="92">
        <f>IFERROR(IF(VLOOKUP($A56,'Annex 2 EHV charges'!$D:$O,11,FALSE)=0,"",VLOOKUP($A56,'Annex 2 EHV charges'!$D:$O,11,FALSE)),"")</f>
        <v>0.05</v>
      </c>
      <c r="H56" s="92">
        <f>IFERROR(IF(VLOOKUP($A56,'Annex 2 EHV charges'!$D:$O,12,FALSE)=0,"",VLOOKUP($A56,'Annex 2 EHV charges'!$D:$O,12,FALSE)),"")</f>
        <v>0.05</v>
      </c>
    </row>
    <row r="57" spans="1:8" x14ac:dyDescent="0.2">
      <c r="A57" s="89">
        <f t="array" ref="A57">IFERROR(INDEX('Annex 2 EHV charges'!$D$11:$D$260, MATCH(0, IF(ISBLANK('Annex 2 EHV charges'!$D$11:$D$260),1, COUNTIF(A$4:$A56, 'Annex 2 EHV charges'!$D$11:$D$260)), 0)),"")</f>
        <v>829</v>
      </c>
      <c r="B57" s="88">
        <f>IF($A57="","",VLOOKUP($A57,'Annex 2 EHV charges'!$D:$O,2,0))</f>
        <v>829</v>
      </c>
      <c r="C57" s="89">
        <f>IF($A57="","",VLOOKUP($A57,'Annex 2 EHV charges'!$D:$O,3,0))</f>
        <v>1470000744930</v>
      </c>
      <c r="D57" s="88" t="str">
        <f>IF($A57="","",VLOOKUP($A57,'Annex 2 EHV charges'!$D:$O,4,0))</f>
        <v>Heywood Grange Farm PV</v>
      </c>
      <c r="E57" s="90">
        <f>IFERROR(IF(VLOOKUP($A57,'Annex 2 EHV charges'!$D:$O,9,FALSE)=0,"",VLOOKUP($A57,'Annex 2 EHV charges'!$D:$O,9,FALSE)),"")</f>
        <v>-0.308</v>
      </c>
      <c r="F57" s="91">
        <f>IFERROR(IF(VLOOKUP($A57,'Annex 2 EHV charges'!$D:$O,10,FALSE)=0,"",VLOOKUP($A57,'Annex 2 EHV charges'!$D:$O,10,FALSE)),"")</f>
        <v>1363.21</v>
      </c>
      <c r="G57" s="92">
        <f>IFERROR(IF(VLOOKUP($A57,'Annex 2 EHV charges'!$D:$O,11,FALSE)=0,"",VLOOKUP($A57,'Annex 2 EHV charges'!$D:$O,11,FALSE)),"")</f>
        <v>0.05</v>
      </c>
      <c r="H57" s="92">
        <f>IFERROR(IF(VLOOKUP($A57,'Annex 2 EHV charges'!$D:$O,12,FALSE)=0,"",VLOOKUP($A57,'Annex 2 EHV charges'!$D:$O,12,FALSE)),"")</f>
        <v>0.05</v>
      </c>
    </row>
    <row r="58" spans="1:8" x14ac:dyDescent="0.2">
      <c r="A58" s="89">
        <f t="array" ref="A58">IFERROR(INDEX('Annex 2 EHV charges'!$D$11:$D$260, MATCH(0, IF(ISBLANK('Annex 2 EHV charges'!$D$11:$D$260),1, COUNTIF(A$4:$A57, 'Annex 2 EHV charges'!$D$11:$D$260)), 0)),"")</f>
        <v>830</v>
      </c>
      <c r="B58" s="88">
        <f>IF($A58="","",VLOOKUP($A58,'Annex 2 EHV charges'!$D:$O,2,0))</f>
        <v>830</v>
      </c>
      <c r="C58" s="89">
        <f>IF($A58="","",VLOOKUP($A58,'Annex 2 EHV charges'!$D:$O,3,0))</f>
        <v>1470000668892</v>
      </c>
      <c r="D58" s="88" t="str">
        <f>IF($A58="","",VLOOKUP($A58,'Annex 2 EHV charges'!$D:$O,4,0))</f>
        <v>Garreg Lwyd Wind Farm</v>
      </c>
      <c r="E58" s="90" t="str">
        <f>IFERROR(IF(VLOOKUP($A58,'Annex 2 EHV charges'!$D:$O,9,FALSE)=0,"",VLOOKUP($A58,'Annex 2 EHV charges'!$D:$O,9,FALSE)),"")</f>
        <v/>
      </c>
      <c r="F58" s="91">
        <f>IFERROR(IF(VLOOKUP($A58,'Annex 2 EHV charges'!$D:$O,10,FALSE)=0,"",VLOOKUP($A58,'Annex 2 EHV charges'!$D:$O,10,FALSE)),"")</f>
        <v>37889.14</v>
      </c>
      <c r="G58" s="92">
        <f>IFERROR(IF(VLOOKUP($A58,'Annex 2 EHV charges'!$D:$O,11,FALSE)=0,"",VLOOKUP($A58,'Annex 2 EHV charges'!$D:$O,11,FALSE)),"")</f>
        <v>0.05</v>
      </c>
      <c r="H58" s="92">
        <f>IFERROR(IF(VLOOKUP($A58,'Annex 2 EHV charges'!$D:$O,12,FALSE)=0,"",VLOOKUP($A58,'Annex 2 EHV charges'!$D:$O,12,FALSE)),"")</f>
        <v>0.05</v>
      </c>
    </row>
    <row r="59" spans="1:8" x14ac:dyDescent="0.2">
      <c r="A59" s="89">
        <f t="array" ref="A59">IFERROR(INDEX('Annex 2 EHV charges'!$D$11:$D$260, MATCH(0, IF(ISBLANK('Annex 2 EHV charges'!$D$11:$D$260),1, COUNTIF(A$4:$A58, 'Annex 2 EHV charges'!$D$11:$D$260)), 0)),"")</f>
        <v>831</v>
      </c>
      <c r="B59" s="88">
        <f>IF($A59="","",VLOOKUP($A59,'Annex 2 EHV charges'!$D:$O,2,0))</f>
        <v>831</v>
      </c>
      <c r="C59" s="89">
        <f>IF($A59="","",VLOOKUP($A59,'Annex 2 EHV charges'!$D:$O,3,0))</f>
        <v>1470000711058</v>
      </c>
      <c r="D59" s="88" t="str">
        <f>IF($A59="","",VLOOKUP($A59,'Annex 2 EHV charges'!$D:$O,4,0))</f>
        <v>Henley Solar Farm PV</v>
      </c>
      <c r="E59" s="90" t="str">
        <f>IFERROR(IF(VLOOKUP($A59,'Annex 2 EHV charges'!$D:$O,9,FALSE)=0,"",VLOOKUP($A59,'Annex 2 EHV charges'!$D:$O,9,FALSE)),"")</f>
        <v/>
      </c>
      <c r="F59" s="91">
        <f>IFERROR(IF(VLOOKUP($A59,'Annex 2 EHV charges'!$D:$O,10,FALSE)=0,"",VLOOKUP($A59,'Annex 2 EHV charges'!$D:$O,10,FALSE)),"")</f>
        <v>473.26</v>
      </c>
      <c r="G59" s="92">
        <f>IFERROR(IF(VLOOKUP($A59,'Annex 2 EHV charges'!$D:$O,11,FALSE)=0,"",VLOOKUP($A59,'Annex 2 EHV charges'!$D:$O,11,FALSE)),"")</f>
        <v>0.05</v>
      </c>
      <c r="H59" s="92">
        <f>IFERROR(IF(VLOOKUP($A59,'Annex 2 EHV charges'!$D:$O,12,FALSE)=0,"",VLOOKUP($A59,'Annex 2 EHV charges'!$D:$O,12,FALSE)),"")</f>
        <v>0.05</v>
      </c>
    </row>
    <row r="60" spans="1:8" x14ac:dyDescent="0.2">
      <c r="A60" s="89">
        <f t="array" ref="A60">IFERROR(INDEX('Annex 2 EHV charges'!$D$11:$D$260, MATCH(0, IF(ISBLANK('Annex 2 EHV charges'!$D$11:$D$260),1, COUNTIF(A$4:$A59, 'Annex 2 EHV charges'!$D$11:$D$260)), 0)),"")</f>
        <v>833</v>
      </c>
      <c r="B60" s="88">
        <f>IF($A60="","",VLOOKUP($A60,'Annex 2 EHV charges'!$D:$O,2,0))</f>
        <v>833</v>
      </c>
      <c r="C60" s="89">
        <f>IF($A60="","",VLOOKUP($A60,'Annex 2 EHV charges'!$D:$O,3,0))</f>
        <v>1470000723578</v>
      </c>
      <c r="D60" s="88" t="str">
        <f>IF($A60="","",VLOOKUP($A60,'Annex 2 EHV charges'!$D:$O,4,0))</f>
        <v>High Point Solar PV</v>
      </c>
      <c r="E60" s="90" t="str">
        <f>IFERROR(IF(VLOOKUP($A60,'Annex 2 EHV charges'!$D:$O,9,FALSE)=0,"",VLOOKUP($A60,'Annex 2 EHV charges'!$D:$O,9,FALSE)),"")</f>
        <v/>
      </c>
      <c r="F60" s="91">
        <f>IFERROR(IF(VLOOKUP($A60,'Annex 2 EHV charges'!$D:$O,10,FALSE)=0,"",VLOOKUP($A60,'Annex 2 EHV charges'!$D:$O,10,FALSE)),"")</f>
        <v>474.21</v>
      </c>
      <c r="G60" s="92">
        <f>IFERROR(IF(VLOOKUP($A60,'Annex 2 EHV charges'!$D:$O,11,FALSE)=0,"",VLOOKUP($A60,'Annex 2 EHV charges'!$D:$O,11,FALSE)),"")</f>
        <v>0.05</v>
      </c>
      <c r="H60" s="92">
        <f>IFERROR(IF(VLOOKUP($A60,'Annex 2 EHV charges'!$D:$O,12,FALSE)=0,"",VLOOKUP($A60,'Annex 2 EHV charges'!$D:$O,12,FALSE)),"")</f>
        <v>0.05</v>
      </c>
    </row>
    <row r="61" spans="1:8" x14ac:dyDescent="0.2">
      <c r="A61" s="89">
        <f t="array" ref="A61">IFERROR(INDEX('Annex 2 EHV charges'!$D$11:$D$260, MATCH(0, IF(ISBLANK('Annex 2 EHV charges'!$D$11:$D$260),1, COUNTIF(A$4:$A60, 'Annex 2 EHV charges'!$D$11:$D$260)), 0)),"")</f>
        <v>834</v>
      </c>
      <c r="B61" s="88">
        <f>IF($A61="","",VLOOKUP($A61,'Annex 2 EHV charges'!$D:$O,2,0))</f>
        <v>834</v>
      </c>
      <c r="C61" s="89">
        <f>IF($A61="","",VLOOKUP($A61,'Annex 2 EHV charges'!$D:$O,3,0))</f>
        <v>1470000732313</v>
      </c>
      <c r="D61" s="88" t="str">
        <f>IF($A61="","",VLOOKUP($A61,'Annex 2 EHV charges'!$D:$O,4,0))</f>
        <v>Staunch Standby STOR</v>
      </c>
      <c r="E61" s="90" t="str">
        <f>IFERROR(IF(VLOOKUP($A61,'Annex 2 EHV charges'!$D:$O,9,FALSE)=0,"",VLOOKUP($A61,'Annex 2 EHV charges'!$D:$O,9,FALSE)),"")</f>
        <v/>
      </c>
      <c r="F61" s="91">
        <f>IFERROR(IF(VLOOKUP($A61,'Annex 2 EHV charges'!$D:$O,10,FALSE)=0,"",VLOOKUP($A61,'Annex 2 EHV charges'!$D:$O,10,FALSE)),"")</f>
        <v>874.25</v>
      </c>
      <c r="G61" s="92">
        <f>IFERROR(IF(VLOOKUP($A61,'Annex 2 EHV charges'!$D:$O,11,FALSE)=0,"",VLOOKUP($A61,'Annex 2 EHV charges'!$D:$O,11,FALSE)),"")</f>
        <v>0.05</v>
      </c>
      <c r="H61" s="92">
        <f>IFERROR(IF(VLOOKUP($A61,'Annex 2 EHV charges'!$D:$O,12,FALSE)=0,"",VLOOKUP($A61,'Annex 2 EHV charges'!$D:$O,12,FALSE)),"")</f>
        <v>0.05</v>
      </c>
    </row>
    <row r="62" spans="1:8" x14ac:dyDescent="0.2">
      <c r="A62" s="89">
        <f t="array" ref="A62">IFERROR(INDEX('Annex 2 EHV charges'!$D$11:$D$260, MATCH(0, IF(ISBLANK('Annex 2 EHV charges'!$D$11:$D$260),1, COUNTIF(A$4:$A61, 'Annex 2 EHV charges'!$D$11:$D$260)), 0)),"")</f>
        <v>835</v>
      </c>
      <c r="B62" s="88">
        <f>IF($A62="","",VLOOKUP($A62,'Annex 2 EHV charges'!$D:$O,2,0))</f>
        <v>835</v>
      </c>
      <c r="C62" s="89">
        <f>IF($A62="","",VLOOKUP($A62,'Annex 2 EHV charges'!$D:$O,3,0))</f>
        <v>1470000733283</v>
      </c>
      <c r="D62" s="88" t="str">
        <f>IF($A62="","",VLOOKUP($A62,'Annex 2 EHV charges'!$D:$O,4,0))</f>
        <v>ISIS House STOR</v>
      </c>
      <c r="E62" s="90" t="str">
        <f>IFERROR(IF(VLOOKUP($A62,'Annex 2 EHV charges'!$D:$O,9,FALSE)=0,"",VLOOKUP($A62,'Annex 2 EHV charges'!$D:$O,9,FALSE)),"")</f>
        <v/>
      </c>
      <c r="F62" s="91">
        <f>IFERROR(IF(VLOOKUP($A62,'Annex 2 EHV charges'!$D:$O,10,FALSE)=0,"",VLOOKUP($A62,'Annex 2 EHV charges'!$D:$O,10,FALSE)),"")</f>
        <v>2387.08</v>
      </c>
      <c r="G62" s="92">
        <f>IFERROR(IF(VLOOKUP($A62,'Annex 2 EHV charges'!$D:$O,11,FALSE)=0,"",VLOOKUP($A62,'Annex 2 EHV charges'!$D:$O,11,FALSE)),"")</f>
        <v>0.05</v>
      </c>
      <c r="H62" s="92">
        <f>IFERROR(IF(VLOOKUP($A62,'Annex 2 EHV charges'!$D:$O,12,FALSE)=0,"",VLOOKUP($A62,'Annex 2 EHV charges'!$D:$O,12,FALSE)),"")</f>
        <v>0.05</v>
      </c>
    </row>
    <row r="63" spans="1:8" x14ac:dyDescent="0.2">
      <c r="A63" s="89">
        <f t="array" ref="A63">IFERROR(INDEX('Annex 2 EHV charges'!$D$11:$D$260, MATCH(0, IF(ISBLANK('Annex 2 EHV charges'!$D$11:$D$260),1, COUNTIF(A$4:$A62, 'Annex 2 EHV charges'!$D$11:$D$260)), 0)),"")</f>
        <v>836</v>
      </c>
      <c r="B63" s="88">
        <f>IF($A63="","",VLOOKUP($A63,'Annex 2 EHV charges'!$D:$O,2,0))</f>
        <v>836</v>
      </c>
      <c r="C63" s="89">
        <f>IF($A63="","",VLOOKUP($A63,'Annex 2 EHV charges'!$D:$O,3,0))</f>
        <v>1470000744959</v>
      </c>
      <c r="D63" s="88" t="str">
        <f>IF($A63="","",VLOOKUP($A63,'Annex 2 EHV charges'!$D:$O,4,0))</f>
        <v xml:space="preserve">Heywood Grange Bttry </v>
      </c>
      <c r="E63" s="90">
        <f>IFERROR(IF(VLOOKUP($A63,'Annex 2 EHV charges'!$D:$O,9,FALSE)=0,"",VLOOKUP($A63,'Annex 2 EHV charges'!$D:$O,9,FALSE)),"")</f>
        <v>-0.308</v>
      </c>
      <c r="F63" s="91">
        <f>IFERROR(IF(VLOOKUP($A63,'Annex 2 EHV charges'!$D:$O,10,FALSE)=0,"",VLOOKUP($A63,'Annex 2 EHV charges'!$D:$O,10,FALSE)),"")</f>
        <v>50.04</v>
      </c>
      <c r="G63" s="92">
        <f>IFERROR(IF(VLOOKUP($A63,'Annex 2 EHV charges'!$D:$O,11,FALSE)=0,"",VLOOKUP($A63,'Annex 2 EHV charges'!$D:$O,11,FALSE)),"")</f>
        <v>0.05</v>
      </c>
      <c r="H63" s="92">
        <f>IFERROR(IF(VLOOKUP($A63,'Annex 2 EHV charges'!$D:$O,12,FALSE)=0,"",VLOOKUP($A63,'Annex 2 EHV charges'!$D:$O,12,FALSE)),"")</f>
        <v>0.05</v>
      </c>
    </row>
    <row r="64" spans="1:8" x14ac:dyDescent="0.2">
      <c r="A64" s="89">
        <f t="array" ref="A64">IFERROR(INDEX('Annex 2 EHV charges'!$D$11:$D$260, MATCH(0, IF(ISBLANK('Annex 2 EHV charges'!$D$11:$D$260),1, COUNTIF(A$4:$A63, 'Annex 2 EHV charges'!$D$11:$D$260)), 0)),"")</f>
        <v>837</v>
      </c>
      <c r="B64" s="88">
        <f>IF($A64="","",VLOOKUP($A64,'Annex 2 EHV charges'!$D:$O,2,0))</f>
        <v>837</v>
      </c>
      <c r="C64" s="89">
        <f>IF($A64="","",VLOOKUP($A64,'Annex 2 EHV charges'!$D:$O,3,0))</f>
        <v>1470000745048</v>
      </c>
      <c r="D64" s="88" t="str">
        <f>IF($A64="","",VLOOKUP($A64,'Annex 2 EHV charges'!$D:$O,4,0))</f>
        <v>Upper Meadowly Farm PV</v>
      </c>
      <c r="E64" s="90" t="str">
        <f>IFERROR(IF(VLOOKUP($A64,'Annex 2 EHV charges'!$D:$O,9,FALSE)=0,"",VLOOKUP($A64,'Annex 2 EHV charges'!$D:$O,9,FALSE)),"")</f>
        <v/>
      </c>
      <c r="F64" s="91">
        <f>IFERROR(IF(VLOOKUP($A64,'Annex 2 EHV charges'!$D:$O,10,FALSE)=0,"",VLOOKUP($A64,'Annex 2 EHV charges'!$D:$O,10,FALSE)),"")</f>
        <v>3180.01</v>
      </c>
      <c r="G64" s="92">
        <f>IFERROR(IF(VLOOKUP($A64,'Annex 2 EHV charges'!$D:$O,11,FALSE)=0,"",VLOOKUP($A64,'Annex 2 EHV charges'!$D:$O,11,FALSE)),"")</f>
        <v>0.05</v>
      </c>
      <c r="H64" s="92">
        <f>IFERROR(IF(VLOOKUP($A64,'Annex 2 EHV charges'!$D:$O,12,FALSE)=0,"",VLOOKUP($A64,'Annex 2 EHV charges'!$D:$O,12,FALSE)),"")</f>
        <v>0.05</v>
      </c>
    </row>
    <row r="65" spans="1:8" x14ac:dyDescent="0.2">
      <c r="A65" s="89">
        <f t="array" ref="A65">IFERROR(INDEX('Annex 2 EHV charges'!$D$11:$D$260, MATCH(0, IF(ISBLANK('Annex 2 EHV charges'!$D$11:$D$260),1, COUNTIF(A$4:$A64, 'Annex 2 EHV charges'!$D$11:$D$260)), 0)),"")</f>
        <v>838</v>
      </c>
      <c r="B65" s="88">
        <f>IF($A65="","",VLOOKUP($A65,'Annex 2 EHV charges'!$D:$O,2,0))</f>
        <v>838</v>
      </c>
      <c r="C65" s="89">
        <f>IF($A65="","",VLOOKUP($A65,'Annex 2 EHV charges'!$D:$O,3,0))</f>
        <v>1470000857244</v>
      </c>
      <c r="D65" s="88" t="str">
        <f>IF($A65="","",VLOOKUP($A65,'Annex 2 EHV charges'!$D:$O,4,0))</f>
        <v>Javelin Park EFW</v>
      </c>
      <c r="E65" s="90">
        <f>IFERROR(IF(VLOOKUP($A65,'Annex 2 EHV charges'!$D:$O,9,FALSE)=0,"",VLOOKUP($A65,'Annex 2 EHV charges'!$D:$O,9,FALSE)),"")</f>
        <v>-0.93500000000000005</v>
      </c>
      <c r="F65" s="91">
        <f>IFERROR(IF(VLOOKUP($A65,'Annex 2 EHV charges'!$D:$O,10,FALSE)=0,"",VLOOKUP($A65,'Annex 2 EHV charges'!$D:$O,10,FALSE)),"")</f>
        <v>5697.22</v>
      </c>
      <c r="G65" s="92">
        <f>IFERROR(IF(VLOOKUP($A65,'Annex 2 EHV charges'!$D:$O,11,FALSE)=0,"",VLOOKUP($A65,'Annex 2 EHV charges'!$D:$O,11,FALSE)),"")</f>
        <v>0.05</v>
      </c>
      <c r="H65" s="92">
        <f>IFERROR(IF(VLOOKUP($A65,'Annex 2 EHV charges'!$D:$O,12,FALSE)=0,"",VLOOKUP($A65,'Annex 2 EHV charges'!$D:$O,12,FALSE)),"")</f>
        <v>0.05</v>
      </c>
    </row>
    <row r="66" spans="1:8" x14ac:dyDescent="0.2">
      <c r="A66" s="89">
        <f t="array" ref="A66">IFERROR(INDEX('Annex 2 EHV charges'!$D$11:$D$260, MATCH(0, IF(ISBLANK('Annex 2 EHV charges'!$D$11:$D$260),1, COUNTIF(A$4:$A65, 'Annex 2 EHV charges'!$D$11:$D$260)), 0)),"")</f>
        <v>839</v>
      </c>
      <c r="B66" s="88">
        <f>IF($A66="","",VLOOKUP($A66,'Annex 2 EHV charges'!$D:$O,2,0))</f>
        <v>839</v>
      </c>
      <c r="C66" s="89">
        <f>IF($A66="","",VLOOKUP($A66,'Annex 2 EHV charges'!$D:$O,3,0))</f>
        <v>1470000878086</v>
      </c>
      <c r="D66" s="88" t="str">
        <f>IF($A66="","",VLOOKUP($A66,'Annex 2 EHV charges'!$D:$O,4,0))</f>
        <v>Rock Farm</v>
      </c>
      <c r="E66" s="90">
        <f>IFERROR(IF(VLOOKUP($A66,'Annex 2 EHV charges'!$D:$O,9,FALSE)=0,"",VLOOKUP($A66,'Annex 2 EHV charges'!$D:$O,9,FALSE)),"")</f>
        <v>-4.6879999999999997</v>
      </c>
      <c r="F66" s="91">
        <f>IFERROR(IF(VLOOKUP($A66,'Annex 2 EHV charges'!$D:$O,10,FALSE)=0,"",VLOOKUP($A66,'Annex 2 EHV charges'!$D:$O,10,FALSE)),"")</f>
        <v>406.36</v>
      </c>
      <c r="G66" s="92">
        <f>IFERROR(IF(VLOOKUP($A66,'Annex 2 EHV charges'!$D:$O,11,FALSE)=0,"",VLOOKUP($A66,'Annex 2 EHV charges'!$D:$O,11,FALSE)),"")</f>
        <v>0.05</v>
      </c>
      <c r="H66" s="92">
        <f>IFERROR(IF(VLOOKUP($A66,'Annex 2 EHV charges'!$D:$O,12,FALSE)=0,"",VLOOKUP($A66,'Annex 2 EHV charges'!$D:$O,12,FALSE)),"")</f>
        <v>0.05</v>
      </c>
    </row>
    <row r="67" spans="1:8" x14ac:dyDescent="0.2">
      <c r="A67" s="89">
        <f t="array" ref="A67">IFERROR(INDEX('Annex 2 EHV charges'!$D$11:$D$260, MATCH(0, IF(ISBLANK('Annex 2 EHV charges'!$D$11:$D$260),1, COUNTIF(A$4:$A66, 'Annex 2 EHV charges'!$D$11:$D$260)), 0)),"")</f>
        <v>841</v>
      </c>
      <c r="B67" s="88">
        <f>IF($A67="","",VLOOKUP($A67,'Annex 2 EHV charges'!$D:$O,2,0))</f>
        <v>841</v>
      </c>
      <c r="C67" s="89">
        <f>IF($A67="","",VLOOKUP($A67,'Annex 2 EHV charges'!$D:$O,3,0))</f>
        <v>1470000883208</v>
      </c>
      <c r="D67" s="88" t="str">
        <f>IF($A67="","",VLOOKUP($A67,'Annex 2 EHV charges'!$D:$O,4,0))</f>
        <v>Hinksford Farm Gas</v>
      </c>
      <c r="E67" s="90">
        <f>IFERROR(IF(VLOOKUP($A67,'Annex 2 EHV charges'!$D:$O,9,FALSE)=0,"",VLOOKUP($A67,'Annex 2 EHV charges'!$D:$O,9,FALSE)),"")</f>
        <v>-1.165</v>
      </c>
      <c r="F67" s="91">
        <f>IFERROR(IF(VLOOKUP($A67,'Annex 2 EHV charges'!$D:$O,10,FALSE)=0,"",VLOOKUP($A67,'Annex 2 EHV charges'!$D:$O,10,FALSE)),"")</f>
        <v>705.22</v>
      </c>
      <c r="G67" s="92">
        <f>IFERROR(IF(VLOOKUP($A67,'Annex 2 EHV charges'!$D:$O,11,FALSE)=0,"",VLOOKUP($A67,'Annex 2 EHV charges'!$D:$O,11,FALSE)),"")</f>
        <v>0.05</v>
      </c>
      <c r="H67" s="92">
        <f>IFERROR(IF(VLOOKUP($A67,'Annex 2 EHV charges'!$D:$O,12,FALSE)=0,"",VLOOKUP($A67,'Annex 2 EHV charges'!$D:$O,12,FALSE)),"")</f>
        <v>0.05</v>
      </c>
    </row>
    <row r="68" spans="1:8" x14ac:dyDescent="0.2">
      <c r="A68" s="89">
        <f t="array" ref="A68">IFERROR(INDEX('Annex 2 EHV charges'!$D$11:$D$260, MATCH(0, IF(ISBLANK('Annex 2 EHV charges'!$D$11:$D$260),1, COUNTIF(A$4:$A67, 'Annex 2 EHV charges'!$D$11:$D$260)), 0)),"")</f>
        <v>7413</v>
      </c>
      <c r="B68" s="88">
        <f>IF($A68="","",VLOOKUP($A68,'Annex 2 EHV charges'!$D:$O,2,0))</f>
        <v>7413</v>
      </c>
      <c r="C68" s="89">
        <f>IF($A68="","",VLOOKUP($A68,'Annex 2 EHV charges'!$D:$O,3,0))</f>
        <v>7413</v>
      </c>
      <c r="D68" s="88" t="str">
        <f>IF($A68="","",VLOOKUP($A68,'Annex 2 EHV charges'!$D:$O,4,0))</f>
        <v>Chatterley Whitfield</v>
      </c>
      <c r="E68" s="90" t="str">
        <f>IFERROR(IF(VLOOKUP($A68,'Annex 2 EHV charges'!$D:$O,9,FALSE)=0,"",VLOOKUP($A68,'Annex 2 EHV charges'!$D:$O,9,FALSE)),"")</f>
        <v/>
      </c>
      <c r="F68" s="91">
        <f>IFERROR(IF(VLOOKUP($A68,'Annex 2 EHV charges'!$D:$O,10,FALSE)=0,"",VLOOKUP($A68,'Annex 2 EHV charges'!$D:$O,10,FALSE)),"")</f>
        <v>550.89</v>
      </c>
      <c r="G68" s="92">
        <f>IFERROR(IF(VLOOKUP($A68,'Annex 2 EHV charges'!$D:$O,11,FALSE)=0,"",VLOOKUP($A68,'Annex 2 EHV charges'!$D:$O,11,FALSE)),"")</f>
        <v>0.05</v>
      </c>
      <c r="H68" s="92">
        <f>IFERROR(IF(VLOOKUP($A68,'Annex 2 EHV charges'!$D:$O,12,FALSE)=0,"",VLOOKUP($A68,'Annex 2 EHV charges'!$D:$O,12,FALSE)),"")</f>
        <v>0.05</v>
      </c>
    </row>
    <row r="69" spans="1:8" x14ac:dyDescent="0.2">
      <c r="A69" s="89">
        <f t="array" ref="A69">IFERROR(INDEX('Annex 2 EHV charges'!$D$11:$D$260, MATCH(0, IF(ISBLANK('Annex 2 EHV charges'!$D$11:$D$260),1, COUNTIF(A$4:$A68, 'Annex 2 EHV charges'!$D$11:$D$260)), 0)),"")</f>
        <v>843</v>
      </c>
      <c r="B69" s="88">
        <f>IF($A69="","",VLOOKUP($A69,'Annex 2 EHV charges'!$D:$O,2,0))</f>
        <v>843</v>
      </c>
      <c r="C69" s="89">
        <f>IF($A69="","",VLOOKUP($A69,'Annex 2 EHV charges'!$D:$O,3,0))</f>
        <v>1470000937769</v>
      </c>
      <c r="D69" s="88" t="str">
        <f>IF($A69="","",VLOOKUP($A69,'Annex 2 EHV charges'!$D:$O,4,0))</f>
        <v>Larport Farm BESS</v>
      </c>
      <c r="E69" s="90">
        <f>IFERROR(IF(VLOOKUP($A69,'Annex 2 EHV charges'!$D:$O,9,FALSE)=0,"",VLOOKUP($A69,'Annex 2 EHV charges'!$D:$O,9,FALSE)),"")</f>
        <v>-4.6879999999999997</v>
      </c>
      <c r="F69" s="91">
        <f>IFERROR(IF(VLOOKUP($A69,'Annex 2 EHV charges'!$D:$O,10,FALSE)=0,"",VLOOKUP($A69,'Annex 2 EHV charges'!$D:$O,10,FALSE)),"")</f>
        <v>1117.52</v>
      </c>
      <c r="G69" s="92">
        <f>IFERROR(IF(VLOOKUP($A69,'Annex 2 EHV charges'!$D:$O,11,FALSE)=0,"",VLOOKUP($A69,'Annex 2 EHV charges'!$D:$O,11,FALSE)),"")</f>
        <v>0.05</v>
      </c>
      <c r="H69" s="92">
        <f>IFERROR(IF(VLOOKUP($A69,'Annex 2 EHV charges'!$D:$O,12,FALSE)=0,"",VLOOKUP($A69,'Annex 2 EHV charges'!$D:$O,12,FALSE)),"")</f>
        <v>0.05</v>
      </c>
    </row>
    <row r="70" spans="1:8" x14ac:dyDescent="0.2">
      <c r="A70" s="89">
        <f t="array" ref="A70">IFERROR(INDEX('Annex 2 EHV charges'!$D$11:$D$260, MATCH(0, IF(ISBLANK('Annex 2 EHV charges'!$D$11:$D$260),1, COUNTIF(A$4:$A69, 'Annex 2 EHV charges'!$D$11:$D$260)), 0)),"")</f>
        <v>844</v>
      </c>
      <c r="B70" s="88">
        <f>IF($A70="","",VLOOKUP($A70,'Annex 2 EHV charges'!$D:$O,2,0))</f>
        <v>844</v>
      </c>
      <c r="C70" s="89">
        <f>IF($A70="","",VLOOKUP($A70,'Annex 2 EHV charges'!$D:$O,3,0))</f>
        <v>1470000970881</v>
      </c>
      <c r="D70" s="88" t="str">
        <f>IF($A70="","",VLOOKUP($A70,'Annex 2 EHV charges'!$D:$O,4,0))</f>
        <v>Sandwell Power STOR</v>
      </c>
      <c r="E70" s="90" t="str">
        <f>IFERROR(IF(VLOOKUP($A70,'Annex 2 EHV charges'!$D:$O,9,FALSE)=0,"",VLOOKUP($A70,'Annex 2 EHV charges'!$D:$O,9,FALSE)),"")</f>
        <v/>
      </c>
      <c r="F70" s="91">
        <f>IFERROR(IF(VLOOKUP($A70,'Annex 2 EHV charges'!$D:$O,10,FALSE)=0,"",VLOOKUP($A70,'Annex 2 EHV charges'!$D:$O,10,FALSE)),"")</f>
        <v>3006.34</v>
      </c>
      <c r="G70" s="92">
        <f>IFERROR(IF(VLOOKUP($A70,'Annex 2 EHV charges'!$D:$O,11,FALSE)=0,"",VLOOKUP($A70,'Annex 2 EHV charges'!$D:$O,11,FALSE)),"")</f>
        <v>0.05</v>
      </c>
      <c r="H70" s="92">
        <f>IFERROR(IF(VLOOKUP($A70,'Annex 2 EHV charges'!$D:$O,12,FALSE)=0,"",VLOOKUP($A70,'Annex 2 EHV charges'!$D:$O,12,FALSE)),"")</f>
        <v>0.05</v>
      </c>
    </row>
    <row r="71" spans="1:8" x14ac:dyDescent="0.2">
      <c r="A71" s="89">
        <f t="array" ref="A71">IFERROR(INDEX('Annex 2 EHV charges'!$D$11:$D$260, MATCH(0, IF(ISBLANK('Annex 2 EHV charges'!$D$11:$D$260),1, COUNTIF(A$4:$A70, 'Annex 2 EHV charges'!$D$11:$D$260)), 0)),"")</f>
        <v>845</v>
      </c>
      <c r="B71" s="88">
        <f>IF($A71="","",VLOOKUP($A71,'Annex 2 EHV charges'!$D:$O,2,0))</f>
        <v>845</v>
      </c>
      <c r="C71" s="89">
        <f>IF($A71="","",VLOOKUP($A71,'Annex 2 EHV charges'!$D:$O,3,0))</f>
        <v>1470000970906</v>
      </c>
      <c r="D71" s="88" t="str">
        <f>IF($A71="","",VLOOKUP($A71,'Annex 2 EHV charges'!$D:$O,4,0))</f>
        <v>Wednesbury Power</v>
      </c>
      <c r="E71" s="90" t="str">
        <f>IFERROR(IF(VLOOKUP($A71,'Annex 2 EHV charges'!$D:$O,9,FALSE)=0,"",VLOOKUP($A71,'Annex 2 EHV charges'!$D:$O,9,FALSE)),"")</f>
        <v/>
      </c>
      <c r="F71" s="91">
        <f>IFERROR(IF(VLOOKUP($A71,'Annex 2 EHV charges'!$D:$O,10,FALSE)=0,"",VLOOKUP($A71,'Annex 2 EHV charges'!$D:$O,10,FALSE)),"")</f>
        <v>3525.06</v>
      </c>
      <c r="G71" s="92">
        <f>IFERROR(IF(VLOOKUP($A71,'Annex 2 EHV charges'!$D:$O,11,FALSE)=0,"",VLOOKUP($A71,'Annex 2 EHV charges'!$D:$O,11,FALSE)),"")</f>
        <v>0.05</v>
      </c>
      <c r="H71" s="92">
        <f>IFERROR(IF(VLOOKUP($A71,'Annex 2 EHV charges'!$D:$O,12,FALSE)=0,"",VLOOKUP($A71,'Annex 2 EHV charges'!$D:$O,12,FALSE)),"")</f>
        <v>0.05</v>
      </c>
    </row>
    <row r="72" spans="1:8" x14ac:dyDescent="0.2">
      <c r="A72" s="89">
        <f t="array" ref="A72">IFERROR(INDEX('Annex 2 EHV charges'!$D$11:$D$260, MATCH(0, IF(ISBLANK('Annex 2 EHV charges'!$D$11:$D$260),1, COUNTIF(A$4:$A71, 'Annex 2 EHV charges'!$D$11:$D$260)), 0)),"")</f>
        <v>745</v>
      </c>
      <c r="B72" s="88">
        <f>IF($A72="","",VLOOKUP($A72,'Annex 2 EHV charges'!$D:$O,2,0))</f>
        <v>745</v>
      </c>
      <c r="C72" s="89">
        <f>IF($A72="","",VLOOKUP($A72,'Annex 2 EHV charges'!$D:$O,3,0))</f>
        <v>1430000021836</v>
      </c>
      <c r="D72" s="88" t="str">
        <f>IF($A72="","",VLOOKUP($A72,'Annex 2 EHV charges'!$D:$O,4,0))</f>
        <v>Redditch Gas Turbine</v>
      </c>
      <c r="E72" s="90" t="str">
        <f>IFERROR(IF(VLOOKUP($A72,'Annex 2 EHV charges'!$D:$O,9,FALSE)=0,"",VLOOKUP($A72,'Annex 2 EHV charges'!$D:$O,9,FALSE)),"")</f>
        <v/>
      </c>
      <c r="F72" s="91" t="str">
        <f>IFERROR(IF(VLOOKUP($A72,'Annex 2 EHV charges'!$D:$O,10,FALSE)=0,"",VLOOKUP($A72,'Annex 2 EHV charges'!$D:$O,10,FALSE)),"")</f>
        <v/>
      </c>
      <c r="G72" s="92" t="str">
        <f>IFERROR(IF(VLOOKUP($A72,'Annex 2 EHV charges'!$D:$O,11,FALSE)=0,"",VLOOKUP($A72,'Annex 2 EHV charges'!$D:$O,11,FALSE)),"")</f>
        <v/>
      </c>
      <c r="H72" s="92" t="str">
        <f>IFERROR(IF(VLOOKUP($A72,'Annex 2 EHV charges'!$D:$O,12,FALSE)=0,"",VLOOKUP($A72,'Annex 2 EHV charges'!$D:$O,12,FALSE)),"")</f>
        <v/>
      </c>
    </row>
    <row r="73" spans="1:8" x14ac:dyDescent="0.2">
      <c r="A73" s="89">
        <f t="array" ref="A73">IFERROR(INDEX('Annex 2 EHV charges'!$D$11:$D$260, MATCH(0, IF(ISBLANK('Annex 2 EHV charges'!$D$11:$D$260),1, COUNTIF(A$4:$A72, 'Annex 2 EHV charges'!$D$11:$D$260)), 0)),"")</f>
        <v>7070</v>
      </c>
      <c r="B73" s="88">
        <f>IF($A73="","",VLOOKUP($A73,'Annex 2 EHV charges'!$D:$O,2,0))</f>
        <v>7070</v>
      </c>
      <c r="C73" s="89">
        <f>IF($A73="","",VLOOKUP($A73,'Annex 2 EHV charges'!$D:$O,3,0))</f>
        <v>7070</v>
      </c>
      <c r="D73" s="88" t="str">
        <f>IF($A73="","",VLOOKUP($A73,'Annex 2 EHV charges'!$D:$O,4,0))</f>
        <v>Heartlands Power Ltd / Fort Dunlop</v>
      </c>
      <c r="E73" s="90" t="str">
        <f>IFERROR(IF(VLOOKUP($A73,'Annex 2 EHV charges'!$D:$O,9,FALSE)=0,"",VLOOKUP($A73,'Annex 2 EHV charges'!$D:$O,9,FALSE)),"")</f>
        <v/>
      </c>
      <c r="F73" s="91" t="str">
        <f>IFERROR(IF(VLOOKUP($A73,'Annex 2 EHV charges'!$D:$O,10,FALSE)=0,"",VLOOKUP($A73,'Annex 2 EHV charges'!$D:$O,10,FALSE)),"")</f>
        <v/>
      </c>
      <c r="G73" s="92" t="str">
        <f>IFERROR(IF(VLOOKUP($A73,'Annex 2 EHV charges'!$D:$O,11,FALSE)=0,"",VLOOKUP($A73,'Annex 2 EHV charges'!$D:$O,11,FALSE)),"")</f>
        <v/>
      </c>
      <c r="H73" s="92" t="str">
        <f>IFERROR(IF(VLOOKUP($A73,'Annex 2 EHV charges'!$D:$O,12,FALSE)=0,"",VLOOKUP($A73,'Annex 2 EHV charges'!$D:$O,12,FALSE)),"")</f>
        <v/>
      </c>
    </row>
    <row r="74" spans="1:8" x14ac:dyDescent="0.2">
      <c r="A74" s="89">
        <f t="array" ref="A74">IFERROR(INDEX('Annex 2 EHV charges'!$D$11:$D$260, MATCH(0, IF(ISBLANK('Annex 2 EHV charges'!$D$11:$D$260),1, COUNTIF(A$4:$A73, 'Annex 2 EHV charges'!$D$11:$D$260)), 0)),"")</f>
        <v>7338</v>
      </c>
      <c r="B74" s="88">
        <f>IF($A74="","",VLOOKUP($A74,'Annex 2 EHV charges'!$D:$O,2,0))</f>
        <v>7338</v>
      </c>
      <c r="C74" s="89">
        <f>IF($A74="","",VLOOKUP($A74,'Annex 2 EHV charges'!$D:$O,3,0))</f>
        <v>7338</v>
      </c>
      <c r="D74" s="88" t="str">
        <f>IF($A74="","",VLOOKUP($A74,'Annex 2 EHV charges'!$D:$O,4,0))</f>
        <v>Sudmeadow Rd STOR</v>
      </c>
      <c r="E74" s="90">
        <f>IFERROR(IF(VLOOKUP($A74,'Annex 2 EHV charges'!$D:$O,9,FALSE)=0,"",VLOOKUP($A74,'Annex 2 EHV charges'!$D:$O,9,FALSE)),"")</f>
        <v>-4.2709999999999999</v>
      </c>
      <c r="F74" s="91">
        <f>IFERROR(IF(VLOOKUP($A74,'Annex 2 EHV charges'!$D:$O,10,FALSE)=0,"",VLOOKUP($A74,'Annex 2 EHV charges'!$D:$O,10,FALSE)),"")</f>
        <v>1311.47</v>
      </c>
      <c r="G74" s="92">
        <f>IFERROR(IF(VLOOKUP($A74,'Annex 2 EHV charges'!$D:$O,11,FALSE)=0,"",VLOOKUP($A74,'Annex 2 EHV charges'!$D:$O,11,FALSE)),"")</f>
        <v>0.05</v>
      </c>
      <c r="H74" s="92">
        <f>IFERROR(IF(VLOOKUP($A74,'Annex 2 EHV charges'!$D:$O,12,FALSE)=0,"",VLOOKUP($A74,'Annex 2 EHV charges'!$D:$O,12,FALSE)),"")</f>
        <v>0.05</v>
      </c>
    </row>
    <row r="75" spans="1:8" x14ac:dyDescent="0.2">
      <c r="A75" s="89">
        <f t="array" ref="A75">IFERROR(INDEX('Annex 2 EHV charges'!$D$11:$D$260, MATCH(0, IF(ISBLANK('Annex 2 EHV charges'!$D$11:$D$260),1, COUNTIF(A$4:$A74, 'Annex 2 EHV charges'!$D$11:$D$260)), 0)),"")</f>
        <v>7375</v>
      </c>
      <c r="B75" s="88">
        <f>IF($A75="","",VLOOKUP($A75,'Annex 2 EHV charges'!$D:$O,2,0))</f>
        <v>7375</v>
      </c>
      <c r="C75" s="89">
        <f>IF($A75="","",VLOOKUP($A75,'Annex 2 EHV charges'!$D:$O,3,0))</f>
        <v>7375</v>
      </c>
      <c r="D75" s="88" t="str">
        <f>IF($A75="","",VLOOKUP($A75,'Annex 2 EHV charges'!$D:$O,4,0))</f>
        <v>Bloxwich ESS</v>
      </c>
      <c r="E75" s="90" t="str">
        <f>IFERROR(IF(VLOOKUP($A75,'Annex 2 EHV charges'!$D:$O,9,FALSE)=0,"",VLOOKUP($A75,'Annex 2 EHV charges'!$D:$O,9,FALSE)),"")</f>
        <v/>
      </c>
      <c r="F75" s="91">
        <f>IFERROR(IF(VLOOKUP($A75,'Annex 2 EHV charges'!$D:$O,10,FALSE)=0,"",VLOOKUP($A75,'Annex 2 EHV charges'!$D:$O,10,FALSE)),"")</f>
        <v>3521.72</v>
      </c>
      <c r="G75" s="92">
        <f>IFERROR(IF(VLOOKUP($A75,'Annex 2 EHV charges'!$D:$O,11,FALSE)=0,"",VLOOKUP($A75,'Annex 2 EHV charges'!$D:$O,11,FALSE)),"")</f>
        <v>0.05</v>
      </c>
      <c r="H75" s="92">
        <f>IFERROR(IF(VLOOKUP($A75,'Annex 2 EHV charges'!$D:$O,12,FALSE)=0,"",VLOOKUP($A75,'Annex 2 EHV charges'!$D:$O,12,FALSE)),"")</f>
        <v>0.05</v>
      </c>
    </row>
    <row r="76" spans="1:8" x14ac:dyDescent="0.2">
      <c r="A76" s="89" t="str">
        <f t="array" ref="A76">IFERROR(INDEX('Annex 2 EHV charges'!$D$11:$D$260, MATCH(0, IF(ISBLANK('Annex 2 EHV charges'!$D$11:$D$260),1, COUNTIF(A$4:$A75, 'Annex 2 EHV charges'!$D$11:$D$260)), 0)),"")</f>
        <v>New Export 1</v>
      </c>
      <c r="B76" s="88" t="str">
        <f>IF($A76="","",VLOOKUP($A76,'Annex 2 EHV charges'!$D:$O,2,0))</f>
        <v>New Export 1</v>
      </c>
      <c r="C76" s="89" t="str">
        <f>IF($A76="","",VLOOKUP($A76,'Annex 2 EHV charges'!$D:$O,3,0))</f>
        <v>New Export 1</v>
      </c>
      <c r="D76" s="88" t="str">
        <f>IF($A76="","",VLOOKUP($A76,'Annex 2 EHV charges'!$D:$O,4,0))</f>
        <v>Atherstone PV</v>
      </c>
      <c r="E76" s="90" t="str">
        <f>IFERROR(IF(VLOOKUP($A76,'Annex 2 EHV charges'!$D:$O,9,FALSE)=0,"",VLOOKUP($A76,'Annex 2 EHV charges'!$D:$O,9,FALSE)),"")</f>
        <v/>
      </c>
      <c r="F76" s="91">
        <f>IFERROR(IF(VLOOKUP($A76,'Annex 2 EHV charges'!$D:$O,10,FALSE)=0,"",VLOOKUP($A76,'Annex 2 EHV charges'!$D:$O,10,FALSE)),"")</f>
        <v>1120.4000000000001</v>
      </c>
      <c r="G76" s="92">
        <f>IFERROR(IF(VLOOKUP($A76,'Annex 2 EHV charges'!$D:$O,11,FALSE)=0,"",VLOOKUP($A76,'Annex 2 EHV charges'!$D:$O,11,FALSE)),"")</f>
        <v>0.05</v>
      </c>
      <c r="H76" s="92">
        <f>IFERROR(IF(VLOOKUP($A76,'Annex 2 EHV charges'!$D:$O,12,FALSE)=0,"",VLOOKUP($A76,'Annex 2 EHV charges'!$D:$O,12,FALSE)),"")</f>
        <v>0.05</v>
      </c>
    </row>
    <row r="77" spans="1:8" x14ac:dyDescent="0.2">
      <c r="A77" s="89" t="str">
        <f t="array" ref="A77">IFERROR(INDEX('Annex 2 EHV charges'!$D$11:$D$260, MATCH(0, IF(ISBLANK('Annex 2 EHV charges'!$D$11:$D$260),1, COUNTIF(A$4:$A76, 'Annex 2 EHV charges'!$D$11:$D$260)), 0)),"")</f>
        <v>New Export 2</v>
      </c>
      <c r="B77" s="88" t="str">
        <f>IF($A77="","",VLOOKUP($A77,'Annex 2 EHV charges'!$D:$O,2,0))</f>
        <v>New Export 2</v>
      </c>
      <c r="C77" s="89" t="str">
        <f>IF($A77="","",VLOOKUP($A77,'Annex 2 EHV charges'!$D:$O,3,0))</f>
        <v>New Export 2</v>
      </c>
      <c r="D77" s="88" t="str">
        <f>IF($A77="","",VLOOKUP($A77,'Annex 2 EHV charges'!$D:$O,4,0))</f>
        <v>Awbridge Solar Farm,Trysull</v>
      </c>
      <c r="E77" s="90" t="str">
        <f>IFERROR(IF(VLOOKUP($A77,'Annex 2 EHV charges'!$D:$O,9,FALSE)=0,"",VLOOKUP($A77,'Annex 2 EHV charges'!$D:$O,9,FALSE)),"")</f>
        <v/>
      </c>
      <c r="F77" s="91">
        <f>IFERROR(IF(VLOOKUP($A77,'Annex 2 EHV charges'!$D:$O,10,FALSE)=0,"",VLOOKUP($A77,'Annex 2 EHV charges'!$D:$O,10,FALSE)),"")</f>
        <v>99.84</v>
      </c>
      <c r="G77" s="92">
        <f>IFERROR(IF(VLOOKUP($A77,'Annex 2 EHV charges'!$D:$O,11,FALSE)=0,"",VLOOKUP($A77,'Annex 2 EHV charges'!$D:$O,11,FALSE)),"")</f>
        <v>0.05</v>
      </c>
      <c r="H77" s="92">
        <f>IFERROR(IF(VLOOKUP($A77,'Annex 2 EHV charges'!$D:$O,12,FALSE)=0,"",VLOOKUP($A77,'Annex 2 EHV charges'!$D:$O,12,FALSE)),"")</f>
        <v>0.05</v>
      </c>
    </row>
    <row r="78" spans="1:8" x14ac:dyDescent="0.2">
      <c r="A78" s="89" t="str">
        <f t="array" ref="A78">IFERROR(INDEX('Annex 2 EHV charges'!$D$11:$D$260, MATCH(0, IF(ISBLANK('Annex 2 EHV charges'!$D$11:$D$260),1, COUNTIF(A$4:$A77, 'Annex 2 EHV charges'!$D$11:$D$260)), 0)),"")</f>
        <v>New Export 3</v>
      </c>
      <c r="B78" s="88" t="str">
        <f>IF($A78="","",VLOOKUP($A78,'Annex 2 EHV charges'!$D:$O,2,0))</f>
        <v>New Export 3</v>
      </c>
      <c r="C78" s="89" t="str">
        <f>IF($A78="","",VLOOKUP($A78,'Annex 2 EHV charges'!$D:$O,3,0))</f>
        <v>New Export 3</v>
      </c>
      <c r="D78" s="88" t="str">
        <f>IF($A78="","",VLOOKUP($A78,'Annex 2 EHV charges'!$D:$O,4,0))</f>
        <v>Balladoole Solar A (Roundhill)</v>
      </c>
      <c r="E78" s="90" t="str">
        <f>IFERROR(IF(VLOOKUP($A78,'Annex 2 EHV charges'!$D:$O,9,FALSE)=0,"",VLOOKUP($A78,'Annex 2 EHV charges'!$D:$O,9,FALSE)),"")</f>
        <v/>
      </c>
      <c r="F78" s="91">
        <f>IFERROR(IF(VLOOKUP($A78,'Annex 2 EHV charges'!$D:$O,10,FALSE)=0,"",VLOOKUP($A78,'Annex 2 EHV charges'!$D:$O,10,FALSE)),"")</f>
        <v>3953.31</v>
      </c>
      <c r="G78" s="92">
        <f>IFERROR(IF(VLOOKUP($A78,'Annex 2 EHV charges'!$D:$O,11,FALSE)=0,"",VLOOKUP($A78,'Annex 2 EHV charges'!$D:$O,11,FALSE)),"")</f>
        <v>0.05</v>
      </c>
      <c r="H78" s="92">
        <f>IFERROR(IF(VLOOKUP($A78,'Annex 2 EHV charges'!$D:$O,12,FALSE)=0,"",VLOOKUP($A78,'Annex 2 EHV charges'!$D:$O,12,FALSE)),"")</f>
        <v>0.05</v>
      </c>
    </row>
    <row r="79" spans="1:8" x14ac:dyDescent="0.2">
      <c r="A79" s="89" t="str">
        <f t="array" ref="A79">IFERROR(INDEX('Annex 2 EHV charges'!$D$11:$D$260, MATCH(0, IF(ISBLANK('Annex 2 EHV charges'!$D$11:$D$260),1, COUNTIF(A$4:$A78, 'Annex 2 EHV charges'!$D$11:$D$260)), 0)),"")</f>
        <v>New Export 4</v>
      </c>
      <c r="B79" s="88" t="str">
        <f>IF($A79="","",VLOOKUP($A79,'Annex 2 EHV charges'!$D:$O,2,0))</f>
        <v>New Export 4</v>
      </c>
      <c r="C79" s="89" t="str">
        <f>IF($A79="","",VLOOKUP($A79,'Annex 2 EHV charges'!$D:$O,3,0))</f>
        <v>New Export 4</v>
      </c>
      <c r="D79" s="88" t="str">
        <f>IF($A79="","",VLOOKUP($A79,'Annex 2 EHV charges'!$D:$O,4,0))</f>
        <v>Bellamour Lane</v>
      </c>
      <c r="E79" s="90" t="str">
        <f>IFERROR(IF(VLOOKUP($A79,'Annex 2 EHV charges'!$D:$O,9,FALSE)=0,"",VLOOKUP($A79,'Annex 2 EHV charges'!$D:$O,9,FALSE)),"")</f>
        <v/>
      </c>
      <c r="F79" s="91">
        <f>IFERROR(IF(VLOOKUP($A79,'Annex 2 EHV charges'!$D:$O,10,FALSE)=0,"",VLOOKUP($A79,'Annex 2 EHV charges'!$D:$O,10,FALSE)),"")</f>
        <v>577.66999999999996</v>
      </c>
      <c r="G79" s="92">
        <f>IFERROR(IF(VLOOKUP($A79,'Annex 2 EHV charges'!$D:$O,11,FALSE)=0,"",VLOOKUP($A79,'Annex 2 EHV charges'!$D:$O,11,FALSE)),"")</f>
        <v>0.05</v>
      </c>
      <c r="H79" s="92">
        <f>IFERROR(IF(VLOOKUP($A79,'Annex 2 EHV charges'!$D:$O,12,FALSE)=0,"",VLOOKUP($A79,'Annex 2 EHV charges'!$D:$O,12,FALSE)),"")</f>
        <v>0.05</v>
      </c>
    </row>
    <row r="80" spans="1:8" x14ac:dyDescent="0.2">
      <c r="A80" s="89" t="str">
        <f t="array" ref="A80">IFERROR(INDEX('Annex 2 EHV charges'!$D$11:$D$260, MATCH(0, IF(ISBLANK('Annex 2 EHV charges'!$D$11:$D$260),1, COUNTIF(A$4:$A79, 'Annex 2 EHV charges'!$D$11:$D$260)), 0)),"")</f>
        <v>New Export 5</v>
      </c>
      <c r="B80" s="88" t="str">
        <f>IF($A80="","",VLOOKUP($A80,'Annex 2 EHV charges'!$D:$O,2,0))</f>
        <v>New Export 5</v>
      </c>
      <c r="C80" s="89" t="str">
        <f>IF($A80="","",VLOOKUP($A80,'Annex 2 EHV charges'!$D:$O,3,0))</f>
        <v>New Export 5</v>
      </c>
      <c r="D80" s="88" t="str">
        <f>IF($A80="","",VLOOKUP($A80,'Annex 2 EHV charges'!$D:$O,4,0))</f>
        <v>Bishampton Solar PV ANM</v>
      </c>
      <c r="E80" s="90" t="str">
        <f>IFERROR(IF(VLOOKUP($A80,'Annex 2 EHV charges'!$D:$O,9,FALSE)=0,"",VLOOKUP($A80,'Annex 2 EHV charges'!$D:$O,9,FALSE)),"")</f>
        <v/>
      </c>
      <c r="F80" s="91">
        <f>IFERROR(IF(VLOOKUP($A80,'Annex 2 EHV charges'!$D:$O,10,FALSE)=0,"",VLOOKUP($A80,'Annex 2 EHV charges'!$D:$O,10,FALSE)),"")</f>
        <v>3113.76</v>
      </c>
      <c r="G80" s="92">
        <f>IFERROR(IF(VLOOKUP($A80,'Annex 2 EHV charges'!$D:$O,11,FALSE)=0,"",VLOOKUP($A80,'Annex 2 EHV charges'!$D:$O,11,FALSE)),"")</f>
        <v>0.05</v>
      </c>
      <c r="H80" s="92">
        <f>IFERROR(IF(VLOOKUP($A80,'Annex 2 EHV charges'!$D:$O,12,FALSE)=0,"",VLOOKUP($A80,'Annex 2 EHV charges'!$D:$O,12,FALSE)),"")</f>
        <v>0.05</v>
      </c>
    </row>
    <row r="81" spans="1:8" x14ac:dyDescent="0.2">
      <c r="A81" s="89" t="str">
        <f t="array" ref="A81">IFERROR(INDEX('Annex 2 EHV charges'!$D$11:$D$260, MATCH(0, IF(ISBLANK('Annex 2 EHV charges'!$D$11:$D$260),1, COUNTIF(A$4:$A80, 'Annex 2 EHV charges'!$D$11:$D$260)), 0)),"")</f>
        <v>New Export 6</v>
      </c>
      <c r="B81" s="88" t="str">
        <f>IF($A81="","",VLOOKUP($A81,'Annex 2 EHV charges'!$D:$O,2,0))</f>
        <v>New Export 6</v>
      </c>
      <c r="C81" s="89" t="str">
        <f>IF($A81="","",VLOOKUP($A81,'Annex 2 EHV charges'!$D:$O,3,0))</f>
        <v>New Export 6</v>
      </c>
      <c r="D81" s="88" t="str">
        <f>IF($A81="","",VLOOKUP($A81,'Annex 2 EHV charges'!$D:$O,4,0))</f>
        <v>Bourne Road (Lower Strensham)</v>
      </c>
      <c r="E81" s="90" t="str">
        <f>IFERROR(IF(VLOOKUP($A81,'Annex 2 EHV charges'!$D:$O,9,FALSE)=0,"",VLOOKUP($A81,'Annex 2 EHV charges'!$D:$O,9,FALSE)),"")</f>
        <v/>
      </c>
      <c r="F81" s="91">
        <f>IFERROR(IF(VLOOKUP($A81,'Annex 2 EHV charges'!$D:$O,10,FALSE)=0,"",VLOOKUP($A81,'Annex 2 EHV charges'!$D:$O,10,FALSE)),"")</f>
        <v>3251.33</v>
      </c>
      <c r="G81" s="92">
        <f>IFERROR(IF(VLOOKUP($A81,'Annex 2 EHV charges'!$D:$O,11,FALSE)=0,"",VLOOKUP($A81,'Annex 2 EHV charges'!$D:$O,11,FALSE)),"")</f>
        <v>0.05</v>
      </c>
      <c r="H81" s="92">
        <f>IFERROR(IF(VLOOKUP($A81,'Annex 2 EHV charges'!$D:$O,12,FALSE)=0,"",VLOOKUP($A81,'Annex 2 EHV charges'!$D:$O,12,FALSE)),"")</f>
        <v>0.05</v>
      </c>
    </row>
    <row r="82" spans="1:8" x14ac:dyDescent="0.2">
      <c r="A82" s="89" t="str">
        <f t="array" ref="A82">IFERROR(INDEX('Annex 2 EHV charges'!$D$11:$D$260, MATCH(0, IF(ISBLANK('Annex 2 EHV charges'!$D$11:$D$260),1, COUNTIF(A$4:$A81, 'Annex 2 EHV charges'!$D$11:$D$260)), 0)),"")</f>
        <v>New Export 7</v>
      </c>
      <c r="B82" s="88" t="str">
        <f>IF($A82="","",VLOOKUP($A82,'Annex 2 EHV charges'!$D:$O,2,0))</f>
        <v>New Export 7</v>
      </c>
      <c r="C82" s="89" t="str">
        <f>IF($A82="","",VLOOKUP($A82,'Annex 2 EHV charges'!$D:$O,3,0))</f>
        <v>New Export 7</v>
      </c>
      <c r="D82" s="88" t="str">
        <f>IF($A82="","",VLOOKUP($A82,'Annex 2 EHV charges'!$D:$O,4,0))</f>
        <v>Box Farm</v>
      </c>
      <c r="E82" s="90" t="str">
        <f>IFERROR(IF(VLOOKUP($A82,'Annex 2 EHV charges'!$D:$O,9,FALSE)=0,"",VLOOKUP($A82,'Annex 2 EHV charges'!$D:$O,9,FALSE)),"")</f>
        <v/>
      </c>
      <c r="F82" s="91">
        <f>IFERROR(IF(VLOOKUP($A82,'Annex 2 EHV charges'!$D:$O,10,FALSE)=0,"",VLOOKUP($A82,'Annex 2 EHV charges'!$D:$O,10,FALSE)),"")</f>
        <v>2412.19</v>
      </c>
      <c r="G82" s="92">
        <f>IFERROR(IF(VLOOKUP($A82,'Annex 2 EHV charges'!$D:$O,11,FALSE)=0,"",VLOOKUP($A82,'Annex 2 EHV charges'!$D:$O,11,FALSE)),"")</f>
        <v>0.05</v>
      </c>
      <c r="H82" s="92">
        <f>IFERROR(IF(VLOOKUP($A82,'Annex 2 EHV charges'!$D:$O,12,FALSE)=0,"",VLOOKUP($A82,'Annex 2 EHV charges'!$D:$O,12,FALSE)),"")</f>
        <v>0.05</v>
      </c>
    </row>
    <row r="83" spans="1:8" x14ac:dyDescent="0.2">
      <c r="A83" s="89" t="str">
        <f t="array" ref="A83">IFERROR(INDEX('Annex 2 EHV charges'!$D$11:$D$260, MATCH(0, IF(ISBLANK('Annex 2 EHV charges'!$D$11:$D$260),1, COUNTIF(A$4:$A82, 'Annex 2 EHV charges'!$D$11:$D$260)), 0)),"")</f>
        <v>New Export 8</v>
      </c>
      <c r="B83" s="88" t="str">
        <f>IF($A83="","",VLOOKUP($A83,'Annex 2 EHV charges'!$D:$O,2,0))</f>
        <v>New Export 8</v>
      </c>
      <c r="C83" s="89" t="str">
        <f>IF($A83="","",VLOOKUP($A83,'Annex 2 EHV charges'!$D:$O,3,0))</f>
        <v>New Export 8</v>
      </c>
      <c r="D83" s="88" t="str">
        <f>IF($A83="","",VLOOKUP($A83,'Annex 2 EHV charges'!$D:$O,4,0))</f>
        <v>Claydon PV+BESS</v>
      </c>
      <c r="E83" s="90">
        <f>IFERROR(IF(VLOOKUP($A83,'Annex 2 EHV charges'!$D:$O,9,FALSE)=0,"",VLOOKUP($A83,'Annex 2 EHV charges'!$D:$O,9,FALSE)),"")</f>
        <v>-4.2709999999999999</v>
      </c>
      <c r="F83" s="91">
        <f>IFERROR(IF(VLOOKUP($A83,'Annex 2 EHV charges'!$D:$O,10,FALSE)=0,"",VLOOKUP($A83,'Annex 2 EHV charges'!$D:$O,10,FALSE)),"")</f>
        <v>6435.11</v>
      </c>
      <c r="G83" s="92">
        <f>IFERROR(IF(VLOOKUP($A83,'Annex 2 EHV charges'!$D:$O,11,FALSE)=0,"",VLOOKUP($A83,'Annex 2 EHV charges'!$D:$O,11,FALSE)),"")</f>
        <v>0.05</v>
      </c>
      <c r="H83" s="92">
        <f>IFERROR(IF(VLOOKUP($A83,'Annex 2 EHV charges'!$D:$O,12,FALSE)=0,"",VLOOKUP($A83,'Annex 2 EHV charges'!$D:$O,12,FALSE)),"")</f>
        <v>0.05</v>
      </c>
    </row>
    <row r="84" spans="1:8" x14ac:dyDescent="0.2">
      <c r="A84" s="89" t="str">
        <f t="array" ref="A84">IFERROR(INDEX('Annex 2 EHV charges'!$D$11:$D$260, MATCH(0, IF(ISBLANK('Annex 2 EHV charges'!$D$11:$D$260),1, COUNTIF(A$4:$A83, 'Annex 2 EHV charges'!$D$11:$D$260)), 0)),"")</f>
        <v>New Export 9</v>
      </c>
      <c r="B84" s="88" t="str">
        <f>IF($A84="","",VLOOKUP($A84,'Annex 2 EHV charges'!$D:$O,2,0))</f>
        <v>New Export 9</v>
      </c>
      <c r="C84" s="89" t="str">
        <f>IF($A84="","",VLOOKUP($A84,'Annex 2 EHV charges'!$D:$O,3,0))</f>
        <v>New Export 9</v>
      </c>
      <c r="D84" s="88" t="str">
        <f>IF($A84="","",VLOOKUP($A84,'Annex 2 EHV charges'!$D:$O,4,0))</f>
        <v>Crimscote Fields Farm ANM</v>
      </c>
      <c r="E84" s="90" t="str">
        <f>IFERROR(IF(VLOOKUP($A84,'Annex 2 EHV charges'!$D:$O,9,FALSE)=0,"",VLOOKUP($A84,'Annex 2 EHV charges'!$D:$O,9,FALSE)),"")</f>
        <v/>
      </c>
      <c r="F84" s="91">
        <f>IFERROR(IF(VLOOKUP($A84,'Annex 2 EHV charges'!$D:$O,10,FALSE)=0,"",VLOOKUP($A84,'Annex 2 EHV charges'!$D:$O,10,FALSE)),"")</f>
        <v>5799.5</v>
      </c>
      <c r="G84" s="92">
        <f>IFERROR(IF(VLOOKUP($A84,'Annex 2 EHV charges'!$D:$O,11,FALSE)=0,"",VLOOKUP($A84,'Annex 2 EHV charges'!$D:$O,11,FALSE)),"")</f>
        <v>0.05</v>
      </c>
      <c r="H84" s="92">
        <f>IFERROR(IF(VLOOKUP($A84,'Annex 2 EHV charges'!$D:$O,12,FALSE)=0,"",VLOOKUP($A84,'Annex 2 EHV charges'!$D:$O,12,FALSE)),"")</f>
        <v>0.05</v>
      </c>
    </row>
    <row r="85" spans="1:8" x14ac:dyDescent="0.2">
      <c r="A85" s="89" t="str">
        <f t="array" ref="A85">IFERROR(INDEX('Annex 2 EHV charges'!$D$11:$D$260, MATCH(0, IF(ISBLANK('Annex 2 EHV charges'!$D$11:$D$260),1, COUNTIF(A$4:$A84, 'Annex 2 EHV charges'!$D$11:$D$260)), 0)),"")</f>
        <v>New Export 10</v>
      </c>
      <c r="B85" s="88" t="str">
        <f>IF($A85="","",VLOOKUP($A85,'Annex 2 EHV charges'!$D:$O,2,0))</f>
        <v>New Export 10</v>
      </c>
      <c r="C85" s="89" t="str">
        <f>IF($A85="","",VLOOKUP($A85,'Annex 2 EHV charges'!$D:$O,3,0))</f>
        <v>New Export 10</v>
      </c>
      <c r="D85" s="88" t="str">
        <f>IF($A85="","",VLOOKUP($A85,'Annex 2 EHV charges'!$D:$O,4,0))</f>
        <v>Croome Airfield Solar Farm</v>
      </c>
      <c r="E85" s="90" t="str">
        <f>IFERROR(IF(VLOOKUP($A85,'Annex 2 EHV charges'!$D:$O,9,FALSE)=0,"",VLOOKUP($A85,'Annex 2 EHV charges'!$D:$O,9,FALSE)),"")</f>
        <v/>
      </c>
      <c r="F85" s="91">
        <f>IFERROR(IF(VLOOKUP($A85,'Annex 2 EHV charges'!$D:$O,10,FALSE)=0,"",VLOOKUP($A85,'Annex 2 EHV charges'!$D:$O,10,FALSE)),"")</f>
        <v>7159.31</v>
      </c>
      <c r="G85" s="92">
        <f>IFERROR(IF(VLOOKUP($A85,'Annex 2 EHV charges'!$D:$O,11,FALSE)=0,"",VLOOKUP($A85,'Annex 2 EHV charges'!$D:$O,11,FALSE)),"")</f>
        <v>0.05</v>
      </c>
      <c r="H85" s="92">
        <f>IFERROR(IF(VLOOKUP($A85,'Annex 2 EHV charges'!$D:$O,12,FALSE)=0,"",VLOOKUP($A85,'Annex 2 EHV charges'!$D:$O,12,FALSE)),"")</f>
        <v>0.05</v>
      </c>
    </row>
    <row r="86" spans="1:8" x14ac:dyDescent="0.2">
      <c r="A86" s="89" t="str">
        <f t="array" ref="A86">IFERROR(INDEX('Annex 2 EHV charges'!$D$11:$D$260, MATCH(0, IF(ISBLANK('Annex 2 EHV charges'!$D$11:$D$260),1, COUNTIF(A$4:$A85, 'Annex 2 EHV charges'!$D$11:$D$260)), 0)),"")</f>
        <v>New Export 11</v>
      </c>
      <c r="B86" s="88" t="str">
        <f>IF($A86="","",VLOOKUP($A86,'Annex 2 EHV charges'!$D:$O,2,0))</f>
        <v>New Export 11</v>
      </c>
      <c r="C86" s="89" t="str">
        <f>IF($A86="","",VLOOKUP($A86,'Annex 2 EHV charges'!$D:$O,3,0))</f>
        <v>New Export 11</v>
      </c>
      <c r="D86" s="88" t="str">
        <f>IF($A86="","",VLOOKUP($A86,'Annex 2 EHV charges'!$D:$O,4,0))</f>
        <v>Dormington Solar PV</v>
      </c>
      <c r="E86" s="90" t="str">
        <f>IFERROR(IF(VLOOKUP($A86,'Annex 2 EHV charges'!$D:$O,9,FALSE)=0,"",VLOOKUP($A86,'Annex 2 EHV charges'!$D:$O,9,FALSE)),"")</f>
        <v/>
      </c>
      <c r="F86" s="91">
        <f>IFERROR(IF(VLOOKUP($A86,'Annex 2 EHV charges'!$D:$O,10,FALSE)=0,"",VLOOKUP($A86,'Annex 2 EHV charges'!$D:$O,10,FALSE)),"")</f>
        <v>2184.46</v>
      </c>
      <c r="G86" s="92">
        <f>IFERROR(IF(VLOOKUP($A86,'Annex 2 EHV charges'!$D:$O,11,FALSE)=0,"",VLOOKUP($A86,'Annex 2 EHV charges'!$D:$O,11,FALSE)),"")</f>
        <v>0.05</v>
      </c>
      <c r="H86" s="92">
        <f>IFERROR(IF(VLOOKUP($A86,'Annex 2 EHV charges'!$D:$O,12,FALSE)=0,"",VLOOKUP($A86,'Annex 2 EHV charges'!$D:$O,12,FALSE)),"")</f>
        <v>0.05</v>
      </c>
    </row>
    <row r="87" spans="1:8" x14ac:dyDescent="0.2">
      <c r="A87" s="89" t="str">
        <f t="array" ref="A87">IFERROR(INDEX('Annex 2 EHV charges'!$D$11:$D$260, MATCH(0, IF(ISBLANK('Annex 2 EHV charges'!$D$11:$D$260),1, COUNTIF(A$4:$A86, 'Annex 2 EHV charges'!$D$11:$D$260)), 0)),"")</f>
        <v>New Export 12</v>
      </c>
      <c r="B87" s="88" t="str">
        <f>IF($A87="","",VLOOKUP($A87,'Annex 2 EHV charges'!$D:$O,2,0))</f>
        <v>New Export 12</v>
      </c>
      <c r="C87" s="89" t="str">
        <f>IF($A87="","",VLOOKUP($A87,'Annex 2 EHV charges'!$D:$O,3,0))</f>
        <v>New Export 12</v>
      </c>
      <c r="D87" s="88" t="str">
        <f>IF($A87="","",VLOOKUP($A87,'Annex 2 EHV charges'!$D:$O,4,0))</f>
        <v>Dovedale Solar B</v>
      </c>
      <c r="E87" s="90" t="str">
        <f>IFERROR(IF(VLOOKUP($A87,'Annex 2 EHV charges'!$D:$O,9,FALSE)=0,"",VLOOKUP($A87,'Annex 2 EHV charges'!$D:$O,9,FALSE)),"")</f>
        <v/>
      </c>
      <c r="F87" s="91">
        <f>IFERROR(IF(VLOOKUP($A87,'Annex 2 EHV charges'!$D:$O,10,FALSE)=0,"",VLOOKUP($A87,'Annex 2 EHV charges'!$D:$O,10,FALSE)),"")</f>
        <v>1569.06</v>
      </c>
      <c r="G87" s="92">
        <f>IFERROR(IF(VLOOKUP($A87,'Annex 2 EHV charges'!$D:$O,11,FALSE)=0,"",VLOOKUP($A87,'Annex 2 EHV charges'!$D:$O,11,FALSE)),"")</f>
        <v>0.05</v>
      </c>
      <c r="H87" s="92">
        <f>IFERROR(IF(VLOOKUP($A87,'Annex 2 EHV charges'!$D:$O,12,FALSE)=0,"",VLOOKUP($A87,'Annex 2 EHV charges'!$D:$O,12,FALSE)),"")</f>
        <v>0.05</v>
      </c>
    </row>
    <row r="88" spans="1:8" x14ac:dyDescent="0.2">
      <c r="A88" s="89" t="str">
        <f t="array" ref="A88">IFERROR(INDEX('Annex 2 EHV charges'!$D$11:$D$260, MATCH(0, IF(ISBLANK('Annex 2 EHV charges'!$D$11:$D$260),1, COUNTIF(A$4:$A87, 'Annex 2 EHV charges'!$D$11:$D$260)), 0)),"")</f>
        <v>New Export 13</v>
      </c>
      <c r="B88" s="88" t="str">
        <f>IF($A88="","",VLOOKUP($A88,'Annex 2 EHV charges'!$D:$O,2,0))</f>
        <v>New Export 13</v>
      </c>
      <c r="C88" s="89" t="str">
        <f>IF($A88="","",VLOOKUP($A88,'Annex 2 EHV charges'!$D:$O,3,0))</f>
        <v>New Export 13</v>
      </c>
      <c r="D88" s="88" t="str">
        <f>IF($A88="","",VLOOKUP($A88,'Annex 2 EHV charges'!$D:$O,4,0))</f>
        <v>Ebley Road ESS</v>
      </c>
      <c r="E88" s="90">
        <f>IFERROR(IF(VLOOKUP($A88,'Annex 2 EHV charges'!$D:$O,9,FALSE)=0,"",VLOOKUP($A88,'Annex 2 EHV charges'!$D:$O,9,FALSE)),"")</f>
        <v>-0.93500000000000005</v>
      </c>
      <c r="F88" s="91">
        <f>IFERROR(IF(VLOOKUP($A88,'Annex 2 EHV charges'!$D:$O,10,FALSE)=0,"",VLOOKUP($A88,'Annex 2 EHV charges'!$D:$O,10,FALSE)),"")</f>
        <v>458.43</v>
      </c>
      <c r="G88" s="92">
        <f>IFERROR(IF(VLOOKUP($A88,'Annex 2 EHV charges'!$D:$O,11,FALSE)=0,"",VLOOKUP($A88,'Annex 2 EHV charges'!$D:$O,11,FALSE)),"")</f>
        <v>0.05</v>
      </c>
      <c r="H88" s="92">
        <f>IFERROR(IF(VLOOKUP($A88,'Annex 2 EHV charges'!$D:$O,12,FALSE)=0,"",VLOOKUP($A88,'Annex 2 EHV charges'!$D:$O,12,FALSE)),"")</f>
        <v>0.05</v>
      </c>
    </row>
    <row r="89" spans="1:8" x14ac:dyDescent="0.2">
      <c r="A89" s="89" t="str">
        <f t="array" ref="A89">IFERROR(INDEX('Annex 2 EHV charges'!$D$11:$D$260, MATCH(0, IF(ISBLANK('Annex 2 EHV charges'!$D$11:$D$260),1, COUNTIF(A$4:$A88, 'Annex 2 EHV charges'!$D$11:$D$260)), 0)),"")</f>
        <v>New Export 14</v>
      </c>
      <c r="B89" s="88" t="str">
        <f>IF($A89="","",VLOOKUP($A89,'Annex 2 EHV charges'!$D:$O,2,0))</f>
        <v>New Export 14</v>
      </c>
      <c r="C89" s="89" t="str">
        <f>IF($A89="","",VLOOKUP($A89,'Annex 2 EHV charges'!$D:$O,3,0))</f>
        <v>New Export 14</v>
      </c>
      <c r="D89" s="88" t="str">
        <f>IF($A89="","",VLOOKUP($A89,'Annex 2 EHV charges'!$D:$O,4,0))</f>
        <v>ECT Slimbridge Estate Solar</v>
      </c>
      <c r="E89" s="90" t="str">
        <f>IFERROR(IF(VLOOKUP($A89,'Annex 2 EHV charges'!$D:$O,9,FALSE)=0,"",VLOOKUP($A89,'Annex 2 EHV charges'!$D:$O,9,FALSE)),"")</f>
        <v/>
      </c>
      <c r="F89" s="91">
        <f>IFERROR(IF(VLOOKUP($A89,'Annex 2 EHV charges'!$D:$O,10,FALSE)=0,"",VLOOKUP($A89,'Annex 2 EHV charges'!$D:$O,10,FALSE)),"")</f>
        <v>1137.5</v>
      </c>
      <c r="G89" s="92">
        <f>IFERROR(IF(VLOOKUP($A89,'Annex 2 EHV charges'!$D:$O,11,FALSE)=0,"",VLOOKUP($A89,'Annex 2 EHV charges'!$D:$O,11,FALSE)),"")</f>
        <v>0.05</v>
      </c>
      <c r="H89" s="92">
        <f>IFERROR(IF(VLOOKUP($A89,'Annex 2 EHV charges'!$D:$O,12,FALSE)=0,"",VLOOKUP($A89,'Annex 2 EHV charges'!$D:$O,12,FALSE)),"")</f>
        <v>0.05</v>
      </c>
    </row>
    <row r="90" spans="1:8" x14ac:dyDescent="0.2">
      <c r="A90" s="89" t="str">
        <f t="array" ref="A90">IFERROR(INDEX('Annex 2 EHV charges'!$D$11:$D$260, MATCH(0, IF(ISBLANK('Annex 2 EHV charges'!$D$11:$D$260),1, COUNTIF(A$4:$A89, 'Annex 2 EHV charges'!$D$11:$D$260)), 0)),"")</f>
        <v>New Export 15</v>
      </c>
      <c r="B90" s="88" t="str">
        <f>IF($A90="","",VLOOKUP($A90,'Annex 2 EHV charges'!$D:$O,2,0))</f>
        <v>New Export 15</v>
      </c>
      <c r="C90" s="89" t="str">
        <f>IF($A90="","",VLOOKUP($A90,'Annex 2 EHV charges'!$D:$O,3,0))</f>
        <v>New Export 15</v>
      </c>
      <c r="D90" s="88" t="str">
        <f>IF($A90="","",VLOOKUP($A90,'Annex 2 EHV charges'!$D:$O,4,0))</f>
        <v>Fryers Road Waste Generation option 2</v>
      </c>
      <c r="E90" s="90" t="str">
        <f>IFERROR(IF(VLOOKUP($A90,'Annex 2 EHV charges'!$D:$O,9,FALSE)=0,"",VLOOKUP($A90,'Annex 2 EHV charges'!$D:$O,9,FALSE)),"")</f>
        <v/>
      </c>
      <c r="F90" s="91">
        <f>IFERROR(IF(VLOOKUP($A90,'Annex 2 EHV charges'!$D:$O,10,FALSE)=0,"",VLOOKUP($A90,'Annex 2 EHV charges'!$D:$O,10,FALSE)),"")</f>
        <v>4832.99</v>
      </c>
      <c r="G90" s="92">
        <f>IFERROR(IF(VLOOKUP($A90,'Annex 2 EHV charges'!$D:$O,11,FALSE)=0,"",VLOOKUP($A90,'Annex 2 EHV charges'!$D:$O,11,FALSE)),"")</f>
        <v>0.05</v>
      </c>
      <c r="H90" s="92">
        <f>IFERROR(IF(VLOOKUP($A90,'Annex 2 EHV charges'!$D:$O,12,FALSE)=0,"",VLOOKUP($A90,'Annex 2 EHV charges'!$D:$O,12,FALSE)),"")</f>
        <v>0.05</v>
      </c>
    </row>
    <row r="91" spans="1:8" x14ac:dyDescent="0.2">
      <c r="A91" s="89" t="str">
        <f t="array" ref="A91">IFERROR(INDEX('Annex 2 EHV charges'!$D$11:$D$260, MATCH(0, IF(ISBLANK('Annex 2 EHV charges'!$D$11:$D$260),1, COUNTIF(A$4:$A90, 'Annex 2 EHV charges'!$D$11:$D$260)), 0)),"")</f>
        <v>New Export 16</v>
      </c>
      <c r="B91" s="88" t="str">
        <f>IF($A91="","",VLOOKUP($A91,'Annex 2 EHV charges'!$D:$O,2,0))</f>
        <v>New Export 16</v>
      </c>
      <c r="C91" s="89" t="str">
        <f>IF($A91="","",VLOOKUP($A91,'Annex 2 EHV charges'!$D:$O,3,0))</f>
        <v>New Export 16</v>
      </c>
      <c r="D91" s="88" t="str">
        <f>IF($A91="","",VLOOKUP($A91,'Annex 2 EHV charges'!$D:$O,4,0))</f>
        <v>Hay Hall Rd</v>
      </c>
      <c r="E91" s="90" t="str">
        <f>IFERROR(IF(VLOOKUP($A91,'Annex 2 EHV charges'!$D:$O,9,FALSE)=0,"",VLOOKUP($A91,'Annex 2 EHV charges'!$D:$O,9,FALSE)),"")</f>
        <v/>
      </c>
      <c r="F91" s="91">
        <f>IFERROR(IF(VLOOKUP($A91,'Annex 2 EHV charges'!$D:$O,10,FALSE)=0,"",VLOOKUP($A91,'Annex 2 EHV charges'!$D:$O,10,FALSE)),"")</f>
        <v>5733.45</v>
      </c>
      <c r="G91" s="92">
        <f>IFERROR(IF(VLOOKUP($A91,'Annex 2 EHV charges'!$D:$O,11,FALSE)=0,"",VLOOKUP($A91,'Annex 2 EHV charges'!$D:$O,11,FALSE)),"")</f>
        <v>0.05</v>
      </c>
      <c r="H91" s="92">
        <f>IFERROR(IF(VLOOKUP($A91,'Annex 2 EHV charges'!$D:$O,12,FALSE)=0,"",VLOOKUP($A91,'Annex 2 EHV charges'!$D:$O,12,FALSE)),"")</f>
        <v>0.05</v>
      </c>
    </row>
    <row r="92" spans="1:8" x14ac:dyDescent="0.2">
      <c r="A92" s="89" t="str">
        <f t="array" ref="A92">IFERROR(INDEX('Annex 2 EHV charges'!$D$11:$D$260, MATCH(0, IF(ISBLANK('Annex 2 EHV charges'!$D$11:$D$260),1, COUNTIF(A$4:$A91, 'Annex 2 EHV charges'!$D$11:$D$260)), 0)),"")</f>
        <v>New Export 17</v>
      </c>
      <c r="B92" s="88" t="str">
        <f>IF($A92="","",VLOOKUP($A92,'Annex 2 EHV charges'!$D:$O,2,0))</f>
        <v>New Export 17</v>
      </c>
      <c r="C92" s="89" t="str">
        <f>IF($A92="","",VLOOKUP($A92,'Annex 2 EHV charges'!$D:$O,3,0))</f>
        <v>New Export 17</v>
      </c>
      <c r="D92" s="88" t="str">
        <f>IF($A92="","",VLOOKUP($A92,'Annex 2 EHV charges'!$D:$O,4,0))</f>
        <v>Highleadon Solar</v>
      </c>
      <c r="E92" s="90" t="str">
        <f>IFERROR(IF(VLOOKUP($A92,'Annex 2 EHV charges'!$D:$O,9,FALSE)=0,"",VLOOKUP($A92,'Annex 2 EHV charges'!$D:$O,9,FALSE)),"")</f>
        <v/>
      </c>
      <c r="F92" s="91">
        <f>IFERROR(IF(VLOOKUP($A92,'Annex 2 EHV charges'!$D:$O,10,FALSE)=0,"",VLOOKUP($A92,'Annex 2 EHV charges'!$D:$O,10,FALSE)),"")</f>
        <v>2002.53</v>
      </c>
      <c r="G92" s="92">
        <f>IFERROR(IF(VLOOKUP($A92,'Annex 2 EHV charges'!$D:$O,11,FALSE)=0,"",VLOOKUP($A92,'Annex 2 EHV charges'!$D:$O,11,FALSE)),"")</f>
        <v>0.05</v>
      </c>
      <c r="H92" s="92">
        <f>IFERROR(IF(VLOOKUP($A92,'Annex 2 EHV charges'!$D:$O,12,FALSE)=0,"",VLOOKUP($A92,'Annex 2 EHV charges'!$D:$O,12,FALSE)),"")</f>
        <v>0.05</v>
      </c>
    </row>
    <row r="93" spans="1:8" x14ac:dyDescent="0.2">
      <c r="A93" s="89" t="str">
        <f t="array" ref="A93">IFERROR(INDEX('Annex 2 EHV charges'!$D$11:$D$260, MATCH(0, IF(ISBLANK('Annex 2 EHV charges'!$D$11:$D$260),1, COUNTIF(A$4:$A92, 'Annex 2 EHV charges'!$D$11:$D$260)), 0)),"")</f>
        <v>New Export 18</v>
      </c>
      <c r="B93" s="88" t="str">
        <f>IF($A93="","",VLOOKUP($A93,'Annex 2 EHV charges'!$D:$O,2,0))</f>
        <v>New Export 18</v>
      </c>
      <c r="C93" s="89" t="str">
        <f>IF($A93="","",VLOOKUP($A93,'Annex 2 EHV charges'!$D:$O,3,0))</f>
        <v>New Export 18</v>
      </c>
      <c r="D93" s="88" t="str">
        <f>IF($A93="","",VLOOKUP($A93,'Annex 2 EHV charges'!$D:$O,4,0))</f>
        <v>Hilltop Farm</v>
      </c>
      <c r="E93" s="90" t="str">
        <f>IFERROR(IF(VLOOKUP($A93,'Annex 2 EHV charges'!$D:$O,9,FALSE)=0,"",VLOOKUP($A93,'Annex 2 EHV charges'!$D:$O,9,FALSE)),"")</f>
        <v/>
      </c>
      <c r="F93" s="91">
        <f>IFERROR(IF(VLOOKUP($A93,'Annex 2 EHV charges'!$D:$O,10,FALSE)=0,"",VLOOKUP($A93,'Annex 2 EHV charges'!$D:$O,10,FALSE)),"")</f>
        <v>974.55</v>
      </c>
      <c r="G93" s="92">
        <f>IFERROR(IF(VLOOKUP($A93,'Annex 2 EHV charges'!$D:$O,11,FALSE)=0,"",VLOOKUP($A93,'Annex 2 EHV charges'!$D:$O,11,FALSE)),"")</f>
        <v>0.05</v>
      </c>
      <c r="H93" s="92">
        <f>IFERROR(IF(VLOOKUP($A93,'Annex 2 EHV charges'!$D:$O,12,FALSE)=0,"",VLOOKUP($A93,'Annex 2 EHV charges'!$D:$O,12,FALSE)),"")</f>
        <v>0.05</v>
      </c>
    </row>
    <row r="94" spans="1:8" x14ac:dyDescent="0.2">
      <c r="A94" s="89" t="str">
        <f t="array" ref="A94">IFERROR(INDEX('Annex 2 EHV charges'!$D$11:$D$260, MATCH(0, IF(ISBLANK('Annex 2 EHV charges'!$D$11:$D$260),1, COUNTIF(A$4:$A93, 'Annex 2 EHV charges'!$D$11:$D$260)), 0)),"")</f>
        <v>New Export 19</v>
      </c>
      <c r="B94" s="88" t="str">
        <f>IF($A94="","",VLOOKUP($A94,'Annex 2 EHV charges'!$D:$O,2,0))</f>
        <v>New Export 19</v>
      </c>
      <c r="C94" s="89" t="str">
        <f>IF($A94="","",VLOOKUP($A94,'Annex 2 EHV charges'!$D:$O,3,0))</f>
        <v>New Export 19</v>
      </c>
      <c r="D94" s="88" t="str">
        <f>IF($A94="","",VLOOKUP($A94,'Annex 2 EHV charges'!$D:$O,4,0))</f>
        <v>Home Farm</v>
      </c>
      <c r="E94" s="90" t="str">
        <f>IFERROR(IF(VLOOKUP($A94,'Annex 2 EHV charges'!$D:$O,9,FALSE)=0,"",VLOOKUP($A94,'Annex 2 EHV charges'!$D:$O,9,FALSE)),"")</f>
        <v/>
      </c>
      <c r="F94" s="91">
        <f>IFERROR(IF(VLOOKUP($A94,'Annex 2 EHV charges'!$D:$O,10,FALSE)=0,"",VLOOKUP($A94,'Annex 2 EHV charges'!$D:$O,10,FALSE)),"")</f>
        <v>4805.1400000000003</v>
      </c>
      <c r="G94" s="92">
        <f>IFERROR(IF(VLOOKUP($A94,'Annex 2 EHV charges'!$D:$O,11,FALSE)=0,"",VLOOKUP($A94,'Annex 2 EHV charges'!$D:$O,11,FALSE)),"")</f>
        <v>0.05</v>
      </c>
      <c r="H94" s="92">
        <f>IFERROR(IF(VLOOKUP($A94,'Annex 2 EHV charges'!$D:$O,12,FALSE)=0,"",VLOOKUP($A94,'Annex 2 EHV charges'!$D:$O,12,FALSE)),"")</f>
        <v>0.05</v>
      </c>
    </row>
    <row r="95" spans="1:8" x14ac:dyDescent="0.2">
      <c r="A95" s="89" t="str">
        <f t="array" ref="A95">IFERROR(INDEX('Annex 2 EHV charges'!$D$11:$D$260, MATCH(0, IF(ISBLANK('Annex 2 EHV charges'!$D$11:$D$260),1, COUNTIF(A$4:$A94, 'Annex 2 EHV charges'!$D$11:$D$260)), 0)),"")</f>
        <v>New Export 20</v>
      </c>
      <c r="B95" s="88" t="str">
        <f>IF($A95="","",VLOOKUP($A95,'Annex 2 EHV charges'!$D:$O,2,0))</f>
        <v>New Export 20</v>
      </c>
      <c r="C95" s="89" t="str">
        <f>IF($A95="","",VLOOKUP($A95,'Annex 2 EHV charges'!$D:$O,3,0))</f>
        <v>New Export 20</v>
      </c>
      <c r="D95" s="88" t="str">
        <f>IF($A95="","",VLOOKUP($A95,'Annex 2 EHV charges'!$D:$O,4,0))</f>
        <v>Howard St</v>
      </c>
      <c r="E95" s="90" t="str">
        <f>IFERROR(IF(VLOOKUP($A95,'Annex 2 EHV charges'!$D:$O,9,FALSE)=0,"",VLOOKUP($A95,'Annex 2 EHV charges'!$D:$O,9,FALSE)),"")</f>
        <v/>
      </c>
      <c r="F95" s="91">
        <f>IFERROR(IF(VLOOKUP($A95,'Annex 2 EHV charges'!$D:$O,10,FALSE)=0,"",VLOOKUP($A95,'Annex 2 EHV charges'!$D:$O,10,FALSE)),"")</f>
        <v>582.97</v>
      </c>
      <c r="G95" s="92">
        <f>IFERROR(IF(VLOOKUP($A95,'Annex 2 EHV charges'!$D:$O,11,FALSE)=0,"",VLOOKUP($A95,'Annex 2 EHV charges'!$D:$O,11,FALSE)),"")</f>
        <v>0.05</v>
      </c>
      <c r="H95" s="92">
        <f>IFERROR(IF(VLOOKUP($A95,'Annex 2 EHV charges'!$D:$O,12,FALSE)=0,"",VLOOKUP($A95,'Annex 2 EHV charges'!$D:$O,12,FALSE)),"")</f>
        <v>0.05</v>
      </c>
    </row>
    <row r="96" spans="1:8" x14ac:dyDescent="0.2">
      <c r="A96" s="89" t="str">
        <f t="array" ref="A96">IFERROR(INDEX('Annex 2 EHV charges'!$D$11:$D$260, MATCH(0, IF(ISBLANK('Annex 2 EHV charges'!$D$11:$D$260),1, COUNTIF(A$4:$A95, 'Annex 2 EHV charges'!$D$11:$D$260)), 0)),"")</f>
        <v>New Export 21</v>
      </c>
      <c r="B96" s="88" t="str">
        <f>IF($A96="","",VLOOKUP($A96,'Annex 2 EHV charges'!$D:$O,2,0))</f>
        <v>New Export 21</v>
      </c>
      <c r="C96" s="89" t="str">
        <f>IF($A96="","",VLOOKUP($A96,'Annex 2 EHV charges'!$D:$O,3,0))</f>
        <v>New Export 21</v>
      </c>
      <c r="D96" s="88" t="str">
        <f>IF($A96="","",VLOOKUP($A96,'Annex 2 EHV charges'!$D:$O,4,0))</f>
        <v>Keele University</v>
      </c>
      <c r="E96" s="90" t="str">
        <f>IFERROR(IF(VLOOKUP($A96,'Annex 2 EHV charges'!$D:$O,9,FALSE)=0,"",VLOOKUP($A96,'Annex 2 EHV charges'!$D:$O,9,FALSE)),"")</f>
        <v/>
      </c>
      <c r="F96" s="91">
        <f>IFERROR(IF(VLOOKUP($A96,'Annex 2 EHV charges'!$D:$O,10,FALSE)=0,"",VLOOKUP($A96,'Annex 2 EHV charges'!$D:$O,10,FALSE)),"")</f>
        <v>675.74</v>
      </c>
      <c r="G96" s="92">
        <f>IFERROR(IF(VLOOKUP($A96,'Annex 2 EHV charges'!$D:$O,11,FALSE)=0,"",VLOOKUP($A96,'Annex 2 EHV charges'!$D:$O,11,FALSE)),"")</f>
        <v>0.05</v>
      </c>
      <c r="H96" s="92">
        <f>IFERROR(IF(VLOOKUP($A96,'Annex 2 EHV charges'!$D:$O,12,FALSE)=0,"",VLOOKUP($A96,'Annex 2 EHV charges'!$D:$O,12,FALSE)),"")</f>
        <v>0.05</v>
      </c>
    </row>
    <row r="97" spans="1:8" x14ac:dyDescent="0.2">
      <c r="A97" s="89" t="str">
        <f t="array" ref="A97">IFERROR(INDEX('Annex 2 EHV charges'!$D$11:$D$260, MATCH(0, IF(ISBLANK('Annex 2 EHV charges'!$D$11:$D$260),1, COUNTIF(A$4:$A96, 'Annex 2 EHV charges'!$D$11:$D$260)), 0)),"")</f>
        <v>New Export 22</v>
      </c>
      <c r="B97" s="88" t="str">
        <f>IF($A97="","",VLOOKUP($A97,'Annex 2 EHV charges'!$D:$O,2,0))</f>
        <v>New Export 22</v>
      </c>
      <c r="C97" s="89" t="str">
        <f>IF($A97="","",VLOOKUP($A97,'Annex 2 EHV charges'!$D:$O,3,0))</f>
        <v>New Export 22</v>
      </c>
      <c r="D97" s="88" t="str">
        <f>IF($A97="","",VLOOKUP($A97,'Annex 2 EHV charges'!$D:$O,4,0))</f>
        <v>Knighton Lane Battery Storage, Knighton</v>
      </c>
      <c r="E97" s="90" t="str">
        <f>IFERROR(IF(VLOOKUP($A97,'Annex 2 EHV charges'!$D:$O,9,FALSE)=0,"",VLOOKUP($A97,'Annex 2 EHV charges'!$D:$O,9,FALSE)),"")</f>
        <v/>
      </c>
      <c r="F97" s="91">
        <f>IFERROR(IF(VLOOKUP($A97,'Annex 2 EHV charges'!$D:$O,10,FALSE)=0,"",VLOOKUP($A97,'Annex 2 EHV charges'!$D:$O,10,FALSE)),"")</f>
        <v>6924.94</v>
      </c>
      <c r="G97" s="92">
        <f>IFERROR(IF(VLOOKUP($A97,'Annex 2 EHV charges'!$D:$O,11,FALSE)=0,"",VLOOKUP($A97,'Annex 2 EHV charges'!$D:$O,11,FALSE)),"")</f>
        <v>0.05</v>
      </c>
      <c r="H97" s="92">
        <f>IFERROR(IF(VLOOKUP($A97,'Annex 2 EHV charges'!$D:$O,12,FALSE)=0,"",VLOOKUP($A97,'Annex 2 EHV charges'!$D:$O,12,FALSE)),"")</f>
        <v>0.05</v>
      </c>
    </row>
    <row r="98" spans="1:8" x14ac:dyDescent="0.2">
      <c r="A98" s="89" t="str">
        <f t="array" ref="A98">IFERROR(INDEX('Annex 2 EHV charges'!$D$11:$D$260, MATCH(0, IF(ISBLANK('Annex 2 EHV charges'!$D$11:$D$260),1, COUNTIF(A$4:$A97, 'Annex 2 EHV charges'!$D$11:$D$260)), 0)),"")</f>
        <v>New Export 23</v>
      </c>
      <c r="B98" s="88" t="str">
        <f>IF($A98="","",VLOOKUP($A98,'Annex 2 EHV charges'!$D:$O,2,0))</f>
        <v>New Export 23</v>
      </c>
      <c r="C98" s="89" t="str">
        <f>IF($A98="","",VLOOKUP($A98,'Annex 2 EHV charges'!$D:$O,3,0))</f>
        <v>New Export 23</v>
      </c>
      <c r="D98" s="88" t="str">
        <f>IF($A98="","",VLOOKUP($A98,'Annex 2 EHV charges'!$D:$O,4,0))</f>
        <v>Land off, Kingstone Road, Slimbridge</v>
      </c>
      <c r="E98" s="90">
        <f>IFERROR(IF(VLOOKUP($A98,'Annex 2 EHV charges'!$D:$O,9,FALSE)=0,"",VLOOKUP($A98,'Annex 2 EHV charges'!$D:$O,9,FALSE)),"")</f>
        <v>-0.93500000000000005</v>
      </c>
      <c r="F98" s="91">
        <f>IFERROR(IF(VLOOKUP($A98,'Annex 2 EHV charges'!$D:$O,10,FALSE)=0,"",VLOOKUP($A98,'Annex 2 EHV charges'!$D:$O,10,FALSE)),"")</f>
        <v>2371.59</v>
      </c>
      <c r="G98" s="92">
        <f>IFERROR(IF(VLOOKUP($A98,'Annex 2 EHV charges'!$D:$O,11,FALSE)=0,"",VLOOKUP($A98,'Annex 2 EHV charges'!$D:$O,11,FALSE)),"")</f>
        <v>0.05</v>
      </c>
      <c r="H98" s="92">
        <f>IFERROR(IF(VLOOKUP($A98,'Annex 2 EHV charges'!$D:$O,12,FALSE)=0,"",VLOOKUP($A98,'Annex 2 EHV charges'!$D:$O,12,FALSE)),"")</f>
        <v>0.05</v>
      </c>
    </row>
    <row r="99" spans="1:8" x14ac:dyDescent="0.2">
      <c r="A99" s="89" t="str">
        <f t="array" ref="A99">IFERROR(INDEX('Annex 2 EHV charges'!$D$11:$D$260, MATCH(0, IF(ISBLANK('Annex 2 EHV charges'!$D$11:$D$260),1, COUNTIF(A$4:$A98, 'Annex 2 EHV charges'!$D$11:$D$260)), 0)),"")</f>
        <v>New Export 24</v>
      </c>
      <c r="B99" s="88" t="str">
        <f>IF($A99="","",VLOOKUP($A99,'Annex 2 EHV charges'!$D:$O,2,0))</f>
        <v>New Export 24</v>
      </c>
      <c r="C99" s="89" t="str">
        <f>IF($A99="","",VLOOKUP($A99,'Annex 2 EHV charges'!$D:$O,3,0))</f>
        <v>New Export 24</v>
      </c>
      <c r="D99" s="88" t="str">
        <f>IF($A99="","",VLOOKUP($A99,'Annex 2 EHV charges'!$D:$O,4,0))</f>
        <v>Longney Estate</v>
      </c>
      <c r="E99" s="90" t="str">
        <f>IFERROR(IF(VLOOKUP($A99,'Annex 2 EHV charges'!$D:$O,9,FALSE)=0,"",VLOOKUP($A99,'Annex 2 EHV charges'!$D:$O,9,FALSE)),"")</f>
        <v/>
      </c>
      <c r="F99" s="91">
        <f>IFERROR(IF(VLOOKUP($A99,'Annex 2 EHV charges'!$D:$O,10,FALSE)=0,"",VLOOKUP($A99,'Annex 2 EHV charges'!$D:$O,10,FALSE)),"")</f>
        <v>7527.3</v>
      </c>
      <c r="G99" s="92">
        <f>IFERROR(IF(VLOOKUP($A99,'Annex 2 EHV charges'!$D:$O,11,FALSE)=0,"",VLOOKUP($A99,'Annex 2 EHV charges'!$D:$O,11,FALSE)),"")</f>
        <v>0.05</v>
      </c>
      <c r="H99" s="92">
        <f>IFERROR(IF(VLOOKUP($A99,'Annex 2 EHV charges'!$D:$O,12,FALSE)=0,"",VLOOKUP($A99,'Annex 2 EHV charges'!$D:$O,12,FALSE)),"")</f>
        <v>0.05</v>
      </c>
    </row>
    <row r="100" spans="1:8" x14ac:dyDescent="0.2">
      <c r="A100" s="89" t="str">
        <f t="array" ref="A100">IFERROR(INDEX('Annex 2 EHV charges'!$D$11:$D$260, MATCH(0, IF(ISBLANK('Annex 2 EHV charges'!$D$11:$D$260),1, COUNTIF(A$4:$A99, 'Annex 2 EHV charges'!$D$11:$D$260)), 0)),"")</f>
        <v>New Export 25</v>
      </c>
      <c r="B100" s="88" t="str">
        <f>IF($A100="","",VLOOKUP($A100,'Annex 2 EHV charges'!$D:$O,2,0))</f>
        <v>New Export 25</v>
      </c>
      <c r="C100" s="89" t="str">
        <f>IF($A100="","",VLOOKUP($A100,'Annex 2 EHV charges'!$D:$O,3,0))</f>
        <v>New Export 25</v>
      </c>
      <c r="D100" s="88" t="str">
        <f>IF($A100="","",VLOOKUP($A100,'Annex 2 EHV charges'!$D:$O,4,0))</f>
        <v>Maybrook Road</v>
      </c>
      <c r="E100" s="90" t="str">
        <f>IFERROR(IF(VLOOKUP($A100,'Annex 2 EHV charges'!$D:$O,9,FALSE)=0,"",VLOOKUP($A100,'Annex 2 EHV charges'!$D:$O,9,FALSE)),"")</f>
        <v/>
      </c>
      <c r="F100" s="91">
        <f>IFERROR(IF(VLOOKUP($A100,'Annex 2 EHV charges'!$D:$O,10,FALSE)=0,"",VLOOKUP($A100,'Annex 2 EHV charges'!$D:$O,10,FALSE)),"")</f>
        <v>1291.1400000000001</v>
      </c>
      <c r="G100" s="92">
        <f>IFERROR(IF(VLOOKUP($A100,'Annex 2 EHV charges'!$D:$O,11,FALSE)=0,"",VLOOKUP($A100,'Annex 2 EHV charges'!$D:$O,11,FALSE)),"")</f>
        <v>0.05</v>
      </c>
      <c r="H100" s="92">
        <f>IFERROR(IF(VLOOKUP($A100,'Annex 2 EHV charges'!$D:$O,12,FALSE)=0,"",VLOOKUP($A100,'Annex 2 EHV charges'!$D:$O,12,FALSE)),"")</f>
        <v>0.05</v>
      </c>
    </row>
    <row r="101" spans="1:8" x14ac:dyDescent="0.2">
      <c r="A101" s="89" t="str">
        <f t="array" ref="A101">IFERROR(INDEX('Annex 2 EHV charges'!$D$11:$D$260, MATCH(0, IF(ISBLANK('Annex 2 EHV charges'!$D$11:$D$260),1, COUNTIF(A$4:$A100, 'Annex 2 EHV charges'!$D$11:$D$260)), 0)),"")</f>
        <v>New Export 26</v>
      </c>
      <c r="B101" s="88" t="str">
        <f>IF($A101="","",VLOOKUP($A101,'Annex 2 EHV charges'!$D:$O,2,0))</f>
        <v>New Export 26</v>
      </c>
      <c r="C101" s="89" t="str">
        <f>IF($A101="","",VLOOKUP($A101,'Annex 2 EHV charges'!$D:$O,3,0))</f>
        <v>New Export 26</v>
      </c>
      <c r="D101" s="88" t="str">
        <f>IF($A101="","",VLOOKUP($A101,'Annex 2 EHV charges'!$D:$O,4,0))</f>
        <v>Meadow Solar Farm</v>
      </c>
      <c r="E101" s="90" t="str">
        <f>IFERROR(IF(VLOOKUP($A101,'Annex 2 EHV charges'!$D:$O,9,FALSE)=0,"",VLOOKUP($A101,'Annex 2 EHV charges'!$D:$O,9,FALSE)),"")</f>
        <v/>
      </c>
      <c r="F101" s="91">
        <f>IFERROR(IF(VLOOKUP($A101,'Annex 2 EHV charges'!$D:$O,10,FALSE)=0,"",VLOOKUP($A101,'Annex 2 EHV charges'!$D:$O,10,FALSE)),"")</f>
        <v>4042.81</v>
      </c>
      <c r="G101" s="92">
        <f>IFERROR(IF(VLOOKUP($A101,'Annex 2 EHV charges'!$D:$O,11,FALSE)=0,"",VLOOKUP($A101,'Annex 2 EHV charges'!$D:$O,11,FALSE)),"")</f>
        <v>0.05</v>
      </c>
      <c r="H101" s="92">
        <f>IFERROR(IF(VLOOKUP($A101,'Annex 2 EHV charges'!$D:$O,12,FALSE)=0,"",VLOOKUP($A101,'Annex 2 EHV charges'!$D:$O,12,FALSE)),"")</f>
        <v>0.05</v>
      </c>
    </row>
    <row r="102" spans="1:8" x14ac:dyDescent="0.2">
      <c r="A102" s="89" t="str">
        <f t="array" ref="A102">IFERROR(INDEX('Annex 2 EHV charges'!$D$11:$D$260, MATCH(0, IF(ISBLANK('Annex 2 EHV charges'!$D$11:$D$260),1, COUNTIF(A$4:$A101, 'Annex 2 EHV charges'!$D$11:$D$260)), 0)),"")</f>
        <v>New Export 27</v>
      </c>
      <c r="B102" s="88" t="str">
        <f>IF($A102="","",VLOOKUP($A102,'Annex 2 EHV charges'!$D:$O,2,0))</f>
        <v>New Export 27</v>
      </c>
      <c r="C102" s="89" t="str">
        <f>IF($A102="","",VLOOKUP($A102,'Annex 2 EHV charges'!$D:$O,3,0))</f>
        <v>New Export 27</v>
      </c>
      <c r="D102" s="88" t="str">
        <f>IF($A102="","",VLOOKUP($A102,'Annex 2 EHV charges'!$D:$O,4,0))</f>
        <v>Murrells End Farm PV</v>
      </c>
      <c r="E102" s="90" t="str">
        <f>IFERROR(IF(VLOOKUP($A102,'Annex 2 EHV charges'!$D:$O,9,FALSE)=0,"",VLOOKUP($A102,'Annex 2 EHV charges'!$D:$O,9,FALSE)),"")</f>
        <v/>
      </c>
      <c r="F102" s="91">
        <f>IFERROR(IF(VLOOKUP($A102,'Annex 2 EHV charges'!$D:$O,10,FALSE)=0,"",VLOOKUP($A102,'Annex 2 EHV charges'!$D:$O,10,FALSE)),"")</f>
        <v>2399.88</v>
      </c>
      <c r="G102" s="92">
        <f>IFERROR(IF(VLOOKUP($A102,'Annex 2 EHV charges'!$D:$O,11,FALSE)=0,"",VLOOKUP($A102,'Annex 2 EHV charges'!$D:$O,11,FALSE)),"")</f>
        <v>0.05</v>
      </c>
      <c r="H102" s="92">
        <f>IFERROR(IF(VLOOKUP($A102,'Annex 2 EHV charges'!$D:$O,12,FALSE)=0,"",VLOOKUP($A102,'Annex 2 EHV charges'!$D:$O,12,FALSE)),"")</f>
        <v>0.05</v>
      </c>
    </row>
    <row r="103" spans="1:8" x14ac:dyDescent="0.2">
      <c r="A103" s="89" t="str">
        <f t="array" ref="A103">IFERROR(INDEX('Annex 2 EHV charges'!$D$11:$D$260, MATCH(0, IF(ISBLANK('Annex 2 EHV charges'!$D$11:$D$260),1, COUNTIF(A$4:$A102, 'Annex 2 EHV charges'!$D$11:$D$260)), 0)),"")</f>
        <v>New Export 28</v>
      </c>
      <c r="B103" s="88" t="str">
        <f>IF($A103="","",VLOOKUP($A103,'Annex 2 EHV charges'!$D:$O,2,0))</f>
        <v>New Export 28</v>
      </c>
      <c r="C103" s="89" t="str">
        <f>IF($A103="","",VLOOKUP($A103,'Annex 2 EHV charges'!$D:$O,3,0))</f>
        <v>New Export 28</v>
      </c>
      <c r="D103" s="88" t="str">
        <f>IF($A103="","",VLOOKUP($A103,'Annex 2 EHV charges'!$D:$O,4,0))</f>
        <v>Noken Solar Farm</v>
      </c>
      <c r="E103" s="90" t="str">
        <f>IFERROR(IF(VLOOKUP($A103,'Annex 2 EHV charges'!$D:$O,9,FALSE)=0,"",VLOOKUP($A103,'Annex 2 EHV charges'!$D:$O,9,FALSE)),"")</f>
        <v/>
      </c>
      <c r="F103" s="91">
        <f>IFERROR(IF(VLOOKUP($A103,'Annex 2 EHV charges'!$D:$O,10,FALSE)=0,"",VLOOKUP($A103,'Annex 2 EHV charges'!$D:$O,10,FALSE)),"")</f>
        <v>2407.2199999999998</v>
      </c>
      <c r="G103" s="92">
        <f>IFERROR(IF(VLOOKUP($A103,'Annex 2 EHV charges'!$D:$O,11,FALSE)=0,"",VLOOKUP($A103,'Annex 2 EHV charges'!$D:$O,11,FALSE)),"")</f>
        <v>0.05</v>
      </c>
      <c r="H103" s="92">
        <f>IFERROR(IF(VLOOKUP($A103,'Annex 2 EHV charges'!$D:$O,12,FALSE)=0,"",VLOOKUP($A103,'Annex 2 EHV charges'!$D:$O,12,FALSE)),"")</f>
        <v>0.05</v>
      </c>
    </row>
    <row r="104" spans="1:8" x14ac:dyDescent="0.2">
      <c r="A104" s="89" t="str">
        <f t="array" ref="A104">IFERROR(INDEX('Annex 2 EHV charges'!$D$11:$D$260, MATCH(0, IF(ISBLANK('Annex 2 EHV charges'!$D$11:$D$260),1, COUNTIF(A$4:$A103, 'Annex 2 EHV charges'!$D$11:$D$260)), 0)),"")</f>
        <v>New Export 29</v>
      </c>
      <c r="B104" s="88" t="str">
        <f>IF($A104="","",VLOOKUP($A104,'Annex 2 EHV charges'!$D:$O,2,0))</f>
        <v>New Export 29</v>
      </c>
      <c r="C104" s="89" t="str">
        <f>IF($A104="","",VLOOKUP($A104,'Annex 2 EHV charges'!$D:$O,3,0))</f>
        <v>New Export 29</v>
      </c>
      <c r="D104" s="88" t="str">
        <f>IF($A104="","",VLOOKUP($A104,'Annex 2 EHV charges'!$D:$O,4,0))</f>
        <v>Peplow</v>
      </c>
      <c r="E104" s="90" t="str">
        <f>IFERROR(IF(VLOOKUP($A104,'Annex 2 EHV charges'!$D:$O,9,FALSE)=0,"",VLOOKUP($A104,'Annex 2 EHV charges'!$D:$O,9,FALSE)),"")</f>
        <v/>
      </c>
      <c r="F104" s="91">
        <f>IFERROR(IF(VLOOKUP($A104,'Annex 2 EHV charges'!$D:$O,10,FALSE)=0,"",VLOOKUP($A104,'Annex 2 EHV charges'!$D:$O,10,FALSE)),"")</f>
        <v>64996.82</v>
      </c>
      <c r="G104" s="92">
        <f>IFERROR(IF(VLOOKUP($A104,'Annex 2 EHV charges'!$D:$O,11,FALSE)=0,"",VLOOKUP($A104,'Annex 2 EHV charges'!$D:$O,11,FALSE)),"")</f>
        <v>0.05</v>
      </c>
      <c r="H104" s="92">
        <f>IFERROR(IF(VLOOKUP($A104,'Annex 2 EHV charges'!$D:$O,12,FALSE)=0,"",VLOOKUP($A104,'Annex 2 EHV charges'!$D:$O,12,FALSE)),"")</f>
        <v>0.05</v>
      </c>
    </row>
    <row r="105" spans="1:8" x14ac:dyDescent="0.2">
      <c r="A105" s="89" t="str">
        <f t="array" ref="A105">IFERROR(INDEX('Annex 2 EHV charges'!$D$11:$D$260, MATCH(0, IF(ISBLANK('Annex 2 EHV charges'!$D$11:$D$260),1, COUNTIF(A$4:$A104, 'Annex 2 EHV charges'!$D$11:$D$260)), 0)),"")</f>
        <v>New Export 30</v>
      </c>
      <c r="B105" s="88" t="str">
        <f>IF($A105="","",VLOOKUP($A105,'Annex 2 EHV charges'!$D:$O,2,0))</f>
        <v>New Export 30</v>
      </c>
      <c r="C105" s="89" t="str">
        <f>IF($A105="","",VLOOKUP($A105,'Annex 2 EHV charges'!$D:$O,3,0))</f>
        <v>New Export 30</v>
      </c>
      <c r="D105" s="88" t="str">
        <f>IF($A105="","",VLOOKUP($A105,'Annex 2 EHV charges'!$D:$O,4,0))</f>
        <v>Pepwell Battery &amp; PV</v>
      </c>
      <c r="E105" s="90">
        <f>IFERROR(IF(VLOOKUP($A105,'Annex 2 EHV charges'!$D:$O,9,FALSE)=0,"",VLOOKUP($A105,'Annex 2 EHV charges'!$D:$O,9,FALSE)),"")</f>
        <v>-4.6879999999999997</v>
      </c>
      <c r="F105" s="91">
        <f>IFERROR(IF(VLOOKUP($A105,'Annex 2 EHV charges'!$D:$O,10,FALSE)=0,"",VLOOKUP($A105,'Annex 2 EHV charges'!$D:$O,10,FALSE)),"")</f>
        <v>899.77</v>
      </c>
      <c r="G105" s="92">
        <f>IFERROR(IF(VLOOKUP($A105,'Annex 2 EHV charges'!$D:$O,11,FALSE)=0,"",VLOOKUP($A105,'Annex 2 EHV charges'!$D:$O,11,FALSE)),"")</f>
        <v>0.05</v>
      </c>
      <c r="H105" s="92">
        <f>IFERROR(IF(VLOOKUP($A105,'Annex 2 EHV charges'!$D:$O,12,FALSE)=0,"",VLOOKUP($A105,'Annex 2 EHV charges'!$D:$O,12,FALSE)),"")</f>
        <v>0.05</v>
      </c>
    </row>
    <row r="106" spans="1:8" x14ac:dyDescent="0.2">
      <c r="A106" s="89" t="str">
        <f t="array" ref="A106">IFERROR(INDEX('Annex 2 EHV charges'!$D$11:$D$260, MATCH(0, IF(ISBLANK('Annex 2 EHV charges'!$D$11:$D$260),1, COUNTIF(A$4:$A105, 'Annex 2 EHV charges'!$D$11:$D$260)), 0)),"")</f>
        <v>New Export 31</v>
      </c>
      <c r="B106" s="88" t="str">
        <f>IF($A106="","",VLOOKUP($A106,'Annex 2 EHV charges'!$D:$O,2,0))</f>
        <v>New Export 31</v>
      </c>
      <c r="C106" s="89" t="str">
        <f>IF($A106="","",VLOOKUP($A106,'Annex 2 EHV charges'!$D:$O,3,0))</f>
        <v>New Export 31</v>
      </c>
      <c r="D106" s="88" t="str">
        <f>IF($A106="","",VLOOKUP($A106,'Annex 2 EHV charges'!$D:$O,4,0))</f>
        <v>Perseverance Old School Lane</v>
      </c>
      <c r="E106" s="90">
        <f>IFERROR(IF(VLOOKUP($A106,'Annex 2 EHV charges'!$D:$O,9,FALSE)=0,"",VLOOKUP($A106,'Annex 2 EHV charges'!$D:$O,9,FALSE)),"")</f>
        <v>-4.2709999999999999</v>
      </c>
      <c r="F106" s="91">
        <f>IFERROR(IF(VLOOKUP($A106,'Annex 2 EHV charges'!$D:$O,10,FALSE)=0,"",VLOOKUP($A106,'Annex 2 EHV charges'!$D:$O,10,FALSE)),"")</f>
        <v>727.08</v>
      </c>
      <c r="G106" s="92">
        <f>IFERROR(IF(VLOOKUP($A106,'Annex 2 EHV charges'!$D:$O,11,FALSE)=0,"",VLOOKUP($A106,'Annex 2 EHV charges'!$D:$O,11,FALSE)),"")</f>
        <v>0.05</v>
      </c>
      <c r="H106" s="92">
        <f>IFERROR(IF(VLOOKUP($A106,'Annex 2 EHV charges'!$D:$O,12,FALSE)=0,"",VLOOKUP($A106,'Annex 2 EHV charges'!$D:$O,12,FALSE)),"")</f>
        <v>0.05</v>
      </c>
    </row>
    <row r="107" spans="1:8" x14ac:dyDescent="0.2">
      <c r="A107" s="89" t="str">
        <f t="array" ref="A107">IFERROR(INDEX('Annex 2 EHV charges'!$D$11:$D$260, MATCH(0, IF(ISBLANK('Annex 2 EHV charges'!$D$11:$D$260),1, COUNTIF(A$4:$A106, 'Annex 2 EHV charges'!$D$11:$D$260)), 0)),"")</f>
        <v>New Export 32</v>
      </c>
      <c r="B107" s="88" t="str">
        <f>IF($A107="","",VLOOKUP($A107,'Annex 2 EHV charges'!$D:$O,2,0))</f>
        <v>New Export 32</v>
      </c>
      <c r="C107" s="89" t="str">
        <f>IF($A107="","",VLOOKUP($A107,'Annex 2 EHV charges'!$D:$O,3,0))</f>
        <v>New Export 32</v>
      </c>
      <c r="D107" s="88" t="str">
        <f>IF($A107="","",VLOOKUP($A107,'Annex 2 EHV charges'!$D:$O,4,0))</f>
        <v>Ploddy House Farm</v>
      </c>
      <c r="E107" s="90" t="str">
        <f>IFERROR(IF(VLOOKUP($A107,'Annex 2 EHV charges'!$D:$O,9,FALSE)=0,"",VLOOKUP($A107,'Annex 2 EHV charges'!$D:$O,9,FALSE)),"")</f>
        <v/>
      </c>
      <c r="F107" s="91">
        <f>IFERROR(IF(VLOOKUP($A107,'Annex 2 EHV charges'!$D:$O,10,FALSE)=0,"",VLOOKUP($A107,'Annex 2 EHV charges'!$D:$O,10,FALSE)),"")</f>
        <v>2160.98</v>
      </c>
      <c r="G107" s="92">
        <f>IFERROR(IF(VLOOKUP($A107,'Annex 2 EHV charges'!$D:$O,11,FALSE)=0,"",VLOOKUP($A107,'Annex 2 EHV charges'!$D:$O,11,FALSE)),"")</f>
        <v>0.05</v>
      </c>
      <c r="H107" s="92">
        <f>IFERROR(IF(VLOOKUP($A107,'Annex 2 EHV charges'!$D:$O,12,FALSE)=0,"",VLOOKUP($A107,'Annex 2 EHV charges'!$D:$O,12,FALSE)),"")</f>
        <v>0.05</v>
      </c>
    </row>
    <row r="108" spans="1:8" x14ac:dyDescent="0.2">
      <c r="A108" s="89" t="str">
        <f t="array" ref="A108">IFERROR(INDEX('Annex 2 EHV charges'!$D$11:$D$260, MATCH(0, IF(ISBLANK('Annex 2 EHV charges'!$D$11:$D$260),1, COUNTIF(A$4:$A107, 'Annex 2 EHV charges'!$D$11:$D$260)), 0)),"")</f>
        <v>New Export 34</v>
      </c>
      <c r="B108" s="88" t="str">
        <f>IF($A108="","",VLOOKUP($A108,'Annex 2 EHV charges'!$D:$O,2,0))</f>
        <v>New Export 34</v>
      </c>
      <c r="C108" s="89" t="str">
        <f>IF($A108="","",VLOOKUP($A108,'Annex 2 EHV charges'!$D:$O,3,0))</f>
        <v>New Export 34</v>
      </c>
      <c r="D108" s="88" t="str">
        <f>IF($A108="","",VLOOKUP($A108,'Annex 2 EHV charges'!$D:$O,4,0))</f>
        <v>Radbrooke Pastures PV</v>
      </c>
      <c r="E108" s="90" t="str">
        <f>IFERROR(IF(VLOOKUP($A108,'Annex 2 EHV charges'!$D:$O,9,FALSE)=0,"",VLOOKUP($A108,'Annex 2 EHV charges'!$D:$O,9,FALSE)),"")</f>
        <v/>
      </c>
      <c r="F108" s="91">
        <f>IFERROR(IF(VLOOKUP($A108,'Annex 2 EHV charges'!$D:$O,10,FALSE)=0,"",VLOOKUP($A108,'Annex 2 EHV charges'!$D:$O,10,FALSE)),"")</f>
        <v>1854.78</v>
      </c>
      <c r="G108" s="92">
        <f>IFERROR(IF(VLOOKUP($A108,'Annex 2 EHV charges'!$D:$O,11,FALSE)=0,"",VLOOKUP($A108,'Annex 2 EHV charges'!$D:$O,11,FALSE)),"")</f>
        <v>0.05</v>
      </c>
      <c r="H108" s="92">
        <f>IFERROR(IF(VLOOKUP($A108,'Annex 2 EHV charges'!$D:$O,12,FALSE)=0,"",VLOOKUP($A108,'Annex 2 EHV charges'!$D:$O,12,FALSE)),"")</f>
        <v>0.05</v>
      </c>
    </row>
    <row r="109" spans="1:8" x14ac:dyDescent="0.2">
      <c r="A109" s="89" t="str">
        <f t="array" ref="A109">IFERROR(INDEX('Annex 2 EHV charges'!$D$11:$D$260, MATCH(0, IF(ISBLANK('Annex 2 EHV charges'!$D$11:$D$260),1, COUNTIF(A$4:$A108, 'Annex 2 EHV charges'!$D$11:$D$260)), 0)),"")</f>
        <v>New Export 35</v>
      </c>
      <c r="B109" s="88" t="str">
        <f>IF($A109="","",VLOOKUP($A109,'Annex 2 EHV charges'!$D:$O,2,0))</f>
        <v>New Export 35</v>
      </c>
      <c r="C109" s="89" t="str">
        <f>IF($A109="","",VLOOKUP($A109,'Annex 2 EHV charges'!$D:$O,3,0))</f>
        <v>New Export 35</v>
      </c>
      <c r="D109" s="88" t="str">
        <f>IF($A109="","",VLOOKUP($A109,'Annex 2 EHV charges'!$D:$O,4,0))</f>
        <v>Rag Lane Solar (40MW)</v>
      </c>
      <c r="E109" s="90" t="str">
        <f>IFERROR(IF(VLOOKUP($A109,'Annex 2 EHV charges'!$D:$O,9,FALSE)=0,"",VLOOKUP($A109,'Annex 2 EHV charges'!$D:$O,9,FALSE)),"")</f>
        <v/>
      </c>
      <c r="F109" s="91">
        <f>IFERROR(IF(VLOOKUP($A109,'Annex 2 EHV charges'!$D:$O,10,FALSE)=0,"",VLOOKUP($A109,'Annex 2 EHV charges'!$D:$O,10,FALSE)),"")</f>
        <v>7436.63</v>
      </c>
      <c r="G109" s="92">
        <f>IFERROR(IF(VLOOKUP($A109,'Annex 2 EHV charges'!$D:$O,11,FALSE)=0,"",VLOOKUP($A109,'Annex 2 EHV charges'!$D:$O,11,FALSE)),"")</f>
        <v>0.05</v>
      </c>
      <c r="H109" s="92">
        <f>IFERROR(IF(VLOOKUP($A109,'Annex 2 EHV charges'!$D:$O,12,FALSE)=0,"",VLOOKUP($A109,'Annex 2 EHV charges'!$D:$O,12,FALSE)),"")</f>
        <v>0.05</v>
      </c>
    </row>
    <row r="110" spans="1:8" x14ac:dyDescent="0.2">
      <c r="A110" s="89" t="str">
        <f t="array" ref="A110">IFERROR(INDEX('Annex 2 EHV charges'!$D$11:$D$260, MATCH(0, IF(ISBLANK('Annex 2 EHV charges'!$D$11:$D$260),1, COUNTIF(A$4:$A109, 'Annex 2 EHV charges'!$D$11:$D$260)), 0)),"")</f>
        <v>New Export 36</v>
      </c>
      <c r="B110" s="88" t="str">
        <f>IF($A110="","",VLOOKUP($A110,'Annex 2 EHV charges'!$D:$O,2,0))</f>
        <v>New Export 36</v>
      </c>
      <c r="C110" s="89" t="str">
        <f>IF($A110="","",VLOOKUP($A110,'Annex 2 EHV charges'!$D:$O,3,0))</f>
        <v>New Export 36</v>
      </c>
      <c r="D110" s="88" t="str">
        <f>IF($A110="","",VLOOKUP($A110,'Annex 2 EHV charges'!$D:$O,4,0))</f>
        <v>Rag Lane Solar, Wotton-Under-Edge</v>
      </c>
      <c r="E110" s="90" t="str">
        <f>IFERROR(IF(VLOOKUP($A110,'Annex 2 EHV charges'!$D:$O,9,FALSE)=0,"",VLOOKUP($A110,'Annex 2 EHV charges'!$D:$O,9,FALSE)),"")</f>
        <v/>
      </c>
      <c r="F110" s="91">
        <f>IFERROR(IF(VLOOKUP($A110,'Annex 2 EHV charges'!$D:$O,10,FALSE)=0,"",VLOOKUP($A110,'Annex 2 EHV charges'!$D:$O,10,FALSE)),"")</f>
        <v>16551.3</v>
      </c>
      <c r="G110" s="92">
        <f>IFERROR(IF(VLOOKUP($A110,'Annex 2 EHV charges'!$D:$O,11,FALSE)=0,"",VLOOKUP($A110,'Annex 2 EHV charges'!$D:$O,11,FALSE)),"")</f>
        <v>0.05</v>
      </c>
      <c r="H110" s="92">
        <f>IFERROR(IF(VLOOKUP($A110,'Annex 2 EHV charges'!$D:$O,12,FALSE)=0,"",VLOOKUP($A110,'Annex 2 EHV charges'!$D:$O,12,FALSE)),"")</f>
        <v>0.05</v>
      </c>
    </row>
    <row r="111" spans="1:8" x14ac:dyDescent="0.2">
      <c r="A111" s="89" t="str">
        <f t="array" ref="A111">IFERROR(INDEX('Annex 2 EHV charges'!$D$11:$D$260, MATCH(0, IF(ISBLANK('Annex 2 EHV charges'!$D$11:$D$260),1, COUNTIF(A$4:$A110, 'Annex 2 EHV charges'!$D$11:$D$260)), 0)),"")</f>
        <v>New Export 37</v>
      </c>
      <c r="B111" s="88" t="str">
        <f>IF($A111="","",VLOOKUP($A111,'Annex 2 EHV charges'!$D:$O,2,0))</f>
        <v>New Export 37</v>
      </c>
      <c r="C111" s="89" t="str">
        <f>IF($A111="","",VLOOKUP($A111,'Annex 2 EHV charges'!$D:$O,3,0))</f>
        <v>New Export 37</v>
      </c>
      <c r="D111" s="88" t="str">
        <f>IF($A111="","",VLOOKUP($A111,'Annex 2 EHV charges'!$D:$O,4,0))</f>
        <v>Ryall</v>
      </c>
      <c r="E111" s="90" t="str">
        <f>IFERROR(IF(VLOOKUP($A111,'Annex 2 EHV charges'!$D:$O,9,FALSE)=0,"",VLOOKUP($A111,'Annex 2 EHV charges'!$D:$O,9,FALSE)),"")</f>
        <v/>
      </c>
      <c r="F111" s="91">
        <f>IFERROR(IF(VLOOKUP($A111,'Annex 2 EHV charges'!$D:$O,10,FALSE)=0,"",VLOOKUP($A111,'Annex 2 EHV charges'!$D:$O,10,FALSE)),"")</f>
        <v>2098.7399999999998</v>
      </c>
      <c r="G111" s="92">
        <f>IFERROR(IF(VLOOKUP($A111,'Annex 2 EHV charges'!$D:$O,11,FALSE)=0,"",VLOOKUP($A111,'Annex 2 EHV charges'!$D:$O,11,FALSE)),"")</f>
        <v>0.05</v>
      </c>
      <c r="H111" s="92">
        <f>IFERROR(IF(VLOOKUP($A111,'Annex 2 EHV charges'!$D:$O,12,FALSE)=0,"",VLOOKUP($A111,'Annex 2 EHV charges'!$D:$O,12,FALSE)),"")</f>
        <v>0.05</v>
      </c>
    </row>
    <row r="112" spans="1:8" x14ac:dyDescent="0.2">
      <c r="A112" s="89" t="str">
        <f t="array" ref="A112">IFERROR(INDEX('Annex 2 EHV charges'!$D$11:$D$260, MATCH(0, IF(ISBLANK('Annex 2 EHV charges'!$D$11:$D$260),1, COUNTIF(A$4:$A111, 'Annex 2 EHV charges'!$D$11:$D$260)), 0)),"")</f>
        <v>New Export 38</v>
      </c>
      <c r="B112" s="88" t="str">
        <f>IF($A112="","",VLOOKUP($A112,'Annex 2 EHV charges'!$D:$O,2,0))</f>
        <v>New Export 38</v>
      </c>
      <c r="C112" s="89" t="str">
        <f>IF($A112="","",VLOOKUP($A112,'Annex 2 EHV charges'!$D:$O,3,0))</f>
        <v>New Export 38</v>
      </c>
      <c r="D112" s="88" t="str">
        <f>IF($A112="","",VLOOKUP($A112,'Annex 2 EHV charges'!$D:$O,4,0))</f>
        <v>Sinclair Wks Gas Gen</v>
      </c>
      <c r="E112" s="90" t="str">
        <f>IFERROR(IF(VLOOKUP($A112,'Annex 2 EHV charges'!$D:$O,9,FALSE)=0,"",VLOOKUP($A112,'Annex 2 EHV charges'!$D:$O,9,FALSE)),"")</f>
        <v/>
      </c>
      <c r="F112" s="91">
        <f>IFERROR(IF(VLOOKUP($A112,'Annex 2 EHV charges'!$D:$O,10,FALSE)=0,"",VLOOKUP($A112,'Annex 2 EHV charges'!$D:$O,10,FALSE)),"")</f>
        <v>179.22</v>
      </c>
      <c r="G112" s="92">
        <f>IFERROR(IF(VLOOKUP($A112,'Annex 2 EHV charges'!$D:$O,11,FALSE)=0,"",VLOOKUP($A112,'Annex 2 EHV charges'!$D:$O,11,FALSE)),"")</f>
        <v>0.05</v>
      </c>
      <c r="H112" s="92">
        <f>IFERROR(IF(VLOOKUP($A112,'Annex 2 EHV charges'!$D:$O,12,FALSE)=0,"",VLOOKUP($A112,'Annex 2 EHV charges'!$D:$O,12,FALSE)),"")</f>
        <v>0.05</v>
      </c>
    </row>
    <row r="113" spans="1:8" x14ac:dyDescent="0.2">
      <c r="A113" s="89" t="str">
        <f t="array" ref="A113">IFERROR(INDEX('Annex 2 EHV charges'!$D$11:$D$260, MATCH(0, IF(ISBLANK('Annex 2 EHV charges'!$D$11:$D$260),1, COUNTIF(A$4:$A112, 'Annex 2 EHV charges'!$D$11:$D$260)), 0)),"")</f>
        <v>New Export 39</v>
      </c>
      <c r="B113" s="88" t="str">
        <f>IF($A113="","",VLOOKUP($A113,'Annex 2 EHV charges'!$D:$O,2,0))</f>
        <v>New Export 39</v>
      </c>
      <c r="C113" s="89" t="str">
        <f>IF($A113="","",VLOOKUP($A113,'Annex 2 EHV charges'!$D:$O,3,0))</f>
        <v>New Export 39</v>
      </c>
      <c r="D113" s="88" t="str">
        <f>IF($A113="","",VLOOKUP($A113,'Annex 2 EHV charges'!$D:$O,4,0))</f>
        <v>Stratford Road Gas</v>
      </c>
      <c r="E113" s="90" t="str">
        <f>IFERROR(IF(VLOOKUP($A113,'Annex 2 EHV charges'!$D:$O,9,FALSE)=0,"",VLOOKUP($A113,'Annex 2 EHV charges'!$D:$O,9,FALSE)),"")</f>
        <v/>
      </c>
      <c r="F113" s="91">
        <f>IFERROR(IF(VLOOKUP($A113,'Annex 2 EHV charges'!$D:$O,10,FALSE)=0,"",VLOOKUP($A113,'Annex 2 EHV charges'!$D:$O,10,FALSE)),"")</f>
        <v>908.94</v>
      </c>
      <c r="G113" s="92">
        <f>IFERROR(IF(VLOOKUP($A113,'Annex 2 EHV charges'!$D:$O,11,FALSE)=0,"",VLOOKUP($A113,'Annex 2 EHV charges'!$D:$O,11,FALSE)),"")</f>
        <v>0.05</v>
      </c>
      <c r="H113" s="92">
        <f>IFERROR(IF(VLOOKUP($A113,'Annex 2 EHV charges'!$D:$O,12,FALSE)=0,"",VLOOKUP($A113,'Annex 2 EHV charges'!$D:$O,12,FALSE)),"")</f>
        <v>0.05</v>
      </c>
    </row>
    <row r="114" spans="1:8" x14ac:dyDescent="0.2">
      <c r="A114" s="89" t="str">
        <f t="array" ref="A114">IFERROR(INDEX('Annex 2 EHV charges'!$D$11:$D$260, MATCH(0, IF(ISBLANK('Annex 2 EHV charges'!$D$11:$D$260),1, COUNTIF(A$4:$A113, 'Annex 2 EHV charges'!$D$11:$D$260)), 0)),"")</f>
        <v>New Export 40</v>
      </c>
      <c r="B114" s="88" t="str">
        <f>IF($A114="","",VLOOKUP($A114,'Annex 2 EHV charges'!$D:$O,2,0))</f>
        <v>New Export 40</v>
      </c>
      <c r="C114" s="89" t="str">
        <f>IF($A114="","",VLOOKUP($A114,'Annex 2 EHV charges'!$D:$O,3,0))</f>
        <v>New Export 40</v>
      </c>
      <c r="D114" s="88" t="str">
        <f>IF($A114="","",VLOOKUP($A114,'Annex 2 EHV charges'!$D:$O,4,0))</f>
        <v>Whitehouse farm BESS</v>
      </c>
      <c r="E114" s="90">
        <f>IFERROR(IF(VLOOKUP($A114,'Annex 2 EHV charges'!$D:$O,9,FALSE)=0,"",VLOOKUP($A114,'Annex 2 EHV charges'!$D:$O,9,FALSE)),"")</f>
        <v>-4.6879999999999997</v>
      </c>
      <c r="F114" s="91">
        <f>IFERROR(IF(VLOOKUP($A114,'Annex 2 EHV charges'!$D:$O,10,FALSE)=0,"",VLOOKUP($A114,'Annex 2 EHV charges'!$D:$O,10,FALSE)),"")</f>
        <v>1429.59</v>
      </c>
      <c r="G114" s="92">
        <f>IFERROR(IF(VLOOKUP($A114,'Annex 2 EHV charges'!$D:$O,11,FALSE)=0,"",VLOOKUP($A114,'Annex 2 EHV charges'!$D:$O,11,FALSE)),"")</f>
        <v>0.05</v>
      </c>
      <c r="H114" s="92">
        <f>IFERROR(IF(VLOOKUP($A114,'Annex 2 EHV charges'!$D:$O,12,FALSE)=0,"",VLOOKUP($A114,'Annex 2 EHV charges'!$D:$O,12,FALSE)),"")</f>
        <v>0.05</v>
      </c>
    </row>
    <row r="115" spans="1:8" x14ac:dyDescent="0.2">
      <c r="A115" s="89" t="str">
        <f t="array" ref="A115">IFERROR(INDEX('Annex 2 EHV charges'!$D$11:$D$260, MATCH(0, IF(ISBLANK('Annex 2 EHV charges'!$D$11:$D$260),1, COUNTIF(A$4:$A114, 'Annex 2 EHV charges'!$D$11:$D$260)), 0)),"")</f>
        <v>New Export 41</v>
      </c>
      <c r="B115" s="88" t="str">
        <f>IF($A115="","",VLOOKUP($A115,'Annex 2 EHV charges'!$D:$O,2,0))</f>
        <v>New Export 41</v>
      </c>
      <c r="C115" s="89" t="str">
        <f>IF($A115="","",VLOOKUP($A115,'Annex 2 EHV charges'!$D:$O,3,0))</f>
        <v>New Export 41</v>
      </c>
      <c r="D115" s="88" t="str">
        <f>IF($A115="","",VLOOKUP($A115,'Annex 2 EHV charges'!$D:$O,4,0))</f>
        <v>Worlds End  PV</v>
      </c>
      <c r="E115" s="90" t="str">
        <f>IFERROR(IF(VLOOKUP($A115,'Annex 2 EHV charges'!$D:$O,9,FALSE)=0,"",VLOOKUP($A115,'Annex 2 EHV charges'!$D:$O,9,FALSE)),"")</f>
        <v/>
      </c>
      <c r="F115" s="91">
        <f>IFERROR(IF(VLOOKUP($A115,'Annex 2 EHV charges'!$D:$O,10,FALSE)=0,"",VLOOKUP($A115,'Annex 2 EHV charges'!$D:$O,10,FALSE)),"")</f>
        <v>3186.7</v>
      </c>
      <c r="G115" s="92">
        <f>IFERROR(IF(VLOOKUP($A115,'Annex 2 EHV charges'!$D:$O,11,FALSE)=0,"",VLOOKUP($A115,'Annex 2 EHV charges'!$D:$O,11,FALSE)),"")</f>
        <v>0.05</v>
      </c>
      <c r="H115" s="92">
        <f>IFERROR(IF(VLOOKUP($A115,'Annex 2 EHV charges'!$D:$O,12,FALSE)=0,"",VLOOKUP($A115,'Annex 2 EHV charges'!$D:$O,12,FALSE)),"")</f>
        <v>0.05</v>
      </c>
    </row>
    <row r="116" spans="1:8" ht="12.75" customHeight="1" x14ac:dyDescent="0.2">
      <c r="A116" s="89" t="str">
        <f t="array" ref="A116">IFERROR(INDEX('Annex 2 EHV charges'!$D$11:$D$260, MATCH(0, IF(ISBLANK('Annex 2 EHV charges'!$D$11:$D$260),1, COUNTIF(A$4:$A115, 'Annex 2 EHV charges'!$D$11:$D$260)), 0)),"")</f>
        <v/>
      </c>
      <c r="B116" s="88" t="str">
        <f>IF($A116="","",VLOOKUP($A116,'Annex 2 EHV charges'!$D:$O,2,0))</f>
        <v/>
      </c>
      <c r="C116" s="89" t="str">
        <f>IF($A116="","",VLOOKUP($A116,'Annex 2 EHV charges'!$D:$O,3,0))</f>
        <v/>
      </c>
      <c r="D116" s="88" t="str">
        <f>IF($A116="","",VLOOKUP($A116,'Annex 2 EHV charges'!$D:$O,4,0))</f>
        <v/>
      </c>
      <c r="E116" s="90" t="str">
        <f>IFERROR(IF(VLOOKUP($A116,'Annex 2 EHV charges'!$D:$O,9,FALSE)=0,"",VLOOKUP($A116,'Annex 2 EHV charges'!$D:$O,9,FALSE)),"")</f>
        <v/>
      </c>
      <c r="F116" s="91" t="str">
        <f>IFERROR(IF(VLOOKUP($A116,'Annex 2 EHV charges'!$D:$O,10,FALSE)=0,"",VLOOKUP($A116,'Annex 2 EHV charges'!$D:$O,10,FALSE)),"")</f>
        <v/>
      </c>
      <c r="G116" s="92" t="str">
        <f>IFERROR(IF(VLOOKUP($A116,'Annex 2 EHV charges'!$D:$O,11,FALSE)=0,"",VLOOKUP($A116,'Annex 2 EHV charges'!$D:$O,11,FALSE)),"")</f>
        <v/>
      </c>
      <c r="H116" s="92" t="str">
        <f>IFERROR(IF(VLOOKUP($A116,'Annex 2 EHV charges'!$D:$O,12,FALSE)=0,"",VLOOKUP($A116,'Annex 2 EHV charges'!$D:$O,12,FALSE)),"")</f>
        <v/>
      </c>
    </row>
    <row r="117" spans="1:8" ht="12.75" customHeight="1" x14ac:dyDescent="0.2">
      <c r="A117" s="89" t="str">
        <f t="array" ref="A117">IFERROR(INDEX('Annex 2 EHV charges'!$D$11:$D$260, MATCH(0, IF(ISBLANK('Annex 2 EHV charges'!$D$11:$D$260),1, COUNTIF(A$4:$A116, 'Annex 2 EHV charges'!$D$11:$D$260)), 0)),"")</f>
        <v/>
      </c>
      <c r="B117" s="88" t="str">
        <f>IF($A117="","",VLOOKUP($A117,'Annex 2 EHV charges'!$D:$O,2,0))</f>
        <v/>
      </c>
      <c r="C117" s="89" t="str">
        <f>IF($A117="","",VLOOKUP($A117,'Annex 2 EHV charges'!$D:$O,3,0))</f>
        <v/>
      </c>
      <c r="D117" s="88" t="str">
        <f>IF($A117="","",VLOOKUP($A117,'Annex 2 EHV charges'!$D:$O,4,0))</f>
        <v/>
      </c>
      <c r="E117" s="90" t="str">
        <f>IFERROR(IF(VLOOKUP($A117,'Annex 2 EHV charges'!$D:$O,9,FALSE)=0,"",VLOOKUP($A117,'Annex 2 EHV charges'!$D:$O,9,FALSE)),"")</f>
        <v/>
      </c>
      <c r="F117" s="91" t="str">
        <f>IFERROR(IF(VLOOKUP($A117,'Annex 2 EHV charges'!$D:$O,10,FALSE)=0,"",VLOOKUP($A117,'Annex 2 EHV charges'!$D:$O,10,FALSE)),"")</f>
        <v/>
      </c>
      <c r="G117" s="92" t="str">
        <f>IFERROR(IF(VLOOKUP($A117,'Annex 2 EHV charges'!$D:$O,11,FALSE)=0,"",VLOOKUP($A117,'Annex 2 EHV charges'!$D:$O,11,FALSE)),"")</f>
        <v/>
      </c>
      <c r="H117" s="92" t="str">
        <f>IFERROR(IF(VLOOKUP($A117,'Annex 2 EHV charges'!$D:$O,12,FALSE)=0,"",VLOOKUP($A117,'Annex 2 EHV charges'!$D:$O,12,FALSE)),"")</f>
        <v/>
      </c>
    </row>
    <row r="118" spans="1:8" ht="12.75" customHeight="1" x14ac:dyDescent="0.2">
      <c r="A118" s="89" t="str">
        <f t="array" ref="A118">IFERROR(INDEX('Annex 2 EHV charges'!$D$11:$D$260, MATCH(0, IF(ISBLANK('Annex 2 EHV charges'!$D$11:$D$260),1, COUNTIF(A$4:$A117, 'Annex 2 EHV charges'!$D$11:$D$260)), 0)),"")</f>
        <v/>
      </c>
      <c r="B118" s="88" t="str">
        <f>IF($A118="","",VLOOKUP($A118,'Annex 2 EHV charges'!$D:$O,2,0))</f>
        <v/>
      </c>
      <c r="C118" s="89" t="str">
        <f>IF($A118="","",VLOOKUP($A118,'Annex 2 EHV charges'!$D:$O,3,0))</f>
        <v/>
      </c>
      <c r="D118" s="88" t="str">
        <f>IF($A118="","",VLOOKUP($A118,'Annex 2 EHV charges'!$D:$O,4,0))</f>
        <v/>
      </c>
      <c r="E118" s="90" t="str">
        <f>IFERROR(IF(VLOOKUP($A118,'Annex 2 EHV charges'!$D:$O,9,FALSE)=0,"",VLOOKUP($A118,'Annex 2 EHV charges'!$D:$O,9,FALSE)),"")</f>
        <v/>
      </c>
      <c r="F118" s="91" t="str">
        <f>IFERROR(IF(VLOOKUP($A118,'Annex 2 EHV charges'!$D:$O,10,FALSE)=0,"",VLOOKUP($A118,'Annex 2 EHV charges'!$D:$O,10,FALSE)),"")</f>
        <v/>
      </c>
      <c r="G118" s="92" t="str">
        <f>IFERROR(IF(VLOOKUP($A118,'Annex 2 EHV charges'!$D:$O,11,FALSE)=0,"",VLOOKUP($A118,'Annex 2 EHV charges'!$D:$O,11,FALSE)),"")</f>
        <v/>
      </c>
      <c r="H118" s="92" t="str">
        <f>IFERROR(IF(VLOOKUP($A118,'Annex 2 EHV charges'!$D:$O,12,FALSE)=0,"",VLOOKUP($A118,'Annex 2 EHV charges'!$D:$O,12,FALSE)),"")</f>
        <v/>
      </c>
    </row>
    <row r="119" spans="1:8" ht="12.75" customHeight="1" x14ac:dyDescent="0.2">
      <c r="A119" s="89" t="str">
        <f t="array" ref="A119">IFERROR(INDEX('Annex 2 EHV charges'!$D$11:$D$260, MATCH(0, IF(ISBLANK('Annex 2 EHV charges'!$D$11:$D$260),1, COUNTIF(A$4:$A118, 'Annex 2 EHV charges'!$D$11:$D$260)), 0)),"")</f>
        <v/>
      </c>
      <c r="B119" s="88" t="str">
        <f>IF($A119="","",VLOOKUP($A119,'Annex 2 EHV charges'!$D:$O,2,0))</f>
        <v/>
      </c>
      <c r="C119" s="89" t="str">
        <f>IF($A119="","",VLOOKUP($A119,'Annex 2 EHV charges'!$D:$O,3,0))</f>
        <v/>
      </c>
      <c r="D119" s="88" t="str">
        <f>IF($A119="","",VLOOKUP($A119,'Annex 2 EHV charges'!$D:$O,4,0))</f>
        <v/>
      </c>
      <c r="E119" s="90" t="str">
        <f>IFERROR(IF(VLOOKUP($A119,'Annex 2 EHV charges'!$D:$O,9,FALSE)=0,"",VLOOKUP($A119,'Annex 2 EHV charges'!$D:$O,9,FALSE)),"")</f>
        <v/>
      </c>
      <c r="F119" s="91" t="str">
        <f>IFERROR(IF(VLOOKUP($A119,'Annex 2 EHV charges'!$D:$O,10,FALSE)=0,"",VLOOKUP($A119,'Annex 2 EHV charges'!$D:$O,10,FALSE)),"")</f>
        <v/>
      </c>
      <c r="G119" s="92" t="str">
        <f>IFERROR(IF(VLOOKUP($A119,'Annex 2 EHV charges'!$D:$O,11,FALSE)=0,"",VLOOKUP($A119,'Annex 2 EHV charges'!$D:$O,11,FALSE)),"")</f>
        <v/>
      </c>
      <c r="H119" s="92" t="str">
        <f>IFERROR(IF(VLOOKUP($A119,'Annex 2 EHV charges'!$D:$O,12,FALSE)=0,"",VLOOKUP($A119,'Annex 2 EHV charges'!$D:$O,12,FALSE)),"")</f>
        <v/>
      </c>
    </row>
    <row r="120" spans="1:8" ht="12.75" customHeight="1" x14ac:dyDescent="0.2">
      <c r="A120" s="89" t="str">
        <f t="array" ref="A120">IFERROR(INDEX('Annex 2 EHV charges'!$D$11:$D$260, MATCH(0, IF(ISBLANK('Annex 2 EHV charges'!$D$11:$D$260),1, COUNTIF(A$4:$A119, 'Annex 2 EHV charges'!$D$11:$D$260)), 0)),"")</f>
        <v/>
      </c>
      <c r="B120" s="88" t="str">
        <f>IF($A120="","",VLOOKUP($A120,'Annex 2 EHV charges'!$D:$O,2,0))</f>
        <v/>
      </c>
      <c r="C120" s="89" t="str">
        <f>IF($A120="","",VLOOKUP($A120,'Annex 2 EHV charges'!$D:$O,3,0))</f>
        <v/>
      </c>
      <c r="D120" s="88" t="str">
        <f>IF($A120="","",VLOOKUP($A120,'Annex 2 EHV charges'!$D:$O,4,0))</f>
        <v/>
      </c>
      <c r="E120" s="90" t="str">
        <f>IFERROR(IF(VLOOKUP($A120,'Annex 2 EHV charges'!$D:$O,9,FALSE)=0,"",VLOOKUP($A120,'Annex 2 EHV charges'!$D:$O,9,FALSE)),"")</f>
        <v/>
      </c>
      <c r="F120" s="91" t="str">
        <f>IFERROR(IF(VLOOKUP($A120,'Annex 2 EHV charges'!$D:$O,10,FALSE)=0,"",VLOOKUP($A120,'Annex 2 EHV charges'!$D:$O,10,FALSE)),"")</f>
        <v/>
      </c>
      <c r="G120" s="92" t="str">
        <f>IFERROR(IF(VLOOKUP($A120,'Annex 2 EHV charges'!$D:$O,11,FALSE)=0,"",VLOOKUP($A120,'Annex 2 EHV charges'!$D:$O,11,FALSE)),"")</f>
        <v/>
      </c>
      <c r="H120" s="92" t="str">
        <f>IFERROR(IF(VLOOKUP($A120,'Annex 2 EHV charges'!$D:$O,12,FALSE)=0,"",VLOOKUP($A120,'Annex 2 EHV charges'!$D:$O,12,FALSE)),"")</f>
        <v/>
      </c>
    </row>
    <row r="121" spans="1:8" ht="12.75" customHeight="1" x14ac:dyDescent="0.2">
      <c r="A121" s="89" t="str">
        <f t="array" ref="A121">IFERROR(INDEX('Annex 2 EHV charges'!$D$11:$D$260, MATCH(0, IF(ISBLANK('Annex 2 EHV charges'!$D$11:$D$260),1, COUNTIF(A$4:$A120, 'Annex 2 EHV charges'!$D$11:$D$260)), 0)),"")</f>
        <v/>
      </c>
      <c r="B121" s="88" t="str">
        <f>IF($A121="","",VLOOKUP($A121,'Annex 2 EHV charges'!$D:$O,2,0))</f>
        <v/>
      </c>
      <c r="C121" s="89" t="str">
        <f>IF($A121="","",VLOOKUP($A121,'Annex 2 EHV charges'!$D:$O,3,0))</f>
        <v/>
      </c>
      <c r="D121" s="88" t="str">
        <f>IF($A121="","",VLOOKUP($A121,'Annex 2 EHV charges'!$D:$O,4,0))</f>
        <v/>
      </c>
      <c r="E121" s="90" t="str">
        <f>IFERROR(IF(VLOOKUP($A121,'Annex 2 EHV charges'!$D:$O,9,FALSE)=0,"",VLOOKUP($A121,'Annex 2 EHV charges'!$D:$O,9,FALSE)),"")</f>
        <v/>
      </c>
      <c r="F121" s="91" t="str">
        <f>IFERROR(IF(VLOOKUP($A121,'Annex 2 EHV charges'!$D:$O,10,FALSE)=0,"",VLOOKUP($A121,'Annex 2 EHV charges'!$D:$O,10,FALSE)),"")</f>
        <v/>
      </c>
      <c r="G121" s="92" t="str">
        <f>IFERROR(IF(VLOOKUP($A121,'Annex 2 EHV charges'!$D:$O,11,FALSE)=0,"",VLOOKUP($A121,'Annex 2 EHV charges'!$D:$O,11,FALSE)),"")</f>
        <v/>
      </c>
      <c r="H121" s="92" t="str">
        <f>IFERROR(IF(VLOOKUP($A121,'Annex 2 EHV charges'!$D:$O,12,FALSE)=0,"",VLOOKUP($A121,'Annex 2 EHV charges'!$D:$O,12,FALSE)),"")</f>
        <v/>
      </c>
    </row>
    <row r="122" spans="1:8" ht="12.75" customHeight="1" x14ac:dyDescent="0.2">
      <c r="A122" s="89" t="str">
        <f t="array" ref="A122">IFERROR(INDEX('Annex 2 EHV charges'!$D$11:$D$260, MATCH(0, IF(ISBLANK('Annex 2 EHV charges'!$D$11:$D$260),1, COUNTIF(A$4:$A121, 'Annex 2 EHV charges'!$D$11:$D$260)), 0)),"")</f>
        <v/>
      </c>
      <c r="B122" s="88" t="str">
        <f>IF($A122="","",VLOOKUP($A122,'Annex 2 EHV charges'!$D:$O,2,0))</f>
        <v/>
      </c>
      <c r="C122" s="89" t="str">
        <f>IF($A122="","",VLOOKUP($A122,'Annex 2 EHV charges'!$D:$O,3,0))</f>
        <v/>
      </c>
      <c r="D122" s="88" t="str">
        <f>IF($A122="","",VLOOKUP($A122,'Annex 2 EHV charges'!$D:$O,4,0))</f>
        <v/>
      </c>
      <c r="E122" s="90" t="str">
        <f>IFERROR(IF(VLOOKUP($A122,'Annex 2 EHV charges'!$D:$O,9,FALSE)=0,"",VLOOKUP($A122,'Annex 2 EHV charges'!$D:$O,9,FALSE)),"")</f>
        <v/>
      </c>
      <c r="F122" s="91" t="str">
        <f>IFERROR(IF(VLOOKUP($A122,'Annex 2 EHV charges'!$D:$O,10,FALSE)=0,"",VLOOKUP($A122,'Annex 2 EHV charges'!$D:$O,10,FALSE)),"")</f>
        <v/>
      </c>
      <c r="G122" s="92" t="str">
        <f>IFERROR(IF(VLOOKUP($A122,'Annex 2 EHV charges'!$D:$O,11,FALSE)=0,"",VLOOKUP($A122,'Annex 2 EHV charges'!$D:$O,11,FALSE)),"")</f>
        <v/>
      </c>
      <c r="H122" s="92" t="str">
        <f>IFERROR(IF(VLOOKUP($A122,'Annex 2 EHV charges'!$D:$O,12,FALSE)=0,"",VLOOKUP($A122,'Annex 2 EHV charges'!$D:$O,12,FALSE)),"")</f>
        <v/>
      </c>
    </row>
    <row r="123" spans="1:8" ht="12.75" customHeight="1" x14ac:dyDescent="0.2">
      <c r="A123" s="89" t="str">
        <f t="array" ref="A123">IFERROR(INDEX('Annex 2 EHV charges'!$D$11:$D$260, MATCH(0, IF(ISBLANK('Annex 2 EHV charges'!$D$11:$D$260),1, COUNTIF(A$4:$A122, 'Annex 2 EHV charges'!$D$11:$D$260)), 0)),"")</f>
        <v/>
      </c>
      <c r="B123" s="88" t="str">
        <f>IF($A123="","",VLOOKUP($A123,'Annex 2 EHV charges'!$D:$O,2,0))</f>
        <v/>
      </c>
      <c r="C123" s="89" t="str">
        <f>IF($A123="","",VLOOKUP($A123,'Annex 2 EHV charges'!$D:$O,3,0))</f>
        <v/>
      </c>
      <c r="D123" s="88" t="str">
        <f>IF($A123="","",VLOOKUP($A123,'Annex 2 EHV charges'!$D:$O,4,0))</f>
        <v/>
      </c>
      <c r="E123" s="90" t="str">
        <f>IFERROR(IF(VLOOKUP($A123,'Annex 2 EHV charges'!$D:$O,9,FALSE)=0,"",VLOOKUP($A123,'Annex 2 EHV charges'!$D:$O,9,FALSE)),"")</f>
        <v/>
      </c>
      <c r="F123" s="91" t="str">
        <f>IFERROR(IF(VLOOKUP($A123,'Annex 2 EHV charges'!$D:$O,10,FALSE)=0,"",VLOOKUP($A123,'Annex 2 EHV charges'!$D:$O,10,FALSE)),"")</f>
        <v/>
      </c>
      <c r="G123" s="92" t="str">
        <f>IFERROR(IF(VLOOKUP($A123,'Annex 2 EHV charges'!$D:$O,11,FALSE)=0,"",VLOOKUP($A123,'Annex 2 EHV charges'!$D:$O,11,FALSE)),"")</f>
        <v/>
      </c>
      <c r="H123" s="92" t="str">
        <f>IFERROR(IF(VLOOKUP($A123,'Annex 2 EHV charges'!$D:$O,12,FALSE)=0,"",VLOOKUP($A123,'Annex 2 EHV charges'!$D:$O,12,FALSE)),"")</f>
        <v/>
      </c>
    </row>
    <row r="124" spans="1:8" ht="12.75" customHeight="1" x14ac:dyDescent="0.2">
      <c r="A124" s="89" t="str">
        <f t="array" ref="A124">IFERROR(INDEX('Annex 2 EHV charges'!$D$11:$D$260, MATCH(0, IF(ISBLANK('Annex 2 EHV charges'!$D$11:$D$260),1, COUNTIF(A$4:$A123, 'Annex 2 EHV charges'!$D$11:$D$260)), 0)),"")</f>
        <v/>
      </c>
      <c r="B124" s="88" t="str">
        <f>IF($A124="","",VLOOKUP($A124,'Annex 2 EHV charges'!$D:$O,2,0))</f>
        <v/>
      </c>
      <c r="C124" s="89" t="str">
        <f>IF($A124="","",VLOOKUP($A124,'Annex 2 EHV charges'!$D:$O,3,0))</f>
        <v/>
      </c>
      <c r="D124" s="88" t="str">
        <f>IF($A124="","",VLOOKUP($A124,'Annex 2 EHV charges'!$D:$O,4,0))</f>
        <v/>
      </c>
      <c r="E124" s="90" t="str">
        <f>IFERROR(IF(VLOOKUP($A124,'Annex 2 EHV charges'!$D:$O,9,FALSE)=0,"",VLOOKUP($A124,'Annex 2 EHV charges'!$D:$O,9,FALSE)),"")</f>
        <v/>
      </c>
      <c r="F124" s="91" t="str">
        <f>IFERROR(IF(VLOOKUP($A124,'Annex 2 EHV charges'!$D:$O,10,FALSE)=0,"",VLOOKUP($A124,'Annex 2 EHV charges'!$D:$O,10,FALSE)),"")</f>
        <v/>
      </c>
      <c r="G124" s="92" t="str">
        <f>IFERROR(IF(VLOOKUP($A124,'Annex 2 EHV charges'!$D:$O,11,FALSE)=0,"",VLOOKUP($A124,'Annex 2 EHV charges'!$D:$O,11,FALSE)),"")</f>
        <v/>
      </c>
      <c r="H124" s="92" t="str">
        <f>IFERROR(IF(VLOOKUP($A124,'Annex 2 EHV charges'!$D:$O,12,FALSE)=0,"",VLOOKUP($A124,'Annex 2 EHV charges'!$D:$O,12,FALSE)),"")</f>
        <v/>
      </c>
    </row>
    <row r="125" spans="1:8" ht="12.75" customHeight="1" x14ac:dyDescent="0.2">
      <c r="A125" s="89" t="str">
        <f t="array" ref="A125">IFERROR(INDEX('Annex 2 EHV charges'!$D$11:$D$260, MATCH(0, IF(ISBLANK('Annex 2 EHV charges'!$D$11:$D$260),1, COUNTIF(A$4:$A124, 'Annex 2 EHV charges'!$D$11:$D$260)), 0)),"")</f>
        <v/>
      </c>
      <c r="B125" s="88" t="str">
        <f>IF($A125="","",VLOOKUP($A125,'Annex 2 EHV charges'!$D:$O,2,0))</f>
        <v/>
      </c>
      <c r="C125" s="89" t="str">
        <f>IF($A125="","",VLOOKUP($A125,'Annex 2 EHV charges'!$D:$O,3,0))</f>
        <v/>
      </c>
      <c r="D125" s="88" t="str">
        <f>IF($A125="","",VLOOKUP($A125,'Annex 2 EHV charges'!$D:$O,4,0))</f>
        <v/>
      </c>
      <c r="E125" s="90" t="str">
        <f>IFERROR(IF(VLOOKUP($A125,'Annex 2 EHV charges'!$D:$O,9,FALSE)=0,"",VLOOKUP($A125,'Annex 2 EHV charges'!$D:$O,9,FALSE)),"")</f>
        <v/>
      </c>
      <c r="F125" s="91" t="str">
        <f>IFERROR(IF(VLOOKUP($A125,'Annex 2 EHV charges'!$D:$O,10,FALSE)=0,"",VLOOKUP($A125,'Annex 2 EHV charges'!$D:$O,10,FALSE)),"")</f>
        <v/>
      </c>
      <c r="G125" s="92" t="str">
        <f>IFERROR(IF(VLOOKUP($A125,'Annex 2 EHV charges'!$D:$O,11,FALSE)=0,"",VLOOKUP($A125,'Annex 2 EHV charges'!$D:$O,11,FALSE)),"")</f>
        <v/>
      </c>
      <c r="H125" s="92" t="str">
        <f>IFERROR(IF(VLOOKUP($A125,'Annex 2 EHV charges'!$D:$O,12,FALSE)=0,"",VLOOKUP($A125,'Annex 2 EHV charges'!$D:$O,12,FALSE)),"")</f>
        <v/>
      </c>
    </row>
    <row r="126" spans="1:8" ht="12.75" customHeight="1" x14ac:dyDescent="0.2">
      <c r="A126" s="89" t="str">
        <f t="array" ref="A126">IFERROR(INDEX('Annex 2 EHV charges'!$D$11:$D$260, MATCH(0, IF(ISBLANK('Annex 2 EHV charges'!$D$11:$D$260),1, COUNTIF(A$4:$A125, 'Annex 2 EHV charges'!$D$11:$D$260)), 0)),"")</f>
        <v/>
      </c>
      <c r="B126" s="88" t="str">
        <f>IF($A126="","",VLOOKUP($A126,'Annex 2 EHV charges'!$D:$O,2,0))</f>
        <v/>
      </c>
      <c r="C126" s="89" t="str">
        <f>IF($A126="","",VLOOKUP($A126,'Annex 2 EHV charges'!$D:$O,3,0))</f>
        <v/>
      </c>
      <c r="D126" s="88" t="str">
        <f>IF($A126="","",VLOOKUP($A126,'Annex 2 EHV charges'!$D:$O,4,0))</f>
        <v/>
      </c>
      <c r="E126" s="90" t="str">
        <f>IFERROR(IF(VLOOKUP($A126,'Annex 2 EHV charges'!$D:$O,9,FALSE)=0,"",VLOOKUP($A126,'Annex 2 EHV charges'!$D:$O,9,FALSE)),"")</f>
        <v/>
      </c>
      <c r="F126" s="91" t="str">
        <f>IFERROR(IF(VLOOKUP($A126,'Annex 2 EHV charges'!$D:$O,10,FALSE)=0,"",VLOOKUP($A126,'Annex 2 EHV charges'!$D:$O,10,FALSE)),"")</f>
        <v/>
      </c>
      <c r="G126" s="92" t="str">
        <f>IFERROR(IF(VLOOKUP($A126,'Annex 2 EHV charges'!$D:$O,11,FALSE)=0,"",VLOOKUP($A126,'Annex 2 EHV charges'!$D:$O,11,FALSE)),"")</f>
        <v/>
      </c>
      <c r="H126" s="92" t="str">
        <f>IFERROR(IF(VLOOKUP($A126,'Annex 2 EHV charges'!$D:$O,12,FALSE)=0,"",VLOOKUP($A126,'Annex 2 EHV charges'!$D:$O,12,FALSE)),"")</f>
        <v/>
      </c>
    </row>
    <row r="127" spans="1:8" ht="12.75" customHeight="1" x14ac:dyDescent="0.2">
      <c r="A127" s="89" t="str">
        <f t="array" ref="A127">IFERROR(INDEX('Annex 2 EHV charges'!$D$11:$D$260, MATCH(0, IF(ISBLANK('Annex 2 EHV charges'!$D$11:$D$260),1, COUNTIF(A$4:$A126, 'Annex 2 EHV charges'!$D$11:$D$260)), 0)),"")</f>
        <v/>
      </c>
      <c r="B127" s="88" t="str">
        <f>IF($A127="","",VLOOKUP($A127,'Annex 2 EHV charges'!$D:$O,2,0))</f>
        <v/>
      </c>
      <c r="C127" s="89" t="str">
        <f>IF($A127="","",VLOOKUP($A127,'Annex 2 EHV charges'!$D:$O,3,0))</f>
        <v/>
      </c>
      <c r="D127" s="88" t="str">
        <f>IF($A127="","",VLOOKUP($A127,'Annex 2 EHV charges'!$D:$O,4,0))</f>
        <v/>
      </c>
      <c r="E127" s="90" t="str">
        <f>IFERROR(IF(VLOOKUP($A127,'Annex 2 EHV charges'!$D:$O,9,FALSE)=0,"",VLOOKUP($A127,'Annex 2 EHV charges'!$D:$O,9,FALSE)),"")</f>
        <v/>
      </c>
      <c r="F127" s="91" t="str">
        <f>IFERROR(IF(VLOOKUP($A127,'Annex 2 EHV charges'!$D:$O,10,FALSE)=0,"",VLOOKUP($A127,'Annex 2 EHV charges'!$D:$O,10,FALSE)),"")</f>
        <v/>
      </c>
      <c r="G127" s="92" t="str">
        <f>IFERROR(IF(VLOOKUP($A127,'Annex 2 EHV charges'!$D:$O,11,FALSE)=0,"",VLOOKUP($A127,'Annex 2 EHV charges'!$D:$O,11,FALSE)),"")</f>
        <v/>
      </c>
      <c r="H127" s="92" t="str">
        <f>IFERROR(IF(VLOOKUP($A127,'Annex 2 EHV charges'!$D:$O,12,FALSE)=0,"",VLOOKUP($A127,'Annex 2 EHV charges'!$D:$O,12,FALSE)),"")</f>
        <v/>
      </c>
    </row>
    <row r="128" spans="1:8" ht="12.75" customHeight="1" x14ac:dyDescent="0.2">
      <c r="A128" s="89" t="str">
        <f t="array" ref="A128">IFERROR(INDEX('Annex 2 EHV charges'!$D$11:$D$260, MATCH(0, IF(ISBLANK('Annex 2 EHV charges'!$D$11:$D$260),1, COUNTIF(A$4:$A127, 'Annex 2 EHV charges'!$D$11:$D$260)), 0)),"")</f>
        <v/>
      </c>
      <c r="B128" s="88" t="str">
        <f>IF($A128="","",VLOOKUP($A128,'Annex 2 EHV charges'!$D:$O,2,0))</f>
        <v/>
      </c>
      <c r="C128" s="89" t="str">
        <f>IF($A128="","",VLOOKUP($A128,'Annex 2 EHV charges'!$D:$O,3,0))</f>
        <v/>
      </c>
      <c r="D128" s="88" t="str">
        <f>IF($A128="","",VLOOKUP($A128,'Annex 2 EHV charges'!$D:$O,4,0))</f>
        <v/>
      </c>
      <c r="E128" s="90" t="str">
        <f>IFERROR(IF(VLOOKUP($A128,'Annex 2 EHV charges'!$D:$O,9,FALSE)=0,"",VLOOKUP($A128,'Annex 2 EHV charges'!$D:$O,9,FALSE)),"")</f>
        <v/>
      </c>
      <c r="F128" s="91" t="str">
        <f>IFERROR(IF(VLOOKUP($A128,'Annex 2 EHV charges'!$D:$O,10,FALSE)=0,"",VLOOKUP($A128,'Annex 2 EHV charges'!$D:$O,10,FALSE)),"")</f>
        <v/>
      </c>
      <c r="G128" s="92" t="str">
        <f>IFERROR(IF(VLOOKUP($A128,'Annex 2 EHV charges'!$D:$O,11,FALSE)=0,"",VLOOKUP($A128,'Annex 2 EHV charges'!$D:$O,11,FALSE)),"")</f>
        <v/>
      </c>
      <c r="H128" s="92" t="str">
        <f>IFERROR(IF(VLOOKUP($A128,'Annex 2 EHV charges'!$D:$O,12,FALSE)=0,"",VLOOKUP($A128,'Annex 2 EHV charges'!$D:$O,12,FALSE)),"")</f>
        <v/>
      </c>
    </row>
    <row r="129" spans="1:8" ht="12.75" customHeight="1" x14ac:dyDescent="0.2">
      <c r="A129" s="89" t="str">
        <f t="array" ref="A129">IFERROR(INDEX('Annex 2 EHV charges'!$D$11:$D$260, MATCH(0, IF(ISBLANK('Annex 2 EHV charges'!$D$11:$D$260),1, COUNTIF(A$4:$A128, 'Annex 2 EHV charges'!$D$11:$D$260)), 0)),"")</f>
        <v/>
      </c>
      <c r="B129" s="88" t="str">
        <f>IF($A129="","",VLOOKUP($A129,'Annex 2 EHV charges'!$D:$O,2,0))</f>
        <v/>
      </c>
      <c r="C129" s="89" t="str">
        <f>IF($A129="","",VLOOKUP($A129,'Annex 2 EHV charges'!$D:$O,3,0))</f>
        <v/>
      </c>
      <c r="D129" s="88" t="str">
        <f>IF($A129="","",VLOOKUP($A129,'Annex 2 EHV charges'!$D:$O,4,0))</f>
        <v/>
      </c>
      <c r="E129" s="90" t="str">
        <f>IFERROR(IF(VLOOKUP($A129,'Annex 2 EHV charges'!$D:$O,9,FALSE)=0,"",VLOOKUP($A129,'Annex 2 EHV charges'!$D:$O,9,FALSE)),"")</f>
        <v/>
      </c>
      <c r="F129" s="91" t="str">
        <f>IFERROR(IF(VLOOKUP($A129,'Annex 2 EHV charges'!$D:$O,10,FALSE)=0,"",VLOOKUP($A129,'Annex 2 EHV charges'!$D:$O,10,FALSE)),"")</f>
        <v/>
      </c>
      <c r="G129" s="92" t="str">
        <f>IFERROR(IF(VLOOKUP($A129,'Annex 2 EHV charges'!$D:$O,11,FALSE)=0,"",VLOOKUP($A129,'Annex 2 EHV charges'!$D:$O,11,FALSE)),"")</f>
        <v/>
      </c>
      <c r="H129" s="92" t="str">
        <f>IFERROR(IF(VLOOKUP($A129,'Annex 2 EHV charges'!$D:$O,12,FALSE)=0,"",VLOOKUP($A129,'Annex 2 EHV charges'!$D:$O,12,FALSE)),"")</f>
        <v/>
      </c>
    </row>
    <row r="130" spans="1:8" ht="12.75" customHeight="1" x14ac:dyDescent="0.2">
      <c r="A130" s="89" t="str">
        <f t="array" ref="A130">IFERROR(INDEX('Annex 2 EHV charges'!$D$11:$D$260, MATCH(0, IF(ISBLANK('Annex 2 EHV charges'!$D$11:$D$260),1, COUNTIF(A$4:$A129, 'Annex 2 EHV charges'!$D$11:$D$260)), 0)),"")</f>
        <v/>
      </c>
      <c r="B130" s="88" t="str">
        <f>IF($A130="","",VLOOKUP($A130,'Annex 2 EHV charges'!$D:$O,2,0))</f>
        <v/>
      </c>
      <c r="C130" s="89" t="str">
        <f>IF($A130="","",VLOOKUP($A130,'Annex 2 EHV charges'!$D:$O,3,0))</f>
        <v/>
      </c>
      <c r="D130" s="88" t="str">
        <f>IF($A130="","",VLOOKUP($A130,'Annex 2 EHV charges'!$D:$O,4,0))</f>
        <v/>
      </c>
      <c r="E130" s="90" t="str">
        <f>IFERROR(IF(VLOOKUP($A130,'Annex 2 EHV charges'!$D:$O,9,FALSE)=0,"",VLOOKUP($A130,'Annex 2 EHV charges'!$D:$O,9,FALSE)),"")</f>
        <v/>
      </c>
      <c r="F130" s="91" t="str">
        <f>IFERROR(IF(VLOOKUP($A130,'Annex 2 EHV charges'!$D:$O,10,FALSE)=0,"",VLOOKUP($A130,'Annex 2 EHV charges'!$D:$O,10,FALSE)),"")</f>
        <v/>
      </c>
      <c r="G130" s="92" t="str">
        <f>IFERROR(IF(VLOOKUP($A130,'Annex 2 EHV charges'!$D:$O,11,FALSE)=0,"",VLOOKUP($A130,'Annex 2 EHV charges'!$D:$O,11,FALSE)),"")</f>
        <v/>
      </c>
      <c r="H130" s="92" t="str">
        <f>IFERROR(IF(VLOOKUP($A130,'Annex 2 EHV charges'!$D:$O,12,FALSE)=0,"",VLOOKUP($A130,'Annex 2 EHV charges'!$D:$O,12,FALSE)),"")</f>
        <v/>
      </c>
    </row>
    <row r="131" spans="1:8" ht="12.75" customHeight="1" x14ac:dyDescent="0.2">
      <c r="A131" s="89" t="str">
        <f t="array" ref="A131">IFERROR(INDEX('Annex 2 EHV charges'!$D$11:$D$260, MATCH(0, IF(ISBLANK('Annex 2 EHV charges'!$D$11:$D$260),1, COUNTIF(A$4:$A130, 'Annex 2 EHV charges'!$D$11:$D$260)), 0)),"")</f>
        <v/>
      </c>
      <c r="B131" s="88" t="str">
        <f>IF($A131="","",VLOOKUP($A131,'Annex 2 EHV charges'!$D:$O,2,0))</f>
        <v/>
      </c>
      <c r="C131" s="89" t="str">
        <f>IF($A131="","",VLOOKUP($A131,'Annex 2 EHV charges'!$D:$O,3,0))</f>
        <v/>
      </c>
      <c r="D131" s="88" t="str">
        <f>IF($A131="","",VLOOKUP($A131,'Annex 2 EHV charges'!$D:$O,4,0))</f>
        <v/>
      </c>
      <c r="E131" s="90" t="str">
        <f>IFERROR(IF(VLOOKUP($A131,'Annex 2 EHV charges'!$D:$O,9,FALSE)=0,"",VLOOKUP($A131,'Annex 2 EHV charges'!$D:$O,9,FALSE)),"")</f>
        <v/>
      </c>
      <c r="F131" s="91" t="str">
        <f>IFERROR(IF(VLOOKUP($A131,'Annex 2 EHV charges'!$D:$O,10,FALSE)=0,"",VLOOKUP($A131,'Annex 2 EHV charges'!$D:$O,10,FALSE)),"")</f>
        <v/>
      </c>
      <c r="G131" s="92" t="str">
        <f>IFERROR(IF(VLOOKUP($A131,'Annex 2 EHV charges'!$D:$O,11,FALSE)=0,"",VLOOKUP($A131,'Annex 2 EHV charges'!$D:$O,11,FALSE)),"")</f>
        <v/>
      </c>
      <c r="H131" s="92" t="str">
        <f>IFERROR(IF(VLOOKUP($A131,'Annex 2 EHV charges'!$D:$O,12,FALSE)=0,"",VLOOKUP($A131,'Annex 2 EHV charges'!$D:$O,12,FALSE)),"")</f>
        <v/>
      </c>
    </row>
    <row r="132" spans="1:8" ht="12.75" customHeight="1" x14ac:dyDescent="0.2">
      <c r="A132" s="89" t="str">
        <f t="array" ref="A132">IFERROR(INDEX('Annex 2 EHV charges'!$D$11:$D$260, MATCH(0, IF(ISBLANK('Annex 2 EHV charges'!$D$11:$D$260),1, COUNTIF(A$4:$A131, 'Annex 2 EHV charges'!$D$11:$D$260)), 0)),"")</f>
        <v/>
      </c>
      <c r="B132" s="88" t="str">
        <f>IF($A132="","",VLOOKUP($A132,'Annex 2 EHV charges'!$D:$O,2,0))</f>
        <v/>
      </c>
      <c r="C132" s="89" t="str">
        <f>IF($A132="","",VLOOKUP($A132,'Annex 2 EHV charges'!$D:$O,3,0))</f>
        <v/>
      </c>
      <c r="D132" s="88" t="str">
        <f>IF($A132="","",VLOOKUP($A132,'Annex 2 EHV charges'!$D:$O,4,0))</f>
        <v/>
      </c>
      <c r="E132" s="90" t="str">
        <f>IFERROR(IF(VLOOKUP($A132,'Annex 2 EHV charges'!$D:$O,9,FALSE)=0,"",VLOOKUP($A132,'Annex 2 EHV charges'!$D:$O,9,FALSE)),"")</f>
        <v/>
      </c>
      <c r="F132" s="91" t="str">
        <f>IFERROR(IF(VLOOKUP($A132,'Annex 2 EHV charges'!$D:$O,10,FALSE)=0,"",VLOOKUP($A132,'Annex 2 EHV charges'!$D:$O,10,FALSE)),"")</f>
        <v/>
      </c>
      <c r="G132" s="92" t="str">
        <f>IFERROR(IF(VLOOKUP($A132,'Annex 2 EHV charges'!$D:$O,11,FALSE)=0,"",VLOOKUP($A132,'Annex 2 EHV charges'!$D:$O,11,FALSE)),"")</f>
        <v/>
      </c>
      <c r="H132" s="92" t="str">
        <f>IFERROR(IF(VLOOKUP($A132,'Annex 2 EHV charges'!$D:$O,12,FALSE)=0,"",VLOOKUP($A132,'Annex 2 EHV charges'!$D:$O,12,FALSE)),"")</f>
        <v/>
      </c>
    </row>
    <row r="133" spans="1:8" ht="12.75" customHeight="1" x14ac:dyDescent="0.2">
      <c r="A133" s="89" t="str">
        <f t="array" ref="A133">IFERROR(INDEX('Annex 2 EHV charges'!$D$11:$D$260, MATCH(0, IF(ISBLANK('Annex 2 EHV charges'!$D$11:$D$260),1, COUNTIF(A$4:$A132, 'Annex 2 EHV charges'!$D$11:$D$260)), 0)),"")</f>
        <v/>
      </c>
      <c r="B133" s="88" t="str">
        <f>IF($A133="","",VLOOKUP($A133,'Annex 2 EHV charges'!$D:$O,2,0))</f>
        <v/>
      </c>
      <c r="C133" s="89" t="str">
        <f>IF($A133="","",VLOOKUP($A133,'Annex 2 EHV charges'!$D:$O,3,0))</f>
        <v/>
      </c>
      <c r="D133" s="88" t="str">
        <f>IF($A133="","",VLOOKUP($A133,'Annex 2 EHV charges'!$D:$O,4,0))</f>
        <v/>
      </c>
      <c r="E133" s="90" t="str">
        <f>IFERROR(IF(VLOOKUP($A133,'Annex 2 EHV charges'!$D:$O,9,FALSE)=0,"",VLOOKUP($A133,'Annex 2 EHV charges'!$D:$O,9,FALSE)),"")</f>
        <v/>
      </c>
      <c r="F133" s="91" t="str">
        <f>IFERROR(IF(VLOOKUP($A133,'Annex 2 EHV charges'!$D:$O,10,FALSE)=0,"",VLOOKUP($A133,'Annex 2 EHV charges'!$D:$O,10,FALSE)),"")</f>
        <v/>
      </c>
      <c r="G133" s="92" t="str">
        <f>IFERROR(IF(VLOOKUP($A133,'Annex 2 EHV charges'!$D:$O,11,FALSE)=0,"",VLOOKUP($A133,'Annex 2 EHV charges'!$D:$O,11,FALSE)),"")</f>
        <v/>
      </c>
      <c r="H133" s="92" t="str">
        <f>IFERROR(IF(VLOOKUP($A133,'Annex 2 EHV charges'!$D:$O,12,FALSE)=0,"",VLOOKUP($A133,'Annex 2 EHV charges'!$D:$O,12,FALSE)),"")</f>
        <v/>
      </c>
    </row>
    <row r="134" spans="1:8" ht="12.75" customHeight="1" x14ac:dyDescent="0.2">
      <c r="A134" s="89" t="str">
        <f t="array" ref="A134">IFERROR(INDEX('Annex 2 EHV charges'!$D$11:$D$260, MATCH(0, IF(ISBLANK('Annex 2 EHV charges'!$D$11:$D$260),1, COUNTIF(A$4:$A133, 'Annex 2 EHV charges'!$D$11:$D$260)), 0)),"")</f>
        <v/>
      </c>
      <c r="B134" s="88" t="str">
        <f>IF($A134="","",VLOOKUP($A134,'Annex 2 EHV charges'!$D:$O,2,0))</f>
        <v/>
      </c>
      <c r="C134" s="89" t="str">
        <f>IF($A134="","",VLOOKUP($A134,'Annex 2 EHV charges'!$D:$O,3,0))</f>
        <v/>
      </c>
      <c r="D134" s="88" t="str">
        <f>IF($A134="","",VLOOKUP($A134,'Annex 2 EHV charges'!$D:$O,4,0))</f>
        <v/>
      </c>
      <c r="E134" s="90" t="str">
        <f>IFERROR(IF(VLOOKUP($A134,'Annex 2 EHV charges'!$D:$O,9,FALSE)=0,"",VLOOKUP($A134,'Annex 2 EHV charges'!$D:$O,9,FALSE)),"")</f>
        <v/>
      </c>
      <c r="F134" s="91" t="str">
        <f>IFERROR(IF(VLOOKUP($A134,'Annex 2 EHV charges'!$D:$O,10,FALSE)=0,"",VLOOKUP($A134,'Annex 2 EHV charges'!$D:$O,10,FALSE)),"")</f>
        <v/>
      </c>
      <c r="G134" s="92" t="str">
        <f>IFERROR(IF(VLOOKUP($A134,'Annex 2 EHV charges'!$D:$O,11,FALSE)=0,"",VLOOKUP($A134,'Annex 2 EHV charges'!$D:$O,11,FALSE)),"")</f>
        <v/>
      </c>
      <c r="H134" s="92" t="str">
        <f>IFERROR(IF(VLOOKUP($A134,'Annex 2 EHV charges'!$D:$O,12,FALSE)=0,"",VLOOKUP($A134,'Annex 2 EHV charges'!$D:$O,12,FALSE)),"")</f>
        <v/>
      </c>
    </row>
    <row r="135" spans="1:8" ht="12.75" customHeight="1" x14ac:dyDescent="0.2">
      <c r="A135" s="89" t="str">
        <f t="array" ref="A135">IFERROR(INDEX('Annex 2 EHV charges'!$D$11:$D$260, MATCH(0, IF(ISBLANK('Annex 2 EHV charges'!$D$11:$D$260),1, COUNTIF(A$4:$A134, 'Annex 2 EHV charges'!$D$11:$D$260)), 0)),"")</f>
        <v/>
      </c>
      <c r="B135" s="88" t="str">
        <f>IF($A135="","",VLOOKUP($A135,'Annex 2 EHV charges'!$D:$O,2,0))</f>
        <v/>
      </c>
      <c r="C135" s="89" t="str">
        <f>IF($A135="","",VLOOKUP($A135,'Annex 2 EHV charges'!$D:$O,3,0))</f>
        <v/>
      </c>
      <c r="D135" s="88" t="str">
        <f>IF($A135="","",VLOOKUP($A135,'Annex 2 EHV charges'!$D:$O,4,0))</f>
        <v/>
      </c>
      <c r="E135" s="90" t="str">
        <f>IFERROR(IF(VLOOKUP($A135,'Annex 2 EHV charges'!$D:$O,9,FALSE)=0,"",VLOOKUP($A135,'Annex 2 EHV charges'!$D:$O,9,FALSE)),"")</f>
        <v/>
      </c>
      <c r="F135" s="91" t="str">
        <f>IFERROR(IF(VLOOKUP($A135,'Annex 2 EHV charges'!$D:$O,10,FALSE)=0,"",VLOOKUP($A135,'Annex 2 EHV charges'!$D:$O,10,FALSE)),"")</f>
        <v/>
      </c>
      <c r="G135" s="92" t="str">
        <f>IFERROR(IF(VLOOKUP($A135,'Annex 2 EHV charges'!$D:$O,11,FALSE)=0,"",VLOOKUP($A135,'Annex 2 EHV charges'!$D:$O,11,FALSE)),"")</f>
        <v/>
      </c>
      <c r="H135" s="92" t="str">
        <f>IFERROR(IF(VLOOKUP($A135,'Annex 2 EHV charges'!$D:$O,12,FALSE)=0,"",VLOOKUP($A135,'Annex 2 EHV charges'!$D:$O,12,FALSE)),"")</f>
        <v/>
      </c>
    </row>
    <row r="136" spans="1:8" ht="12.75" customHeight="1" x14ac:dyDescent="0.2">
      <c r="A136" s="89" t="str">
        <f t="array" ref="A136">IFERROR(INDEX('Annex 2 EHV charges'!$D$11:$D$260, MATCH(0, IF(ISBLANK('Annex 2 EHV charges'!$D$11:$D$260),1, COUNTIF(A$4:$A135, 'Annex 2 EHV charges'!$D$11:$D$260)), 0)),"")</f>
        <v/>
      </c>
      <c r="B136" s="88" t="str">
        <f>IF($A136="","",VLOOKUP($A136,'Annex 2 EHV charges'!$D:$O,2,0))</f>
        <v/>
      </c>
      <c r="C136" s="89" t="str">
        <f>IF($A136="","",VLOOKUP($A136,'Annex 2 EHV charges'!$D:$O,3,0))</f>
        <v/>
      </c>
      <c r="D136" s="88" t="str">
        <f>IF($A136="","",VLOOKUP($A136,'Annex 2 EHV charges'!$D:$O,4,0))</f>
        <v/>
      </c>
      <c r="E136" s="90" t="str">
        <f>IFERROR(IF(VLOOKUP($A136,'Annex 2 EHV charges'!$D:$O,9,FALSE)=0,"",VLOOKUP($A136,'Annex 2 EHV charges'!$D:$O,9,FALSE)),"")</f>
        <v/>
      </c>
      <c r="F136" s="91" t="str">
        <f>IFERROR(IF(VLOOKUP($A136,'Annex 2 EHV charges'!$D:$O,10,FALSE)=0,"",VLOOKUP($A136,'Annex 2 EHV charges'!$D:$O,10,FALSE)),"")</f>
        <v/>
      </c>
      <c r="G136" s="92" t="str">
        <f>IFERROR(IF(VLOOKUP($A136,'Annex 2 EHV charges'!$D:$O,11,FALSE)=0,"",VLOOKUP($A136,'Annex 2 EHV charges'!$D:$O,11,FALSE)),"")</f>
        <v/>
      </c>
      <c r="H136" s="92" t="str">
        <f>IFERROR(IF(VLOOKUP($A136,'Annex 2 EHV charges'!$D:$O,12,FALSE)=0,"",VLOOKUP($A136,'Annex 2 EHV charges'!$D:$O,12,FALSE)),"")</f>
        <v/>
      </c>
    </row>
    <row r="137" spans="1:8" ht="12.75" customHeight="1" x14ac:dyDescent="0.2">
      <c r="A137" s="89" t="str">
        <f t="array" ref="A137">IFERROR(INDEX('Annex 2 EHV charges'!$D$11:$D$260, MATCH(0, IF(ISBLANK('Annex 2 EHV charges'!$D$11:$D$260),1, COUNTIF(A$4:$A136, 'Annex 2 EHV charges'!$D$11:$D$260)), 0)),"")</f>
        <v/>
      </c>
      <c r="B137" s="88" t="str">
        <f>IF($A137="","",VLOOKUP($A137,'Annex 2 EHV charges'!$D:$O,2,0))</f>
        <v/>
      </c>
      <c r="C137" s="89" t="str">
        <f>IF($A137="","",VLOOKUP($A137,'Annex 2 EHV charges'!$D:$O,3,0))</f>
        <v/>
      </c>
      <c r="D137" s="88" t="str">
        <f>IF($A137="","",VLOOKUP($A137,'Annex 2 EHV charges'!$D:$O,4,0))</f>
        <v/>
      </c>
      <c r="E137" s="90" t="str">
        <f>IFERROR(IF(VLOOKUP($A137,'Annex 2 EHV charges'!$D:$O,9,FALSE)=0,"",VLOOKUP($A137,'Annex 2 EHV charges'!$D:$O,9,FALSE)),"")</f>
        <v/>
      </c>
      <c r="F137" s="91" t="str">
        <f>IFERROR(IF(VLOOKUP($A137,'Annex 2 EHV charges'!$D:$O,10,FALSE)=0,"",VLOOKUP($A137,'Annex 2 EHV charges'!$D:$O,10,FALSE)),"")</f>
        <v/>
      </c>
      <c r="G137" s="92" t="str">
        <f>IFERROR(IF(VLOOKUP($A137,'Annex 2 EHV charges'!$D:$O,11,FALSE)=0,"",VLOOKUP($A137,'Annex 2 EHV charges'!$D:$O,11,FALSE)),"")</f>
        <v/>
      </c>
      <c r="H137" s="92" t="str">
        <f>IFERROR(IF(VLOOKUP($A137,'Annex 2 EHV charges'!$D:$O,12,FALSE)=0,"",VLOOKUP($A137,'Annex 2 EHV charges'!$D:$O,12,FALSE)),"")</f>
        <v/>
      </c>
    </row>
    <row r="138" spans="1:8" ht="12.75" customHeight="1" x14ac:dyDescent="0.2">
      <c r="A138" s="89" t="str">
        <f t="array" ref="A138">IFERROR(INDEX('Annex 2 EHV charges'!$D$11:$D$260, MATCH(0, IF(ISBLANK('Annex 2 EHV charges'!$D$11:$D$260),1, COUNTIF(A$4:$A137, 'Annex 2 EHV charges'!$D$11:$D$260)), 0)),"")</f>
        <v/>
      </c>
      <c r="B138" s="88" t="str">
        <f>IF($A138="","",VLOOKUP($A138,'Annex 2 EHV charges'!$D:$O,2,0))</f>
        <v/>
      </c>
      <c r="C138" s="89" t="str">
        <f>IF($A138="","",VLOOKUP($A138,'Annex 2 EHV charges'!$D:$O,3,0))</f>
        <v/>
      </c>
      <c r="D138" s="88" t="str">
        <f>IF($A138="","",VLOOKUP($A138,'Annex 2 EHV charges'!$D:$O,4,0))</f>
        <v/>
      </c>
      <c r="E138" s="90" t="str">
        <f>IFERROR(IF(VLOOKUP($A138,'Annex 2 EHV charges'!$D:$O,9,FALSE)=0,"",VLOOKUP($A138,'Annex 2 EHV charges'!$D:$O,9,FALSE)),"")</f>
        <v/>
      </c>
      <c r="F138" s="91" t="str">
        <f>IFERROR(IF(VLOOKUP($A138,'Annex 2 EHV charges'!$D:$O,10,FALSE)=0,"",VLOOKUP($A138,'Annex 2 EHV charges'!$D:$O,10,FALSE)),"")</f>
        <v/>
      </c>
      <c r="G138" s="92" t="str">
        <f>IFERROR(IF(VLOOKUP($A138,'Annex 2 EHV charges'!$D:$O,11,FALSE)=0,"",VLOOKUP($A138,'Annex 2 EHV charges'!$D:$O,11,FALSE)),"")</f>
        <v/>
      </c>
      <c r="H138" s="92" t="str">
        <f>IFERROR(IF(VLOOKUP($A138,'Annex 2 EHV charges'!$D:$O,12,FALSE)=0,"",VLOOKUP($A138,'Annex 2 EHV charges'!$D:$O,12,FALSE)),"")</f>
        <v/>
      </c>
    </row>
    <row r="139" spans="1:8" ht="12.75" customHeight="1" x14ac:dyDescent="0.2">
      <c r="A139" s="89" t="str">
        <f t="array" ref="A139">IFERROR(INDEX('Annex 2 EHV charges'!$D$11:$D$260, MATCH(0, IF(ISBLANK('Annex 2 EHV charges'!$D$11:$D$260),1, COUNTIF(A$4:$A138, 'Annex 2 EHV charges'!$D$11:$D$260)), 0)),"")</f>
        <v/>
      </c>
      <c r="B139" s="88" t="str">
        <f>IF($A139="","",VLOOKUP($A139,'Annex 2 EHV charges'!$D:$O,2,0))</f>
        <v/>
      </c>
      <c r="C139" s="89" t="str">
        <f>IF($A139="","",VLOOKUP($A139,'Annex 2 EHV charges'!$D:$O,3,0))</f>
        <v/>
      </c>
      <c r="D139" s="88" t="str">
        <f>IF($A139="","",VLOOKUP($A139,'Annex 2 EHV charges'!$D:$O,4,0))</f>
        <v/>
      </c>
      <c r="E139" s="90" t="str">
        <f>IFERROR(IF(VLOOKUP($A139,'Annex 2 EHV charges'!$D:$O,9,FALSE)=0,"",VLOOKUP($A139,'Annex 2 EHV charges'!$D:$O,9,FALSE)),"")</f>
        <v/>
      </c>
      <c r="F139" s="91" t="str">
        <f>IFERROR(IF(VLOOKUP($A139,'Annex 2 EHV charges'!$D:$O,10,FALSE)=0,"",VLOOKUP($A139,'Annex 2 EHV charges'!$D:$O,10,FALSE)),"")</f>
        <v/>
      </c>
      <c r="G139" s="92" t="str">
        <f>IFERROR(IF(VLOOKUP($A139,'Annex 2 EHV charges'!$D:$O,11,FALSE)=0,"",VLOOKUP($A139,'Annex 2 EHV charges'!$D:$O,11,FALSE)),"")</f>
        <v/>
      </c>
      <c r="H139" s="92" t="str">
        <f>IFERROR(IF(VLOOKUP($A139,'Annex 2 EHV charges'!$D:$O,12,FALSE)=0,"",VLOOKUP($A139,'Annex 2 EHV charges'!$D:$O,12,FALSE)),"")</f>
        <v/>
      </c>
    </row>
    <row r="140" spans="1:8" ht="12.75" customHeight="1" x14ac:dyDescent="0.2">
      <c r="A140" s="89" t="str">
        <f t="array" ref="A140">IFERROR(INDEX('Annex 2 EHV charges'!$D$11:$D$260, MATCH(0, IF(ISBLANK('Annex 2 EHV charges'!$D$11:$D$260),1, COUNTIF(A$4:$A139, 'Annex 2 EHV charges'!$D$11:$D$260)), 0)),"")</f>
        <v/>
      </c>
      <c r="B140" s="88" t="str">
        <f>IF($A140="","",VLOOKUP($A140,'Annex 2 EHV charges'!$D:$O,2,0))</f>
        <v/>
      </c>
      <c r="C140" s="89" t="str">
        <f>IF($A140="","",VLOOKUP($A140,'Annex 2 EHV charges'!$D:$O,3,0))</f>
        <v/>
      </c>
      <c r="D140" s="88" t="str">
        <f>IF($A140="","",VLOOKUP($A140,'Annex 2 EHV charges'!$D:$O,4,0))</f>
        <v/>
      </c>
      <c r="E140" s="90" t="str">
        <f>IFERROR(IF(VLOOKUP($A140,'Annex 2 EHV charges'!$D:$O,9,FALSE)=0,"",VLOOKUP($A140,'Annex 2 EHV charges'!$D:$O,9,FALSE)),"")</f>
        <v/>
      </c>
      <c r="F140" s="91" t="str">
        <f>IFERROR(IF(VLOOKUP($A140,'Annex 2 EHV charges'!$D:$O,10,FALSE)=0,"",VLOOKUP($A140,'Annex 2 EHV charges'!$D:$O,10,FALSE)),"")</f>
        <v/>
      </c>
      <c r="G140" s="92" t="str">
        <f>IFERROR(IF(VLOOKUP($A140,'Annex 2 EHV charges'!$D:$O,11,FALSE)=0,"",VLOOKUP($A140,'Annex 2 EHV charges'!$D:$O,11,FALSE)),"")</f>
        <v/>
      </c>
      <c r="H140" s="92" t="str">
        <f>IFERROR(IF(VLOOKUP($A140,'Annex 2 EHV charges'!$D:$O,12,FALSE)=0,"",VLOOKUP($A140,'Annex 2 EHV charges'!$D:$O,12,FALSE)),"")</f>
        <v/>
      </c>
    </row>
    <row r="141" spans="1:8" ht="12.75" customHeight="1" x14ac:dyDescent="0.2">
      <c r="A141" s="89" t="str">
        <f t="array" ref="A141">IFERROR(INDEX('Annex 2 EHV charges'!$D$11:$D$260, MATCH(0, IF(ISBLANK('Annex 2 EHV charges'!$D$11:$D$260),1, COUNTIF(A$4:$A140, 'Annex 2 EHV charges'!$D$11:$D$260)), 0)),"")</f>
        <v/>
      </c>
      <c r="B141" s="88" t="str">
        <f>IF($A141="","",VLOOKUP($A141,'Annex 2 EHV charges'!$D:$O,2,0))</f>
        <v/>
      </c>
      <c r="C141" s="89" t="str">
        <f>IF($A141="","",VLOOKUP($A141,'Annex 2 EHV charges'!$D:$O,3,0))</f>
        <v/>
      </c>
      <c r="D141" s="88" t="str">
        <f>IF($A141="","",VLOOKUP($A141,'Annex 2 EHV charges'!$D:$O,4,0))</f>
        <v/>
      </c>
      <c r="E141" s="90" t="str">
        <f>IFERROR(IF(VLOOKUP($A141,'Annex 2 EHV charges'!$D:$O,9,FALSE)=0,"",VLOOKUP($A141,'Annex 2 EHV charges'!$D:$O,9,FALSE)),"")</f>
        <v/>
      </c>
      <c r="F141" s="91" t="str">
        <f>IFERROR(IF(VLOOKUP($A141,'Annex 2 EHV charges'!$D:$O,10,FALSE)=0,"",VLOOKUP($A141,'Annex 2 EHV charges'!$D:$O,10,FALSE)),"")</f>
        <v/>
      </c>
      <c r="G141" s="92" t="str">
        <f>IFERROR(IF(VLOOKUP($A141,'Annex 2 EHV charges'!$D:$O,11,FALSE)=0,"",VLOOKUP($A141,'Annex 2 EHV charges'!$D:$O,11,FALSE)),"")</f>
        <v/>
      </c>
      <c r="H141" s="92" t="str">
        <f>IFERROR(IF(VLOOKUP($A141,'Annex 2 EHV charges'!$D:$O,12,FALSE)=0,"",VLOOKUP($A141,'Annex 2 EHV charges'!$D:$O,12,FALSE)),"")</f>
        <v/>
      </c>
    </row>
    <row r="142" spans="1:8" ht="12.75" customHeight="1" x14ac:dyDescent="0.2">
      <c r="A142" s="89" t="str">
        <f t="array" ref="A142">IFERROR(INDEX('Annex 2 EHV charges'!$D$11:$D$260, MATCH(0, IF(ISBLANK('Annex 2 EHV charges'!$D$11:$D$260),1, COUNTIF(A$4:$A141, 'Annex 2 EHV charges'!$D$11:$D$260)), 0)),"")</f>
        <v/>
      </c>
      <c r="B142" s="88" t="str">
        <f>IF($A142="","",VLOOKUP($A142,'Annex 2 EHV charges'!$D:$O,2,0))</f>
        <v/>
      </c>
      <c r="C142" s="89" t="str">
        <f>IF($A142="","",VLOOKUP($A142,'Annex 2 EHV charges'!$D:$O,3,0))</f>
        <v/>
      </c>
      <c r="D142" s="88" t="str">
        <f>IF($A142="","",VLOOKUP($A142,'Annex 2 EHV charges'!$D:$O,4,0))</f>
        <v/>
      </c>
      <c r="E142" s="90" t="str">
        <f>IFERROR(IF(VLOOKUP($A142,'Annex 2 EHV charges'!$D:$O,9,FALSE)=0,"",VLOOKUP($A142,'Annex 2 EHV charges'!$D:$O,9,FALSE)),"")</f>
        <v/>
      </c>
      <c r="F142" s="91" t="str">
        <f>IFERROR(IF(VLOOKUP($A142,'Annex 2 EHV charges'!$D:$O,10,FALSE)=0,"",VLOOKUP($A142,'Annex 2 EHV charges'!$D:$O,10,FALSE)),"")</f>
        <v/>
      </c>
      <c r="G142" s="92" t="str">
        <f>IFERROR(IF(VLOOKUP($A142,'Annex 2 EHV charges'!$D:$O,11,FALSE)=0,"",VLOOKUP($A142,'Annex 2 EHV charges'!$D:$O,11,FALSE)),"")</f>
        <v/>
      </c>
      <c r="H142" s="92" t="str">
        <f>IFERROR(IF(VLOOKUP($A142,'Annex 2 EHV charges'!$D:$O,12,FALSE)=0,"",VLOOKUP($A142,'Annex 2 EHV charges'!$D:$O,12,FALSE)),"")</f>
        <v/>
      </c>
    </row>
    <row r="143" spans="1:8" ht="12.75" customHeight="1" x14ac:dyDescent="0.2">
      <c r="A143" s="89" t="str">
        <f t="array" ref="A143">IFERROR(INDEX('Annex 2 EHV charges'!$D$11:$D$260, MATCH(0, IF(ISBLANK('Annex 2 EHV charges'!$D$11:$D$260),1, COUNTIF(A$4:$A142, 'Annex 2 EHV charges'!$D$11:$D$260)), 0)),"")</f>
        <v/>
      </c>
      <c r="B143" s="88" t="str">
        <f>IF($A143="","",VLOOKUP($A143,'Annex 2 EHV charges'!$D:$O,2,0))</f>
        <v/>
      </c>
      <c r="C143" s="89" t="str">
        <f>IF($A143="","",VLOOKUP($A143,'Annex 2 EHV charges'!$D:$O,3,0))</f>
        <v/>
      </c>
      <c r="D143" s="88" t="str">
        <f>IF($A143="","",VLOOKUP($A143,'Annex 2 EHV charges'!$D:$O,4,0))</f>
        <v/>
      </c>
      <c r="E143" s="90" t="str">
        <f>IFERROR(IF(VLOOKUP($A143,'Annex 2 EHV charges'!$D:$O,9,FALSE)=0,"",VLOOKUP($A143,'Annex 2 EHV charges'!$D:$O,9,FALSE)),"")</f>
        <v/>
      </c>
      <c r="F143" s="91" t="str">
        <f>IFERROR(IF(VLOOKUP($A143,'Annex 2 EHV charges'!$D:$O,10,FALSE)=0,"",VLOOKUP($A143,'Annex 2 EHV charges'!$D:$O,10,FALSE)),"")</f>
        <v/>
      </c>
      <c r="G143" s="92" t="str">
        <f>IFERROR(IF(VLOOKUP($A143,'Annex 2 EHV charges'!$D:$O,11,FALSE)=0,"",VLOOKUP($A143,'Annex 2 EHV charges'!$D:$O,11,FALSE)),"")</f>
        <v/>
      </c>
      <c r="H143" s="92" t="str">
        <f>IFERROR(IF(VLOOKUP($A143,'Annex 2 EHV charges'!$D:$O,12,FALSE)=0,"",VLOOKUP($A143,'Annex 2 EHV charges'!$D:$O,12,FALSE)),"")</f>
        <v/>
      </c>
    </row>
    <row r="144" spans="1:8" ht="12.75" customHeight="1" x14ac:dyDescent="0.2">
      <c r="A144" s="89" t="str">
        <f t="array" ref="A144">IFERROR(INDEX('Annex 2 EHV charges'!$D$11:$D$260, MATCH(0, IF(ISBLANK('Annex 2 EHV charges'!$D$11:$D$260),1, COUNTIF(A$4:$A143, 'Annex 2 EHV charges'!$D$11:$D$260)), 0)),"")</f>
        <v/>
      </c>
      <c r="B144" s="88" t="str">
        <f>IF($A144="","",VLOOKUP($A144,'Annex 2 EHV charges'!$D:$O,2,0))</f>
        <v/>
      </c>
      <c r="C144" s="89" t="str">
        <f>IF($A144="","",VLOOKUP($A144,'Annex 2 EHV charges'!$D:$O,3,0))</f>
        <v/>
      </c>
      <c r="D144" s="88" t="str">
        <f>IF($A144="","",VLOOKUP($A144,'Annex 2 EHV charges'!$D:$O,4,0))</f>
        <v/>
      </c>
      <c r="E144" s="90" t="str">
        <f>IFERROR(IF(VLOOKUP($A144,'Annex 2 EHV charges'!$D:$O,9,FALSE)=0,"",VLOOKUP($A144,'Annex 2 EHV charges'!$D:$O,9,FALSE)),"")</f>
        <v/>
      </c>
      <c r="F144" s="91" t="str">
        <f>IFERROR(IF(VLOOKUP($A144,'Annex 2 EHV charges'!$D:$O,10,FALSE)=0,"",VLOOKUP($A144,'Annex 2 EHV charges'!$D:$O,10,FALSE)),"")</f>
        <v/>
      </c>
      <c r="G144" s="92" t="str">
        <f>IFERROR(IF(VLOOKUP($A144,'Annex 2 EHV charges'!$D:$O,11,FALSE)=0,"",VLOOKUP($A144,'Annex 2 EHV charges'!$D:$O,11,FALSE)),"")</f>
        <v/>
      </c>
      <c r="H144" s="92" t="str">
        <f>IFERROR(IF(VLOOKUP($A144,'Annex 2 EHV charges'!$D:$O,12,FALSE)=0,"",VLOOKUP($A144,'Annex 2 EHV charges'!$D:$O,12,FALSE)),"")</f>
        <v/>
      </c>
    </row>
    <row r="145" spans="1:8" ht="12.75" customHeight="1" x14ac:dyDescent="0.2">
      <c r="A145" s="89" t="str">
        <f t="array" ref="A145">IFERROR(INDEX('Annex 2 EHV charges'!$D$11:$D$260, MATCH(0, IF(ISBLANK('Annex 2 EHV charges'!$D$11:$D$260),1, COUNTIF(A$4:$A144, 'Annex 2 EHV charges'!$D$11:$D$260)), 0)),"")</f>
        <v/>
      </c>
      <c r="B145" s="88" t="str">
        <f>IF($A145="","",VLOOKUP($A145,'Annex 2 EHV charges'!$D:$O,2,0))</f>
        <v/>
      </c>
      <c r="C145" s="89" t="str">
        <f>IF($A145="","",VLOOKUP($A145,'Annex 2 EHV charges'!$D:$O,3,0))</f>
        <v/>
      </c>
      <c r="D145" s="88" t="str">
        <f>IF($A145="","",VLOOKUP($A145,'Annex 2 EHV charges'!$D:$O,4,0))</f>
        <v/>
      </c>
      <c r="E145" s="90" t="str">
        <f>IFERROR(IF(VLOOKUP($A145,'Annex 2 EHV charges'!$D:$O,9,FALSE)=0,"",VLOOKUP($A145,'Annex 2 EHV charges'!$D:$O,9,FALSE)),"")</f>
        <v/>
      </c>
      <c r="F145" s="91" t="str">
        <f>IFERROR(IF(VLOOKUP($A145,'Annex 2 EHV charges'!$D:$O,10,FALSE)=0,"",VLOOKUP($A145,'Annex 2 EHV charges'!$D:$O,10,FALSE)),"")</f>
        <v/>
      </c>
      <c r="G145" s="92" t="str">
        <f>IFERROR(IF(VLOOKUP($A145,'Annex 2 EHV charges'!$D:$O,11,FALSE)=0,"",VLOOKUP($A145,'Annex 2 EHV charges'!$D:$O,11,FALSE)),"")</f>
        <v/>
      </c>
      <c r="H145" s="92" t="str">
        <f>IFERROR(IF(VLOOKUP($A145,'Annex 2 EHV charges'!$D:$O,12,FALSE)=0,"",VLOOKUP($A145,'Annex 2 EHV charges'!$D:$O,12,FALSE)),"")</f>
        <v/>
      </c>
    </row>
    <row r="146" spans="1:8" ht="12.75" customHeight="1" x14ac:dyDescent="0.2">
      <c r="A146" s="89" t="str">
        <f t="array" ref="A146">IFERROR(INDEX('Annex 2 EHV charges'!$D$11:$D$260, MATCH(0, IF(ISBLANK('Annex 2 EHV charges'!$D$11:$D$260),1, COUNTIF(A$4:$A145, 'Annex 2 EHV charges'!$D$11:$D$260)), 0)),"")</f>
        <v/>
      </c>
      <c r="B146" s="88" t="str">
        <f>IF($A146="","",VLOOKUP($A146,'Annex 2 EHV charges'!$D:$O,2,0))</f>
        <v/>
      </c>
      <c r="C146" s="89" t="str">
        <f>IF($A146="","",VLOOKUP($A146,'Annex 2 EHV charges'!$D:$O,3,0))</f>
        <v/>
      </c>
      <c r="D146" s="88" t="str">
        <f>IF($A146="","",VLOOKUP($A146,'Annex 2 EHV charges'!$D:$O,4,0))</f>
        <v/>
      </c>
      <c r="E146" s="90" t="str">
        <f>IFERROR(IF(VLOOKUP($A146,'Annex 2 EHV charges'!$D:$O,9,FALSE)=0,"",VLOOKUP($A146,'Annex 2 EHV charges'!$D:$O,9,FALSE)),"")</f>
        <v/>
      </c>
      <c r="F146" s="91" t="str">
        <f>IFERROR(IF(VLOOKUP($A146,'Annex 2 EHV charges'!$D:$O,10,FALSE)=0,"",VLOOKUP($A146,'Annex 2 EHV charges'!$D:$O,10,FALSE)),"")</f>
        <v/>
      </c>
      <c r="G146" s="92" t="str">
        <f>IFERROR(IF(VLOOKUP($A146,'Annex 2 EHV charges'!$D:$O,11,FALSE)=0,"",VLOOKUP($A146,'Annex 2 EHV charges'!$D:$O,11,FALSE)),"")</f>
        <v/>
      </c>
      <c r="H146" s="92" t="str">
        <f>IFERROR(IF(VLOOKUP($A146,'Annex 2 EHV charges'!$D:$O,12,FALSE)=0,"",VLOOKUP($A146,'Annex 2 EHV charges'!$D:$O,12,FALSE)),"")</f>
        <v/>
      </c>
    </row>
    <row r="147" spans="1:8" ht="12.75" customHeight="1" x14ac:dyDescent="0.2">
      <c r="A147" s="89" t="str">
        <f t="array" ref="A147">IFERROR(INDEX('Annex 2 EHV charges'!$D$11:$D$260, MATCH(0, IF(ISBLANK('Annex 2 EHV charges'!$D$11:$D$260),1, COUNTIF(A$4:$A146, 'Annex 2 EHV charges'!$D$11:$D$260)), 0)),"")</f>
        <v/>
      </c>
      <c r="B147" s="88" t="str">
        <f>IF($A147="","",VLOOKUP($A147,'Annex 2 EHV charges'!$D:$O,2,0))</f>
        <v/>
      </c>
      <c r="C147" s="89" t="str">
        <f>IF($A147="","",VLOOKUP($A147,'Annex 2 EHV charges'!$D:$O,3,0))</f>
        <v/>
      </c>
      <c r="D147" s="88" t="str">
        <f>IF($A147="","",VLOOKUP($A147,'Annex 2 EHV charges'!$D:$O,4,0))</f>
        <v/>
      </c>
      <c r="E147" s="90" t="str">
        <f>IFERROR(IF(VLOOKUP($A147,'Annex 2 EHV charges'!$D:$O,9,FALSE)=0,"",VLOOKUP($A147,'Annex 2 EHV charges'!$D:$O,9,FALSE)),"")</f>
        <v/>
      </c>
      <c r="F147" s="91" t="str">
        <f>IFERROR(IF(VLOOKUP($A147,'Annex 2 EHV charges'!$D:$O,10,FALSE)=0,"",VLOOKUP($A147,'Annex 2 EHV charges'!$D:$O,10,FALSE)),"")</f>
        <v/>
      </c>
      <c r="G147" s="92" t="str">
        <f>IFERROR(IF(VLOOKUP($A147,'Annex 2 EHV charges'!$D:$O,11,FALSE)=0,"",VLOOKUP($A147,'Annex 2 EHV charges'!$D:$O,11,FALSE)),"")</f>
        <v/>
      </c>
      <c r="H147" s="92" t="str">
        <f>IFERROR(IF(VLOOKUP($A147,'Annex 2 EHV charges'!$D:$O,12,FALSE)=0,"",VLOOKUP($A147,'Annex 2 EHV charges'!$D:$O,12,FALSE)),"")</f>
        <v/>
      </c>
    </row>
    <row r="148" spans="1:8" ht="12.75" customHeight="1" x14ac:dyDescent="0.2">
      <c r="A148" s="89" t="str">
        <f t="array" ref="A148">IFERROR(INDEX('Annex 2 EHV charges'!$D$11:$D$260, MATCH(0, IF(ISBLANK('Annex 2 EHV charges'!$D$11:$D$260),1, COUNTIF(A$4:$A147, 'Annex 2 EHV charges'!$D$11:$D$260)), 0)),"")</f>
        <v/>
      </c>
      <c r="B148" s="88" t="str">
        <f>IF($A148="","",VLOOKUP($A148,'Annex 2 EHV charges'!$D:$O,2,0))</f>
        <v/>
      </c>
      <c r="C148" s="89" t="str">
        <f>IF($A148="","",VLOOKUP($A148,'Annex 2 EHV charges'!$D:$O,3,0))</f>
        <v/>
      </c>
      <c r="D148" s="88" t="str">
        <f>IF($A148="","",VLOOKUP($A148,'Annex 2 EHV charges'!$D:$O,4,0))</f>
        <v/>
      </c>
      <c r="E148" s="90" t="str">
        <f>IFERROR(IF(VLOOKUP($A148,'Annex 2 EHV charges'!$D:$O,9,FALSE)=0,"",VLOOKUP($A148,'Annex 2 EHV charges'!$D:$O,9,FALSE)),"")</f>
        <v/>
      </c>
      <c r="F148" s="91" t="str">
        <f>IFERROR(IF(VLOOKUP($A148,'Annex 2 EHV charges'!$D:$O,10,FALSE)=0,"",VLOOKUP($A148,'Annex 2 EHV charges'!$D:$O,10,FALSE)),"")</f>
        <v/>
      </c>
      <c r="G148" s="92" t="str">
        <f>IFERROR(IF(VLOOKUP($A148,'Annex 2 EHV charges'!$D:$O,11,FALSE)=0,"",VLOOKUP($A148,'Annex 2 EHV charges'!$D:$O,11,FALSE)),"")</f>
        <v/>
      </c>
      <c r="H148" s="92" t="str">
        <f>IFERROR(IF(VLOOKUP($A148,'Annex 2 EHV charges'!$D:$O,12,FALSE)=0,"",VLOOKUP($A148,'Annex 2 EHV charges'!$D:$O,12,FALSE)),"")</f>
        <v/>
      </c>
    </row>
    <row r="149" spans="1:8" ht="12.75" customHeight="1" x14ac:dyDescent="0.2">
      <c r="A149" s="89" t="str">
        <f t="array" ref="A149">IFERROR(INDEX('Annex 2 EHV charges'!$D$11:$D$260, MATCH(0, IF(ISBLANK('Annex 2 EHV charges'!$D$11:$D$260),1, COUNTIF(A$4:$A148, 'Annex 2 EHV charges'!$D$11:$D$260)), 0)),"")</f>
        <v/>
      </c>
      <c r="B149" s="88" t="str">
        <f>IF($A149="","",VLOOKUP($A149,'Annex 2 EHV charges'!$D:$O,2,0))</f>
        <v/>
      </c>
      <c r="C149" s="89" t="str">
        <f>IF($A149="","",VLOOKUP($A149,'Annex 2 EHV charges'!$D:$O,3,0))</f>
        <v/>
      </c>
      <c r="D149" s="88" t="str">
        <f>IF($A149="","",VLOOKUP($A149,'Annex 2 EHV charges'!$D:$O,4,0))</f>
        <v/>
      </c>
      <c r="E149" s="90" t="str">
        <f>IFERROR(IF(VLOOKUP($A149,'Annex 2 EHV charges'!$D:$O,9,FALSE)=0,"",VLOOKUP($A149,'Annex 2 EHV charges'!$D:$O,9,FALSE)),"")</f>
        <v/>
      </c>
      <c r="F149" s="91" t="str">
        <f>IFERROR(IF(VLOOKUP($A149,'Annex 2 EHV charges'!$D:$O,10,FALSE)=0,"",VLOOKUP($A149,'Annex 2 EHV charges'!$D:$O,10,FALSE)),"")</f>
        <v/>
      </c>
      <c r="G149" s="92" t="str">
        <f>IFERROR(IF(VLOOKUP($A149,'Annex 2 EHV charges'!$D:$O,11,FALSE)=0,"",VLOOKUP($A149,'Annex 2 EHV charges'!$D:$O,11,FALSE)),"")</f>
        <v/>
      </c>
      <c r="H149" s="92" t="str">
        <f>IFERROR(IF(VLOOKUP($A149,'Annex 2 EHV charges'!$D:$O,12,FALSE)=0,"",VLOOKUP($A149,'Annex 2 EHV charges'!$D:$O,12,FALSE)),"")</f>
        <v/>
      </c>
    </row>
    <row r="150" spans="1:8" ht="12.75" customHeight="1" x14ac:dyDescent="0.2">
      <c r="A150" s="89" t="str">
        <f t="array" ref="A150">IFERROR(INDEX('Annex 2 EHV charges'!$D$11:$D$260, MATCH(0, IF(ISBLANK('Annex 2 EHV charges'!$D$11:$D$260),1, COUNTIF(A$4:$A149, 'Annex 2 EHV charges'!$D$11:$D$260)), 0)),"")</f>
        <v/>
      </c>
      <c r="B150" s="88" t="str">
        <f>IF($A150="","",VLOOKUP($A150,'Annex 2 EHV charges'!$D:$O,2,0))</f>
        <v/>
      </c>
      <c r="C150" s="89" t="str">
        <f>IF($A150="","",VLOOKUP($A150,'Annex 2 EHV charges'!$D:$O,3,0))</f>
        <v/>
      </c>
      <c r="D150" s="88" t="str">
        <f>IF($A150="","",VLOOKUP($A150,'Annex 2 EHV charges'!$D:$O,4,0))</f>
        <v/>
      </c>
      <c r="E150" s="90" t="str">
        <f>IFERROR(IF(VLOOKUP($A150,'Annex 2 EHV charges'!$D:$O,9,FALSE)=0,"",VLOOKUP($A150,'Annex 2 EHV charges'!$D:$O,9,FALSE)),"")</f>
        <v/>
      </c>
      <c r="F150" s="91" t="str">
        <f>IFERROR(IF(VLOOKUP($A150,'Annex 2 EHV charges'!$D:$O,10,FALSE)=0,"",VLOOKUP($A150,'Annex 2 EHV charges'!$D:$O,10,FALSE)),"")</f>
        <v/>
      </c>
      <c r="G150" s="92" t="str">
        <f>IFERROR(IF(VLOOKUP($A150,'Annex 2 EHV charges'!$D:$O,11,FALSE)=0,"",VLOOKUP($A150,'Annex 2 EHV charges'!$D:$O,11,FALSE)),"")</f>
        <v/>
      </c>
      <c r="H150" s="92" t="str">
        <f>IFERROR(IF(VLOOKUP($A150,'Annex 2 EHV charges'!$D:$O,12,FALSE)=0,"",VLOOKUP($A150,'Annex 2 EHV charges'!$D:$O,12,FALSE)),"")</f>
        <v/>
      </c>
    </row>
    <row r="151" spans="1:8" ht="12.75" customHeight="1" x14ac:dyDescent="0.2">
      <c r="A151" s="89" t="str">
        <f t="array" ref="A151">IFERROR(INDEX('Annex 2 EHV charges'!$D$11:$D$260, MATCH(0, IF(ISBLANK('Annex 2 EHV charges'!$D$11:$D$260),1, COUNTIF(A$4:$A150, 'Annex 2 EHV charges'!$D$11:$D$260)), 0)),"")</f>
        <v/>
      </c>
      <c r="B151" s="88" t="str">
        <f>IF($A151="","",VLOOKUP($A151,'Annex 2 EHV charges'!$D:$O,2,0))</f>
        <v/>
      </c>
      <c r="C151" s="89" t="str">
        <f>IF($A151="","",VLOOKUP($A151,'Annex 2 EHV charges'!$D:$O,3,0))</f>
        <v/>
      </c>
      <c r="D151" s="88" t="str">
        <f>IF($A151="","",VLOOKUP($A151,'Annex 2 EHV charges'!$D:$O,4,0))</f>
        <v/>
      </c>
      <c r="E151" s="90" t="str">
        <f>IFERROR(IF(VLOOKUP($A151,'Annex 2 EHV charges'!$D:$O,9,FALSE)=0,"",VLOOKUP($A151,'Annex 2 EHV charges'!$D:$O,9,FALSE)),"")</f>
        <v/>
      </c>
      <c r="F151" s="91" t="str">
        <f>IFERROR(IF(VLOOKUP($A151,'Annex 2 EHV charges'!$D:$O,10,FALSE)=0,"",VLOOKUP($A151,'Annex 2 EHV charges'!$D:$O,10,FALSE)),"")</f>
        <v/>
      </c>
      <c r="G151" s="92" t="str">
        <f>IFERROR(IF(VLOOKUP($A151,'Annex 2 EHV charges'!$D:$O,11,FALSE)=0,"",VLOOKUP($A151,'Annex 2 EHV charges'!$D:$O,11,FALSE)),"")</f>
        <v/>
      </c>
      <c r="H151" s="92" t="str">
        <f>IFERROR(IF(VLOOKUP($A151,'Annex 2 EHV charges'!$D:$O,12,FALSE)=0,"",VLOOKUP($A151,'Annex 2 EHV charges'!$D:$O,12,FALSE)),"")</f>
        <v/>
      </c>
    </row>
    <row r="152" spans="1:8" x14ac:dyDescent="0.2">
      <c r="A152" s="89" t="str">
        <f t="array" ref="A152">IFERROR(INDEX('Annex 2 EHV charges'!$D$11:$D$260, MATCH(0, IF(ISBLANK('Annex 2 EHV charges'!$D$11:$D$260),1, COUNTIF(A$4:$A151, 'Annex 2 EHV charges'!$D$11:$D$260)), 0)),"")</f>
        <v/>
      </c>
      <c r="B152" s="88" t="str">
        <f>IF($A152="","",VLOOKUP($A152,'Annex 2 EHV charges'!$D:$O,2,0))</f>
        <v/>
      </c>
      <c r="C152" s="89" t="str">
        <f>IF($A152="","",VLOOKUP($A152,'Annex 2 EHV charges'!$D:$O,3,0))</f>
        <v/>
      </c>
      <c r="D152" s="88" t="str">
        <f>IF($A152="","",VLOOKUP($A152,'Annex 2 EHV charges'!$D:$O,4,0))</f>
        <v/>
      </c>
      <c r="E152" s="90" t="str">
        <f>IFERROR(IF(VLOOKUP($A152,'Annex 2 EHV charges'!$D:$O,9,FALSE)=0,"",VLOOKUP($A152,'Annex 2 EHV charges'!$D:$O,9,FALSE)),"")</f>
        <v/>
      </c>
      <c r="F152" s="91" t="str">
        <f>IFERROR(IF(VLOOKUP($A152,'Annex 2 EHV charges'!$D:$O,10,FALSE)=0,"",VLOOKUP($A152,'Annex 2 EHV charges'!$D:$O,10,FALSE)),"")</f>
        <v/>
      </c>
      <c r="G152" s="92" t="str">
        <f>IFERROR(IF(VLOOKUP($A152,'Annex 2 EHV charges'!$D:$O,11,FALSE)=0,"",VLOOKUP($A152,'Annex 2 EHV charges'!$D:$O,11,FALSE)),"")</f>
        <v/>
      </c>
      <c r="H152" s="92" t="str">
        <f>IFERROR(IF(VLOOKUP($A152,'Annex 2 EHV charges'!$D:$O,12,FALSE)=0,"",VLOOKUP($A152,'Annex 2 EHV charges'!$D:$O,12,FALSE)),"")</f>
        <v/>
      </c>
    </row>
    <row r="153" spans="1:8" x14ac:dyDescent="0.2">
      <c r="A153" s="89" t="str">
        <f t="array" ref="A153">IFERROR(INDEX('Annex 2 EHV charges'!$D$11:$D$260, MATCH(0, IF(ISBLANK('Annex 2 EHV charges'!$D$11:$D$260),1, COUNTIF(A$4:$A152, 'Annex 2 EHV charges'!$D$11:$D$260)), 0)),"")</f>
        <v/>
      </c>
      <c r="B153" s="88" t="str">
        <f>IF($A153="","",VLOOKUP($A153,'Annex 2 EHV charges'!$D:$O,2,0))</f>
        <v/>
      </c>
      <c r="C153" s="89" t="str">
        <f>IF($A153="","",VLOOKUP($A153,'Annex 2 EHV charges'!$D:$O,3,0))</f>
        <v/>
      </c>
      <c r="D153" s="88" t="str">
        <f>IF($A153="","",VLOOKUP($A153,'Annex 2 EHV charges'!$D:$O,4,0))</f>
        <v/>
      </c>
      <c r="E153" s="90" t="str">
        <f>IFERROR(IF(VLOOKUP($A153,'Annex 2 EHV charges'!$D:$O,9,FALSE)=0,"",VLOOKUP($A153,'Annex 2 EHV charges'!$D:$O,9,FALSE)),"")</f>
        <v/>
      </c>
      <c r="F153" s="91" t="str">
        <f>IFERROR(IF(VLOOKUP($A153,'Annex 2 EHV charges'!$D:$O,10,FALSE)=0,"",VLOOKUP($A153,'Annex 2 EHV charges'!$D:$O,10,FALSE)),"")</f>
        <v/>
      </c>
      <c r="G153" s="92" t="str">
        <f>IFERROR(IF(VLOOKUP($A153,'Annex 2 EHV charges'!$D:$O,11,FALSE)=0,"",VLOOKUP($A153,'Annex 2 EHV charges'!$D:$O,11,FALSE)),"")</f>
        <v/>
      </c>
      <c r="H153" s="92" t="str">
        <f>IFERROR(IF(VLOOKUP($A153,'Annex 2 EHV charges'!$D:$O,12,FALSE)=0,"",VLOOKUP($A153,'Annex 2 EHV charges'!$D:$O,12,FALSE)),"")</f>
        <v/>
      </c>
    </row>
    <row r="154" spans="1:8" x14ac:dyDescent="0.2">
      <c r="A154" s="89" t="str">
        <f t="array" ref="A154">IFERROR(INDEX('Annex 2 EHV charges'!$D$11:$D$260, MATCH(0, IF(ISBLANK('Annex 2 EHV charges'!$D$11:$D$260),1, COUNTIF(A$4:$A153, 'Annex 2 EHV charges'!$D$11:$D$260)), 0)),"")</f>
        <v/>
      </c>
      <c r="B154" s="88" t="str">
        <f>IF($A154="","",VLOOKUP($A154,'Annex 2 EHV charges'!$D:$O,2,0))</f>
        <v/>
      </c>
      <c r="C154" s="89" t="str">
        <f>IF($A154="","",VLOOKUP($A154,'Annex 2 EHV charges'!$D:$O,3,0))</f>
        <v/>
      </c>
      <c r="D154" s="88" t="str">
        <f>IF($A154="","",VLOOKUP($A154,'Annex 2 EHV charges'!$D:$O,4,0))</f>
        <v/>
      </c>
      <c r="E154" s="90" t="str">
        <f>IFERROR(IF(VLOOKUP($A154,'Annex 2 EHV charges'!$D:$O,9,FALSE)=0,"",VLOOKUP($A154,'Annex 2 EHV charges'!$D:$O,9,FALSE)),"")</f>
        <v/>
      </c>
      <c r="F154" s="91" t="str">
        <f>IFERROR(IF(VLOOKUP($A154,'Annex 2 EHV charges'!$D:$O,10,FALSE)=0,"",VLOOKUP($A154,'Annex 2 EHV charges'!$D:$O,10,FALSE)),"")</f>
        <v/>
      </c>
      <c r="G154" s="92" t="str">
        <f>IFERROR(IF(VLOOKUP($A154,'Annex 2 EHV charges'!$D:$O,11,FALSE)=0,"",VLOOKUP($A154,'Annex 2 EHV charges'!$D:$O,11,FALSE)),"")</f>
        <v/>
      </c>
      <c r="H154" s="92" t="str">
        <f>IFERROR(IF(VLOOKUP($A154,'Annex 2 EHV charges'!$D:$O,12,FALSE)=0,"",VLOOKUP($A154,'Annex 2 EHV charges'!$D:$O,12,FALSE)),"")</f>
        <v/>
      </c>
    </row>
    <row r="155" spans="1:8" x14ac:dyDescent="0.2">
      <c r="A155" s="89" t="str">
        <f t="array" ref="A155">IFERROR(INDEX('Annex 2 EHV charges'!$D$11:$D$260, MATCH(0, IF(ISBLANK('Annex 2 EHV charges'!$D$11:$D$260),1, COUNTIF(A$4:$A154, 'Annex 2 EHV charges'!$D$11:$D$260)), 0)),"")</f>
        <v/>
      </c>
      <c r="B155" s="88" t="str">
        <f>IF($A155="","",VLOOKUP($A155,'Annex 2 EHV charges'!$D:$O,2,0))</f>
        <v/>
      </c>
      <c r="C155" s="89" t="str">
        <f>IF($A155="","",VLOOKUP($A155,'Annex 2 EHV charges'!$D:$O,3,0))</f>
        <v/>
      </c>
      <c r="D155" s="88" t="str">
        <f>IF($A155="","",VLOOKUP($A155,'Annex 2 EHV charges'!$D:$O,4,0))</f>
        <v/>
      </c>
      <c r="E155" s="90" t="str">
        <f>IFERROR(IF(VLOOKUP($A155,'Annex 2 EHV charges'!$D:$O,9,FALSE)=0,"",VLOOKUP($A155,'Annex 2 EHV charges'!$D:$O,9,FALSE)),"")</f>
        <v/>
      </c>
      <c r="F155" s="91" t="str">
        <f>IFERROR(IF(VLOOKUP($A155,'Annex 2 EHV charges'!$D:$O,10,FALSE)=0,"",VLOOKUP($A155,'Annex 2 EHV charges'!$D:$O,10,FALSE)),"")</f>
        <v/>
      </c>
      <c r="G155" s="92" t="str">
        <f>IFERROR(IF(VLOOKUP($A155,'Annex 2 EHV charges'!$D:$O,11,FALSE)=0,"",VLOOKUP($A155,'Annex 2 EHV charges'!$D:$O,11,FALSE)),"")</f>
        <v/>
      </c>
      <c r="H155" s="92" t="str">
        <f>IFERROR(IF(VLOOKUP($A155,'Annex 2 EHV charges'!$D:$O,12,FALSE)=0,"",VLOOKUP($A155,'Annex 2 EHV charges'!$D:$O,12,FALSE)),"")</f>
        <v/>
      </c>
    </row>
    <row r="156" spans="1:8" x14ac:dyDescent="0.2">
      <c r="A156" s="89" t="str">
        <f t="array" ref="A156">IFERROR(INDEX('Annex 2 EHV charges'!$D$11:$D$260, MATCH(0, IF(ISBLANK('Annex 2 EHV charges'!$D$11:$D$260),1, COUNTIF(A$4:$A155, 'Annex 2 EHV charges'!$D$11:$D$260)), 0)),"")</f>
        <v/>
      </c>
      <c r="B156" s="88" t="str">
        <f>IF($A156="","",VLOOKUP($A156,'Annex 2 EHV charges'!$D:$O,2,0))</f>
        <v/>
      </c>
      <c r="C156" s="89" t="str">
        <f>IF($A156="","",VLOOKUP($A156,'Annex 2 EHV charges'!$D:$O,3,0))</f>
        <v/>
      </c>
      <c r="D156" s="88" t="str">
        <f>IF($A156="","",VLOOKUP($A156,'Annex 2 EHV charges'!$D:$O,4,0))</f>
        <v/>
      </c>
      <c r="E156" s="90" t="str">
        <f>IFERROR(IF(VLOOKUP($A156,'Annex 2 EHV charges'!$D:$O,9,FALSE)=0,"",VLOOKUP($A156,'Annex 2 EHV charges'!$D:$O,9,FALSE)),"")</f>
        <v/>
      </c>
      <c r="F156" s="91" t="str">
        <f>IFERROR(IF(VLOOKUP($A156,'Annex 2 EHV charges'!$D:$O,10,FALSE)=0,"",VLOOKUP($A156,'Annex 2 EHV charges'!$D:$O,10,FALSE)),"")</f>
        <v/>
      </c>
      <c r="G156" s="92" t="str">
        <f>IFERROR(IF(VLOOKUP($A156,'Annex 2 EHV charges'!$D:$O,11,FALSE)=0,"",VLOOKUP($A156,'Annex 2 EHV charges'!$D:$O,11,FALSE)),"")</f>
        <v/>
      </c>
      <c r="H156" s="92" t="str">
        <f>IFERROR(IF(VLOOKUP($A156,'Annex 2 EHV charges'!$D:$O,12,FALSE)=0,"",VLOOKUP($A156,'Annex 2 EHV charges'!$D:$O,12,FALSE)),"")</f>
        <v/>
      </c>
    </row>
    <row r="157" spans="1:8" x14ac:dyDescent="0.2">
      <c r="A157" s="89" t="str">
        <f t="array" ref="A157">IFERROR(INDEX('Annex 2 EHV charges'!$D$11:$D$260, MATCH(0, IF(ISBLANK('Annex 2 EHV charges'!$D$11:$D$260),1, COUNTIF(A$4:$A156, 'Annex 2 EHV charges'!$D$11:$D$260)), 0)),"")</f>
        <v/>
      </c>
      <c r="B157" s="88" t="str">
        <f>IF($A157="","",VLOOKUP($A157,'Annex 2 EHV charges'!$D:$O,2,0))</f>
        <v/>
      </c>
      <c r="C157" s="89" t="str">
        <f>IF($A157="","",VLOOKUP($A157,'Annex 2 EHV charges'!$D:$O,3,0))</f>
        <v/>
      </c>
      <c r="D157" s="88" t="str">
        <f>IF($A157="","",VLOOKUP($A157,'Annex 2 EHV charges'!$D:$O,4,0))</f>
        <v/>
      </c>
      <c r="E157" s="90" t="str">
        <f>IFERROR(IF(VLOOKUP($A157,'Annex 2 EHV charges'!$D:$O,9,FALSE)=0,"",VLOOKUP($A157,'Annex 2 EHV charges'!$D:$O,9,FALSE)),"")</f>
        <v/>
      </c>
      <c r="F157" s="91" t="str">
        <f>IFERROR(IF(VLOOKUP($A157,'Annex 2 EHV charges'!$D:$O,10,FALSE)=0,"",VLOOKUP($A157,'Annex 2 EHV charges'!$D:$O,10,FALSE)),"")</f>
        <v/>
      </c>
      <c r="G157" s="92" t="str">
        <f>IFERROR(IF(VLOOKUP($A157,'Annex 2 EHV charges'!$D:$O,11,FALSE)=0,"",VLOOKUP($A157,'Annex 2 EHV charges'!$D:$O,11,FALSE)),"")</f>
        <v/>
      </c>
      <c r="H157" s="92" t="str">
        <f>IFERROR(IF(VLOOKUP($A157,'Annex 2 EHV charges'!$D:$O,12,FALSE)=0,"",VLOOKUP($A157,'Annex 2 EHV charges'!$D:$O,12,FALSE)),"")</f>
        <v/>
      </c>
    </row>
    <row r="158" spans="1:8" x14ac:dyDescent="0.2">
      <c r="A158" s="89" t="str">
        <f t="array" ref="A158">IFERROR(INDEX('Annex 2 EHV charges'!$D$11:$D$260, MATCH(0, IF(ISBLANK('Annex 2 EHV charges'!$D$11:$D$260),1, COUNTIF(A$4:$A157, 'Annex 2 EHV charges'!$D$11:$D$260)), 0)),"")</f>
        <v/>
      </c>
      <c r="B158" s="88" t="str">
        <f>IF($A158="","",VLOOKUP($A158,'Annex 2 EHV charges'!$D:$O,2,0))</f>
        <v/>
      </c>
      <c r="C158" s="89" t="str">
        <f>IF($A158="","",VLOOKUP($A158,'Annex 2 EHV charges'!$D:$O,3,0))</f>
        <v/>
      </c>
      <c r="D158" s="88" t="str">
        <f>IF($A158="","",VLOOKUP($A158,'Annex 2 EHV charges'!$D:$O,4,0))</f>
        <v/>
      </c>
      <c r="E158" s="90" t="str">
        <f>IFERROR(IF(VLOOKUP($A158,'Annex 2 EHV charges'!$D:$O,9,FALSE)=0,"",VLOOKUP($A158,'Annex 2 EHV charges'!$D:$O,9,FALSE)),"")</f>
        <v/>
      </c>
      <c r="F158" s="91" t="str">
        <f>IFERROR(IF(VLOOKUP($A158,'Annex 2 EHV charges'!$D:$O,10,FALSE)=0,"",VLOOKUP($A158,'Annex 2 EHV charges'!$D:$O,10,FALSE)),"")</f>
        <v/>
      </c>
      <c r="G158" s="92" t="str">
        <f>IFERROR(IF(VLOOKUP($A158,'Annex 2 EHV charges'!$D:$O,11,FALSE)=0,"",VLOOKUP($A158,'Annex 2 EHV charges'!$D:$O,11,FALSE)),"")</f>
        <v/>
      </c>
      <c r="H158" s="92" t="str">
        <f>IFERROR(IF(VLOOKUP($A158,'Annex 2 EHV charges'!$D:$O,12,FALSE)=0,"",VLOOKUP($A158,'Annex 2 EHV charges'!$D:$O,12,FALSE)),"")</f>
        <v/>
      </c>
    </row>
    <row r="159" spans="1:8" x14ac:dyDescent="0.2">
      <c r="A159" s="89" t="str">
        <f t="array" ref="A159">IFERROR(INDEX('Annex 2 EHV charges'!$D$11:$D$260, MATCH(0, IF(ISBLANK('Annex 2 EHV charges'!$D$11:$D$260),1, COUNTIF(A$4:$A158, 'Annex 2 EHV charges'!$D$11:$D$260)), 0)),"")</f>
        <v/>
      </c>
      <c r="B159" s="88" t="str">
        <f>IF($A159="","",VLOOKUP($A159,'Annex 2 EHV charges'!$D:$O,2,0))</f>
        <v/>
      </c>
      <c r="C159" s="89" t="str">
        <f>IF($A159="","",VLOOKUP($A159,'Annex 2 EHV charges'!$D:$O,3,0))</f>
        <v/>
      </c>
      <c r="D159" s="88" t="str">
        <f>IF($A159="","",VLOOKUP($A159,'Annex 2 EHV charges'!$D:$O,4,0))</f>
        <v/>
      </c>
      <c r="E159" s="90" t="str">
        <f>IFERROR(IF(VLOOKUP($A159,'Annex 2 EHV charges'!$D:$O,9,FALSE)=0,"",VLOOKUP($A159,'Annex 2 EHV charges'!$D:$O,9,FALSE)),"")</f>
        <v/>
      </c>
      <c r="F159" s="91" t="str">
        <f>IFERROR(IF(VLOOKUP($A159,'Annex 2 EHV charges'!$D:$O,10,FALSE)=0,"",VLOOKUP($A159,'Annex 2 EHV charges'!$D:$O,10,FALSE)),"")</f>
        <v/>
      </c>
      <c r="G159" s="92" t="str">
        <f>IFERROR(IF(VLOOKUP($A159,'Annex 2 EHV charges'!$D:$O,11,FALSE)=0,"",VLOOKUP($A159,'Annex 2 EHV charges'!$D:$O,11,FALSE)),"")</f>
        <v/>
      </c>
      <c r="H159" s="92" t="str">
        <f>IFERROR(IF(VLOOKUP($A159,'Annex 2 EHV charges'!$D:$O,12,FALSE)=0,"",VLOOKUP($A159,'Annex 2 EHV charges'!$D:$O,12,FALSE)),"")</f>
        <v/>
      </c>
    </row>
    <row r="160" spans="1:8" x14ac:dyDescent="0.2">
      <c r="A160" s="89" t="str">
        <f t="array" ref="A160">IFERROR(INDEX('Annex 2 EHV charges'!$D$11:$D$260, MATCH(0, IF(ISBLANK('Annex 2 EHV charges'!$D$11:$D$260),1, COUNTIF(A$4:$A159, 'Annex 2 EHV charges'!$D$11:$D$260)), 0)),"")</f>
        <v/>
      </c>
      <c r="B160" s="88" t="str">
        <f>IF($A160="","",VLOOKUP($A160,'Annex 2 EHV charges'!$D:$O,2,0))</f>
        <v/>
      </c>
      <c r="C160" s="89" t="str">
        <f>IF($A160="","",VLOOKUP($A160,'Annex 2 EHV charges'!$D:$O,3,0))</f>
        <v/>
      </c>
      <c r="D160" s="88" t="str">
        <f>IF($A160="","",VLOOKUP($A160,'Annex 2 EHV charges'!$D:$O,4,0))</f>
        <v/>
      </c>
      <c r="E160" s="90" t="str">
        <f>IFERROR(IF(VLOOKUP($A160,'Annex 2 EHV charges'!$D:$O,9,FALSE)=0,"",VLOOKUP($A160,'Annex 2 EHV charges'!$D:$O,9,FALSE)),"")</f>
        <v/>
      </c>
      <c r="F160" s="91" t="str">
        <f>IFERROR(IF(VLOOKUP($A160,'Annex 2 EHV charges'!$D:$O,10,FALSE)=0,"",VLOOKUP($A160,'Annex 2 EHV charges'!$D:$O,10,FALSE)),"")</f>
        <v/>
      </c>
      <c r="G160" s="92" t="str">
        <f>IFERROR(IF(VLOOKUP($A160,'Annex 2 EHV charges'!$D:$O,11,FALSE)=0,"",VLOOKUP($A160,'Annex 2 EHV charges'!$D:$O,11,FALSE)),"")</f>
        <v/>
      </c>
      <c r="H160" s="92" t="str">
        <f>IFERROR(IF(VLOOKUP($A160,'Annex 2 EHV charges'!$D:$O,12,FALSE)=0,"",VLOOKUP($A160,'Annex 2 EHV charges'!$D:$O,12,FALSE)),"")</f>
        <v/>
      </c>
    </row>
    <row r="161" spans="1:8" x14ac:dyDescent="0.2">
      <c r="A161" s="89" t="str">
        <f t="array" ref="A161">IFERROR(INDEX('Annex 2 EHV charges'!$D$11:$D$260, MATCH(0, IF(ISBLANK('Annex 2 EHV charges'!$D$11:$D$260),1, COUNTIF(A$4:$A160, 'Annex 2 EHV charges'!$D$11:$D$260)), 0)),"")</f>
        <v/>
      </c>
      <c r="B161" s="88" t="str">
        <f>IF($A161="","",VLOOKUP($A161,'Annex 2 EHV charges'!$D:$O,2,0))</f>
        <v/>
      </c>
      <c r="C161" s="89" t="str">
        <f>IF($A161="","",VLOOKUP($A161,'Annex 2 EHV charges'!$D:$O,3,0))</f>
        <v/>
      </c>
      <c r="D161" s="88" t="str">
        <f>IF($A161="","",VLOOKUP($A161,'Annex 2 EHV charges'!$D:$O,4,0))</f>
        <v/>
      </c>
      <c r="E161" s="90" t="str">
        <f>IFERROR(IF(VLOOKUP($A161,'Annex 2 EHV charges'!$D:$O,9,FALSE)=0,"",VLOOKUP($A161,'Annex 2 EHV charges'!$D:$O,9,FALSE)),"")</f>
        <v/>
      </c>
      <c r="F161" s="91" t="str">
        <f>IFERROR(IF(VLOOKUP($A161,'Annex 2 EHV charges'!$D:$O,10,FALSE)=0,"",VLOOKUP($A161,'Annex 2 EHV charges'!$D:$O,10,FALSE)),"")</f>
        <v/>
      </c>
      <c r="G161" s="92" t="str">
        <f>IFERROR(IF(VLOOKUP($A161,'Annex 2 EHV charges'!$D:$O,11,FALSE)=0,"",VLOOKUP($A161,'Annex 2 EHV charges'!$D:$O,11,FALSE)),"")</f>
        <v/>
      </c>
      <c r="H161" s="92" t="str">
        <f>IFERROR(IF(VLOOKUP($A161,'Annex 2 EHV charges'!$D:$O,12,FALSE)=0,"",VLOOKUP($A161,'Annex 2 EHV charges'!$D:$O,12,FALSE)),"")</f>
        <v/>
      </c>
    </row>
    <row r="162" spans="1:8" x14ac:dyDescent="0.2">
      <c r="A162" s="89" t="str">
        <f t="array" ref="A162">IFERROR(INDEX('Annex 2 EHV charges'!$D$11:$D$260, MATCH(0, IF(ISBLANK('Annex 2 EHV charges'!$D$11:$D$260),1, COUNTIF(A$4:$A161, 'Annex 2 EHV charges'!$D$11:$D$260)), 0)),"")</f>
        <v/>
      </c>
      <c r="B162" s="88" t="str">
        <f>IF($A162="","",VLOOKUP($A162,'Annex 2 EHV charges'!$D:$O,2,0))</f>
        <v/>
      </c>
      <c r="C162" s="89" t="str">
        <f>IF($A162="","",VLOOKUP($A162,'Annex 2 EHV charges'!$D:$O,3,0))</f>
        <v/>
      </c>
      <c r="D162" s="88" t="str">
        <f>IF($A162="","",VLOOKUP($A162,'Annex 2 EHV charges'!$D:$O,4,0))</f>
        <v/>
      </c>
      <c r="E162" s="90" t="str">
        <f>IFERROR(IF(VLOOKUP($A162,'Annex 2 EHV charges'!$D:$O,9,FALSE)=0,"",VLOOKUP($A162,'Annex 2 EHV charges'!$D:$O,9,FALSE)),"")</f>
        <v/>
      </c>
      <c r="F162" s="91" t="str">
        <f>IFERROR(IF(VLOOKUP($A162,'Annex 2 EHV charges'!$D:$O,10,FALSE)=0,"",VLOOKUP($A162,'Annex 2 EHV charges'!$D:$O,10,FALSE)),"")</f>
        <v/>
      </c>
      <c r="G162" s="92" t="str">
        <f>IFERROR(IF(VLOOKUP($A162,'Annex 2 EHV charges'!$D:$O,11,FALSE)=0,"",VLOOKUP($A162,'Annex 2 EHV charges'!$D:$O,11,FALSE)),"")</f>
        <v/>
      </c>
      <c r="H162" s="92" t="str">
        <f>IFERROR(IF(VLOOKUP($A162,'Annex 2 EHV charges'!$D:$O,12,FALSE)=0,"",VLOOKUP($A162,'Annex 2 EHV charges'!$D:$O,12,FALSE)),"")</f>
        <v/>
      </c>
    </row>
    <row r="163" spans="1:8" x14ac:dyDescent="0.2">
      <c r="A163" s="89" t="str">
        <f t="array" ref="A163">IFERROR(INDEX('Annex 2 EHV charges'!$D$11:$D$260, MATCH(0, IF(ISBLANK('Annex 2 EHV charges'!$D$11:$D$260),1, COUNTIF(A$4:$A162, 'Annex 2 EHV charges'!$D$11:$D$260)), 0)),"")</f>
        <v/>
      </c>
      <c r="B163" s="88" t="str">
        <f>IF($A163="","",VLOOKUP($A163,'Annex 2 EHV charges'!$D:$O,2,0))</f>
        <v/>
      </c>
      <c r="C163" s="89" t="str">
        <f>IF($A163="","",VLOOKUP($A163,'Annex 2 EHV charges'!$D:$O,3,0))</f>
        <v/>
      </c>
      <c r="D163" s="88" t="str">
        <f>IF($A163="","",VLOOKUP($A163,'Annex 2 EHV charges'!$D:$O,4,0))</f>
        <v/>
      </c>
      <c r="E163" s="90" t="str">
        <f>IFERROR(IF(VLOOKUP($A163,'Annex 2 EHV charges'!$D:$O,9,FALSE)=0,"",VLOOKUP($A163,'Annex 2 EHV charges'!$D:$O,9,FALSE)),"")</f>
        <v/>
      </c>
      <c r="F163" s="91" t="str">
        <f>IFERROR(IF(VLOOKUP($A163,'Annex 2 EHV charges'!$D:$O,10,FALSE)=0,"",VLOOKUP($A163,'Annex 2 EHV charges'!$D:$O,10,FALSE)),"")</f>
        <v/>
      </c>
      <c r="G163" s="92" t="str">
        <f>IFERROR(IF(VLOOKUP($A163,'Annex 2 EHV charges'!$D:$O,11,FALSE)=0,"",VLOOKUP($A163,'Annex 2 EHV charges'!$D:$O,11,FALSE)),"")</f>
        <v/>
      </c>
      <c r="H163" s="92" t="str">
        <f>IFERROR(IF(VLOOKUP($A163,'Annex 2 EHV charges'!$D:$O,12,FALSE)=0,"",VLOOKUP($A163,'Annex 2 EHV charges'!$D:$O,12,FALSE)),"")</f>
        <v/>
      </c>
    </row>
    <row r="164" spans="1:8" x14ac:dyDescent="0.2">
      <c r="A164" s="89" t="str">
        <f t="array" ref="A164">IFERROR(INDEX('Annex 2 EHV charges'!$D$11:$D$260, MATCH(0, IF(ISBLANK('Annex 2 EHV charges'!$D$11:$D$260),1, COUNTIF(A$4:$A163, 'Annex 2 EHV charges'!$D$11:$D$260)), 0)),"")</f>
        <v/>
      </c>
      <c r="B164" s="88" t="str">
        <f>IF($A164="","",VLOOKUP($A164,'Annex 2 EHV charges'!$D:$O,2,0))</f>
        <v/>
      </c>
      <c r="C164" s="89" t="str">
        <f>IF($A164="","",VLOOKUP($A164,'Annex 2 EHV charges'!$D:$O,3,0))</f>
        <v/>
      </c>
      <c r="D164" s="88" t="str">
        <f>IF($A164="","",VLOOKUP($A164,'Annex 2 EHV charges'!$D:$O,4,0))</f>
        <v/>
      </c>
      <c r="E164" s="90" t="str">
        <f>IFERROR(IF(VLOOKUP($A164,'Annex 2 EHV charges'!$D:$O,9,FALSE)=0,"",VLOOKUP($A164,'Annex 2 EHV charges'!$D:$O,9,FALSE)),"")</f>
        <v/>
      </c>
      <c r="F164" s="91" t="str">
        <f>IFERROR(IF(VLOOKUP($A164,'Annex 2 EHV charges'!$D:$O,10,FALSE)=0,"",VLOOKUP($A164,'Annex 2 EHV charges'!$D:$O,10,FALSE)),"")</f>
        <v/>
      </c>
      <c r="G164" s="92" t="str">
        <f>IFERROR(IF(VLOOKUP($A164,'Annex 2 EHV charges'!$D:$O,11,FALSE)=0,"",VLOOKUP($A164,'Annex 2 EHV charges'!$D:$O,11,FALSE)),"")</f>
        <v/>
      </c>
      <c r="H164" s="92" t="str">
        <f>IFERROR(IF(VLOOKUP($A164,'Annex 2 EHV charges'!$D:$O,12,FALSE)=0,"",VLOOKUP($A164,'Annex 2 EHV charges'!$D:$O,12,FALSE)),"")</f>
        <v/>
      </c>
    </row>
    <row r="165" spans="1:8" x14ac:dyDescent="0.2">
      <c r="A165" s="89" t="str">
        <f t="array" ref="A165">IFERROR(INDEX('Annex 2 EHV charges'!$D$11:$D$260, MATCH(0, IF(ISBLANK('Annex 2 EHV charges'!$D$11:$D$260),1, COUNTIF(A$4:$A164, 'Annex 2 EHV charges'!$D$11:$D$260)), 0)),"")</f>
        <v/>
      </c>
      <c r="B165" s="88" t="str">
        <f>IF($A165="","",VLOOKUP($A165,'Annex 2 EHV charges'!$D:$O,2,0))</f>
        <v/>
      </c>
      <c r="C165" s="89" t="str">
        <f>IF($A165="","",VLOOKUP($A165,'Annex 2 EHV charges'!$D:$O,3,0))</f>
        <v/>
      </c>
      <c r="D165" s="88" t="str">
        <f>IF($A165="","",VLOOKUP($A165,'Annex 2 EHV charges'!$D:$O,4,0))</f>
        <v/>
      </c>
      <c r="E165" s="90" t="str">
        <f>IFERROR(IF(VLOOKUP($A165,'Annex 2 EHV charges'!$D:$O,9,FALSE)=0,"",VLOOKUP($A165,'Annex 2 EHV charges'!$D:$O,9,FALSE)),"")</f>
        <v/>
      </c>
      <c r="F165" s="91" t="str">
        <f>IFERROR(IF(VLOOKUP($A165,'Annex 2 EHV charges'!$D:$O,10,FALSE)=0,"",VLOOKUP($A165,'Annex 2 EHV charges'!$D:$O,10,FALSE)),"")</f>
        <v/>
      </c>
      <c r="G165" s="92" t="str">
        <f>IFERROR(IF(VLOOKUP($A165,'Annex 2 EHV charges'!$D:$O,11,FALSE)=0,"",VLOOKUP($A165,'Annex 2 EHV charges'!$D:$O,11,FALSE)),"")</f>
        <v/>
      </c>
      <c r="H165" s="92" t="str">
        <f>IFERROR(IF(VLOOKUP($A165,'Annex 2 EHV charges'!$D:$O,12,FALSE)=0,"",VLOOKUP($A165,'Annex 2 EHV charges'!$D:$O,12,FALSE)),"")</f>
        <v/>
      </c>
    </row>
    <row r="166" spans="1:8" x14ac:dyDescent="0.2">
      <c r="A166" s="89" t="str">
        <f t="array" ref="A166">IFERROR(INDEX('Annex 2 EHV charges'!$D$11:$D$260, MATCH(0, IF(ISBLANK('Annex 2 EHV charges'!$D$11:$D$260),1, COUNTIF(A$4:$A165, 'Annex 2 EHV charges'!$D$11:$D$260)), 0)),"")</f>
        <v/>
      </c>
      <c r="B166" s="88" t="str">
        <f>IF($A166="","",VLOOKUP($A166,'Annex 2 EHV charges'!$D:$O,2,0))</f>
        <v/>
      </c>
      <c r="C166" s="89" t="str">
        <f>IF($A166="","",VLOOKUP($A166,'Annex 2 EHV charges'!$D:$O,3,0))</f>
        <v/>
      </c>
      <c r="D166" s="88" t="str">
        <f>IF($A166="","",VLOOKUP($A166,'Annex 2 EHV charges'!$D:$O,4,0))</f>
        <v/>
      </c>
      <c r="E166" s="90" t="str">
        <f>IFERROR(IF(VLOOKUP($A166,'Annex 2 EHV charges'!$D:$O,9,FALSE)=0,"",VLOOKUP($A166,'Annex 2 EHV charges'!$D:$O,9,FALSE)),"")</f>
        <v/>
      </c>
      <c r="F166" s="91" t="str">
        <f>IFERROR(IF(VLOOKUP($A166,'Annex 2 EHV charges'!$D:$O,10,FALSE)=0,"",VLOOKUP($A166,'Annex 2 EHV charges'!$D:$O,10,FALSE)),"")</f>
        <v/>
      </c>
      <c r="G166" s="92" t="str">
        <f>IFERROR(IF(VLOOKUP($A166,'Annex 2 EHV charges'!$D:$O,11,FALSE)=0,"",VLOOKUP($A166,'Annex 2 EHV charges'!$D:$O,11,FALSE)),"")</f>
        <v/>
      </c>
      <c r="H166" s="92" t="str">
        <f>IFERROR(IF(VLOOKUP($A166,'Annex 2 EHV charges'!$D:$O,12,FALSE)=0,"",VLOOKUP($A166,'Annex 2 EHV charges'!$D:$O,12,FALSE)),"")</f>
        <v/>
      </c>
    </row>
    <row r="167" spans="1:8" x14ac:dyDescent="0.2">
      <c r="A167" s="89" t="str">
        <f t="array" ref="A167">IFERROR(INDEX('Annex 2 EHV charges'!$D$11:$D$260, MATCH(0, IF(ISBLANK('Annex 2 EHV charges'!$D$11:$D$260),1, COUNTIF(A$4:$A166, 'Annex 2 EHV charges'!$D$11:$D$260)), 0)),"")</f>
        <v/>
      </c>
      <c r="B167" s="88" t="str">
        <f>IF($A167="","",VLOOKUP($A167,'Annex 2 EHV charges'!$D:$O,2,0))</f>
        <v/>
      </c>
      <c r="C167" s="89" t="str">
        <f>IF($A167="","",VLOOKUP($A167,'Annex 2 EHV charges'!$D:$O,3,0))</f>
        <v/>
      </c>
      <c r="D167" s="88" t="str">
        <f>IF($A167="","",VLOOKUP($A167,'Annex 2 EHV charges'!$D:$O,4,0))</f>
        <v/>
      </c>
      <c r="E167" s="90" t="str">
        <f>IFERROR(IF(VLOOKUP($A167,'Annex 2 EHV charges'!$D:$O,9,FALSE)=0,"",VLOOKUP($A167,'Annex 2 EHV charges'!$D:$O,9,FALSE)),"")</f>
        <v/>
      </c>
      <c r="F167" s="91" t="str">
        <f>IFERROR(IF(VLOOKUP($A167,'Annex 2 EHV charges'!$D:$O,10,FALSE)=0,"",VLOOKUP($A167,'Annex 2 EHV charges'!$D:$O,10,FALSE)),"")</f>
        <v/>
      </c>
      <c r="G167" s="92" t="str">
        <f>IFERROR(IF(VLOOKUP($A167,'Annex 2 EHV charges'!$D:$O,11,FALSE)=0,"",VLOOKUP($A167,'Annex 2 EHV charges'!$D:$O,11,FALSE)),"")</f>
        <v/>
      </c>
      <c r="H167" s="92" t="str">
        <f>IFERROR(IF(VLOOKUP($A167,'Annex 2 EHV charges'!$D:$O,12,FALSE)=0,"",VLOOKUP($A167,'Annex 2 EHV charges'!$D:$O,12,FALSE)),"")</f>
        <v/>
      </c>
    </row>
    <row r="168" spans="1:8" x14ac:dyDescent="0.2">
      <c r="A168" s="89" t="str">
        <f t="array" ref="A168">IFERROR(INDEX('Annex 2 EHV charges'!$D$11:$D$260, MATCH(0, IF(ISBLANK('Annex 2 EHV charges'!$D$11:$D$260),1, COUNTIF(A$4:$A167, 'Annex 2 EHV charges'!$D$11:$D$260)), 0)),"")</f>
        <v/>
      </c>
      <c r="B168" s="88" t="str">
        <f>IF($A168="","",VLOOKUP($A168,'Annex 2 EHV charges'!$D:$O,2,0))</f>
        <v/>
      </c>
      <c r="C168" s="89" t="str">
        <f>IF($A168="","",VLOOKUP($A168,'Annex 2 EHV charges'!$D:$O,3,0))</f>
        <v/>
      </c>
      <c r="D168" s="88" t="str">
        <f>IF($A168="","",VLOOKUP($A168,'Annex 2 EHV charges'!$D:$O,4,0))</f>
        <v/>
      </c>
      <c r="E168" s="90" t="str">
        <f>IFERROR(IF(VLOOKUP($A168,'Annex 2 EHV charges'!$D:$O,9,FALSE)=0,"",VLOOKUP($A168,'Annex 2 EHV charges'!$D:$O,9,FALSE)),"")</f>
        <v/>
      </c>
      <c r="F168" s="91" t="str">
        <f>IFERROR(IF(VLOOKUP($A168,'Annex 2 EHV charges'!$D:$O,10,FALSE)=0,"",VLOOKUP($A168,'Annex 2 EHV charges'!$D:$O,10,FALSE)),"")</f>
        <v/>
      </c>
      <c r="G168" s="92" t="str">
        <f>IFERROR(IF(VLOOKUP($A168,'Annex 2 EHV charges'!$D:$O,11,FALSE)=0,"",VLOOKUP($A168,'Annex 2 EHV charges'!$D:$O,11,FALSE)),"")</f>
        <v/>
      </c>
      <c r="H168" s="92" t="str">
        <f>IFERROR(IF(VLOOKUP($A168,'Annex 2 EHV charges'!$D:$O,12,FALSE)=0,"",VLOOKUP($A168,'Annex 2 EHV charges'!$D:$O,12,FALSE)),"")</f>
        <v/>
      </c>
    </row>
    <row r="169" spans="1:8" x14ac:dyDescent="0.2">
      <c r="A169" s="89" t="str">
        <f t="array" ref="A169">IFERROR(INDEX('Annex 2 EHV charges'!$D$11:$D$260, MATCH(0, IF(ISBLANK('Annex 2 EHV charges'!$D$11:$D$260),1, COUNTIF(A$4:$A168, 'Annex 2 EHV charges'!$D$11:$D$260)), 0)),"")</f>
        <v/>
      </c>
      <c r="B169" s="88" t="str">
        <f>IF($A169="","",VLOOKUP($A169,'Annex 2 EHV charges'!$D:$O,2,0))</f>
        <v/>
      </c>
      <c r="C169" s="89" t="str">
        <f>IF($A169="","",VLOOKUP($A169,'Annex 2 EHV charges'!$D:$O,3,0))</f>
        <v/>
      </c>
      <c r="D169" s="88" t="str">
        <f>IF($A169="","",VLOOKUP($A169,'Annex 2 EHV charges'!$D:$O,4,0))</f>
        <v/>
      </c>
      <c r="E169" s="90" t="str">
        <f>IFERROR(IF(VLOOKUP($A169,'Annex 2 EHV charges'!$D:$O,9,FALSE)=0,"",VLOOKUP($A169,'Annex 2 EHV charges'!$D:$O,9,FALSE)),"")</f>
        <v/>
      </c>
      <c r="F169" s="91" t="str">
        <f>IFERROR(IF(VLOOKUP($A169,'Annex 2 EHV charges'!$D:$O,10,FALSE)=0,"",VLOOKUP($A169,'Annex 2 EHV charges'!$D:$O,10,FALSE)),"")</f>
        <v/>
      </c>
      <c r="G169" s="92" t="str">
        <f>IFERROR(IF(VLOOKUP($A169,'Annex 2 EHV charges'!$D:$O,11,FALSE)=0,"",VLOOKUP($A169,'Annex 2 EHV charges'!$D:$O,11,FALSE)),"")</f>
        <v/>
      </c>
      <c r="H169" s="92" t="str">
        <f>IFERROR(IF(VLOOKUP($A169,'Annex 2 EHV charges'!$D:$O,12,FALSE)=0,"",VLOOKUP($A169,'Annex 2 EHV charges'!$D:$O,12,FALSE)),"")</f>
        <v/>
      </c>
    </row>
    <row r="170" spans="1:8" x14ac:dyDescent="0.2">
      <c r="A170" s="89" t="str">
        <f t="array" ref="A170">IFERROR(INDEX('Annex 2 EHV charges'!$D$11:$D$260, MATCH(0, IF(ISBLANK('Annex 2 EHV charges'!$D$11:$D$260),1, COUNTIF(A$4:$A169, 'Annex 2 EHV charges'!$D$11:$D$260)), 0)),"")</f>
        <v/>
      </c>
      <c r="B170" s="88" t="str">
        <f>IF($A170="","",VLOOKUP($A170,'Annex 2 EHV charges'!$D:$O,2,0))</f>
        <v/>
      </c>
      <c r="C170" s="89" t="str">
        <f>IF($A170="","",VLOOKUP($A170,'Annex 2 EHV charges'!$D:$O,3,0))</f>
        <v/>
      </c>
      <c r="D170" s="88" t="str">
        <f>IF($A170="","",VLOOKUP($A170,'Annex 2 EHV charges'!$D:$O,4,0))</f>
        <v/>
      </c>
      <c r="E170" s="90" t="str">
        <f>IFERROR(IF(VLOOKUP($A170,'Annex 2 EHV charges'!$D:$O,9,FALSE)=0,"",VLOOKUP($A170,'Annex 2 EHV charges'!$D:$O,9,FALSE)),"")</f>
        <v/>
      </c>
      <c r="F170" s="91" t="str">
        <f>IFERROR(IF(VLOOKUP($A170,'Annex 2 EHV charges'!$D:$O,10,FALSE)=0,"",VLOOKUP($A170,'Annex 2 EHV charges'!$D:$O,10,FALSE)),"")</f>
        <v/>
      </c>
      <c r="G170" s="92" t="str">
        <f>IFERROR(IF(VLOOKUP($A170,'Annex 2 EHV charges'!$D:$O,11,FALSE)=0,"",VLOOKUP($A170,'Annex 2 EHV charges'!$D:$O,11,FALSE)),"")</f>
        <v/>
      </c>
      <c r="H170" s="92" t="str">
        <f>IFERROR(IF(VLOOKUP($A170,'Annex 2 EHV charges'!$D:$O,12,FALSE)=0,"",VLOOKUP($A170,'Annex 2 EHV charges'!$D:$O,12,FALSE)),"")</f>
        <v/>
      </c>
    </row>
    <row r="171" spans="1:8" x14ac:dyDescent="0.2">
      <c r="A171" s="89" t="str">
        <f t="array" ref="A171">IFERROR(INDEX('Annex 2 EHV charges'!$D$11:$D$260, MATCH(0, IF(ISBLANK('Annex 2 EHV charges'!$D$11:$D$260),1, COUNTIF(A$4:$A170, 'Annex 2 EHV charges'!$D$11:$D$260)), 0)),"")</f>
        <v/>
      </c>
      <c r="B171" s="88" t="str">
        <f>IF($A171="","",VLOOKUP($A171,'Annex 2 EHV charges'!$D:$O,2,0))</f>
        <v/>
      </c>
      <c r="C171" s="89" t="str">
        <f>IF($A171="","",VLOOKUP($A171,'Annex 2 EHV charges'!$D:$O,3,0))</f>
        <v/>
      </c>
      <c r="D171" s="88" t="str">
        <f>IF($A171="","",VLOOKUP($A171,'Annex 2 EHV charges'!$D:$O,4,0))</f>
        <v/>
      </c>
      <c r="E171" s="90" t="str">
        <f>IFERROR(IF(VLOOKUP($A171,'Annex 2 EHV charges'!$D:$O,9,FALSE)=0,"",VLOOKUP($A171,'Annex 2 EHV charges'!$D:$O,9,FALSE)),"")</f>
        <v/>
      </c>
      <c r="F171" s="91" t="str">
        <f>IFERROR(IF(VLOOKUP($A171,'Annex 2 EHV charges'!$D:$O,10,FALSE)=0,"",VLOOKUP($A171,'Annex 2 EHV charges'!$D:$O,10,FALSE)),"")</f>
        <v/>
      </c>
      <c r="G171" s="92" t="str">
        <f>IFERROR(IF(VLOOKUP($A171,'Annex 2 EHV charges'!$D:$O,11,FALSE)=0,"",VLOOKUP($A171,'Annex 2 EHV charges'!$D:$O,11,FALSE)),"")</f>
        <v/>
      </c>
      <c r="H171" s="92" t="str">
        <f>IFERROR(IF(VLOOKUP($A171,'Annex 2 EHV charges'!$D:$O,12,FALSE)=0,"",VLOOKUP($A171,'Annex 2 EHV charges'!$D:$O,12,FALSE)),"")</f>
        <v/>
      </c>
    </row>
    <row r="172" spans="1:8" x14ac:dyDescent="0.2">
      <c r="A172" s="89" t="str">
        <f t="array" ref="A172">IFERROR(INDEX('Annex 2 EHV charges'!$D$11:$D$260, MATCH(0, IF(ISBLANK('Annex 2 EHV charges'!$D$11:$D$260),1, COUNTIF(A$4:$A171, 'Annex 2 EHV charges'!$D$11:$D$260)), 0)),"")</f>
        <v/>
      </c>
      <c r="B172" s="88" t="str">
        <f>IF($A172="","",VLOOKUP($A172,'Annex 2 EHV charges'!$D:$O,2,0))</f>
        <v/>
      </c>
      <c r="C172" s="89" t="str">
        <f>IF($A172="","",VLOOKUP($A172,'Annex 2 EHV charges'!$D:$O,3,0))</f>
        <v/>
      </c>
      <c r="D172" s="88" t="str">
        <f>IF($A172="","",VLOOKUP($A172,'Annex 2 EHV charges'!$D:$O,4,0))</f>
        <v/>
      </c>
      <c r="E172" s="90" t="str">
        <f>IFERROR(IF(VLOOKUP($A172,'Annex 2 EHV charges'!$D:$O,9,FALSE)=0,"",VLOOKUP($A172,'Annex 2 EHV charges'!$D:$O,9,FALSE)),"")</f>
        <v/>
      </c>
      <c r="F172" s="91" t="str">
        <f>IFERROR(IF(VLOOKUP($A172,'Annex 2 EHV charges'!$D:$O,10,FALSE)=0,"",VLOOKUP($A172,'Annex 2 EHV charges'!$D:$O,10,FALSE)),"")</f>
        <v/>
      </c>
      <c r="G172" s="92" t="str">
        <f>IFERROR(IF(VLOOKUP($A172,'Annex 2 EHV charges'!$D:$O,11,FALSE)=0,"",VLOOKUP($A172,'Annex 2 EHV charges'!$D:$O,11,FALSE)),"")</f>
        <v/>
      </c>
      <c r="H172" s="92" t="str">
        <f>IFERROR(IF(VLOOKUP($A172,'Annex 2 EHV charges'!$D:$O,12,FALSE)=0,"",VLOOKUP($A172,'Annex 2 EHV charges'!$D:$O,12,FALSE)),"")</f>
        <v/>
      </c>
    </row>
    <row r="173" spans="1:8" x14ac:dyDescent="0.2">
      <c r="A173" s="89" t="str">
        <f t="array" ref="A173">IFERROR(INDEX('Annex 2 EHV charges'!$D$11:$D$260, MATCH(0, IF(ISBLANK('Annex 2 EHV charges'!$D$11:$D$260),1, COUNTIF(A$4:$A172, 'Annex 2 EHV charges'!$D$11:$D$260)), 0)),"")</f>
        <v/>
      </c>
      <c r="B173" s="88" t="str">
        <f>IF($A173="","",VLOOKUP($A173,'Annex 2 EHV charges'!$D:$O,2,0))</f>
        <v/>
      </c>
      <c r="C173" s="89" t="str">
        <f>IF($A173="","",VLOOKUP($A173,'Annex 2 EHV charges'!$D:$O,3,0))</f>
        <v/>
      </c>
      <c r="D173" s="88" t="str">
        <f>IF($A173="","",VLOOKUP($A173,'Annex 2 EHV charges'!$D:$O,4,0))</f>
        <v/>
      </c>
      <c r="E173" s="90" t="str">
        <f>IFERROR(IF(VLOOKUP($A173,'Annex 2 EHV charges'!$D:$O,9,FALSE)=0,"",VLOOKUP($A173,'Annex 2 EHV charges'!$D:$O,9,FALSE)),"")</f>
        <v/>
      </c>
      <c r="F173" s="91" t="str">
        <f>IFERROR(IF(VLOOKUP($A173,'Annex 2 EHV charges'!$D:$O,10,FALSE)=0,"",VLOOKUP($A173,'Annex 2 EHV charges'!$D:$O,10,FALSE)),"")</f>
        <v/>
      </c>
      <c r="G173" s="92" t="str">
        <f>IFERROR(IF(VLOOKUP($A173,'Annex 2 EHV charges'!$D:$O,11,FALSE)=0,"",VLOOKUP($A173,'Annex 2 EHV charges'!$D:$O,11,FALSE)),"")</f>
        <v/>
      </c>
      <c r="H173" s="92" t="str">
        <f>IFERROR(IF(VLOOKUP($A173,'Annex 2 EHV charges'!$D:$O,12,FALSE)=0,"",VLOOKUP($A173,'Annex 2 EHV charges'!$D:$O,12,FALSE)),"")</f>
        <v/>
      </c>
    </row>
    <row r="174" spans="1:8" x14ac:dyDescent="0.2">
      <c r="A174" s="89" t="str">
        <f t="array" ref="A174">IFERROR(INDEX('Annex 2 EHV charges'!$D$11:$D$260, MATCH(0, IF(ISBLANK('Annex 2 EHV charges'!$D$11:$D$260),1, COUNTIF(A$4:$A173, 'Annex 2 EHV charges'!$D$11:$D$260)), 0)),"")</f>
        <v/>
      </c>
      <c r="B174" s="88" t="str">
        <f>IF($A174="","",VLOOKUP($A174,'Annex 2 EHV charges'!$D:$O,2,0))</f>
        <v/>
      </c>
      <c r="C174" s="89" t="str">
        <f>IF($A174="","",VLOOKUP($A174,'Annex 2 EHV charges'!$D:$O,3,0))</f>
        <v/>
      </c>
      <c r="D174" s="88" t="str">
        <f>IF($A174="","",VLOOKUP($A174,'Annex 2 EHV charges'!$D:$O,4,0))</f>
        <v/>
      </c>
      <c r="E174" s="90" t="str">
        <f>IFERROR(IF(VLOOKUP($A174,'Annex 2 EHV charges'!$D:$O,9,FALSE)=0,"",VLOOKUP($A174,'Annex 2 EHV charges'!$D:$O,9,FALSE)),"")</f>
        <v/>
      </c>
      <c r="F174" s="91" t="str">
        <f>IFERROR(IF(VLOOKUP($A174,'Annex 2 EHV charges'!$D:$O,10,FALSE)=0,"",VLOOKUP($A174,'Annex 2 EHV charges'!$D:$O,10,FALSE)),"")</f>
        <v/>
      </c>
      <c r="G174" s="92" t="str">
        <f>IFERROR(IF(VLOOKUP($A174,'Annex 2 EHV charges'!$D:$O,11,FALSE)=0,"",VLOOKUP($A174,'Annex 2 EHV charges'!$D:$O,11,FALSE)),"")</f>
        <v/>
      </c>
      <c r="H174" s="92" t="str">
        <f>IFERROR(IF(VLOOKUP($A174,'Annex 2 EHV charges'!$D:$O,12,FALSE)=0,"",VLOOKUP($A174,'Annex 2 EHV charges'!$D:$O,12,FALSE)),"")</f>
        <v/>
      </c>
    </row>
    <row r="175" spans="1:8" x14ac:dyDescent="0.2">
      <c r="A175" s="89" t="str">
        <f t="array" ref="A175">IFERROR(INDEX('Annex 2 EHV charges'!$D$11:$D$260, MATCH(0, IF(ISBLANK('Annex 2 EHV charges'!$D$11:$D$260),1, COUNTIF(A$4:$A174, 'Annex 2 EHV charges'!$D$11:$D$260)), 0)),"")</f>
        <v/>
      </c>
      <c r="B175" s="88" t="str">
        <f>IF($A175="","",VLOOKUP($A175,'Annex 2 EHV charges'!$D:$O,2,0))</f>
        <v/>
      </c>
      <c r="C175" s="89" t="str">
        <f>IF($A175="","",VLOOKUP($A175,'Annex 2 EHV charges'!$D:$O,3,0))</f>
        <v/>
      </c>
      <c r="D175" s="88" t="str">
        <f>IF($A175="","",VLOOKUP($A175,'Annex 2 EHV charges'!$D:$O,4,0))</f>
        <v/>
      </c>
      <c r="E175" s="90" t="str">
        <f>IFERROR(IF(VLOOKUP($A175,'Annex 2 EHV charges'!$D:$O,9,FALSE)=0,"",VLOOKUP($A175,'Annex 2 EHV charges'!$D:$O,9,FALSE)),"")</f>
        <v/>
      </c>
      <c r="F175" s="91" t="str">
        <f>IFERROR(IF(VLOOKUP($A175,'Annex 2 EHV charges'!$D:$O,10,FALSE)=0,"",VLOOKUP($A175,'Annex 2 EHV charges'!$D:$O,10,FALSE)),"")</f>
        <v/>
      </c>
      <c r="G175" s="92" t="str">
        <f>IFERROR(IF(VLOOKUP($A175,'Annex 2 EHV charges'!$D:$O,11,FALSE)=0,"",VLOOKUP($A175,'Annex 2 EHV charges'!$D:$O,11,FALSE)),"")</f>
        <v/>
      </c>
      <c r="H175" s="92" t="str">
        <f>IFERROR(IF(VLOOKUP($A175,'Annex 2 EHV charges'!$D:$O,12,FALSE)=0,"",VLOOKUP($A175,'Annex 2 EHV charges'!$D:$O,12,FALSE)),"")</f>
        <v/>
      </c>
    </row>
    <row r="176" spans="1:8" x14ac:dyDescent="0.2">
      <c r="A176" s="89" t="str">
        <f t="array" ref="A176">IFERROR(INDEX('Annex 2 EHV charges'!$D$11:$D$260, MATCH(0, IF(ISBLANK('Annex 2 EHV charges'!$D$11:$D$260),1, COUNTIF(A$4:$A175, 'Annex 2 EHV charges'!$D$11:$D$260)), 0)),"")</f>
        <v/>
      </c>
      <c r="B176" s="88" t="str">
        <f>IF($A176="","",VLOOKUP($A176,'Annex 2 EHV charges'!$D:$O,2,0))</f>
        <v/>
      </c>
      <c r="C176" s="89" t="str">
        <f>IF($A176="","",VLOOKUP($A176,'Annex 2 EHV charges'!$D:$O,3,0))</f>
        <v/>
      </c>
      <c r="D176" s="88" t="str">
        <f>IF($A176="","",VLOOKUP($A176,'Annex 2 EHV charges'!$D:$O,4,0))</f>
        <v/>
      </c>
      <c r="E176" s="90" t="str">
        <f>IFERROR(IF(VLOOKUP($A176,'Annex 2 EHV charges'!$D:$O,9,FALSE)=0,"",VLOOKUP($A176,'Annex 2 EHV charges'!$D:$O,9,FALSE)),"")</f>
        <v/>
      </c>
      <c r="F176" s="91" t="str">
        <f>IFERROR(IF(VLOOKUP($A176,'Annex 2 EHV charges'!$D:$O,10,FALSE)=0,"",VLOOKUP($A176,'Annex 2 EHV charges'!$D:$O,10,FALSE)),"")</f>
        <v/>
      </c>
      <c r="G176" s="92" t="str">
        <f>IFERROR(IF(VLOOKUP($A176,'Annex 2 EHV charges'!$D:$O,11,FALSE)=0,"",VLOOKUP($A176,'Annex 2 EHV charges'!$D:$O,11,FALSE)),"")</f>
        <v/>
      </c>
      <c r="H176" s="92" t="str">
        <f>IFERROR(IF(VLOOKUP($A176,'Annex 2 EHV charges'!$D:$O,12,FALSE)=0,"",VLOOKUP($A176,'Annex 2 EHV charges'!$D:$O,12,FALSE)),"")</f>
        <v/>
      </c>
    </row>
    <row r="177" spans="1:8" x14ac:dyDescent="0.2">
      <c r="A177" s="89" t="str">
        <f t="array" ref="A177">IFERROR(INDEX('Annex 2 EHV charges'!$D$11:$D$260, MATCH(0, IF(ISBLANK('Annex 2 EHV charges'!$D$11:$D$260),1, COUNTIF(A$4:$A176, 'Annex 2 EHV charges'!$D$11:$D$260)), 0)),"")</f>
        <v/>
      </c>
      <c r="B177" s="88" t="str">
        <f>IF($A177="","",VLOOKUP($A177,'Annex 2 EHV charges'!$D:$O,2,0))</f>
        <v/>
      </c>
      <c r="C177" s="89" t="str">
        <f>IF($A177="","",VLOOKUP($A177,'Annex 2 EHV charges'!$D:$O,3,0))</f>
        <v/>
      </c>
      <c r="D177" s="88" t="str">
        <f>IF($A177="","",VLOOKUP($A177,'Annex 2 EHV charges'!$D:$O,4,0))</f>
        <v/>
      </c>
      <c r="E177" s="90" t="str">
        <f>IFERROR(IF(VLOOKUP($A177,'Annex 2 EHV charges'!$D:$O,9,FALSE)=0,"",VLOOKUP($A177,'Annex 2 EHV charges'!$D:$O,9,FALSE)),"")</f>
        <v/>
      </c>
      <c r="F177" s="91" t="str">
        <f>IFERROR(IF(VLOOKUP($A177,'Annex 2 EHV charges'!$D:$O,10,FALSE)=0,"",VLOOKUP($A177,'Annex 2 EHV charges'!$D:$O,10,FALSE)),"")</f>
        <v/>
      </c>
      <c r="G177" s="92" t="str">
        <f>IFERROR(IF(VLOOKUP($A177,'Annex 2 EHV charges'!$D:$O,11,FALSE)=0,"",VLOOKUP($A177,'Annex 2 EHV charges'!$D:$O,11,FALSE)),"")</f>
        <v/>
      </c>
      <c r="H177" s="92" t="str">
        <f>IFERROR(IF(VLOOKUP($A177,'Annex 2 EHV charges'!$D:$O,12,FALSE)=0,"",VLOOKUP($A177,'Annex 2 EHV charges'!$D:$O,12,FALSE)),"")</f>
        <v/>
      </c>
    </row>
    <row r="178" spans="1:8" x14ac:dyDescent="0.2">
      <c r="A178" s="89" t="str">
        <f t="array" ref="A178">IFERROR(INDEX('Annex 2 EHV charges'!$D$11:$D$260, MATCH(0, IF(ISBLANK('Annex 2 EHV charges'!$D$11:$D$260),1, COUNTIF(A$4:$A177, 'Annex 2 EHV charges'!$D$11:$D$260)), 0)),"")</f>
        <v/>
      </c>
      <c r="B178" s="88" t="str">
        <f>IF($A178="","",VLOOKUP($A178,'Annex 2 EHV charges'!$D:$O,2,0))</f>
        <v/>
      </c>
      <c r="C178" s="89" t="str">
        <f>IF($A178="","",VLOOKUP($A178,'Annex 2 EHV charges'!$D:$O,3,0))</f>
        <v/>
      </c>
      <c r="D178" s="88" t="str">
        <f>IF($A178="","",VLOOKUP($A178,'Annex 2 EHV charges'!$D:$O,4,0))</f>
        <v/>
      </c>
      <c r="E178" s="90" t="str">
        <f>IFERROR(IF(VLOOKUP($A178,'Annex 2 EHV charges'!$D:$O,9,FALSE)=0,"",VLOOKUP($A178,'Annex 2 EHV charges'!$D:$O,9,FALSE)),"")</f>
        <v/>
      </c>
      <c r="F178" s="91" t="str">
        <f>IFERROR(IF(VLOOKUP($A178,'Annex 2 EHV charges'!$D:$O,10,FALSE)=0,"",VLOOKUP($A178,'Annex 2 EHV charges'!$D:$O,10,FALSE)),"")</f>
        <v/>
      </c>
      <c r="G178" s="92" t="str">
        <f>IFERROR(IF(VLOOKUP($A178,'Annex 2 EHV charges'!$D:$O,11,FALSE)=0,"",VLOOKUP($A178,'Annex 2 EHV charges'!$D:$O,11,FALSE)),"")</f>
        <v/>
      </c>
      <c r="H178" s="92" t="str">
        <f>IFERROR(IF(VLOOKUP($A178,'Annex 2 EHV charges'!$D:$O,12,FALSE)=0,"",VLOOKUP($A178,'Annex 2 EHV charges'!$D:$O,12,FALSE)),"")</f>
        <v/>
      </c>
    </row>
    <row r="179" spans="1:8" x14ac:dyDescent="0.2">
      <c r="A179" s="89" t="str">
        <f t="array" ref="A179">IFERROR(INDEX('Annex 2 EHV charges'!$D$11:$D$260, MATCH(0, IF(ISBLANK('Annex 2 EHV charges'!$D$11:$D$260),1, COUNTIF(A$4:$A178, 'Annex 2 EHV charges'!$D$11:$D$260)), 0)),"")</f>
        <v/>
      </c>
      <c r="B179" s="88" t="str">
        <f>IF($A179="","",VLOOKUP($A179,'Annex 2 EHV charges'!$D:$O,2,0))</f>
        <v/>
      </c>
      <c r="C179" s="89" t="str">
        <f>IF($A179="","",VLOOKUP($A179,'Annex 2 EHV charges'!$D:$O,3,0))</f>
        <v/>
      </c>
      <c r="D179" s="88" t="str">
        <f>IF($A179="","",VLOOKUP($A179,'Annex 2 EHV charges'!$D:$O,4,0))</f>
        <v/>
      </c>
      <c r="E179" s="90" t="str">
        <f>IFERROR(IF(VLOOKUP($A179,'Annex 2 EHV charges'!$D:$O,9,FALSE)=0,"",VLOOKUP($A179,'Annex 2 EHV charges'!$D:$O,9,FALSE)),"")</f>
        <v/>
      </c>
      <c r="F179" s="91" t="str">
        <f>IFERROR(IF(VLOOKUP($A179,'Annex 2 EHV charges'!$D:$O,10,FALSE)=0,"",VLOOKUP($A179,'Annex 2 EHV charges'!$D:$O,10,FALSE)),"")</f>
        <v/>
      </c>
      <c r="G179" s="92" t="str">
        <f>IFERROR(IF(VLOOKUP($A179,'Annex 2 EHV charges'!$D:$O,11,FALSE)=0,"",VLOOKUP($A179,'Annex 2 EHV charges'!$D:$O,11,FALSE)),"")</f>
        <v/>
      </c>
      <c r="H179" s="92" t="str">
        <f>IFERROR(IF(VLOOKUP($A179,'Annex 2 EHV charges'!$D:$O,12,FALSE)=0,"",VLOOKUP($A179,'Annex 2 EHV charges'!$D:$O,12,FALSE)),"")</f>
        <v/>
      </c>
    </row>
    <row r="180" spans="1:8" x14ac:dyDescent="0.2">
      <c r="A180" s="89" t="str">
        <f t="array" ref="A180">IFERROR(INDEX('Annex 2 EHV charges'!$D$11:$D$260, MATCH(0, IF(ISBLANK('Annex 2 EHV charges'!$D$11:$D$260),1, COUNTIF(A$4:$A179, 'Annex 2 EHV charges'!$D$11:$D$260)), 0)),"")</f>
        <v/>
      </c>
      <c r="B180" s="88" t="str">
        <f>IF($A180="","",VLOOKUP($A180,'Annex 2 EHV charges'!$D:$O,2,0))</f>
        <v/>
      </c>
      <c r="C180" s="89" t="str">
        <f>IF($A180="","",VLOOKUP($A180,'Annex 2 EHV charges'!$D:$O,3,0))</f>
        <v/>
      </c>
      <c r="D180" s="88" t="str">
        <f>IF($A180="","",VLOOKUP($A180,'Annex 2 EHV charges'!$D:$O,4,0))</f>
        <v/>
      </c>
      <c r="E180" s="90" t="str">
        <f>IFERROR(IF(VLOOKUP($A180,'Annex 2 EHV charges'!$D:$O,9,FALSE)=0,"",VLOOKUP($A180,'Annex 2 EHV charges'!$D:$O,9,FALSE)),"")</f>
        <v/>
      </c>
      <c r="F180" s="91" t="str">
        <f>IFERROR(IF(VLOOKUP($A180,'Annex 2 EHV charges'!$D:$O,10,FALSE)=0,"",VLOOKUP($A180,'Annex 2 EHV charges'!$D:$O,10,FALSE)),"")</f>
        <v/>
      </c>
      <c r="G180" s="92" t="str">
        <f>IFERROR(IF(VLOOKUP($A180,'Annex 2 EHV charges'!$D:$O,11,FALSE)=0,"",VLOOKUP($A180,'Annex 2 EHV charges'!$D:$O,11,FALSE)),"")</f>
        <v/>
      </c>
      <c r="H180" s="92" t="str">
        <f>IFERROR(IF(VLOOKUP($A180,'Annex 2 EHV charges'!$D:$O,12,FALSE)=0,"",VLOOKUP($A180,'Annex 2 EHV charges'!$D:$O,12,FALSE)),"")</f>
        <v/>
      </c>
    </row>
    <row r="181" spans="1:8" x14ac:dyDescent="0.2">
      <c r="A181" s="89" t="str">
        <f t="array" ref="A181">IFERROR(INDEX('Annex 2 EHV charges'!$D$11:$D$260, MATCH(0, IF(ISBLANK('Annex 2 EHV charges'!$D$11:$D$260),1, COUNTIF(A$4:$A180, 'Annex 2 EHV charges'!$D$11:$D$260)), 0)),"")</f>
        <v/>
      </c>
      <c r="B181" s="88" t="str">
        <f>IF($A181="","",VLOOKUP($A181,'Annex 2 EHV charges'!$D:$O,2,0))</f>
        <v/>
      </c>
      <c r="C181" s="89" t="str">
        <f>IF($A181="","",VLOOKUP($A181,'Annex 2 EHV charges'!$D:$O,3,0))</f>
        <v/>
      </c>
      <c r="D181" s="88" t="str">
        <f>IF($A181="","",VLOOKUP($A181,'Annex 2 EHV charges'!$D:$O,4,0))</f>
        <v/>
      </c>
      <c r="E181" s="90" t="str">
        <f>IFERROR(IF(VLOOKUP($A181,'Annex 2 EHV charges'!$D:$O,9,FALSE)=0,"",VLOOKUP($A181,'Annex 2 EHV charges'!$D:$O,9,FALSE)),"")</f>
        <v/>
      </c>
      <c r="F181" s="91" t="str">
        <f>IFERROR(IF(VLOOKUP($A181,'Annex 2 EHV charges'!$D:$O,10,FALSE)=0,"",VLOOKUP($A181,'Annex 2 EHV charges'!$D:$O,10,FALSE)),"")</f>
        <v/>
      </c>
      <c r="G181" s="92" t="str">
        <f>IFERROR(IF(VLOOKUP($A181,'Annex 2 EHV charges'!$D:$O,11,FALSE)=0,"",VLOOKUP($A181,'Annex 2 EHV charges'!$D:$O,11,FALSE)),"")</f>
        <v/>
      </c>
      <c r="H181" s="92" t="str">
        <f>IFERROR(IF(VLOOKUP($A181,'Annex 2 EHV charges'!$D:$O,12,FALSE)=0,"",VLOOKUP($A181,'Annex 2 EHV charges'!$D:$O,12,FALSE)),"")</f>
        <v/>
      </c>
    </row>
    <row r="182" spans="1:8" x14ac:dyDescent="0.2">
      <c r="A182" s="89" t="str">
        <f t="array" ref="A182">IFERROR(INDEX('Annex 2 EHV charges'!$D$11:$D$260, MATCH(0, IF(ISBLANK('Annex 2 EHV charges'!$D$11:$D$260),1, COUNTIF(A$4:$A181, 'Annex 2 EHV charges'!$D$11:$D$260)), 0)),"")</f>
        <v/>
      </c>
      <c r="B182" s="88" t="str">
        <f>IF($A182="","",VLOOKUP($A182,'Annex 2 EHV charges'!$D:$O,2,0))</f>
        <v/>
      </c>
      <c r="C182" s="89" t="str">
        <f>IF($A182="","",VLOOKUP($A182,'Annex 2 EHV charges'!$D:$O,3,0))</f>
        <v/>
      </c>
      <c r="D182" s="88" t="str">
        <f>IF($A182="","",VLOOKUP($A182,'Annex 2 EHV charges'!$D:$O,4,0))</f>
        <v/>
      </c>
      <c r="E182" s="90" t="str">
        <f>IFERROR(IF(VLOOKUP($A182,'Annex 2 EHV charges'!$D:$O,9,FALSE)=0,"",VLOOKUP($A182,'Annex 2 EHV charges'!$D:$O,9,FALSE)),"")</f>
        <v/>
      </c>
      <c r="F182" s="91" t="str">
        <f>IFERROR(IF(VLOOKUP($A182,'Annex 2 EHV charges'!$D:$O,10,FALSE)=0,"",VLOOKUP($A182,'Annex 2 EHV charges'!$D:$O,10,FALSE)),"")</f>
        <v/>
      </c>
      <c r="G182" s="92" t="str">
        <f>IFERROR(IF(VLOOKUP($A182,'Annex 2 EHV charges'!$D:$O,11,FALSE)=0,"",VLOOKUP($A182,'Annex 2 EHV charges'!$D:$O,11,FALSE)),"")</f>
        <v/>
      </c>
      <c r="H182" s="92" t="str">
        <f>IFERROR(IF(VLOOKUP($A182,'Annex 2 EHV charges'!$D:$O,12,FALSE)=0,"",VLOOKUP($A182,'Annex 2 EHV charges'!$D:$O,12,FALSE)),"")</f>
        <v/>
      </c>
    </row>
    <row r="183" spans="1:8" x14ac:dyDescent="0.2">
      <c r="A183" s="89" t="str">
        <f t="array" ref="A183">IFERROR(INDEX('Annex 2 EHV charges'!$D$11:$D$260, MATCH(0, IF(ISBLANK('Annex 2 EHV charges'!$D$11:$D$260),1, COUNTIF(A$4:$A182, 'Annex 2 EHV charges'!$D$11:$D$260)), 0)),"")</f>
        <v/>
      </c>
      <c r="B183" s="88" t="str">
        <f>IF($A183="","",VLOOKUP($A183,'Annex 2 EHV charges'!$D:$O,2,0))</f>
        <v/>
      </c>
      <c r="C183" s="89" t="str">
        <f>IF($A183="","",VLOOKUP($A183,'Annex 2 EHV charges'!$D:$O,3,0))</f>
        <v/>
      </c>
      <c r="D183" s="88" t="str">
        <f>IF($A183="","",VLOOKUP($A183,'Annex 2 EHV charges'!$D:$O,4,0))</f>
        <v/>
      </c>
      <c r="E183" s="90" t="str">
        <f>IFERROR(IF(VLOOKUP($A183,'Annex 2 EHV charges'!$D:$O,9,FALSE)=0,"",VLOOKUP($A183,'Annex 2 EHV charges'!$D:$O,9,FALSE)),"")</f>
        <v/>
      </c>
      <c r="F183" s="91" t="str">
        <f>IFERROR(IF(VLOOKUP($A183,'Annex 2 EHV charges'!$D:$O,10,FALSE)=0,"",VLOOKUP($A183,'Annex 2 EHV charges'!$D:$O,10,FALSE)),"")</f>
        <v/>
      </c>
      <c r="G183" s="92" t="str">
        <f>IFERROR(IF(VLOOKUP($A183,'Annex 2 EHV charges'!$D:$O,11,FALSE)=0,"",VLOOKUP($A183,'Annex 2 EHV charges'!$D:$O,11,FALSE)),"")</f>
        <v/>
      </c>
      <c r="H183" s="92" t="str">
        <f>IFERROR(IF(VLOOKUP($A183,'Annex 2 EHV charges'!$D:$O,12,FALSE)=0,"",VLOOKUP($A183,'Annex 2 EHV charges'!$D:$O,12,FALSE)),"")</f>
        <v/>
      </c>
    </row>
    <row r="184" spans="1:8" x14ac:dyDescent="0.2">
      <c r="A184" s="89" t="str">
        <f t="array" ref="A184">IFERROR(INDEX('Annex 2 EHV charges'!$D$11:$D$260, MATCH(0, IF(ISBLANK('Annex 2 EHV charges'!$D$11:$D$260),1, COUNTIF(A$4:$A183, 'Annex 2 EHV charges'!$D$11:$D$260)), 0)),"")</f>
        <v/>
      </c>
      <c r="B184" s="88" t="str">
        <f>IF($A184="","",VLOOKUP($A184,'Annex 2 EHV charges'!$D:$O,2,0))</f>
        <v/>
      </c>
      <c r="C184" s="89" t="str">
        <f>IF($A184="","",VLOOKUP($A184,'Annex 2 EHV charges'!$D:$O,3,0))</f>
        <v/>
      </c>
      <c r="D184" s="88" t="str">
        <f>IF($A184="","",VLOOKUP($A184,'Annex 2 EHV charges'!$D:$O,4,0))</f>
        <v/>
      </c>
      <c r="E184" s="90" t="str">
        <f>IFERROR(IF(VLOOKUP($A184,'Annex 2 EHV charges'!$D:$O,9,FALSE)=0,"",VLOOKUP($A184,'Annex 2 EHV charges'!$D:$O,9,FALSE)),"")</f>
        <v/>
      </c>
      <c r="F184" s="91" t="str">
        <f>IFERROR(IF(VLOOKUP($A184,'Annex 2 EHV charges'!$D:$O,10,FALSE)=0,"",VLOOKUP($A184,'Annex 2 EHV charges'!$D:$O,10,FALSE)),"")</f>
        <v/>
      </c>
      <c r="G184" s="92" t="str">
        <f>IFERROR(IF(VLOOKUP($A184,'Annex 2 EHV charges'!$D:$O,11,FALSE)=0,"",VLOOKUP($A184,'Annex 2 EHV charges'!$D:$O,11,FALSE)),"")</f>
        <v/>
      </c>
      <c r="H184" s="92" t="str">
        <f>IFERROR(IF(VLOOKUP($A184,'Annex 2 EHV charges'!$D:$O,12,FALSE)=0,"",VLOOKUP($A184,'Annex 2 EHV charges'!$D:$O,12,FALSE)),"")</f>
        <v/>
      </c>
    </row>
    <row r="185" spans="1:8" x14ac:dyDescent="0.2">
      <c r="A185" s="89" t="str">
        <f t="array" ref="A185">IFERROR(INDEX('Annex 2 EHV charges'!$D$11:$D$260, MATCH(0, IF(ISBLANK('Annex 2 EHV charges'!$D$11:$D$260),1, COUNTIF(A$4:$A184, 'Annex 2 EHV charges'!$D$11:$D$260)), 0)),"")</f>
        <v/>
      </c>
      <c r="B185" s="88" t="str">
        <f>IF($A185="","",VLOOKUP($A185,'Annex 2 EHV charges'!$D:$O,2,0))</f>
        <v/>
      </c>
      <c r="C185" s="89" t="str">
        <f>IF($A185="","",VLOOKUP($A185,'Annex 2 EHV charges'!$D:$O,3,0))</f>
        <v/>
      </c>
      <c r="D185" s="88" t="str">
        <f>IF($A185="","",VLOOKUP($A185,'Annex 2 EHV charges'!$D:$O,4,0))</f>
        <v/>
      </c>
      <c r="E185" s="90" t="str">
        <f>IFERROR(IF(VLOOKUP($A185,'Annex 2 EHV charges'!$D:$O,9,FALSE)=0,"",VLOOKUP($A185,'Annex 2 EHV charges'!$D:$O,9,FALSE)),"")</f>
        <v/>
      </c>
      <c r="F185" s="91" t="str">
        <f>IFERROR(IF(VLOOKUP($A185,'Annex 2 EHV charges'!$D:$O,10,FALSE)=0,"",VLOOKUP($A185,'Annex 2 EHV charges'!$D:$O,10,FALSE)),"")</f>
        <v/>
      </c>
      <c r="G185" s="92" t="str">
        <f>IFERROR(IF(VLOOKUP($A185,'Annex 2 EHV charges'!$D:$O,11,FALSE)=0,"",VLOOKUP($A185,'Annex 2 EHV charges'!$D:$O,11,FALSE)),"")</f>
        <v/>
      </c>
      <c r="H185" s="92" t="str">
        <f>IFERROR(IF(VLOOKUP($A185,'Annex 2 EHV charges'!$D:$O,12,FALSE)=0,"",VLOOKUP($A185,'Annex 2 EHV charges'!$D:$O,12,FALSE)),"")</f>
        <v/>
      </c>
    </row>
    <row r="186" spans="1:8" x14ac:dyDescent="0.2">
      <c r="A186" s="89" t="str">
        <f t="array" ref="A186">IFERROR(INDEX('Annex 2 EHV charges'!$D$11:$D$260, MATCH(0, IF(ISBLANK('Annex 2 EHV charges'!$D$11:$D$260),1, COUNTIF(A$4:$A185, 'Annex 2 EHV charges'!$D$11:$D$260)), 0)),"")</f>
        <v/>
      </c>
      <c r="B186" s="88" t="str">
        <f>IF($A186="","",VLOOKUP($A186,'Annex 2 EHV charges'!$D:$O,2,0))</f>
        <v/>
      </c>
      <c r="C186" s="89" t="str">
        <f>IF($A186="","",VLOOKUP($A186,'Annex 2 EHV charges'!$D:$O,3,0))</f>
        <v/>
      </c>
      <c r="D186" s="88" t="str">
        <f>IF($A186="","",VLOOKUP($A186,'Annex 2 EHV charges'!$D:$O,4,0))</f>
        <v/>
      </c>
      <c r="E186" s="90" t="str">
        <f>IFERROR(IF(VLOOKUP($A186,'Annex 2 EHV charges'!$D:$O,9,FALSE)=0,"",VLOOKUP($A186,'Annex 2 EHV charges'!$D:$O,9,FALSE)),"")</f>
        <v/>
      </c>
      <c r="F186" s="91" t="str">
        <f>IFERROR(IF(VLOOKUP($A186,'Annex 2 EHV charges'!$D:$O,10,FALSE)=0,"",VLOOKUP($A186,'Annex 2 EHV charges'!$D:$O,10,FALSE)),"")</f>
        <v/>
      </c>
      <c r="G186" s="92" t="str">
        <f>IFERROR(IF(VLOOKUP($A186,'Annex 2 EHV charges'!$D:$O,11,FALSE)=0,"",VLOOKUP($A186,'Annex 2 EHV charges'!$D:$O,11,FALSE)),"")</f>
        <v/>
      </c>
      <c r="H186" s="92" t="str">
        <f>IFERROR(IF(VLOOKUP($A186,'Annex 2 EHV charges'!$D:$O,12,FALSE)=0,"",VLOOKUP($A186,'Annex 2 EHV charges'!$D:$O,12,FALSE)),"")</f>
        <v/>
      </c>
    </row>
    <row r="187" spans="1:8" x14ac:dyDescent="0.2">
      <c r="A187" s="89" t="str">
        <f t="array" ref="A187">IFERROR(INDEX('Annex 2 EHV charges'!$D$11:$D$260, MATCH(0, IF(ISBLANK('Annex 2 EHV charges'!$D$11:$D$260),1, COUNTIF(A$4:$A186, 'Annex 2 EHV charges'!$D$11:$D$260)), 0)),"")</f>
        <v/>
      </c>
      <c r="B187" s="88" t="str">
        <f>IF($A187="","",VLOOKUP($A187,'Annex 2 EHV charges'!$D:$O,2,0))</f>
        <v/>
      </c>
      <c r="C187" s="89" t="str">
        <f>IF($A187="","",VLOOKUP($A187,'Annex 2 EHV charges'!$D:$O,3,0))</f>
        <v/>
      </c>
      <c r="D187" s="88" t="str">
        <f>IF($A187="","",VLOOKUP($A187,'Annex 2 EHV charges'!$D:$O,4,0))</f>
        <v/>
      </c>
      <c r="E187" s="90" t="str">
        <f>IFERROR(IF(VLOOKUP($A187,'Annex 2 EHV charges'!$D:$O,9,FALSE)=0,"",VLOOKUP($A187,'Annex 2 EHV charges'!$D:$O,9,FALSE)),"")</f>
        <v/>
      </c>
      <c r="F187" s="91" t="str">
        <f>IFERROR(IF(VLOOKUP($A187,'Annex 2 EHV charges'!$D:$O,10,FALSE)=0,"",VLOOKUP($A187,'Annex 2 EHV charges'!$D:$O,10,FALSE)),"")</f>
        <v/>
      </c>
      <c r="G187" s="92" t="str">
        <f>IFERROR(IF(VLOOKUP($A187,'Annex 2 EHV charges'!$D:$O,11,FALSE)=0,"",VLOOKUP($A187,'Annex 2 EHV charges'!$D:$O,11,FALSE)),"")</f>
        <v/>
      </c>
      <c r="H187" s="92" t="str">
        <f>IFERROR(IF(VLOOKUP($A187,'Annex 2 EHV charges'!$D:$O,12,FALSE)=0,"",VLOOKUP($A187,'Annex 2 EHV charges'!$D:$O,12,FALSE)),"")</f>
        <v/>
      </c>
    </row>
    <row r="188" spans="1:8" x14ac:dyDescent="0.2">
      <c r="A188" s="89" t="str">
        <f t="array" ref="A188">IFERROR(INDEX('Annex 2 EHV charges'!$D$11:$D$260, MATCH(0, IF(ISBLANK('Annex 2 EHV charges'!$D$11:$D$260),1, COUNTIF(A$4:$A187, 'Annex 2 EHV charges'!$D$11:$D$260)), 0)),"")</f>
        <v/>
      </c>
      <c r="B188" s="88" t="str">
        <f>IF($A188="","",VLOOKUP($A188,'Annex 2 EHV charges'!$D:$O,2,0))</f>
        <v/>
      </c>
      <c r="C188" s="89" t="str">
        <f>IF($A188="","",VLOOKUP($A188,'Annex 2 EHV charges'!$D:$O,3,0))</f>
        <v/>
      </c>
      <c r="D188" s="88" t="str">
        <f>IF($A188="","",VLOOKUP($A188,'Annex 2 EHV charges'!$D:$O,4,0))</f>
        <v/>
      </c>
      <c r="E188" s="90" t="str">
        <f>IFERROR(IF(VLOOKUP($A188,'Annex 2 EHV charges'!$D:$O,9,FALSE)=0,"",VLOOKUP($A188,'Annex 2 EHV charges'!$D:$O,9,FALSE)),"")</f>
        <v/>
      </c>
      <c r="F188" s="91" t="str">
        <f>IFERROR(IF(VLOOKUP($A188,'Annex 2 EHV charges'!$D:$O,10,FALSE)=0,"",VLOOKUP($A188,'Annex 2 EHV charges'!$D:$O,10,FALSE)),"")</f>
        <v/>
      </c>
      <c r="G188" s="92" t="str">
        <f>IFERROR(IF(VLOOKUP($A188,'Annex 2 EHV charges'!$D:$O,11,FALSE)=0,"",VLOOKUP($A188,'Annex 2 EHV charges'!$D:$O,11,FALSE)),"")</f>
        <v/>
      </c>
      <c r="H188" s="92" t="str">
        <f>IFERROR(IF(VLOOKUP($A188,'Annex 2 EHV charges'!$D:$O,12,FALSE)=0,"",VLOOKUP($A188,'Annex 2 EHV charges'!$D:$O,12,FALSE)),"")</f>
        <v/>
      </c>
    </row>
    <row r="189" spans="1:8" x14ac:dyDescent="0.2">
      <c r="A189" s="89" t="str">
        <f t="array" ref="A189">IFERROR(INDEX('Annex 2 EHV charges'!$D$11:$D$260, MATCH(0, IF(ISBLANK('Annex 2 EHV charges'!$D$11:$D$260),1, COUNTIF(A$4:$A188, 'Annex 2 EHV charges'!$D$11:$D$260)), 0)),"")</f>
        <v/>
      </c>
      <c r="B189" s="88" t="str">
        <f>IF($A189="","",VLOOKUP($A189,'Annex 2 EHV charges'!$D:$O,2,0))</f>
        <v/>
      </c>
      <c r="C189" s="89" t="str">
        <f>IF($A189="","",VLOOKUP($A189,'Annex 2 EHV charges'!$D:$O,3,0))</f>
        <v/>
      </c>
      <c r="D189" s="88" t="str">
        <f>IF($A189="","",VLOOKUP($A189,'Annex 2 EHV charges'!$D:$O,4,0))</f>
        <v/>
      </c>
      <c r="E189" s="90" t="str">
        <f>IFERROR(IF(VLOOKUP($A189,'Annex 2 EHV charges'!$D:$O,9,FALSE)=0,"",VLOOKUP($A189,'Annex 2 EHV charges'!$D:$O,9,FALSE)),"")</f>
        <v/>
      </c>
      <c r="F189" s="91" t="str">
        <f>IFERROR(IF(VLOOKUP($A189,'Annex 2 EHV charges'!$D:$O,10,FALSE)=0,"",VLOOKUP($A189,'Annex 2 EHV charges'!$D:$O,10,FALSE)),"")</f>
        <v/>
      </c>
      <c r="G189" s="92" t="str">
        <f>IFERROR(IF(VLOOKUP($A189,'Annex 2 EHV charges'!$D:$O,11,FALSE)=0,"",VLOOKUP($A189,'Annex 2 EHV charges'!$D:$O,11,FALSE)),"")</f>
        <v/>
      </c>
      <c r="H189" s="92" t="str">
        <f>IFERROR(IF(VLOOKUP($A189,'Annex 2 EHV charges'!$D:$O,12,FALSE)=0,"",VLOOKUP($A189,'Annex 2 EHV charges'!$D:$O,12,FALSE)),"")</f>
        <v/>
      </c>
    </row>
    <row r="190" spans="1:8" x14ac:dyDescent="0.2">
      <c r="A190" s="89" t="str">
        <f t="array" ref="A190">IFERROR(INDEX('Annex 2 EHV charges'!$D$11:$D$260, MATCH(0, IF(ISBLANK('Annex 2 EHV charges'!$D$11:$D$260),1, COUNTIF(A$4:$A189, 'Annex 2 EHV charges'!$D$11:$D$260)), 0)),"")</f>
        <v/>
      </c>
      <c r="B190" s="88" t="str">
        <f>IF($A190="","",VLOOKUP($A190,'Annex 2 EHV charges'!$D:$O,2,0))</f>
        <v/>
      </c>
      <c r="C190" s="89" t="str">
        <f>IF($A190="","",VLOOKUP($A190,'Annex 2 EHV charges'!$D:$O,3,0))</f>
        <v/>
      </c>
      <c r="D190" s="88" t="str">
        <f>IF($A190="","",VLOOKUP($A190,'Annex 2 EHV charges'!$D:$O,4,0))</f>
        <v/>
      </c>
      <c r="E190" s="90" t="str">
        <f>IFERROR(IF(VLOOKUP($A190,'Annex 2 EHV charges'!$D:$O,9,FALSE)=0,"",VLOOKUP($A190,'Annex 2 EHV charges'!$D:$O,9,FALSE)),"")</f>
        <v/>
      </c>
      <c r="F190" s="91" t="str">
        <f>IFERROR(IF(VLOOKUP($A190,'Annex 2 EHV charges'!$D:$O,10,FALSE)=0,"",VLOOKUP($A190,'Annex 2 EHV charges'!$D:$O,10,FALSE)),"")</f>
        <v/>
      </c>
      <c r="G190" s="92" t="str">
        <f>IFERROR(IF(VLOOKUP($A190,'Annex 2 EHV charges'!$D:$O,11,FALSE)=0,"",VLOOKUP($A190,'Annex 2 EHV charges'!$D:$O,11,FALSE)),"")</f>
        <v/>
      </c>
      <c r="H190" s="92" t="str">
        <f>IFERROR(IF(VLOOKUP($A190,'Annex 2 EHV charges'!$D:$O,12,FALSE)=0,"",VLOOKUP($A190,'Annex 2 EHV charges'!$D:$O,12,FALSE)),"")</f>
        <v/>
      </c>
    </row>
    <row r="191" spans="1:8" x14ac:dyDescent="0.2">
      <c r="A191" s="89" t="str">
        <f t="array" ref="A191">IFERROR(INDEX('Annex 2 EHV charges'!$D$11:$D$260, MATCH(0, IF(ISBLANK('Annex 2 EHV charges'!$D$11:$D$260),1, COUNTIF(A$4:$A190, 'Annex 2 EHV charges'!$D$11:$D$260)), 0)),"")</f>
        <v/>
      </c>
      <c r="B191" s="88" t="str">
        <f>IF($A191="","",VLOOKUP($A191,'Annex 2 EHV charges'!$D:$O,2,0))</f>
        <v/>
      </c>
      <c r="C191" s="89" t="str">
        <f>IF($A191="","",VLOOKUP($A191,'Annex 2 EHV charges'!$D:$O,3,0))</f>
        <v/>
      </c>
      <c r="D191" s="88" t="str">
        <f>IF($A191="","",VLOOKUP($A191,'Annex 2 EHV charges'!$D:$O,4,0))</f>
        <v/>
      </c>
      <c r="E191" s="90" t="str">
        <f>IFERROR(IF(VLOOKUP($A191,'Annex 2 EHV charges'!$D:$O,9,FALSE)=0,"",VLOOKUP($A191,'Annex 2 EHV charges'!$D:$O,9,FALSE)),"")</f>
        <v/>
      </c>
      <c r="F191" s="91" t="str">
        <f>IFERROR(IF(VLOOKUP($A191,'Annex 2 EHV charges'!$D:$O,10,FALSE)=0,"",VLOOKUP($A191,'Annex 2 EHV charges'!$D:$O,10,FALSE)),"")</f>
        <v/>
      </c>
      <c r="G191" s="92" t="str">
        <f>IFERROR(IF(VLOOKUP($A191,'Annex 2 EHV charges'!$D:$O,11,FALSE)=0,"",VLOOKUP($A191,'Annex 2 EHV charges'!$D:$O,11,FALSE)),"")</f>
        <v/>
      </c>
      <c r="H191" s="92" t="str">
        <f>IFERROR(IF(VLOOKUP($A191,'Annex 2 EHV charges'!$D:$O,12,FALSE)=0,"",VLOOKUP($A191,'Annex 2 EHV charges'!$D:$O,12,FALSE)),"")</f>
        <v/>
      </c>
    </row>
    <row r="192" spans="1:8" x14ac:dyDescent="0.2">
      <c r="A192" s="89" t="str">
        <f t="array" ref="A192">IFERROR(INDEX('Annex 2 EHV charges'!$D$11:$D$260, MATCH(0, IF(ISBLANK('Annex 2 EHV charges'!$D$11:$D$260),1, COUNTIF(A$4:$A191, 'Annex 2 EHV charges'!$D$11:$D$260)), 0)),"")</f>
        <v/>
      </c>
      <c r="B192" s="88" t="str">
        <f>IF($A192="","",VLOOKUP($A192,'Annex 2 EHV charges'!$D:$O,2,0))</f>
        <v/>
      </c>
      <c r="C192" s="89" t="str">
        <f>IF($A192="","",VLOOKUP($A192,'Annex 2 EHV charges'!$D:$O,3,0))</f>
        <v/>
      </c>
      <c r="D192" s="88" t="str">
        <f>IF($A192="","",VLOOKUP($A192,'Annex 2 EHV charges'!$D:$O,4,0))</f>
        <v/>
      </c>
      <c r="E192" s="90" t="str">
        <f>IFERROR(IF(VLOOKUP($A192,'Annex 2 EHV charges'!$D:$O,9,FALSE)=0,"",VLOOKUP($A192,'Annex 2 EHV charges'!$D:$O,9,FALSE)),"")</f>
        <v/>
      </c>
      <c r="F192" s="91" t="str">
        <f>IFERROR(IF(VLOOKUP($A192,'Annex 2 EHV charges'!$D:$O,10,FALSE)=0,"",VLOOKUP($A192,'Annex 2 EHV charges'!$D:$O,10,FALSE)),"")</f>
        <v/>
      </c>
      <c r="G192" s="92" t="str">
        <f>IFERROR(IF(VLOOKUP($A192,'Annex 2 EHV charges'!$D:$O,11,FALSE)=0,"",VLOOKUP($A192,'Annex 2 EHV charges'!$D:$O,11,FALSE)),"")</f>
        <v/>
      </c>
      <c r="H192" s="92" t="str">
        <f>IFERROR(IF(VLOOKUP($A192,'Annex 2 EHV charges'!$D:$O,12,FALSE)=0,"",VLOOKUP($A192,'Annex 2 EHV charges'!$D:$O,12,FALSE)),"")</f>
        <v/>
      </c>
    </row>
    <row r="193" spans="1:8" x14ac:dyDescent="0.2">
      <c r="A193" s="89" t="str">
        <f t="array" ref="A193">IFERROR(INDEX('Annex 2 EHV charges'!$D$11:$D$260, MATCH(0, IF(ISBLANK('Annex 2 EHV charges'!$D$11:$D$260),1, COUNTIF(A$4:$A192, 'Annex 2 EHV charges'!$D$11:$D$260)), 0)),"")</f>
        <v/>
      </c>
      <c r="B193" s="88" t="str">
        <f>IF($A193="","",VLOOKUP($A193,'Annex 2 EHV charges'!$D:$O,2,0))</f>
        <v/>
      </c>
      <c r="C193" s="89" t="str">
        <f>IF($A193="","",VLOOKUP($A193,'Annex 2 EHV charges'!$D:$O,3,0))</f>
        <v/>
      </c>
      <c r="D193" s="88" t="str">
        <f>IF($A193="","",VLOOKUP($A193,'Annex 2 EHV charges'!$D:$O,4,0))</f>
        <v/>
      </c>
      <c r="E193" s="90" t="str">
        <f>IFERROR(IF(VLOOKUP($A193,'Annex 2 EHV charges'!$D:$O,9,FALSE)=0,"",VLOOKUP($A193,'Annex 2 EHV charges'!$D:$O,9,FALSE)),"")</f>
        <v/>
      </c>
      <c r="F193" s="91" t="str">
        <f>IFERROR(IF(VLOOKUP($A193,'Annex 2 EHV charges'!$D:$O,10,FALSE)=0,"",VLOOKUP($A193,'Annex 2 EHV charges'!$D:$O,10,FALSE)),"")</f>
        <v/>
      </c>
      <c r="G193" s="92" t="str">
        <f>IFERROR(IF(VLOOKUP($A193,'Annex 2 EHV charges'!$D:$O,11,FALSE)=0,"",VLOOKUP($A193,'Annex 2 EHV charges'!$D:$O,11,FALSE)),"")</f>
        <v/>
      </c>
      <c r="H193" s="92" t="str">
        <f>IFERROR(IF(VLOOKUP($A193,'Annex 2 EHV charges'!$D:$O,12,FALSE)=0,"",VLOOKUP($A193,'Annex 2 EHV charges'!$D:$O,12,FALSE)),"")</f>
        <v/>
      </c>
    </row>
    <row r="194" spans="1:8" x14ac:dyDescent="0.2">
      <c r="A194" s="89" t="str">
        <f t="array" ref="A194">IFERROR(INDEX('Annex 2 EHV charges'!$D$11:$D$260, MATCH(0, IF(ISBLANK('Annex 2 EHV charges'!$D$11:$D$260),1, COUNTIF(A$4:$A193, 'Annex 2 EHV charges'!$D$11:$D$260)), 0)),"")</f>
        <v/>
      </c>
      <c r="B194" s="88" t="str">
        <f>IF($A194="","",VLOOKUP($A194,'Annex 2 EHV charges'!$D:$O,2,0))</f>
        <v/>
      </c>
      <c r="C194" s="89" t="str">
        <f>IF($A194="","",VLOOKUP($A194,'Annex 2 EHV charges'!$D:$O,3,0))</f>
        <v/>
      </c>
      <c r="D194" s="88" t="str">
        <f>IF($A194="","",VLOOKUP($A194,'Annex 2 EHV charges'!$D:$O,4,0))</f>
        <v/>
      </c>
      <c r="E194" s="90" t="str">
        <f>IFERROR(IF(VLOOKUP($A194,'Annex 2 EHV charges'!$D:$O,9,FALSE)=0,"",VLOOKUP($A194,'Annex 2 EHV charges'!$D:$O,9,FALSE)),"")</f>
        <v/>
      </c>
      <c r="F194" s="91" t="str">
        <f>IFERROR(IF(VLOOKUP($A194,'Annex 2 EHV charges'!$D:$O,10,FALSE)=0,"",VLOOKUP($A194,'Annex 2 EHV charges'!$D:$O,10,FALSE)),"")</f>
        <v/>
      </c>
      <c r="G194" s="92" t="str">
        <f>IFERROR(IF(VLOOKUP($A194,'Annex 2 EHV charges'!$D:$O,11,FALSE)=0,"",VLOOKUP($A194,'Annex 2 EHV charges'!$D:$O,11,FALSE)),"")</f>
        <v/>
      </c>
      <c r="H194" s="92" t="str">
        <f>IFERROR(IF(VLOOKUP($A194,'Annex 2 EHV charges'!$D:$O,12,FALSE)=0,"",VLOOKUP($A194,'Annex 2 EHV charges'!$D:$O,12,FALSE)),"")</f>
        <v/>
      </c>
    </row>
    <row r="195" spans="1:8" x14ac:dyDescent="0.2">
      <c r="A195" s="89" t="str">
        <f t="array" ref="A195">IFERROR(INDEX('Annex 2 EHV charges'!$D$11:$D$260, MATCH(0, IF(ISBLANK('Annex 2 EHV charges'!$D$11:$D$260),1, COUNTIF(A$4:$A194, 'Annex 2 EHV charges'!$D$11:$D$260)), 0)),"")</f>
        <v/>
      </c>
      <c r="B195" s="88" t="str">
        <f>IF($A195="","",VLOOKUP($A195,'Annex 2 EHV charges'!$D:$O,2,0))</f>
        <v/>
      </c>
      <c r="C195" s="89" t="str">
        <f>IF($A195="","",VLOOKUP($A195,'Annex 2 EHV charges'!$D:$O,3,0))</f>
        <v/>
      </c>
      <c r="D195" s="88" t="str">
        <f>IF($A195="","",VLOOKUP($A195,'Annex 2 EHV charges'!$D:$O,4,0))</f>
        <v/>
      </c>
      <c r="E195" s="90" t="str">
        <f>IFERROR(IF(VLOOKUP($A195,'Annex 2 EHV charges'!$D:$O,9,FALSE)=0,"",VLOOKUP($A195,'Annex 2 EHV charges'!$D:$O,9,FALSE)),"")</f>
        <v/>
      </c>
      <c r="F195" s="91" t="str">
        <f>IFERROR(IF(VLOOKUP($A195,'Annex 2 EHV charges'!$D:$O,10,FALSE)=0,"",VLOOKUP($A195,'Annex 2 EHV charges'!$D:$O,10,FALSE)),"")</f>
        <v/>
      </c>
      <c r="G195" s="92" t="str">
        <f>IFERROR(IF(VLOOKUP($A195,'Annex 2 EHV charges'!$D:$O,11,FALSE)=0,"",VLOOKUP($A195,'Annex 2 EHV charges'!$D:$O,11,FALSE)),"")</f>
        <v/>
      </c>
      <c r="H195" s="92" t="str">
        <f>IFERROR(IF(VLOOKUP($A195,'Annex 2 EHV charges'!$D:$O,12,FALSE)=0,"",VLOOKUP($A195,'Annex 2 EHV charges'!$D:$O,12,FALSE)),"")</f>
        <v/>
      </c>
    </row>
    <row r="196" spans="1:8" x14ac:dyDescent="0.2">
      <c r="A196" s="89" t="str">
        <f t="array" ref="A196">IFERROR(INDEX('Annex 2 EHV charges'!$D$11:$D$260, MATCH(0, IF(ISBLANK('Annex 2 EHV charges'!$D$11:$D$260),1, COUNTIF(A$4:$A195, 'Annex 2 EHV charges'!$D$11:$D$260)), 0)),"")</f>
        <v/>
      </c>
      <c r="B196" s="88" t="str">
        <f>IF($A196="","",VLOOKUP($A196,'Annex 2 EHV charges'!$D:$O,2,0))</f>
        <v/>
      </c>
      <c r="C196" s="89" t="str">
        <f>IF($A196="","",VLOOKUP($A196,'Annex 2 EHV charges'!$D:$O,3,0))</f>
        <v/>
      </c>
      <c r="D196" s="88" t="str">
        <f>IF($A196="","",VLOOKUP($A196,'Annex 2 EHV charges'!$D:$O,4,0))</f>
        <v/>
      </c>
      <c r="E196" s="90" t="str">
        <f>IFERROR(IF(VLOOKUP($A196,'Annex 2 EHV charges'!$D:$O,9,FALSE)=0,"",VLOOKUP($A196,'Annex 2 EHV charges'!$D:$O,9,FALSE)),"")</f>
        <v/>
      </c>
      <c r="F196" s="91" t="str">
        <f>IFERROR(IF(VLOOKUP($A196,'Annex 2 EHV charges'!$D:$O,10,FALSE)=0,"",VLOOKUP($A196,'Annex 2 EHV charges'!$D:$O,10,FALSE)),"")</f>
        <v/>
      </c>
      <c r="G196" s="92" t="str">
        <f>IFERROR(IF(VLOOKUP($A196,'Annex 2 EHV charges'!$D:$O,11,FALSE)=0,"",VLOOKUP($A196,'Annex 2 EHV charges'!$D:$O,11,FALSE)),"")</f>
        <v/>
      </c>
      <c r="H196" s="92" t="str">
        <f>IFERROR(IF(VLOOKUP($A196,'Annex 2 EHV charges'!$D:$O,12,FALSE)=0,"",VLOOKUP($A196,'Annex 2 EHV charges'!$D:$O,12,FALSE)),"")</f>
        <v/>
      </c>
    </row>
    <row r="197" spans="1:8" x14ac:dyDescent="0.2">
      <c r="A197" s="89" t="str">
        <f t="array" ref="A197">IFERROR(INDEX('Annex 2 EHV charges'!$D$11:$D$260, MATCH(0, IF(ISBLANK('Annex 2 EHV charges'!$D$11:$D$260),1, COUNTIF(A$4:$A196, 'Annex 2 EHV charges'!$D$11:$D$260)), 0)),"")</f>
        <v/>
      </c>
      <c r="B197" s="88" t="str">
        <f>IF($A197="","",VLOOKUP($A197,'Annex 2 EHV charges'!$D:$O,2,0))</f>
        <v/>
      </c>
      <c r="C197" s="89" t="str">
        <f>IF($A197="","",VLOOKUP($A197,'Annex 2 EHV charges'!$D:$O,3,0))</f>
        <v/>
      </c>
      <c r="D197" s="88" t="str">
        <f>IF($A197="","",VLOOKUP($A197,'Annex 2 EHV charges'!$D:$O,4,0))</f>
        <v/>
      </c>
      <c r="E197" s="90" t="str">
        <f>IFERROR(IF(VLOOKUP($A197,'Annex 2 EHV charges'!$D:$O,9,FALSE)=0,"",VLOOKUP($A197,'Annex 2 EHV charges'!$D:$O,9,FALSE)),"")</f>
        <v/>
      </c>
      <c r="F197" s="91" t="str">
        <f>IFERROR(IF(VLOOKUP($A197,'Annex 2 EHV charges'!$D:$O,10,FALSE)=0,"",VLOOKUP($A197,'Annex 2 EHV charges'!$D:$O,10,FALSE)),"")</f>
        <v/>
      </c>
      <c r="G197" s="92" t="str">
        <f>IFERROR(IF(VLOOKUP($A197,'Annex 2 EHV charges'!$D:$O,11,FALSE)=0,"",VLOOKUP($A197,'Annex 2 EHV charges'!$D:$O,11,FALSE)),"")</f>
        <v/>
      </c>
      <c r="H197" s="92" t="str">
        <f>IFERROR(IF(VLOOKUP($A197,'Annex 2 EHV charges'!$D:$O,12,FALSE)=0,"",VLOOKUP($A197,'Annex 2 EHV charges'!$D:$O,12,FALSE)),"")</f>
        <v/>
      </c>
    </row>
    <row r="198" spans="1:8" x14ac:dyDescent="0.2">
      <c r="A198" s="89" t="str">
        <f t="array" ref="A198">IFERROR(INDEX('Annex 2 EHV charges'!$D$11:$D$260, MATCH(0, IF(ISBLANK('Annex 2 EHV charges'!$D$11:$D$260),1, COUNTIF(A$4:$A197, 'Annex 2 EHV charges'!$D$11:$D$260)), 0)),"")</f>
        <v/>
      </c>
      <c r="B198" s="88" t="str">
        <f>IF($A198="","",VLOOKUP($A198,'Annex 2 EHV charges'!$D:$O,2,0))</f>
        <v/>
      </c>
      <c r="C198" s="89" t="str">
        <f>IF($A198="","",VLOOKUP($A198,'Annex 2 EHV charges'!$D:$O,3,0))</f>
        <v/>
      </c>
      <c r="D198" s="88" t="str">
        <f>IF($A198="","",VLOOKUP($A198,'Annex 2 EHV charges'!$D:$O,4,0))</f>
        <v/>
      </c>
      <c r="E198" s="90" t="str">
        <f>IFERROR(IF(VLOOKUP($A198,'Annex 2 EHV charges'!$D:$O,9,FALSE)=0,"",VLOOKUP($A198,'Annex 2 EHV charges'!$D:$O,9,FALSE)),"")</f>
        <v/>
      </c>
      <c r="F198" s="91" t="str">
        <f>IFERROR(IF(VLOOKUP($A198,'Annex 2 EHV charges'!$D:$O,10,FALSE)=0,"",VLOOKUP($A198,'Annex 2 EHV charges'!$D:$O,10,FALSE)),"")</f>
        <v/>
      </c>
      <c r="G198" s="92" t="str">
        <f>IFERROR(IF(VLOOKUP($A198,'Annex 2 EHV charges'!$D:$O,11,FALSE)=0,"",VLOOKUP($A198,'Annex 2 EHV charges'!$D:$O,11,FALSE)),"")</f>
        <v/>
      </c>
      <c r="H198" s="92" t="str">
        <f>IFERROR(IF(VLOOKUP($A198,'Annex 2 EHV charges'!$D:$O,12,FALSE)=0,"",VLOOKUP($A198,'Annex 2 EHV charges'!$D:$O,12,FALSE)),"")</f>
        <v/>
      </c>
    </row>
    <row r="199" spans="1:8" x14ac:dyDescent="0.2">
      <c r="A199" s="89" t="str">
        <f t="array" ref="A199">IFERROR(INDEX('Annex 2 EHV charges'!$D$11:$D$260, MATCH(0, IF(ISBLANK('Annex 2 EHV charges'!$D$11:$D$260),1, COUNTIF(A$4:$A198, 'Annex 2 EHV charges'!$D$11:$D$260)), 0)),"")</f>
        <v/>
      </c>
      <c r="B199" s="88" t="str">
        <f>IF($A199="","",VLOOKUP($A199,'Annex 2 EHV charges'!$D:$O,2,0))</f>
        <v/>
      </c>
      <c r="C199" s="89" t="str">
        <f>IF($A199="","",VLOOKUP($A199,'Annex 2 EHV charges'!$D:$O,3,0))</f>
        <v/>
      </c>
      <c r="D199" s="88" t="str">
        <f>IF($A199="","",VLOOKUP($A199,'Annex 2 EHV charges'!$D:$O,4,0))</f>
        <v/>
      </c>
      <c r="E199" s="90" t="str">
        <f>IFERROR(IF(VLOOKUP($A199,'Annex 2 EHV charges'!$D:$O,9,FALSE)=0,"",VLOOKUP($A199,'Annex 2 EHV charges'!$D:$O,9,FALSE)),"")</f>
        <v/>
      </c>
      <c r="F199" s="91" t="str">
        <f>IFERROR(IF(VLOOKUP($A199,'Annex 2 EHV charges'!$D:$O,10,FALSE)=0,"",VLOOKUP($A199,'Annex 2 EHV charges'!$D:$O,10,FALSE)),"")</f>
        <v/>
      </c>
      <c r="G199" s="92" t="str">
        <f>IFERROR(IF(VLOOKUP($A199,'Annex 2 EHV charges'!$D:$O,11,FALSE)=0,"",VLOOKUP($A199,'Annex 2 EHV charges'!$D:$O,11,FALSE)),"")</f>
        <v/>
      </c>
      <c r="H199" s="92" t="str">
        <f>IFERROR(IF(VLOOKUP($A199,'Annex 2 EHV charges'!$D:$O,12,FALSE)=0,"",VLOOKUP($A199,'Annex 2 EHV charges'!$D:$O,12,FALSE)),"")</f>
        <v/>
      </c>
    </row>
    <row r="200" spans="1:8" x14ac:dyDescent="0.2">
      <c r="A200" s="89" t="str">
        <f t="array" ref="A200">IFERROR(INDEX('Annex 2 EHV charges'!$D$11:$D$260, MATCH(0, IF(ISBLANK('Annex 2 EHV charges'!$D$11:$D$260),1, COUNTIF(A$4:$A199, 'Annex 2 EHV charges'!$D$11:$D$260)), 0)),"")</f>
        <v/>
      </c>
      <c r="B200" s="88" t="str">
        <f>IF($A200="","",VLOOKUP($A200,'Annex 2 EHV charges'!$D:$O,2,0))</f>
        <v/>
      </c>
      <c r="C200" s="89" t="str">
        <f>IF($A200="","",VLOOKUP($A200,'Annex 2 EHV charges'!$D:$O,3,0))</f>
        <v/>
      </c>
      <c r="D200" s="88" t="str">
        <f>IF($A200="","",VLOOKUP($A200,'Annex 2 EHV charges'!$D:$O,4,0))</f>
        <v/>
      </c>
      <c r="E200" s="90" t="str">
        <f>IFERROR(IF(VLOOKUP($A200,'Annex 2 EHV charges'!$D:$O,9,FALSE)=0,"",VLOOKUP($A200,'Annex 2 EHV charges'!$D:$O,9,FALSE)),"")</f>
        <v/>
      </c>
      <c r="F200" s="91" t="str">
        <f>IFERROR(IF(VLOOKUP($A200,'Annex 2 EHV charges'!$D:$O,10,FALSE)=0,"",VLOOKUP($A200,'Annex 2 EHV charges'!$D:$O,10,FALSE)),"")</f>
        <v/>
      </c>
      <c r="G200" s="92" t="str">
        <f>IFERROR(IF(VLOOKUP($A200,'Annex 2 EHV charges'!$D:$O,11,FALSE)=0,"",VLOOKUP($A200,'Annex 2 EHV charges'!$D:$O,11,FALSE)),"")</f>
        <v/>
      </c>
      <c r="H200" s="92" t="str">
        <f>IFERROR(IF(VLOOKUP($A200,'Annex 2 EHV charges'!$D:$O,12,FALSE)=0,"",VLOOKUP($A200,'Annex 2 EHV charges'!$D:$O,12,FALSE)),"")</f>
        <v/>
      </c>
    </row>
    <row r="201" spans="1:8" x14ac:dyDescent="0.2">
      <c r="A201" s="89" t="str">
        <f t="array" ref="A201">IFERROR(INDEX('Annex 2 EHV charges'!$D$11:$D$260, MATCH(0, IF(ISBLANK('Annex 2 EHV charges'!$D$11:$D$260),1, COUNTIF(A$4:$A200, 'Annex 2 EHV charges'!$D$11:$D$260)), 0)),"")</f>
        <v/>
      </c>
      <c r="B201" s="88" t="str">
        <f>IF($A201="","",VLOOKUP($A201,'Annex 2 EHV charges'!$D:$O,2,0))</f>
        <v/>
      </c>
      <c r="C201" s="89" t="str">
        <f>IF($A201="","",VLOOKUP($A201,'Annex 2 EHV charges'!$D:$O,3,0))</f>
        <v/>
      </c>
      <c r="D201" s="88" t="str">
        <f>IF($A201="","",VLOOKUP($A201,'Annex 2 EHV charges'!$D:$O,4,0))</f>
        <v/>
      </c>
      <c r="E201" s="90" t="str">
        <f>IFERROR(IF(VLOOKUP($A201,'Annex 2 EHV charges'!$D:$O,9,FALSE)=0,"",VLOOKUP($A201,'Annex 2 EHV charges'!$D:$O,9,FALSE)),"")</f>
        <v/>
      </c>
      <c r="F201" s="91" t="str">
        <f>IFERROR(IF(VLOOKUP($A201,'Annex 2 EHV charges'!$D:$O,10,FALSE)=0,"",VLOOKUP($A201,'Annex 2 EHV charges'!$D:$O,10,FALSE)),"")</f>
        <v/>
      </c>
      <c r="G201" s="92" t="str">
        <f>IFERROR(IF(VLOOKUP($A201,'Annex 2 EHV charges'!$D:$O,11,FALSE)=0,"",VLOOKUP($A201,'Annex 2 EHV charges'!$D:$O,11,FALSE)),"")</f>
        <v/>
      </c>
      <c r="H201" s="92" t="str">
        <f>IFERROR(IF(VLOOKUP($A201,'Annex 2 EHV charges'!$D:$O,12,FALSE)=0,"",VLOOKUP($A201,'Annex 2 EHV charges'!$D:$O,12,FALSE)),"")</f>
        <v/>
      </c>
    </row>
    <row r="202" spans="1:8" x14ac:dyDescent="0.2">
      <c r="A202" s="89" t="str">
        <f t="array" ref="A202">IFERROR(INDEX('Annex 2 EHV charges'!$D$11:$D$260, MATCH(0, IF(ISBLANK('Annex 2 EHV charges'!$D$11:$D$260),1, COUNTIF(A$4:$A201, 'Annex 2 EHV charges'!$D$11:$D$260)), 0)),"")</f>
        <v/>
      </c>
      <c r="B202" s="88" t="str">
        <f>IF($A202="","",VLOOKUP($A202,'Annex 2 EHV charges'!$D:$O,2,0))</f>
        <v/>
      </c>
      <c r="C202" s="89" t="str">
        <f>IF($A202="","",VLOOKUP($A202,'Annex 2 EHV charges'!$D:$O,3,0))</f>
        <v/>
      </c>
      <c r="D202" s="88" t="str">
        <f>IF($A202="","",VLOOKUP($A202,'Annex 2 EHV charges'!$D:$O,4,0))</f>
        <v/>
      </c>
      <c r="E202" s="90" t="str">
        <f>IFERROR(IF(VLOOKUP($A202,'Annex 2 EHV charges'!$D:$O,9,FALSE)=0,"",VLOOKUP($A202,'Annex 2 EHV charges'!$D:$O,9,FALSE)),"")</f>
        <v/>
      </c>
      <c r="F202" s="91" t="str">
        <f>IFERROR(IF(VLOOKUP($A202,'Annex 2 EHV charges'!$D:$O,10,FALSE)=0,"",VLOOKUP($A202,'Annex 2 EHV charges'!$D:$O,10,FALSE)),"")</f>
        <v/>
      </c>
      <c r="G202" s="92" t="str">
        <f>IFERROR(IF(VLOOKUP($A202,'Annex 2 EHV charges'!$D:$O,11,FALSE)=0,"",VLOOKUP($A202,'Annex 2 EHV charges'!$D:$O,11,FALSE)),"")</f>
        <v/>
      </c>
      <c r="H202" s="92" t="str">
        <f>IFERROR(IF(VLOOKUP($A202,'Annex 2 EHV charges'!$D:$O,12,FALSE)=0,"",VLOOKUP($A202,'Annex 2 EHV charges'!$D:$O,12,FALSE)),"")</f>
        <v/>
      </c>
    </row>
    <row r="203" spans="1:8" x14ac:dyDescent="0.2">
      <c r="A203" s="89" t="str">
        <f t="array" ref="A203">IFERROR(INDEX('Annex 2 EHV charges'!$D$11:$D$260, MATCH(0, IF(ISBLANK('Annex 2 EHV charges'!$D$11:$D$260),1, COUNTIF(A$4:$A202, 'Annex 2 EHV charges'!$D$11:$D$260)), 0)),"")</f>
        <v/>
      </c>
      <c r="B203" s="88" t="str">
        <f>IF($A203="","",VLOOKUP($A203,'Annex 2 EHV charges'!$D:$O,2,0))</f>
        <v/>
      </c>
      <c r="C203" s="89" t="str">
        <f>IF($A203="","",VLOOKUP($A203,'Annex 2 EHV charges'!$D:$O,3,0))</f>
        <v/>
      </c>
      <c r="D203" s="88" t="str">
        <f>IF($A203="","",VLOOKUP($A203,'Annex 2 EHV charges'!$D:$O,4,0))</f>
        <v/>
      </c>
      <c r="E203" s="90" t="str">
        <f>IFERROR(IF(VLOOKUP($A203,'Annex 2 EHV charges'!$D:$O,9,FALSE)=0,"",VLOOKUP($A203,'Annex 2 EHV charges'!$D:$O,9,FALSE)),"")</f>
        <v/>
      </c>
      <c r="F203" s="91" t="str">
        <f>IFERROR(IF(VLOOKUP($A203,'Annex 2 EHV charges'!$D:$O,10,FALSE)=0,"",VLOOKUP($A203,'Annex 2 EHV charges'!$D:$O,10,FALSE)),"")</f>
        <v/>
      </c>
      <c r="G203" s="92" t="str">
        <f>IFERROR(IF(VLOOKUP($A203,'Annex 2 EHV charges'!$D:$O,11,FALSE)=0,"",VLOOKUP($A203,'Annex 2 EHV charges'!$D:$O,11,FALSE)),"")</f>
        <v/>
      </c>
      <c r="H203" s="92" t="str">
        <f>IFERROR(IF(VLOOKUP($A203,'Annex 2 EHV charges'!$D:$O,12,FALSE)=0,"",VLOOKUP($A203,'Annex 2 EHV charges'!$D:$O,12,FALSE)),"")</f>
        <v/>
      </c>
    </row>
    <row r="204" spans="1:8" x14ac:dyDescent="0.2">
      <c r="A204" s="89" t="str">
        <f t="array" ref="A204">IFERROR(INDEX('Annex 2 EHV charges'!$D$11:$D$260, MATCH(0, IF(ISBLANK('Annex 2 EHV charges'!$D$11:$D$260),1, COUNTIF(A$4:$A203, 'Annex 2 EHV charges'!$D$11:$D$260)), 0)),"")</f>
        <v/>
      </c>
      <c r="B204" s="88" t="str">
        <f>IF($A204="","",VLOOKUP($A204,'Annex 2 EHV charges'!$D:$O,2,0))</f>
        <v/>
      </c>
      <c r="C204" s="89" t="str">
        <f>IF($A204="","",VLOOKUP($A204,'Annex 2 EHV charges'!$D:$O,3,0))</f>
        <v/>
      </c>
      <c r="D204" s="88" t="str">
        <f>IF($A204="","",VLOOKUP($A204,'Annex 2 EHV charges'!$D:$O,4,0))</f>
        <v/>
      </c>
      <c r="E204" s="90" t="str">
        <f>IFERROR(IF(VLOOKUP($A204,'Annex 2 EHV charges'!$D:$O,9,FALSE)=0,"",VLOOKUP($A204,'Annex 2 EHV charges'!$D:$O,9,FALSE)),"")</f>
        <v/>
      </c>
      <c r="F204" s="91" t="str">
        <f>IFERROR(IF(VLOOKUP($A204,'Annex 2 EHV charges'!$D:$O,10,FALSE)=0,"",VLOOKUP($A204,'Annex 2 EHV charges'!$D:$O,10,FALSE)),"")</f>
        <v/>
      </c>
      <c r="G204" s="92" t="str">
        <f>IFERROR(IF(VLOOKUP($A204,'Annex 2 EHV charges'!$D:$O,11,FALSE)=0,"",VLOOKUP($A204,'Annex 2 EHV charges'!$D:$O,11,FALSE)),"")</f>
        <v/>
      </c>
      <c r="H204" s="92" t="str">
        <f>IFERROR(IF(VLOOKUP($A204,'Annex 2 EHV charges'!$D:$O,12,FALSE)=0,"",VLOOKUP($A204,'Annex 2 EHV charges'!$D:$O,12,FALSE)),"")</f>
        <v/>
      </c>
    </row>
    <row r="205" spans="1:8" x14ac:dyDescent="0.2">
      <c r="A205" s="89" t="str">
        <f t="array" ref="A205">IFERROR(INDEX('Annex 2 EHV charges'!$D$11:$D$260, MATCH(0, IF(ISBLANK('Annex 2 EHV charges'!$D$11:$D$260),1, COUNTIF(A$4:$A204, 'Annex 2 EHV charges'!$D$11:$D$260)), 0)),"")</f>
        <v/>
      </c>
      <c r="B205" s="88" t="str">
        <f>IF($A205="","",VLOOKUP($A205,'Annex 2 EHV charges'!$D:$O,2,0))</f>
        <v/>
      </c>
      <c r="C205" s="89" t="str">
        <f>IF($A205="","",VLOOKUP($A205,'Annex 2 EHV charges'!$D:$O,3,0))</f>
        <v/>
      </c>
      <c r="D205" s="88" t="str">
        <f>IF($A205="","",VLOOKUP($A205,'Annex 2 EHV charges'!$D:$O,4,0))</f>
        <v/>
      </c>
      <c r="E205" s="90" t="str">
        <f>IFERROR(IF(VLOOKUP($A205,'Annex 2 EHV charges'!$D:$O,9,FALSE)=0,"",VLOOKUP($A205,'Annex 2 EHV charges'!$D:$O,9,FALSE)),"")</f>
        <v/>
      </c>
      <c r="F205" s="91" t="str">
        <f>IFERROR(IF(VLOOKUP($A205,'Annex 2 EHV charges'!$D:$O,10,FALSE)=0,"",VLOOKUP($A205,'Annex 2 EHV charges'!$D:$O,10,FALSE)),"")</f>
        <v/>
      </c>
      <c r="G205" s="92" t="str">
        <f>IFERROR(IF(VLOOKUP($A205,'Annex 2 EHV charges'!$D:$O,11,FALSE)=0,"",VLOOKUP($A205,'Annex 2 EHV charges'!$D:$O,11,FALSE)),"")</f>
        <v/>
      </c>
      <c r="H205" s="92" t="str">
        <f>IFERROR(IF(VLOOKUP($A205,'Annex 2 EHV charges'!$D:$O,12,FALSE)=0,"",VLOOKUP($A205,'Annex 2 EHV charges'!$D:$O,12,FALSE)),"")</f>
        <v/>
      </c>
    </row>
    <row r="206" spans="1:8" x14ac:dyDescent="0.2">
      <c r="A206" s="89" t="str">
        <f t="array" ref="A206">IFERROR(INDEX('Annex 2 EHV charges'!$D$11:$D$260, MATCH(0, IF(ISBLANK('Annex 2 EHV charges'!$D$11:$D$260),1, COUNTIF(A$4:$A205, 'Annex 2 EHV charges'!$D$11:$D$260)), 0)),"")</f>
        <v/>
      </c>
      <c r="B206" s="88" t="str">
        <f>IF($A206="","",VLOOKUP($A206,'Annex 2 EHV charges'!$D:$O,2,0))</f>
        <v/>
      </c>
      <c r="C206" s="89" t="str">
        <f>IF($A206="","",VLOOKUP($A206,'Annex 2 EHV charges'!$D:$O,3,0))</f>
        <v/>
      </c>
      <c r="D206" s="88" t="str">
        <f>IF($A206="","",VLOOKUP($A206,'Annex 2 EHV charges'!$D:$O,4,0))</f>
        <v/>
      </c>
      <c r="E206" s="90" t="str">
        <f>IFERROR(IF(VLOOKUP($A206,'Annex 2 EHV charges'!$D:$O,9,FALSE)=0,"",VLOOKUP($A206,'Annex 2 EHV charges'!$D:$O,9,FALSE)),"")</f>
        <v/>
      </c>
      <c r="F206" s="91" t="str">
        <f>IFERROR(IF(VLOOKUP($A206,'Annex 2 EHV charges'!$D:$O,10,FALSE)=0,"",VLOOKUP($A206,'Annex 2 EHV charges'!$D:$O,10,FALSE)),"")</f>
        <v/>
      </c>
      <c r="G206" s="92" t="str">
        <f>IFERROR(IF(VLOOKUP($A206,'Annex 2 EHV charges'!$D:$O,11,FALSE)=0,"",VLOOKUP($A206,'Annex 2 EHV charges'!$D:$O,11,FALSE)),"")</f>
        <v/>
      </c>
      <c r="H206" s="92" t="str">
        <f>IFERROR(IF(VLOOKUP($A206,'Annex 2 EHV charges'!$D:$O,12,FALSE)=0,"",VLOOKUP($A206,'Annex 2 EHV charges'!$D:$O,12,FALSE)),"")</f>
        <v/>
      </c>
    </row>
    <row r="207" spans="1:8" x14ac:dyDescent="0.2">
      <c r="A207" s="89" t="str">
        <f t="array" ref="A207">IFERROR(INDEX('Annex 2 EHV charges'!$D$11:$D$260, MATCH(0, IF(ISBLANK('Annex 2 EHV charges'!$D$11:$D$260),1, COUNTIF(A$4:$A206, 'Annex 2 EHV charges'!$D$11:$D$260)), 0)),"")</f>
        <v/>
      </c>
      <c r="B207" s="88" t="str">
        <f>IF($A207="","",VLOOKUP($A207,'Annex 2 EHV charges'!$D:$O,2,0))</f>
        <v/>
      </c>
      <c r="C207" s="89" t="str">
        <f>IF($A207="","",VLOOKUP($A207,'Annex 2 EHV charges'!$D:$O,3,0))</f>
        <v/>
      </c>
      <c r="D207" s="88" t="str">
        <f>IF($A207="","",VLOOKUP($A207,'Annex 2 EHV charges'!$D:$O,4,0))</f>
        <v/>
      </c>
      <c r="E207" s="90" t="str">
        <f>IFERROR(IF(VLOOKUP($A207,'Annex 2 EHV charges'!$D:$O,9,FALSE)=0,"",VLOOKUP($A207,'Annex 2 EHV charges'!$D:$O,9,FALSE)),"")</f>
        <v/>
      </c>
      <c r="F207" s="91" t="str">
        <f>IFERROR(IF(VLOOKUP($A207,'Annex 2 EHV charges'!$D:$O,10,FALSE)=0,"",VLOOKUP($A207,'Annex 2 EHV charges'!$D:$O,10,FALSE)),"")</f>
        <v/>
      </c>
      <c r="G207" s="92" t="str">
        <f>IFERROR(IF(VLOOKUP($A207,'Annex 2 EHV charges'!$D:$O,11,FALSE)=0,"",VLOOKUP($A207,'Annex 2 EHV charges'!$D:$O,11,FALSE)),"")</f>
        <v/>
      </c>
      <c r="H207" s="92" t="str">
        <f>IFERROR(IF(VLOOKUP($A207,'Annex 2 EHV charges'!$D:$O,12,FALSE)=0,"",VLOOKUP($A207,'Annex 2 EHV charges'!$D:$O,12,FALSE)),"")</f>
        <v/>
      </c>
    </row>
    <row r="208" spans="1:8" x14ac:dyDescent="0.2">
      <c r="A208" s="89" t="str">
        <f t="array" ref="A208">IFERROR(INDEX('Annex 2 EHV charges'!$D$11:$D$260, MATCH(0, IF(ISBLANK('Annex 2 EHV charges'!$D$11:$D$260),1, COUNTIF(A$4:$A207, 'Annex 2 EHV charges'!$D$11:$D$260)), 0)),"")</f>
        <v/>
      </c>
      <c r="B208" s="88" t="str">
        <f>IF($A208="","",VLOOKUP($A208,'Annex 2 EHV charges'!$D:$O,2,0))</f>
        <v/>
      </c>
      <c r="C208" s="89" t="str">
        <f>IF($A208="","",VLOOKUP($A208,'Annex 2 EHV charges'!$D:$O,3,0))</f>
        <v/>
      </c>
      <c r="D208" s="88" t="str">
        <f>IF($A208="","",VLOOKUP($A208,'Annex 2 EHV charges'!$D:$O,4,0))</f>
        <v/>
      </c>
      <c r="E208" s="90" t="str">
        <f>IFERROR(IF(VLOOKUP($A208,'Annex 2 EHV charges'!$D:$O,9,FALSE)=0,"",VLOOKUP($A208,'Annex 2 EHV charges'!$D:$O,9,FALSE)),"")</f>
        <v/>
      </c>
      <c r="F208" s="91" t="str">
        <f>IFERROR(IF(VLOOKUP($A208,'Annex 2 EHV charges'!$D:$O,10,FALSE)=0,"",VLOOKUP($A208,'Annex 2 EHV charges'!$D:$O,10,FALSE)),"")</f>
        <v/>
      </c>
      <c r="G208" s="92" t="str">
        <f>IFERROR(IF(VLOOKUP($A208,'Annex 2 EHV charges'!$D:$O,11,FALSE)=0,"",VLOOKUP($A208,'Annex 2 EHV charges'!$D:$O,11,FALSE)),"")</f>
        <v/>
      </c>
      <c r="H208" s="92" t="str">
        <f>IFERROR(IF(VLOOKUP($A208,'Annex 2 EHV charges'!$D:$O,12,FALSE)=0,"",VLOOKUP($A208,'Annex 2 EHV charges'!$D:$O,12,FALSE)),"")</f>
        <v/>
      </c>
    </row>
    <row r="209" spans="1:8" x14ac:dyDescent="0.2">
      <c r="A209" s="89" t="str">
        <f t="array" ref="A209">IFERROR(INDEX('Annex 2 EHV charges'!$D$11:$D$260, MATCH(0, IF(ISBLANK('Annex 2 EHV charges'!$D$11:$D$260),1, COUNTIF(A$4:$A208, 'Annex 2 EHV charges'!$D$11:$D$260)), 0)),"")</f>
        <v/>
      </c>
      <c r="B209" s="88" t="str">
        <f>IF($A209="","",VLOOKUP($A209,'Annex 2 EHV charges'!$D:$O,2,0))</f>
        <v/>
      </c>
      <c r="C209" s="89" t="str">
        <f>IF($A209="","",VLOOKUP($A209,'Annex 2 EHV charges'!$D:$O,3,0))</f>
        <v/>
      </c>
      <c r="D209" s="88" t="str">
        <f>IF($A209="","",VLOOKUP($A209,'Annex 2 EHV charges'!$D:$O,4,0))</f>
        <v/>
      </c>
      <c r="E209" s="90" t="str">
        <f>IFERROR(IF(VLOOKUP($A209,'Annex 2 EHV charges'!$D:$O,9,FALSE)=0,"",VLOOKUP($A209,'Annex 2 EHV charges'!$D:$O,9,FALSE)),"")</f>
        <v/>
      </c>
      <c r="F209" s="91" t="str">
        <f>IFERROR(IF(VLOOKUP($A209,'Annex 2 EHV charges'!$D:$O,10,FALSE)=0,"",VLOOKUP($A209,'Annex 2 EHV charges'!$D:$O,10,FALSE)),"")</f>
        <v/>
      </c>
      <c r="G209" s="92" t="str">
        <f>IFERROR(IF(VLOOKUP($A209,'Annex 2 EHV charges'!$D:$O,11,FALSE)=0,"",VLOOKUP($A209,'Annex 2 EHV charges'!$D:$O,11,FALSE)),"")</f>
        <v/>
      </c>
      <c r="H209" s="92" t="str">
        <f>IFERROR(IF(VLOOKUP($A209,'Annex 2 EHV charges'!$D:$O,12,FALSE)=0,"",VLOOKUP($A209,'Annex 2 EHV charges'!$D:$O,12,FALSE)),"")</f>
        <v/>
      </c>
    </row>
    <row r="210" spans="1:8" x14ac:dyDescent="0.2">
      <c r="A210" s="89" t="str">
        <f t="array" ref="A210">IFERROR(INDEX('Annex 2 EHV charges'!$D$11:$D$260, MATCH(0, IF(ISBLANK('Annex 2 EHV charges'!$D$11:$D$260),1, COUNTIF(A$4:$A209, 'Annex 2 EHV charges'!$D$11:$D$260)), 0)),"")</f>
        <v/>
      </c>
      <c r="B210" s="88" t="str">
        <f>IF($A210="","",VLOOKUP($A210,'Annex 2 EHV charges'!$D:$O,2,0))</f>
        <v/>
      </c>
      <c r="C210" s="89" t="str">
        <f>IF($A210="","",VLOOKUP($A210,'Annex 2 EHV charges'!$D:$O,3,0))</f>
        <v/>
      </c>
      <c r="D210" s="88" t="str">
        <f>IF($A210="","",VLOOKUP($A210,'Annex 2 EHV charges'!$D:$O,4,0))</f>
        <v/>
      </c>
      <c r="E210" s="90" t="str">
        <f>IFERROR(IF(VLOOKUP($A210,'Annex 2 EHV charges'!$D:$O,9,FALSE)=0,"",VLOOKUP($A210,'Annex 2 EHV charges'!$D:$O,9,FALSE)),"")</f>
        <v/>
      </c>
      <c r="F210" s="91" t="str">
        <f>IFERROR(IF(VLOOKUP($A210,'Annex 2 EHV charges'!$D:$O,10,FALSE)=0,"",VLOOKUP($A210,'Annex 2 EHV charges'!$D:$O,10,FALSE)),"")</f>
        <v/>
      </c>
      <c r="G210" s="92" t="str">
        <f>IFERROR(IF(VLOOKUP($A210,'Annex 2 EHV charges'!$D:$O,11,FALSE)=0,"",VLOOKUP($A210,'Annex 2 EHV charges'!$D:$O,11,FALSE)),"")</f>
        <v/>
      </c>
      <c r="H210" s="92" t="str">
        <f>IFERROR(IF(VLOOKUP($A210,'Annex 2 EHV charges'!$D:$O,12,FALSE)=0,"",VLOOKUP($A210,'Annex 2 EHV charges'!$D:$O,12,FALSE)),"")</f>
        <v/>
      </c>
    </row>
    <row r="211" spans="1:8" x14ac:dyDescent="0.2">
      <c r="A211" s="89" t="str">
        <f t="array" ref="A211">IFERROR(INDEX('Annex 2 EHV charges'!$D$11:$D$260, MATCH(0, IF(ISBLANK('Annex 2 EHV charges'!$D$11:$D$260),1, COUNTIF(A$4:$A210, 'Annex 2 EHV charges'!$D$11:$D$260)), 0)),"")</f>
        <v/>
      </c>
      <c r="B211" s="88" t="str">
        <f>IF($A211="","",VLOOKUP($A211,'Annex 2 EHV charges'!$D:$O,2,0))</f>
        <v/>
      </c>
      <c r="C211" s="89" t="str">
        <f>IF($A211="","",VLOOKUP($A211,'Annex 2 EHV charges'!$D:$O,3,0))</f>
        <v/>
      </c>
      <c r="D211" s="88" t="str">
        <f>IF($A211="","",VLOOKUP($A211,'Annex 2 EHV charges'!$D:$O,4,0))</f>
        <v/>
      </c>
      <c r="E211" s="90" t="str">
        <f>IFERROR(IF(VLOOKUP($A211,'Annex 2 EHV charges'!$D:$O,9,FALSE)=0,"",VLOOKUP($A211,'Annex 2 EHV charges'!$D:$O,9,FALSE)),"")</f>
        <v/>
      </c>
      <c r="F211" s="91" t="str">
        <f>IFERROR(IF(VLOOKUP($A211,'Annex 2 EHV charges'!$D:$O,10,FALSE)=0,"",VLOOKUP($A211,'Annex 2 EHV charges'!$D:$O,10,FALSE)),"")</f>
        <v/>
      </c>
      <c r="G211" s="92" t="str">
        <f>IFERROR(IF(VLOOKUP($A211,'Annex 2 EHV charges'!$D:$O,11,FALSE)=0,"",VLOOKUP($A211,'Annex 2 EHV charges'!$D:$O,11,FALSE)),"")</f>
        <v/>
      </c>
      <c r="H211" s="92" t="str">
        <f>IFERROR(IF(VLOOKUP($A211,'Annex 2 EHV charges'!$D:$O,12,FALSE)=0,"",VLOOKUP($A211,'Annex 2 EHV charges'!$D:$O,12,FALSE)),"")</f>
        <v/>
      </c>
    </row>
    <row r="212" spans="1:8" x14ac:dyDescent="0.2">
      <c r="A212" s="89" t="str">
        <f t="array" ref="A212">IFERROR(INDEX('Annex 2 EHV charges'!$D$11:$D$260, MATCH(0, IF(ISBLANK('Annex 2 EHV charges'!$D$11:$D$260),1, COUNTIF(A$4:$A211, 'Annex 2 EHV charges'!$D$11:$D$260)), 0)),"")</f>
        <v/>
      </c>
      <c r="B212" s="88" t="str">
        <f>IF($A212="","",VLOOKUP($A212,'Annex 2 EHV charges'!$D:$O,2,0))</f>
        <v/>
      </c>
      <c r="C212" s="89" t="str">
        <f>IF($A212="","",VLOOKUP($A212,'Annex 2 EHV charges'!$D:$O,3,0))</f>
        <v/>
      </c>
      <c r="D212" s="88" t="str">
        <f>IF($A212="","",VLOOKUP($A212,'Annex 2 EHV charges'!$D:$O,4,0))</f>
        <v/>
      </c>
      <c r="E212" s="90" t="str">
        <f>IFERROR(IF(VLOOKUP($A212,'Annex 2 EHV charges'!$D:$O,9,FALSE)=0,"",VLOOKUP($A212,'Annex 2 EHV charges'!$D:$O,9,FALSE)),"")</f>
        <v/>
      </c>
      <c r="F212" s="91" t="str">
        <f>IFERROR(IF(VLOOKUP($A212,'Annex 2 EHV charges'!$D:$O,10,FALSE)=0,"",VLOOKUP($A212,'Annex 2 EHV charges'!$D:$O,10,FALSE)),"")</f>
        <v/>
      </c>
      <c r="G212" s="92" t="str">
        <f>IFERROR(IF(VLOOKUP($A212,'Annex 2 EHV charges'!$D:$O,11,FALSE)=0,"",VLOOKUP($A212,'Annex 2 EHV charges'!$D:$O,11,FALSE)),"")</f>
        <v/>
      </c>
      <c r="H212" s="92" t="str">
        <f>IFERROR(IF(VLOOKUP($A212,'Annex 2 EHV charges'!$D:$O,12,FALSE)=0,"",VLOOKUP($A212,'Annex 2 EHV charges'!$D:$O,12,FALSE)),"")</f>
        <v/>
      </c>
    </row>
    <row r="213" spans="1:8" x14ac:dyDescent="0.2">
      <c r="A213" s="89" t="str">
        <f t="array" ref="A213">IFERROR(INDEX('Annex 2 EHV charges'!$D$11:$D$260, MATCH(0, IF(ISBLANK('Annex 2 EHV charges'!$D$11:$D$260),1, COUNTIF(A$4:$A212, 'Annex 2 EHV charges'!$D$11:$D$260)), 0)),"")</f>
        <v/>
      </c>
      <c r="B213" s="88" t="str">
        <f>IF($A213="","",VLOOKUP($A213,'Annex 2 EHV charges'!$D:$O,2,0))</f>
        <v/>
      </c>
      <c r="C213" s="89" t="str">
        <f>IF($A213="","",VLOOKUP($A213,'Annex 2 EHV charges'!$D:$O,3,0))</f>
        <v/>
      </c>
      <c r="D213" s="88" t="str">
        <f>IF($A213="","",VLOOKUP($A213,'Annex 2 EHV charges'!$D:$O,4,0))</f>
        <v/>
      </c>
      <c r="E213" s="90" t="str">
        <f>IFERROR(IF(VLOOKUP($A213,'Annex 2 EHV charges'!$D:$O,9,FALSE)=0,"",VLOOKUP($A213,'Annex 2 EHV charges'!$D:$O,9,FALSE)),"")</f>
        <v/>
      </c>
      <c r="F213" s="91" t="str">
        <f>IFERROR(IF(VLOOKUP($A213,'Annex 2 EHV charges'!$D:$O,10,FALSE)=0,"",VLOOKUP($A213,'Annex 2 EHV charges'!$D:$O,10,FALSE)),"")</f>
        <v/>
      </c>
      <c r="G213" s="92" t="str">
        <f>IFERROR(IF(VLOOKUP($A213,'Annex 2 EHV charges'!$D:$O,11,FALSE)=0,"",VLOOKUP($A213,'Annex 2 EHV charges'!$D:$O,11,FALSE)),"")</f>
        <v/>
      </c>
      <c r="H213" s="92" t="str">
        <f>IFERROR(IF(VLOOKUP($A213,'Annex 2 EHV charges'!$D:$O,12,FALSE)=0,"",VLOOKUP($A213,'Annex 2 EHV charges'!$D:$O,12,FALSE)),"")</f>
        <v/>
      </c>
    </row>
    <row r="214" spans="1:8" x14ac:dyDescent="0.2">
      <c r="A214" s="89" t="str">
        <f t="array" ref="A214">IFERROR(INDEX('Annex 2 EHV charges'!$D$11:$D$260, MATCH(0, IF(ISBLANK('Annex 2 EHV charges'!$D$11:$D$260),1, COUNTIF(A$4:$A213, 'Annex 2 EHV charges'!$D$11:$D$260)), 0)),"")</f>
        <v/>
      </c>
      <c r="B214" s="88" t="str">
        <f>IF($A214="","",VLOOKUP($A214,'Annex 2 EHV charges'!$D:$O,2,0))</f>
        <v/>
      </c>
      <c r="C214" s="89" t="str">
        <f>IF($A214="","",VLOOKUP($A214,'Annex 2 EHV charges'!$D:$O,3,0))</f>
        <v/>
      </c>
      <c r="D214" s="88" t="str">
        <f>IF($A214="","",VLOOKUP($A214,'Annex 2 EHV charges'!$D:$O,4,0))</f>
        <v/>
      </c>
      <c r="E214" s="90" t="str">
        <f>IFERROR(IF(VLOOKUP($A214,'Annex 2 EHV charges'!$D:$O,9,FALSE)=0,"",VLOOKUP($A214,'Annex 2 EHV charges'!$D:$O,9,FALSE)),"")</f>
        <v/>
      </c>
      <c r="F214" s="91" t="str">
        <f>IFERROR(IF(VLOOKUP($A214,'Annex 2 EHV charges'!$D:$O,10,FALSE)=0,"",VLOOKUP($A214,'Annex 2 EHV charges'!$D:$O,10,FALSE)),"")</f>
        <v/>
      </c>
      <c r="G214" s="92" t="str">
        <f>IFERROR(IF(VLOOKUP($A214,'Annex 2 EHV charges'!$D:$O,11,FALSE)=0,"",VLOOKUP($A214,'Annex 2 EHV charges'!$D:$O,11,FALSE)),"")</f>
        <v/>
      </c>
      <c r="H214" s="92" t="str">
        <f>IFERROR(IF(VLOOKUP($A214,'Annex 2 EHV charges'!$D:$O,12,FALSE)=0,"",VLOOKUP($A214,'Annex 2 EHV charges'!$D:$O,12,FALSE)),"")</f>
        <v/>
      </c>
    </row>
    <row r="215" spans="1:8" x14ac:dyDescent="0.2">
      <c r="A215" s="89" t="str">
        <f t="array" ref="A215">IFERROR(INDEX('Annex 2 EHV charges'!$D$11:$D$260, MATCH(0, IF(ISBLANK('Annex 2 EHV charges'!$D$11:$D$260),1, COUNTIF(A$4:$A214, 'Annex 2 EHV charges'!$D$11:$D$260)), 0)),"")</f>
        <v/>
      </c>
      <c r="B215" s="88" t="str">
        <f>IF($A215="","",VLOOKUP($A215,'Annex 2 EHV charges'!$D:$O,2,0))</f>
        <v/>
      </c>
      <c r="C215" s="89" t="str">
        <f>IF($A215="","",VLOOKUP($A215,'Annex 2 EHV charges'!$D:$O,3,0))</f>
        <v/>
      </c>
      <c r="D215" s="88" t="str">
        <f>IF($A215="","",VLOOKUP($A215,'Annex 2 EHV charges'!$D:$O,4,0))</f>
        <v/>
      </c>
      <c r="E215" s="90" t="str">
        <f>IFERROR(IF(VLOOKUP($A215,'Annex 2 EHV charges'!$D:$O,9,FALSE)=0,"",VLOOKUP($A215,'Annex 2 EHV charges'!$D:$O,9,FALSE)),"")</f>
        <v/>
      </c>
      <c r="F215" s="91" t="str">
        <f>IFERROR(IF(VLOOKUP($A215,'Annex 2 EHV charges'!$D:$O,10,FALSE)=0,"",VLOOKUP($A215,'Annex 2 EHV charges'!$D:$O,10,FALSE)),"")</f>
        <v/>
      </c>
      <c r="G215" s="92" t="str">
        <f>IFERROR(IF(VLOOKUP($A215,'Annex 2 EHV charges'!$D:$O,11,FALSE)=0,"",VLOOKUP($A215,'Annex 2 EHV charges'!$D:$O,11,FALSE)),"")</f>
        <v/>
      </c>
      <c r="H215" s="92" t="str">
        <f>IFERROR(IF(VLOOKUP($A215,'Annex 2 EHV charges'!$D:$O,12,FALSE)=0,"",VLOOKUP($A215,'Annex 2 EHV charges'!$D:$O,12,FALSE)),"")</f>
        <v/>
      </c>
    </row>
    <row r="216" spans="1:8" x14ac:dyDescent="0.2">
      <c r="A216" s="89" t="str">
        <f t="array" ref="A216">IFERROR(INDEX('Annex 2 EHV charges'!$D$11:$D$260, MATCH(0, IF(ISBLANK('Annex 2 EHV charges'!$D$11:$D$260),1, COUNTIF(A$4:$A215, 'Annex 2 EHV charges'!$D$11:$D$260)), 0)),"")</f>
        <v/>
      </c>
      <c r="B216" s="88" t="str">
        <f>IF($A216="","",VLOOKUP($A216,'Annex 2 EHV charges'!$D:$O,2,0))</f>
        <v/>
      </c>
      <c r="C216" s="89" t="str">
        <f>IF($A216="","",VLOOKUP($A216,'Annex 2 EHV charges'!$D:$O,3,0))</f>
        <v/>
      </c>
      <c r="D216" s="88" t="str">
        <f>IF($A216="","",VLOOKUP($A216,'Annex 2 EHV charges'!$D:$O,4,0))</f>
        <v/>
      </c>
      <c r="E216" s="90" t="str">
        <f>IFERROR(IF(VLOOKUP($A216,'Annex 2 EHV charges'!$D:$O,9,FALSE)=0,"",VLOOKUP($A216,'Annex 2 EHV charges'!$D:$O,9,FALSE)),"")</f>
        <v/>
      </c>
      <c r="F216" s="91" t="str">
        <f>IFERROR(IF(VLOOKUP($A216,'Annex 2 EHV charges'!$D:$O,10,FALSE)=0,"",VLOOKUP($A216,'Annex 2 EHV charges'!$D:$O,10,FALSE)),"")</f>
        <v/>
      </c>
      <c r="G216" s="92" t="str">
        <f>IFERROR(IF(VLOOKUP($A216,'Annex 2 EHV charges'!$D:$O,11,FALSE)=0,"",VLOOKUP($A216,'Annex 2 EHV charges'!$D:$O,11,FALSE)),"")</f>
        <v/>
      </c>
      <c r="H216" s="92" t="str">
        <f>IFERROR(IF(VLOOKUP($A216,'Annex 2 EHV charges'!$D:$O,12,FALSE)=0,"",VLOOKUP($A216,'Annex 2 EHV charges'!$D:$O,12,FALSE)),"")</f>
        <v/>
      </c>
    </row>
    <row r="217" spans="1:8" x14ac:dyDescent="0.2">
      <c r="A217" s="89" t="str">
        <f t="array" ref="A217">IFERROR(INDEX('Annex 2 EHV charges'!$D$11:$D$260, MATCH(0, IF(ISBLANK('Annex 2 EHV charges'!$D$11:$D$260),1, COUNTIF(A$4:$A216, 'Annex 2 EHV charges'!$D$11:$D$260)), 0)),"")</f>
        <v/>
      </c>
      <c r="B217" s="88" t="str">
        <f>IF($A217="","",VLOOKUP($A217,'Annex 2 EHV charges'!$D:$O,2,0))</f>
        <v/>
      </c>
      <c r="C217" s="89" t="str">
        <f>IF($A217="","",VLOOKUP($A217,'Annex 2 EHV charges'!$D:$O,3,0))</f>
        <v/>
      </c>
      <c r="D217" s="88" t="str">
        <f>IF($A217="","",VLOOKUP($A217,'Annex 2 EHV charges'!$D:$O,4,0))</f>
        <v/>
      </c>
      <c r="E217" s="90" t="str">
        <f>IFERROR(IF(VLOOKUP($A217,'Annex 2 EHV charges'!$D:$O,9,FALSE)=0,"",VLOOKUP($A217,'Annex 2 EHV charges'!$D:$O,9,FALSE)),"")</f>
        <v/>
      </c>
      <c r="F217" s="91" t="str">
        <f>IFERROR(IF(VLOOKUP($A217,'Annex 2 EHV charges'!$D:$O,10,FALSE)=0,"",VLOOKUP($A217,'Annex 2 EHV charges'!$D:$O,10,FALSE)),"")</f>
        <v/>
      </c>
      <c r="G217" s="92" t="str">
        <f>IFERROR(IF(VLOOKUP($A217,'Annex 2 EHV charges'!$D:$O,11,FALSE)=0,"",VLOOKUP($A217,'Annex 2 EHV charges'!$D:$O,11,FALSE)),"")</f>
        <v/>
      </c>
      <c r="H217" s="92" t="str">
        <f>IFERROR(IF(VLOOKUP($A217,'Annex 2 EHV charges'!$D:$O,12,FALSE)=0,"",VLOOKUP($A217,'Annex 2 EHV charges'!$D:$O,12,FALSE)),"")</f>
        <v/>
      </c>
    </row>
    <row r="218" spans="1:8" x14ac:dyDescent="0.2">
      <c r="A218" s="89" t="str">
        <f t="array" ref="A218">IFERROR(INDEX('Annex 2 EHV charges'!$D$11:$D$260, MATCH(0, IF(ISBLANK('Annex 2 EHV charges'!$D$11:$D$260),1, COUNTIF(A$4:$A217, 'Annex 2 EHV charges'!$D$11:$D$260)), 0)),"")</f>
        <v/>
      </c>
      <c r="B218" s="88" t="str">
        <f>IF($A218="","",VLOOKUP($A218,'Annex 2 EHV charges'!$D:$O,2,0))</f>
        <v/>
      </c>
      <c r="C218" s="89" t="str">
        <f>IF($A218="","",VLOOKUP($A218,'Annex 2 EHV charges'!$D:$O,3,0))</f>
        <v/>
      </c>
      <c r="D218" s="88" t="str">
        <f>IF($A218="","",VLOOKUP($A218,'Annex 2 EHV charges'!$D:$O,4,0))</f>
        <v/>
      </c>
      <c r="E218" s="90" t="str">
        <f>IFERROR(IF(VLOOKUP($A218,'Annex 2 EHV charges'!$D:$O,9,FALSE)=0,"",VLOOKUP($A218,'Annex 2 EHV charges'!$D:$O,9,FALSE)),"")</f>
        <v/>
      </c>
      <c r="F218" s="91" t="str">
        <f>IFERROR(IF(VLOOKUP($A218,'Annex 2 EHV charges'!$D:$O,10,FALSE)=0,"",VLOOKUP($A218,'Annex 2 EHV charges'!$D:$O,10,FALSE)),"")</f>
        <v/>
      </c>
      <c r="G218" s="92" t="str">
        <f>IFERROR(IF(VLOOKUP($A218,'Annex 2 EHV charges'!$D:$O,11,FALSE)=0,"",VLOOKUP($A218,'Annex 2 EHV charges'!$D:$O,11,FALSE)),"")</f>
        <v/>
      </c>
      <c r="H218" s="92" t="str">
        <f>IFERROR(IF(VLOOKUP($A218,'Annex 2 EHV charges'!$D:$O,12,FALSE)=0,"",VLOOKUP($A218,'Annex 2 EHV charges'!$D:$O,12,FALSE)),"")</f>
        <v/>
      </c>
    </row>
    <row r="219" spans="1:8" x14ac:dyDescent="0.2">
      <c r="A219" s="89" t="str">
        <f t="array" ref="A219">IFERROR(INDEX('Annex 2 EHV charges'!$D$11:$D$260, MATCH(0, IF(ISBLANK('Annex 2 EHV charges'!$D$11:$D$260),1, COUNTIF(A$4:$A218, 'Annex 2 EHV charges'!$D$11:$D$260)), 0)),"")</f>
        <v/>
      </c>
      <c r="B219" s="88" t="str">
        <f>IF($A219="","",VLOOKUP($A219,'Annex 2 EHV charges'!$D:$O,2,0))</f>
        <v/>
      </c>
      <c r="C219" s="89" t="str">
        <f>IF($A219="","",VLOOKUP($A219,'Annex 2 EHV charges'!$D:$O,3,0))</f>
        <v/>
      </c>
      <c r="D219" s="88" t="str">
        <f>IF($A219="","",VLOOKUP($A219,'Annex 2 EHV charges'!$D:$O,4,0))</f>
        <v/>
      </c>
      <c r="E219" s="90" t="str">
        <f>IFERROR(IF(VLOOKUP($A219,'Annex 2 EHV charges'!$D:$O,9,FALSE)=0,"",VLOOKUP($A219,'Annex 2 EHV charges'!$D:$O,9,FALSE)),"")</f>
        <v/>
      </c>
      <c r="F219" s="91" t="str">
        <f>IFERROR(IF(VLOOKUP($A219,'Annex 2 EHV charges'!$D:$O,10,FALSE)=0,"",VLOOKUP($A219,'Annex 2 EHV charges'!$D:$O,10,FALSE)),"")</f>
        <v/>
      </c>
      <c r="G219" s="92" t="str">
        <f>IFERROR(IF(VLOOKUP($A219,'Annex 2 EHV charges'!$D:$O,11,FALSE)=0,"",VLOOKUP($A219,'Annex 2 EHV charges'!$D:$O,11,FALSE)),"")</f>
        <v/>
      </c>
      <c r="H219" s="92" t="str">
        <f>IFERROR(IF(VLOOKUP($A219,'Annex 2 EHV charges'!$D:$O,12,FALSE)=0,"",VLOOKUP($A219,'Annex 2 EHV charges'!$D:$O,12,FALSE)),"")</f>
        <v/>
      </c>
    </row>
    <row r="220" spans="1:8" x14ac:dyDescent="0.2">
      <c r="A220" s="89" t="str">
        <f t="array" ref="A220">IFERROR(INDEX('Annex 2 EHV charges'!$D$11:$D$260, MATCH(0, IF(ISBLANK('Annex 2 EHV charges'!$D$11:$D$260),1, COUNTIF(A$4:$A219, 'Annex 2 EHV charges'!$D$11:$D$260)), 0)),"")</f>
        <v/>
      </c>
      <c r="B220" s="88" t="str">
        <f>IF($A220="","",VLOOKUP($A220,'Annex 2 EHV charges'!$D:$O,2,0))</f>
        <v/>
      </c>
      <c r="C220" s="89" t="str">
        <f>IF($A220="","",VLOOKUP($A220,'Annex 2 EHV charges'!$D:$O,3,0))</f>
        <v/>
      </c>
      <c r="D220" s="88" t="str">
        <f>IF($A220="","",VLOOKUP($A220,'Annex 2 EHV charges'!$D:$O,4,0))</f>
        <v/>
      </c>
      <c r="E220" s="90" t="str">
        <f>IFERROR(IF(VLOOKUP($A220,'Annex 2 EHV charges'!$D:$O,9,FALSE)=0,"",VLOOKUP($A220,'Annex 2 EHV charges'!$D:$O,9,FALSE)),"")</f>
        <v/>
      </c>
      <c r="F220" s="91" t="str">
        <f>IFERROR(IF(VLOOKUP($A220,'Annex 2 EHV charges'!$D:$O,10,FALSE)=0,"",VLOOKUP($A220,'Annex 2 EHV charges'!$D:$O,10,FALSE)),"")</f>
        <v/>
      </c>
      <c r="G220" s="92" t="str">
        <f>IFERROR(IF(VLOOKUP($A220,'Annex 2 EHV charges'!$D:$O,11,FALSE)=0,"",VLOOKUP($A220,'Annex 2 EHV charges'!$D:$O,11,FALSE)),"")</f>
        <v/>
      </c>
      <c r="H220" s="92" t="str">
        <f>IFERROR(IF(VLOOKUP($A220,'Annex 2 EHV charges'!$D:$O,12,FALSE)=0,"",VLOOKUP($A220,'Annex 2 EHV charges'!$D:$O,12,FALSE)),"")</f>
        <v/>
      </c>
    </row>
    <row r="221" spans="1:8" x14ac:dyDescent="0.2">
      <c r="A221" s="89" t="str">
        <f t="array" ref="A221">IFERROR(INDEX('Annex 2 EHV charges'!$D$11:$D$260, MATCH(0, IF(ISBLANK('Annex 2 EHV charges'!$D$11:$D$260),1, COUNTIF(A$4:$A220, 'Annex 2 EHV charges'!$D$11:$D$260)), 0)),"")</f>
        <v/>
      </c>
      <c r="B221" s="88" t="str">
        <f>IF($A221="","",VLOOKUP($A221,'Annex 2 EHV charges'!$D:$O,2,0))</f>
        <v/>
      </c>
      <c r="C221" s="89" t="str">
        <f>IF($A221="","",VLOOKUP($A221,'Annex 2 EHV charges'!$D:$O,3,0))</f>
        <v/>
      </c>
      <c r="D221" s="88" t="str">
        <f>IF($A221="","",VLOOKUP($A221,'Annex 2 EHV charges'!$D:$O,4,0))</f>
        <v/>
      </c>
      <c r="E221" s="90" t="str">
        <f>IFERROR(IF(VLOOKUP($A221,'Annex 2 EHV charges'!$D:$O,9,FALSE)=0,"",VLOOKUP($A221,'Annex 2 EHV charges'!$D:$O,9,FALSE)),"")</f>
        <v/>
      </c>
      <c r="F221" s="91" t="str">
        <f>IFERROR(IF(VLOOKUP($A221,'Annex 2 EHV charges'!$D:$O,10,FALSE)=0,"",VLOOKUP($A221,'Annex 2 EHV charges'!$D:$O,10,FALSE)),"")</f>
        <v/>
      </c>
      <c r="G221" s="92" t="str">
        <f>IFERROR(IF(VLOOKUP($A221,'Annex 2 EHV charges'!$D:$O,11,FALSE)=0,"",VLOOKUP($A221,'Annex 2 EHV charges'!$D:$O,11,FALSE)),"")</f>
        <v/>
      </c>
      <c r="H221" s="92" t="str">
        <f>IFERROR(IF(VLOOKUP($A221,'Annex 2 EHV charges'!$D:$O,12,FALSE)=0,"",VLOOKUP($A221,'Annex 2 EHV charges'!$D:$O,12,FALSE)),"")</f>
        <v/>
      </c>
    </row>
    <row r="222" spans="1:8" x14ac:dyDescent="0.2">
      <c r="A222" s="89" t="str">
        <f t="array" ref="A222">IFERROR(INDEX('Annex 2 EHV charges'!$D$11:$D$260, MATCH(0, IF(ISBLANK('Annex 2 EHV charges'!$D$11:$D$260),1, COUNTIF(A$4:$A221, 'Annex 2 EHV charges'!$D$11:$D$260)), 0)),"")</f>
        <v/>
      </c>
      <c r="B222" s="88" t="str">
        <f>IF($A222="","",VLOOKUP($A222,'Annex 2 EHV charges'!$D:$O,2,0))</f>
        <v/>
      </c>
      <c r="C222" s="89" t="str">
        <f>IF($A222="","",VLOOKUP($A222,'Annex 2 EHV charges'!$D:$O,3,0))</f>
        <v/>
      </c>
      <c r="D222" s="88" t="str">
        <f>IF($A222="","",VLOOKUP($A222,'Annex 2 EHV charges'!$D:$O,4,0))</f>
        <v/>
      </c>
      <c r="E222" s="90" t="str">
        <f>IFERROR(IF(VLOOKUP($A222,'Annex 2 EHV charges'!$D:$O,9,FALSE)=0,"",VLOOKUP($A222,'Annex 2 EHV charges'!$D:$O,9,FALSE)),"")</f>
        <v/>
      </c>
      <c r="F222" s="91" t="str">
        <f>IFERROR(IF(VLOOKUP($A222,'Annex 2 EHV charges'!$D:$O,10,FALSE)=0,"",VLOOKUP($A222,'Annex 2 EHV charges'!$D:$O,10,FALSE)),"")</f>
        <v/>
      </c>
      <c r="G222" s="92" t="str">
        <f>IFERROR(IF(VLOOKUP($A222,'Annex 2 EHV charges'!$D:$O,11,FALSE)=0,"",VLOOKUP($A222,'Annex 2 EHV charges'!$D:$O,11,FALSE)),"")</f>
        <v/>
      </c>
      <c r="H222" s="92" t="str">
        <f>IFERROR(IF(VLOOKUP($A222,'Annex 2 EHV charges'!$D:$O,12,FALSE)=0,"",VLOOKUP($A222,'Annex 2 EHV charges'!$D:$O,12,FALSE)),"")</f>
        <v/>
      </c>
    </row>
    <row r="223" spans="1:8" x14ac:dyDescent="0.2">
      <c r="A223" s="89" t="str">
        <f t="array" ref="A223">IFERROR(INDEX('Annex 2 EHV charges'!$D$11:$D$260, MATCH(0, IF(ISBLANK('Annex 2 EHV charges'!$D$11:$D$260),1, COUNTIF(A$4:$A222, 'Annex 2 EHV charges'!$D$11:$D$260)), 0)),"")</f>
        <v/>
      </c>
      <c r="B223" s="88" t="str">
        <f>IF($A223="","",VLOOKUP($A223,'Annex 2 EHV charges'!$D:$O,2,0))</f>
        <v/>
      </c>
      <c r="C223" s="89" t="str">
        <f>IF($A223="","",VLOOKUP($A223,'Annex 2 EHV charges'!$D:$O,3,0))</f>
        <v/>
      </c>
      <c r="D223" s="88" t="str">
        <f>IF($A223="","",VLOOKUP($A223,'Annex 2 EHV charges'!$D:$O,4,0))</f>
        <v/>
      </c>
      <c r="E223" s="90" t="str">
        <f>IFERROR(IF(VLOOKUP($A223,'Annex 2 EHV charges'!$D:$O,9,FALSE)=0,"",VLOOKUP($A223,'Annex 2 EHV charges'!$D:$O,9,FALSE)),"")</f>
        <v/>
      </c>
      <c r="F223" s="91" t="str">
        <f>IFERROR(IF(VLOOKUP($A223,'Annex 2 EHV charges'!$D:$O,10,FALSE)=0,"",VLOOKUP($A223,'Annex 2 EHV charges'!$D:$O,10,FALSE)),"")</f>
        <v/>
      </c>
      <c r="G223" s="92" t="str">
        <f>IFERROR(IF(VLOOKUP($A223,'Annex 2 EHV charges'!$D:$O,11,FALSE)=0,"",VLOOKUP($A223,'Annex 2 EHV charges'!$D:$O,11,FALSE)),"")</f>
        <v/>
      </c>
      <c r="H223" s="92" t="str">
        <f>IFERROR(IF(VLOOKUP($A223,'Annex 2 EHV charges'!$D:$O,12,FALSE)=0,"",VLOOKUP($A223,'Annex 2 EHV charges'!$D:$O,12,FALSE)),"")</f>
        <v/>
      </c>
    </row>
    <row r="224" spans="1:8" x14ac:dyDescent="0.2">
      <c r="A224" s="89" t="str">
        <f t="array" ref="A224">IFERROR(INDEX('Annex 2 EHV charges'!$D$11:$D$260, MATCH(0, IF(ISBLANK('Annex 2 EHV charges'!$D$11:$D$260),1, COUNTIF(A$4:$A223, 'Annex 2 EHV charges'!$D$11:$D$260)), 0)),"")</f>
        <v/>
      </c>
      <c r="B224" s="88" t="str">
        <f>IF($A224="","",VLOOKUP($A224,'Annex 2 EHV charges'!$D:$O,2,0))</f>
        <v/>
      </c>
      <c r="C224" s="89" t="str">
        <f>IF($A224="","",VLOOKUP($A224,'Annex 2 EHV charges'!$D:$O,3,0))</f>
        <v/>
      </c>
      <c r="D224" s="88" t="str">
        <f>IF($A224="","",VLOOKUP($A224,'Annex 2 EHV charges'!$D:$O,4,0))</f>
        <v/>
      </c>
      <c r="E224" s="90" t="str">
        <f>IFERROR(IF(VLOOKUP($A224,'Annex 2 EHV charges'!$D:$O,9,FALSE)=0,"",VLOOKUP($A224,'Annex 2 EHV charges'!$D:$O,9,FALSE)),"")</f>
        <v/>
      </c>
      <c r="F224" s="91" t="str">
        <f>IFERROR(IF(VLOOKUP($A224,'Annex 2 EHV charges'!$D:$O,10,FALSE)=0,"",VLOOKUP($A224,'Annex 2 EHV charges'!$D:$O,10,FALSE)),"")</f>
        <v/>
      </c>
      <c r="G224" s="92" t="str">
        <f>IFERROR(IF(VLOOKUP($A224,'Annex 2 EHV charges'!$D:$O,11,FALSE)=0,"",VLOOKUP($A224,'Annex 2 EHV charges'!$D:$O,11,FALSE)),"")</f>
        <v/>
      </c>
      <c r="H224" s="92" t="str">
        <f>IFERROR(IF(VLOOKUP($A224,'Annex 2 EHV charges'!$D:$O,12,FALSE)=0,"",VLOOKUP($A224,'Annex 2 EHV charges'!$D:$O,12,FALSE)),"")</f>
        <v/>
      </c>
    </row>
    <row r="225" spans="1:8" x14ac:dyDescent="0.2">
      <c r="A225" s="89" t="str">
        <f t="array" ref="A225">IFERROR(INDEX('Annex 2 EHV charges'!$D$11:$D$260, MATCH(0, IF(ISBLANK('Annex 2 EHV charges'!$D$11:$D$260),1, COUNTIF(A$4:$A224, 'Annex 2 EHV charges'!$D$11:$D$260)), 0)),"")</f>
        <v/>
      </c>
      <c r="B225" s="88" t="str">
        <f>IF($A225="","",VLOOKUP($A225,'Annex 2 EHV charges'!$D:$O,2,0))</f>
        <v/>
      </c>
      <c r="C225" s="89" t="str">
        <f>IF($A225="","",VLOOKUP($A225,'Annex 2 EHV charges'!$D:$O,3,0))</f>
        <v/>
      </c>
      <c r="D225" s="88" t="str">
        <f>IF($A225="","",VLOOKUP($A225,'Annex 2 EHV charges'!$D:$O,4,0))</f>
        <v/>
      </c>
      <c r="E225" s="90" t="str">
        <f>IFERROR(IF(VLOOKUP($A225,'Annex 2 EHV charges'!$D:$O,9,FALSE)=0,"",VLOOKUP($A225,'Annex 2 EHV charges'!$D:$O,9,FALSE)),"")</f>
        <v/>
      </c>
      <c r="F225" s="91" t="str">
        <f>IFERROR(IF(VLOOKUP($A225,'Annex 2 EHV charges'!$D:$O,10,FALSE)=0,"",VLOOKUP($A225,'Annex 2 EHV charges'!$D:$O,10,FALSE)),"")</f>
        <v/>
      </c>
      <c r="G225" s="92" t="str">
        <f>IFERROR(IF(VLOOKUP($A225,'Annex 2 EHV charges'!$D:$O,11,FALSE)=0,"",VLOOKUP($A225,'Annex 2 EHV charges'!$D:$O,11,FALSE)),"")</f>
        <v/>
      </c>
      <c r="H225" s="92" t="str">
        <f>IFERROR(IF(VLOOKUP($A225,'Annex 2 EHV charges'!$D:$O,12,FALSE)=0,"",VLOOKUP($A225,'Annex 2 EHV charges'!$D:$O,12,FALSE)),"")</f>
        <v/>
      </c>
    </row>
    <row r="226" spans="1:8" x14ac:dyDescent="0.2">
      <c r="A226" s="89" t="str">
        <f t="array" ref="A226">IFERROR(INDEX('Annex 2 EHV charges'!$D$11:$D$260, MATCH(0, IF(ISBLANK('Annex 2 EHV charges'!$D$11:$D$260),1, COUNTIF(A$4:$A225, 'Annex 2 EHV charges'!$D$11:$D$260)), 0)),"")</f>
        <v/>
      </c>
      <c r="B226" s="88" t="str">
        <f>IF($A226="","",VLOOKUP($A226,'Annex 2 EHV charges'!$D:$O,2,0))</f>
        <v/>
      </c>
      <c r="C226" s="89" t="str">
        <f>IF($A226="","",VLOOKUP($A226,'Annex 2 EHV charges'!$D:$O,3,0))</f>
        <v/>
      </c>
      <c r="D226" s="88" t="str">
        <f>IF($A226="","",VLOOKUP($A226,'Annex 2 EHV charges'!$D:$O,4,0))</f>
        <v/>
      </c>
      <c r="E226" s="90" t="str">
        <f>IFERROR(IF(VLOOKUP($A226,'Annex 2 EHV charges'!$D:$O,9,FALSE)=0,"",VLOOKUP($A226,'Annex 2 EHV charges'!$D:$O,9,FALSE)),"")</f>
        <v/>
      </c>
      <c r="F226" s="91" t="str">
        <f>IFERROR(IF(VLOOKUP($A226,'Annex 2 EHV charges'!$D:$O,10,FALSE)=0,"",VLOOKUP($A226,'Annex 2 EHV charges'!$D:$O,10,FALSE)),"")</f>
        <v/>
      </c>
      <c r="G226" s="92" t="str">
        <f>IFERROR(IF(VLOOKUP($A226,'Annex 2 EHV charges'!$D:$O,11,FALSE)=0,"",VLOOKUP($A226,'Annex 2 EHV charges'!$D:$O,11,FALSE)),"")</f>
        <v/>
      </c>
      <c r="H226" s="92" t="str">
        <f>IFERROR(IF(VLOOKUP($A226,'Annex 2 EHV charges'!$D:$O,12,FALSE)=0,"",VLOOKUP($A226,'Annex 2 EHV charges'!$D:$O,12,FALSE)),"")</f>
        <v/>
      </c>
    </row>
    <row r="227" spans="1:8" x14ac:dyDescent="0.2">
      <c r="A227" s="89" t="str">
        <f t="array" ref="A227">IFERROR(INDEX('Annex 2 EHV charges'!$D$11:$D$260, MATCH(0, IF(ISBLANK('Annex 2 EHV charges'!$D$11:$D$260),1, COUNTIF(A$4:$A226, 'Annex 2 EHV charges'!$D$11:$D$260)), 0)),"")</f>
        <v/>
      </c>
      <c r="B227" s="88" t="str">
        <f>IF($A227="","",VLOOKUP($A227,'Annex 2 EHV charges'!$D:$O,2,0))</f>
        <v/>
      </c>
      <c r="C227" s="89" t="str">
        <f>IF($A227="","",VLOOKUP($A227,'Annex 2 EHV charges'!$D:$O,3,0))</f>
        <v/>
      </c>
      <c r="D227" s="88" t="str">
        <f>IF($A227="","",VLOOKUP($A227,'Annex 2 EHV charges'!$D:$O,4,0))</f>
        <v/>
      </c>
      <c r="E227" s="90" t="str">
        <f>IFERROR(IF(VLOOKUP($A227,'Annex 2 EHV charges'!$D:$O,9,FALSE)=0,"",VLOOKUP($A227,'Annex 2 EHV charges'!$D:$O,9,FALSE)),"")</f>
        <v/>
      </c>
      <c r="F227" s="91" t="str">
        <f>IFERROR(IF(VLOOKUP($A227,'Annex 2 EHV charges'!$D:$O,10,FALSE)=0,"",VLOOKUP($A227,'Annex 2 EHV charges'!$D:$O,10,FALSE)),"")</f>
        <v/>
      </c>
      <c r="G227" s="92" t="str">
        <f>IFERROR(IF(VLOOKUP($A227,'Annex 2 EHV charges'!$D:$O,11,FALSE)=0,"",VLOOKUP($A227,'Annex 2 EHV charges'!$D:$O,11,FALSE)),"")</f>
        <v/>
      </c>
      <c r="H227" s="92" t="str">
        <f>IFERROR(IF(VLOOKUP($A227,'Annex 2 EHV charges'!$D:$O,12,FALSE)=0,"",VLOOKUP($A227,'Annex 2 EHV charges'!$D:$O,12,FALSE)),"")</f>
        <v/>
      </c>
    </row>
    <row r="228" spans="1:8" x14ac:dyDescent="0.2">
      <c r="A228" s="89" t="str">
        <f t="array" ref="A228">IFERROR(INDEX('Annex 2 EHV charges'!$D$11:$D$260, MATCH(0, IF(ISBLANK('Annex 2 EHV charges'!$D$11:$D$260),1, COUNTIF(A$4:$A227, 'Annex 2 EHV charges'!$D$11:$D$260)), 0)),"")</f>
        <v/>
      </c>
      <c r="B228" s="88" t="str">
        <f>IF($A228="","",VLOOKUP($A228,'Annex 2 EHV charges'!$D:$O,2,0))</f>
        <v/>
      </c>
      <c r="C228" s="89" t="str">
        <f>IF($A228="","",VLOOKUP($A228,'Annex 2 EHV charges'!$D:$O,3,0))</f>
        <v/>
      </c>
      <c r="D228" s="88" t="str">
        <f>IF($A228="","",VLOOKUP($A228,'Annex 2 EHV charges'!$D:$O,4,0))</f>
        <v/>
      </c>
      <c r="E228" s="90" t="str">
        <f>IFERROR(IF(VLOOKUP($A228,'Annex 2 EHV charges'!$D:$O,9,FALSE)=0,"",VLOOKUP($A228,'Annex 2 EHV charges'!$D:$O,9,FALSE)),"")</f>
        <v/>
      </c>
      <c r="F228" s="91" t="str">
        <f>IFERROR(IF(VLOOKUP($A228,'Annex 2 EHV charges'!$D:$O,10,FALSE)=0,"",VLOOKUP($A228,'Annex 2 EHV charges'!$D:$O,10,FALSE)),"")</f>
        <v/>
      </c>
      <c r="G228" s="92" t="str">
        <f>IFERROR(IF(VLOOKUP($A228,'Annex 2 EHV charges'!$D:$O,11,FALSE)=0,"",VLOOKUP($A228,'Annex 2 EHV charges'!$D:$O,11,FALSE)),"")</f>
        <v/>
      </c>
      <c r="H228" s="92" t="str">
        <f>IFERROR(IF(VLOOKUP($A228,'Annex 2 EHV charges'!$D:$O,12,FALSE)=0,"",VLOOKUP($A228,'Annex 2 EHV charges'!$D:$O,12,FALSE)),"")</f>
        <v/>
      </c>
    </row>
    <row r="229" spans="1:8" x14ac:dyDescent="0.2">
      <c r="A229" s="89" t="str">
        <f t="array" ref="A229">IFERROR(INDEX('Annex 2 EHV charges'!$D$11:$D$260, MATCH(0, IF(ISBLANK('Annex 2 EHV charges'!$D$11:$D$260),1, COUNTIF(A$4:$A228, 'Annex 2 EHV charges'!$D$11:$D$260)), 0)),"")</f>
        <v/>
      </c>
      <c r="B229" s="88" t="str">
        <f>IF($A229="","",VLOOKUP($A229,'Annex 2 EHV charges'!$D:$O,2,0))</f>
        <v/>
      </c>
      <c r="C229" s="89" t="str">
        <f>IF($A229="","",VLOOKUP($A229,'Annex 2 EHV charges'!$D:$O,3,0))</f>
        <v/>
      </c>
      <c r="D229" s="88" t="str">
        <f>IF($A229="","",VLOOKUP($A229,'Annex 2 EHV charges'!$D:$O,4,0))</f>
        <v/>
      </c>
      <c r="E229" s="90" t="str">
        <f>IFERROR(IF(VLOOKUP($A229,'Annex 2 EHV charges'!$D:$O,9,FALSE)=0,"",VLOOKUP($A229,'Annex 2 EHV charges'!$D:$O,9,FALSE)),"")</f>
        <v/>
      </c>
      <c r="F229" s="91" t="str">
        <f>IFERROR(IF(VLOOKUP($A229,'Annex 2 EHV charges'!$D:$O,10,FALSE)=0,"",VLOOKUP($A229,'Annex 2 EHV charges'!$D:$O,10,FALSE)),"")</f>
        <v/>
      </c>
      <c r="G229" s="92" t="str">
        <f>IFERROR(IF(VLOOKUP($A229,'Annex 2 EHV charges'!$D:$O,11,FALSE)=0,"",VLOOKUP($A229,'Annex 2 EHV charges'!$D:$O,11,FALSE)),"")</f>
        <v/>
      </c>
      <c r="H229" s="92" t="str">
        <f>IFERROR(IF(VLOOKUP($A229,'Annex 2 EHV charges'!$D:$O,12,FALSE)=0,"",VLOOKUP($A229,'Annex 2 EHV charges'!$D:$O,12,FALSE)),"")</f>
        <v/>
      </c>
    </row>
    <row r="230" spans="1:8" x14ac:dyDescent="0.2">
      <c r="A230" s="89" t="str">
        <f t="array" ref="A230">IFERROR(INDEX('Annex 2 EHV charges'!$D$11:$D$260, MATCH(0, IF(ISBLANK('Annex 2 EHV charges'!$D$11:$D$260),1, COUNTIF(A$4:$A229, 'Annex 2 EHV charges'!$D$11:$D$260)), 0)),"")</f>
        <v/>
      </c>
      <c r="B230" s="88" t="str">
        <f>IF($A230="","",VLOOKUP($A230,'Annex 2 EHV charges'!$D:$O,2,0))</f>
        <v/>
      </c>
      <c r="C230" s="89" t="str">
        <f>IF($A230="","",VLOOKUP($A230,'Annex 2 EHV charges'!$D:$O,3,0))</f>
        <v/>
      </c>
      <c r="D230" s="88" t="str">
        <f>IF($A230="","",VLOOKUP($A230,'Annex 2 EHV charges'!$D:$O,4,0))</f>
        <v/>
      </c>
      <c r="E230" s="90" t="str">
        <f>IFERROR(IF(VLOOKUP($A230,'Annex 2 EHV charges'!$D:$O,9,FALSE)=0,"",VLOOKUP($A230,'Annex 2 EHV charges'!$D:$O,9,FALSE)),"")</f>
        <v/>
      </c>
      <c r="F230" s="91" t="str">
        <f>IFERROR(IF(VLOOKUP($A230,'Annex 2 EHV charges'!$D:$O,10,FALSE)=0,"",VLOOKUP($A230,'Annex 2 EHV charges'!$D:$O,10,FALSE)),"")</f>
        <v/>
      </c>
      <c r="G230" s="92" t="str">
        <f>IFERROR(IF(VLOOKUP($A230,'Annex 2 EHV charges'!$D:$O,11,FALSE)=0,"",VLOOKUP($A230,'Annex 2 EHV charges'!$D:$O,11,FALSE)),"")</f>
        <v/>
      </c>
      <c r="H230" s="92" t="str">
        <f>IFERROR(IF(VLOOKUP($A230,'Annex 2 EHV charges'!$D:$O,12,FALSE)=0,"",VLOOKUP($A230,'Annex 2 EHV charges'!$D:$O,12,FALSE)),"")</f>
        <v/>
      </c>
    </row>
    <row r="231" spans="1:8" x14ac:dyDescent="0.2">
      <c r="A231" s="89" t="str">
        <f t="array" ref="A231">IFERROR(INDEX('Annex 2 EHV charges'!$D$11:$D$260, MATCH(0, IF(ISBLANK('Annex 2 EHV charges'!$D$11:$D$260),1, COUNTIF(A$4:$A230, 'Annex 2 EHV charges'!$D$11:$D$260)), 0)),"")</f>
        <v/>
      </c>
      <c r="B231" s="88" t="str">
        <f>IF($A231="","",VLOOKUP($A231,'Annex 2 EHV charges'!$D:$O,2,0))</f>
        <v/>
      </c>
      <c r="C231" s="89" t="str">
        <f>IF($A231="","",VLOOKUP($A231,'Annex 2 EHV charges'!$D:$O,3,0))</f>
        <v/>
      </c>
      <c r="D231" s="88" t="str">
        <f>IF($A231="","",VLOOKUP($A231,'Annex 2 EHV charges'!$D:$O,4,0))</f>
        <v/>
      </c>
      <c r="E231" s="90" t="str">
        <f>IFERROR(IF(VLOOKUP($A231,'Annex 2 EHV charges'!$D:$O,9,FALSE)=0,"",VLOOKUP($A231,'Annex 2 EHV charges'!$D:$O,9,FALSE)),"")</f>
        <v/>
      </c>
      <c r="F231" s="91" t="str">
        <f>IFERROR(IF(VLOOKUP($A231,'Annex 2 EHV charges'!$D:$O,10,FALSE)=0,"",VLOOKUP($A231,'Annex 2 EHV charges'!$D:$O,10,FALSE)),"")</f>
        <v/>
      </c>
      <c r="G231" s="92" t="str">
        <f>IFERROR(IF(VLOOKUP($A231,'Annex 2 EHV charges'!$D:$O,11,FALSE)=0,"",VLOOKUP($A231,'Annex 2 EHV charges'!$D:$O,11,FALSE)),"")</f>
        <v/>
      </c>
      <c r="H231" s="92" t="str">
        <f>IFERROR(IF(VLOOKUP($A231,'Annex 2 EHV charges'!$D:$O,12,FALSE)=0,"",VLOOKUP($A231,'Annex 2 EHV charges'!$D:$O,12,FALSE)),"")</f>
        <v/>
      </c>
    </row>
    <row r="232" spans="1:8" x14ac:dyDescent="0.2">
      <c r="A232" s="89" t="str">
        <f t="array" ref="A232">IFERROR(INDEX('Annex 2 EHV charges'!$D$11:$D$260, MATCH(0, IF(ISBLANK('Annex 2 EHV charges'!$D$11:$D$260),1, COUNTIF(A$4:$A231, 'Annex 2 EHV charges'!$D$11:$D$260)), 0)),"")</f>
        <v/>
      </c>
      <c r="B232" s="88" t="str">
        <f>IF($A232="","",VLOOKUP($A232,'Annex 2 EHV charges'!$D:$O,2,0))</f>
        <v/>
      </c>
      <c r="C232" s="89" t="str">
        <f>IF($A232="","",VLOOKUP($A232,'Annex 2 EHV charges'!$D:$O,3,0))</f>
        <v/>
      </c>
      <c r="D232" s="88" t="str">
        <f>IF($A232="","",VLOOKUP($A232,'Annex 2 EHV charges'!$D:$O,4,0))</f>
        <v/>
      </c>
      <c r="E232" s="90" t="str">
        <f>IFERROR(IF(VLOOKUP($A232,'Annex 2 EHV charges'!$D:$O,9,FALSE)=0,"",VLOOKUP($A232,'Annex 2 EHV charges'!$D:$O,9,FALSE)),"")</f>
        <v/>
      </c>
      <c r="F232" s="91" t="str">
        <f>IFERROR(IF(VLOOKUP($A232,'Annex 2 EHV charges'!$D:$O,10,FALSE)=0,"",VLOOKUP($A232,'Annex 2 EHV charges'!$D:$O,10,FALSE)),"")</f>
        <v/>
      </c>
      <c r="G232" s="92" t="str">
        <f>IFERROR(IF(VLOOKUP($A232,'Annex 2 EHV charges'!$D:$O,11,FALSE)=0,"",VLOOKUP($A232,'Annex 2 EHV charges'!$D:$O,11,FALSE)),"")</f>
        <v/>
      </c>
      <c r="H232" s="92" t="str">
        <f>IFERROR(IF(VLOOKUP($A232,'Annex 2 EHV charges'!$D:$O,12,FALSE)=0,"",VLOOKUP($A232,'Annex 2 EHV charges'!$D:$O,12,FALSE)),"")</f>
        <v/>
      </c>
    </row>
    <row r="233" spans="1:8" x14ac:dyDescent="0.2">
      <c r="A233" s="89" t="str">
        <f t="array" ref="A233">IFERROR(INDEX('Annex 2 EHV charges'!$D$11:$D$260, MATCH(0, IF(ISBLANK('Annex 2 EHV charges'!$D$11:$D$260),1, COUNTIF(A$4:$A232, 'Annex 2 EHV charges'!$D$11:$D$260)), 0)),"")</f>
        <v/>
      </c>
      <c r="B233" s="88" t="str">
        <f>IF($A233="","",VLOOKUP($A233,'Annex 2 EHV charges'!$D:$O,2,0))</f>
        <v/>
      </c>
      <c r="C233" s="89" t="str">
        <f>IF($A233="","",VLOOKUP($A233,'Annex 2 EHV charges'!$D:$O,3,0))</f>
        <v/>
      </c>
      <c r="D233" s="88" t="str">
        <f>IF($A233="","",VLOOKUP($A233,'Annex 2 EHV charges'!$D:$O,4,0))</f>
        <v/>
      </c>
      <c r="E233" s="90" t="str">
        <f>IFERROR(IF(VLOOKUP($A233,'Annex 2 EHV charges'!$D:$O,9,FALSE)=0,"",VLOOKUP($A233,'Annex 2 EHV charges'!$D:$O,9,FALSE)),"")</f>
        <v/>
      </c>
      <c r="F233" s="91" t="str">
        <f>IFERROR(IF(VLOOKUP($A233,'Annex 2 EHV charges'!$D:$O,10,FALSE)=0,"",VLOOKUP($A233,'Annex 2 EHV charges'!$D:$O,10,FALSE)),"")</f>
        <v/>
      </c>
      <c r="G233" s="92" t="str">
        <f>IFERROR(IF(VLOOKUP($A233,'Annex 2 EHV charges'!$D:$O,11,FALSE)=0,"",VLOOKUP($A233,'Annex 2 EHV charges'!$D:$O,11,FALSE)),"")</f>
        <v/>
      </c>
      <c r="H233" s="92" t="str">
        <f>IFERROR(IF(VLOOKUP($A233,'Annex 2 EHV charges'!$D:$O,12,FALSE)=0,"",VLOOKUP($A233,'Annex 2 EHV charges'!$D:$O,12,FALSE)),"")</f>
        <v/>
      </c>
    </row>
    <row r="234" spans="1:8" x14ac:dyDescent="0.2">
      <c r="A234" s="89" t="str">
        <f t="array" ref="A234">IFERROR(INDEX('Annex 2 EHV charges'!$D$11:$D$260, MATCH(0, IF(ISBLANK('Annex 2 EHV charges'!$D$11:$D$260),1, COUNTIF(A$4:$A233, 'Annex 2 EHV charges'!$D$11:$D$260)), 0)),"")</f>
        <v/>
      </c>
      <c r="B234" s="88" t="str">
        <f>IF($A234="","",VLOOKUP($A234,'Annex 2 EHV charges'!$D:$O,2,0))</f>
        <v/>
      </c>
      <c r="C234" s="89" t="str">
        <f>IF($A234="","",VLOOKUP($A234,'Annex 2 EHV charges'!$D:$O,3,0))</f>
        <v/>
      </c>
      <c r="D234" s="88" t="str">
        <f>IF($A234="","",VLOOKUP($A234,'Annex 2 EHV charges'!$D:$O,4,0))</f>
        <v/>
      </c>
      <c r="E234" s="90" t="str">
        <f>IFERROR(IF(VLOOKUP($A234,'Annex 2 EHV charges'!$D:$O,9,FALSE)=0,"",VLOOKUP($A234,'Annex 2 EHV charges'!$D:$O,9,FALSE)),"")</f>
        <v/>
      </c>
      <c r="F234" s="91" t="str">
        <f>IFERROR(IF(VLOOKUP($A234,'Annex 2 EHV charges'!$D:$O,10,FALSE)=0,"",VLOOKUP($A234,'Annex 2 EHV charges'!$D:$O,10,FALSE)),"")</f>
        <v/>
      </c>
      <c r="G234" s="92" t="str">
        <f>IFERROR(IF(VLOOKUP($A234,'Annex 2 EHV charges'!$D:$O,11,FALSE)=0,"",VLOOKUP($A234,'Annex 2 EHV charges'!$D:$O,11,FALSE)),"")</f>
        <v/>
      </c>
      <c r="H234" s="92" t="str">
        <f>IFERROR(IF(VLOOKUP($A234,'Annex 2 EHV charges'!$D:$O,12,FALSE)=0,"",VLOOKUP($A234,'Annex 2 EHV charges'!$D:$O,12,FALSE)),"")</f>
        <v/>
      </c>
    </row>
    <row r="235" spans="1:8" x14ac:dyDescent="0.2">
      <c r="A235" s="89" t="str">
        <f t="array" ref="A235">IFERROR(INDEX('Annex 2 EHV charges'!$D$11:$D$260, MATCH(0, IF(ISBLANK('Annex 2 EHV charges'!$D$11:$D$260),1, COUNTIF(A$4:$A234, 'Annex 2 EHV charges'!$D$11:$D$260)), 0)),"")</f>
        <v/>
      </c>
      <c r="B235" s="88" t="str">
        <f>IF($A235="","",VLOOKUP($A235,'Annex 2 EHV charges'!$D:$O,2,0))</f>
        <v/>
      </c>
      <c r="C235" s="89" t="str">
        <f>IF($A235="","",VLOOKUP($A235,'Annex 2 EHV charges'!$D:$O,3,0))</f>
        <v/>
      </c>
      <c r="D235" s="88" t="str">
        <f>IF($A235="","",VLOOKUP($A235,'Annex 2 EHV charges'!$D:$O,4,0))</f>
        <v/>
      </c>
      <c r="E235" s="90" t="str">
        <f>IFERROR(IF(VLOOKUP($A235,'Annex 2 EHV charges'!$D:$O,9,FALSE)=0,"",VLOOKUP($A235,'Annex 2 EHV charges'!$D:$O,9,FALSE)),"")</f>
        <v/>
      </c>
      <c r="F235" s="91" t="str">
        <f>IFERROR(IF(VLOOKUP($A235,'Annex 2 EHV charges'!$D:$O,10,FALSE)=0,"",VLOOKUP($A235,'Annex 2 EHV charges'!$D:$O,10,FALSE)),"")</f>
        <v/>
      </c>
      <c r="G235" s="92" t="str">
        <f>IFERROR(IF(VLOOKUP($A235,'Annex 2 EHV charges'!$D:$O,11,FALSE)=0,"",VLOOKUP($A235,'Annex 2 EHV charges'!$D:$O,11,FALSE)),"")</f>
        <v/>
      </c>
      <c r="H235" s="92" t="str">
        <f>IFERROR(IF(VLOOKUP($A235,'Annex 2 EHV charges'!$D:$O,12,FALSE)=0,"",VLOOKUP($A235,'Annex 2 EHV charges'!$D:$O,12,FALSE)),"")</f>
        <v/>
      </c>
    </row>
    <row r="236" spans="1:8" x14ac:dyDescent="0.2">
      <c r="A236" s="89" t="str">
        <f t="array" ref="A236">IFERROR(INDEX('Annex 2 EHV charges'!$D$11:$D$260, MATCH(0, IF(ISBLANK('Annex 2 EHV charges'!$D$11:$D$260),1, COUNTIF(A$4:$A235, 'Annex 2 EHV charges'!$D$11:$D$260)), 0)),"")</f>
        <v/>
      </c>
      <c r="B236" s="88" t="str">
        <f>IF($A236="","",VLOOKUP($A236,'Annex 2 EHV charges'!$D:$O,2,0))</f>
        <v/>
      </c>
      <c r="C236" s="89" t="str">
        <f>IF($A236="","",VLOOKUP($A236,'Annex 2 EHV charges'!$D:$O,3,0))</f>
        <v/>
      </c>
      <c r="D236" s="88" t="str">
        <f>IF($A236="","",VLOOKUP($A236,'Annex 2 EHV charges'!$D:$O,4,0))</f>
        <v/>
      </c>
      <c r="E236" s="90" t="str">
        <f>IFERROR(IF(VLOOKUP($A236,'Annex 2 EHV charges'!$D:$O,9,FALSE)=0,"",VLOOKUP($A236,'Annex 2 EHV charges'!$D:$O,9,FALSE)),"")</f>
        <v/>
      </c>
      <c r="F236" s="91" t="str">
        <f>IFERROR(IF(VLOOKUP($A236,'Annex 2 EHV charges'!$D:$O,10,FALSE)=0,"",VLOOKUP($A236,'Annex 2 EHV charges'!$D:$O,10,FALSE)),"")</f>
        <v/>
      </c>
      <c r="G236" s="92" t="str">
        <f>IFERROR(IF(VLOOKUP($A236,'Annex 2 EHV charges'!$D:$O,11,FALSE)=0,"",VLOOKUP($A236,'Annex 2 EHV charges'!$D:$O,11,FALSE)),"")</f>
        <v/>
      </c>
      <c r="H236" s="92" t="str">
        <f>IFERROR(IF(VLOOKUP($A236,'Annex 2 EHV charges'!$D:$O,12,FALSE)=0,"",VLOOKUP($A236,'Annex 2 EHV charges'!$D:$O,12,FALSE)),"")</f>
        <v/>
      </c>
    </row>
    <row r="237" spans="1:8" x14ac:dyDescent="0.2">
      <c r="A237" s="89" t="str">
        <f t="array" ref="A237">IFERROR(INDEX('Annex 2 EHV charges'!$D$11:$D$260, MATCH(0, IF(ISBLANK('Annex 2 EHV charges'!$D$11:$D$260),1, COUNTIF(A$4:$A236, 'Annex 2 EHV charges'!$D$11:$D$260)), 0)),"")</f>
        <v/>
      </c>
      <c r="B237" s="88" t="str">
        <f>IF($A237="","",VLOOKUP($A237,'Annex 2 EHV charges'!$D:$O,2,0))</f>
        <v/>
      </c>
      <c r="C237" s="89" t="str">
        <f>IF($A237="","",VLOOKUP($A237,'Annex 2 EHV charges'!$D:$O,3,0))</f>
        <v/>
      </c>
      <c r="D237" s="88" t="str">
        <f>IF($A237="","",VLOOKUP($A237,'Annex 2 EHV charges'!$D:$O,4,0))</f>
        <v/>
      </c>
      <c r="E237" s="90" t="str">
        <f>IFERROR(IF(VLOOKUP($A237,'Annex 2 EHV charges'!$D:$O,9,FALSE)=0,"",VLOOKUP($A237,'Annex 2 EHV charges'!$D:$O,9,FALSE)),"")</f>
        <v/>
      </c>
      <c r="F237" s="91" t="str">
        <f>IFERROR(IF(VLOOKUP($A237,'Annex 2 EHV charges'!$D:$O,10,FALSE)=0,"",VLOOKUP($A237,'Annex 2 EHV charges'!$D:$O,10,FALSE)),"")</f>
        <v/>
      </c>
      <c r="G237" s="92" t="str">
        <f>IFERROR(IF(VLOOKUP($A237,'Annex 2 EHV charges'!$D:$O,11,FALSE)=0,"",VLOOKUP($A237,'Annex 2 EHV charges'!$D:$O,11,FALSE)),"")</f>
        <v/>
      </c>
      <c r="H237" s="92" t="str">
        <f>IFERROR(IF(VLOOKUP($A237,'Annex 2 EHV charges'!$D:$O,12,FALSE)=0,"",VLOOKUP($A237,'Annex 2 EHV charges'!$D:$O,12,FALSE)),"")</f>
        <v/>
      </c>
    </row>
    <row r="238" spans="1:8" x14ac:dyDescent="0.2">
      <c r="A238" s="89" t="str">
        <f t="array" ref="A238">IFERROR(INDEX('Annex 2 EHV charges'!$D$11:$D$260, MATCH(0, IF(ISBLANK('Annex 2 EHV charges'!$D$11:$D$260),1, COUNTIF(A$4:$A237, 'Annex 2 EHV charges'!$D$11:$D$260)), 0)),"")</f>
        <v/>
      </c>
      <c r="B238" s="88" t="str">
        <f>IF($A238="","",VLOOKUP($A238,'Annex 2 EHV charges'!$D:$O,2,0))</f>
        <v/>
      </c>
      <c r="C238" s="89" t="str">
        <f>IF($A238="","",VLOOKUP($A238,'Annex 2 EHV charges'!$D:$O,3,0))</f>
        <v/>
      </c>
      <c r="D238" s="88" t="str">
        <f>IF($A238="","",VLOOKUP($A238,'Annex 2 EHV charges'!$D:$O,4,0))</f>
        <v/>
      </c>
      <c r="E238" s="90" t="str">
        <f>IFERROR(IF(VLOOKUP($A238,'Annex 2 EHV charges'!$D:$O,9,FALSE)=0,"",VLOOKUP($A238,'Annex 2 EHV charges'!$D:$O,9,FALSE)),"")</f>
        <v/>
      </c>
      <c r="F238" s="91" t="str">
        <f>IFERROR(IF(VLOOKUP($A238,'Annex 2 EHV charges'!$D:$O,10,FALSE)=0,"",VLOOKUP($A238,'Annex 2 EHV charges'!$D:$O,10,FALSE)),"")</f>
        <v/>
      </c>
      <c r="G238" s="92" t="str">
        <f>IFERROR(IF(VLOOKUP($A238,'Annex 2 EHV charges'!$D:$O,11,FALSE)=0,"",VLOOKUP($A238,'Annex 2 EHV charges'!$D:$O,11,FALSE)),"")</f>
        <v/>
      </c>
      <c r="H238" s="92" t="str">
        <f>IFERROR(IF(VLOOKUP($A238,'Annex 2 EHV charges'!$D:$O,12,FALSE)=0,"",VLOOKUP($A238,'Annex 2 EHV charges'!$D:$O,12,FALSE)),"")</f>
        <v/>
      </c>
    </row>
    <row r="239" spans="1:8" x14ac:dyDescent="0.2">
      <c r="A239" s="89" t="str">
        <f t="array" ref="A239">IFERROR(INDEX('Annex 2 EHV charges'!$D$11:$D$260, MATCH(0, IF(ISBLANK('Annex 2 EHV charges'!$D$11:$D$260),1, COUNTIF(A$4:$A238, 'Annex 2 EHV charges'!$D$11:$D$260)), 0)),"")</f>
        <v/>
      </c>
      <c r="B239" s="88" t="str">
        <f>IF($A239="","",VLOOKUP($A239,'Annex 2 EHV charges'!$D:$O,2,0))</f>
        <v/>
      </c>
      <c r="C239" s="89" t="str">
        <f>IF($A239="","",VLOOKUP($A239,'Annex 2 EHV charges'!$D:$O,3,0))</f>
        <v/>
      </c>
      <c r="D239" s="88" t="str">
        <f>IF($A239="","",VLOOKUP($A239,'Annex 2 EHV charges'!$D:$O,4,0))</f>
        <v/>
      </c>
      <c r="E239" s="90" t="str">
        <f>IFERROR(IF(VLOOKUP($A239,'Annex 2 EHV charges'!$D:$O,9,FALSE)=0,"",VLOOKUP($A239,'Annex 2 EHV charges'!$D:$O,9,FALSE)),"")</f>
        <v/>
      </c>
      <c r="F239" s="91" t="str">
        <f>IFERROR(IF(VLOOKUP($A239,'Annex 2 EHV charges'!$D:$O,10,FALSE)=0,"",VLOOKUP($A239,'Annex 2 EHV charges'!$D:$O,10,FALSE)),"")</f>
        <v/>
      </c>
      <c r="G239" s="92" t="str">
        <f>IFERROR(IF(VLOOKUP($A239,'Annex 2 EHV charges'!$D:$O,11,FALSE)=0,"",VLOOKUP($A239,'Annex 2 EHV charges'!$D:$O,11,FALSE)),"")</f>
        <v/>
      </c>
      <c r="H239" s="92" t="str">
        <f>IFERROR(IF(VLOOKUP($A239,'Annex 2 EHV charges'!$D:$O,12,FALSE)=0,"",VLOOKUP($A239,'Annex 2 EHV charges'!$D:$O,12,FALSE)),"")</f>
        <v/>
      </c>
    </row>
    <row r="240" spans="1:8" x14ac:dyDescent="0.2">
      <c r="A240" s="89" t="str">
        <f t="array" ref="A240">IFERROR(INDEX('Annex 2 EHV charges'!$D$11:$D$260, MATCH(0, IF(ISBLANK('Annex 2 EHV charges'!$D$11:$D$260),1, COUNTIF(A$4:$A239, 'Annex 2 EHV charges'!$D$11:$D$260)), 0)),"")</f>
        <v/>
      </c>
      <c r="B240" s="88" t="str">
        <f>IF($A240="","",VLOOKUP($A240,'Annex 2 EHV charges'!$D:$O,2,0))</f>
        <v/>
      </c>
      <c r="C240" s="89" t="str">
        <f>IF($A240="","",VLOOKUP($A240,'Annex 2 EHV charges'!$D:$O,3,0))</f>
        <v/>
      </c>
      <c r="D240" s="88" t="str">
        <f>IF($A240="","",VLOOKUP($A240,'Annex 2 EHV charges'!$D:$O,4,0))</f>
        <v/>
      </c>
      <c r="E240" s="90" t="str">
        <f>IFERROR(IF(VLOOKUP($A240,'Annex 2 EHV charges'!$D:$O,9,FALSE)=0,"",VLOOKUP($A240,'Annex 2 EHV charges'!$D:$O,9,FALSE)),"")</f>
        <v/>
      </c>
      <c r="F240" s="91" t="str">
        <f>IFERROR(IF(VLOOKUP($A240,'Annex 2 EHV charges'!$D:$O,10,FALSE)=0,"",VLOOKUP($A240,'Annex 2 EHV charges'!$D:$O,10,FALSE)),"")</f>
        <v/>
      </c>
      <c r="G240" s="92" t="str">
        <f>IFERROR(IF(VLOOKUP($A240,'Annex 2 EHV charges'!$D:$O,11,FALSE)=0,"",VLOOKUP($A240,'Annex 2 EHV charges'!$D:$O,11,FALSE)),"")</f>
        <v/>
      </c>
      <c r="H240" s="92" t="str">
        <f>IFERROR(IF(VLOOKUP($A240,'Annex 2 EHV charges'!$D:$O,12,FALSE)=0,"",VLOOKUP($A240,'Annex 2 EHV charges'!$D:$O,12,FALSE)),"")</f>
        <v/>
      </c>
    </row>
    <row r="241" spans="1:8" x14ac:dyDescent="0.2">
      <c r="A241" s="89" t="str">
        <f t="array" ref="A241">IFERROR(INDEX('Annex 2 EHV charges'!$D$11:$D$260, MATCH(0, IF(ISBLANK('Annex 2 EHV charges'!$D$11:$D$260),1, COUNTIF(A$4:$A240, 'Annex 2 EHV charges'!$D$11:$D$260)), 0)),"")</f>
        <v/>
      </c>
      <c r="B241" s="88" t="str">
        <f>IF($A241="","",VLOOKUP($A241,'Annex 2 EHV charges'!$D:$O,2,0))</f>
        <v/>
      </c>
      <c r="C241" s="89" t="str">
        <f>IF($A241="","",VLOOKUP($A241,'Annex 2 EHV charges'!$D:$O,3,0))</f>
        <v/>
      </c>
      <c r="D241" s="88" t="str">
        <f>IF($A241="","",VLOOKUP($A241,'Annex 2 EHV charges'!$D:$O,4,0))</f>
        <v/>
      </c>
      <c r="E241" s="90" t="str">
        <f>IFERROR(IF(VLOOKUP($A241,'Annex 2 EHV charges'!$D:$O,9,FALSE)=0,"",VLOOKUP($A241,'Annex 2 EHV charges'!$D:$O,9,FALSE)),"")</f>
        <v/>
      </c>
      <c r="F241" s="91" t="str">
        <f>IFERROR(IF(VLOOKUP($A241,'Annex 2 EHV charges'!$D:$O,10,FALSE)=0,"",VLOOKUP($A241,'Annex 2 EHV charges'!$D:$O,10,FALSE)),"")</f>
        <v/>
      </c>
      <c r="G241" s="92" t="str">
        <f>IFERROR(IF(VLOOKUP($A241,'Annex 2 EHV charges'!$D:$O,11,FALSE)=0,"",VLOOKUP($A241,'Annex 2 EHV charges'!$D:$O,11,FALSE)),"")</f>
        <v/>
      </c>
      <c r="H241" s="92" t="str">
        <f>IFERROR(IF(VLOOKUP($A241,'Annex 2 EHV charges'!$D:$O,12,FALSE)=0,"",VLOOKUP($A241,'Annex 2 EHV charges'!$D:$O,12,FALSE)),"")</f>
        <v/>
      </c>
    </row>
    <row r="242" spans="1:8" x14ac:dyDescent="0.2">
      <c r="A242" s="89" t="str">
        <f t="array" ref="A242">IFERROR(INDEX('Annex 2 EHV charges'!$D$11:$D$260, MATCH(0, IF(ISBLANK('Annex 2 EHV charges'!$D$11:$D$260),1, COUNTIF(A$4:$A241, 'Annex 2 EHV charges'!$D$11:$D$260)), 0)),"")</f>
        <v/>
      </c>
      <c r="B242" s="88" t="str">
        <f>IF($A242="","",VLOOKUP($A242,'Annex 2 EHV charges'!$D:$O,2,0))</f>
        <v/>
      </c>
      <c r="C242" s="89" t="str">
        <f>IF($A242="","",VLOOKUP($A242,'Annex 2 EHV charges'!$D:$O,3,0))</f>
        <v/>
      </c>
      <c r="D242" s="88" t="str">
        <f>IF($A242="","",VLOOKUP($A242,'Annex 2 EHV charges'!$D:$O,4,0))</f>
        <v/>
      </c>
      <c r="E242" s="90" t="str">
        <f>IFERROR(IF(VLOOKUP($A242,'Annex 2 EHV charges'!$D:$O,9,FALSE)=0,"",VLOOKUP($A242,'Annex 2 EHV charges'!$D:$O,9,FALSE)),"")</f>
        <v/>
      </c>
      <c r="F242" s="91" t="str">
        <f>IFERROR(IF(VLOOKUP($A242,'Annex 2 EHV charges'!$D:$O,10,FALSE)=0,"",VLOOKUP($A242,'Annex 2 EHV charges'!$D:$O,10,FALSE)),"")</f>
        <v/>
      </c>
      <c r="G242" s="92" t="str">
        <f>IFERROR(IF(VLOOKUP($A242,'Annex 2 EHV charges'!$D:$O,11,FALSE)=0,"",VLOOKUP($A242,'Annex 2 EHV charges'!$D:$O,11,FALSE)),"")</f>
        <v/>
      </c>
      <c r="H242" s="92" t="str">
        <f>IFERROR(IF(VLOOKUP($A242,'Annex 2 EHV charges'!$D:$O,12,FALSE)=0,"",VLOOKUP($A242,'Annex 2 EHV charges'!$D:$O,12,FALSE)),"")</f>
        <v/>
      </c>
    </row>
    <row r="243" spans="1:8" x14ac:dyDescent="0.2">
      <c r="A243" s="89" t="str">
        <f t="array" ref="A243">IFERROR(INDEX('Annex 2 EHV charges'!$D$11:$D$260, MATCH(0, IF(ISBLANK('Annex 2 EHV charges'!$D$11:$D$260),1, COUNTIF(A$4:$A242, 'Annex 2 EHV charges'!$D$11:$D$260)), 0)),"")</f>
        <v/>
      </c>
      <c r="B243" s="88" t="str">
        <f>IF($A243="","",VLOOKUP($A243,'Annex 2 EHV charges'!$D:$O,2,0))</f>
        <v/>
      </c>
      <c r="C243" s="89" t="str">
        <f>IF($A243="","",VLOOKUP($A243,'Annex 2 EHV charges'!$D:$O,3,0))</f>
        <v/>
      </c>
      <c r="D243" s="88" t="str">
        <f>IF($A243="","",VLOOKUP($A243,'Annex 2 EHV charges'!$D:$O,4,0))</f>
        <v/>
      </c>
      <c r="E243" s="90" t="str">
        <f>IFERROR(IF(VLOOKUP($A243,'Annex 2 EHV charges'!$D:$O,9,FALSE)=0,"",VLOOKUP($A243,'Annex 2 EHV charges'!$D:$O,9,FALSE)),"")</f>
        <v/>
      </c>
      <c r="F243" s="91" t="str">
        <f>IFERROR(IF(VLOOKUP($A243,'Annex 2 EHV charges'!$D:$O,10,FALSE)=0,"",VLOOKUP($A243,'Annex 2 EHV charges'!$D:$O,10,FALSE)),"")</f>
        <v/>
      </c>
      <c r="G243" s="92" t="str">
        <f>IFERROR(IF(VLOOKUP($A243,'Annex 2 EHV charges'!$D:$O,11,FALSE)=0,"",VLOOKUP($A243,'Annex 2 EHV charges'!$D:$O,11,FALSE)),"")</f>
        <v/>
      </c>
      <c r="H243" s="92" t="str">
        <f>IFERROR(IF(VLOOKUP($A243,'Annex 2 EHV charges'!$D:$O,12,FALSE)=0,"",VLOOKUP($A243,'Annex 2 EHV charges'!$D:$O,12,FALSE)),"")</f>
        <v/>
      </c>
    </row>
    <row r="244" spans="1:8" x14ac:dyDescent="0.2">
      <c r="A244" s="89" t="str">
        <f t="array" ref="A244">IFERROR(INDEX('Annex 2 EHV charges'!$D$11:$D$260, MATCH(0, IF(ISBLANK('Annex 2 EHV charges'!$D$11:$D$260),1, COUNTIF(A$4:$A243, 'Annex 2 EHV charges'!$D$11:$D$260)), 0)),"")</f>
        <v/>
      </c>
      <c r="B244" s="88" t="str">
        <f>IF($A244="","",VLOOKUP($A244,'Annex 2 EHV charges'!$D:$O,2,0))</f>
        <v/>
      </c>
      <c r="C244" s="89" t="str">
        <f>IF($A244="","",VLOOKUP($A244,'Annex 2 EHV charges'!$D:$O,3,0))</f>
        <v/>
      </c>
      <c r="D244" s="88" t="str">
        <f>IF($A244="","",VLOOKUP($A244,'Annex 2 EHV charges'!$D:$O,4,0))</f>
        <v/>
      </c>
      <c r="E244" s="90" t="str">
        <f>IFERROR(IF(VLOOKUP($A244,'Annex 2 EHV charges'!$D:$O,9,FALSE)=0,"",VLOOKUP($A244,'Annex 2 EHV charges'!$D:$O,9,FALSE)),"")</f>
        <v/>
      </c>
      <c r="F244" s="91" t="str">
        <f>IFERROR(IF(VLOOKUP($A244,'Annex 2 EHV charges'!$D:$O,10,FALSE)=0,"",VLOOKUP($A244,'Annex 2 EHV charges'!$D:$O,10,FALSE)),"")</f>
        <v/>
      </c>
      <c r="G244" s="92" t="str">
        <f>IFERROR(IF(VLOOKUP($A244,'Annex 2 EHV charges'!$D:$O,11,FALSE)=0,"",VLOOKUP($A244,'Annex 2 EHV charges'!$D:$O,11,FALSE)),"")</f>
        <v/>
      </c>
      <c r="H244" s="92" t="str">
        <f>IFERROR(IF(VLOOKUP($A244,'Annex 2 EHV charges'!$D:$O,12,FALSE)=0,"",VLOOKUP($A244,'Annex 2 EHV charges'!$D:$O,12,FALSE)),"")</f>
        <v/>
      </c>
    </row>
    <row r="245" spans="1:8" x14ac:dyDescent="0.2">
      <c r="A245" s="89" t="str">
        <f t="array" ref="A245">IFERROR(INDEX('Annex 2 EHV charges'!$D$11:$D$260, MATCH(0, IF(ISBLANK('Annex 2 EHV charges'!$D$11:$D$260),1, COUNTIF(A$4:$A244, 'Annex 2 EHV charges'!$D$11:$D$260)), 0)),"")</f>
        <v/>
      </c>
      <c r="B245" s="88" t="str">
        <f>IF($A245="","",VLOOKUP($A245,'Annex 2 EHV charges'!$D:$O,2,0))</f>
        <v/>
      </c>
      <c r="C245" s="89" t="str">
        <f>IF($A245="","",VLOOKUP($A245,'Annex 2 EHV charges'!$D:$O,3,0))</f>
        <v/>
      </c>
      <c r="D245" s="88" t="str">
        <f>IF($A245="","",VLOOKUP($A245,'Annex 2 EHV charges'!$D:$O,4,0))</f>
        <v/>
      </c>
      <c r="E245" s="90" t="str">
        <f>IFERROR(IF(VLOOKUP($A245,'Annex 2 EHV charges'!$D:$O,9,FALSE)=0,"",VLOOKUP($A245,'Annex 2 EHV charges'!$D:$O,9,FALSE)),"")</f>
        <v/>
      </c>
      <c r="F245" s="91" t="str">
        <f>IFERROR(IF(VLOOKUP($A245,'Annex 2 EHV charges'!$D:$O,10,FALSE)=0,"",VLOOKUP($A245,'Annex 2 EHV charges'!$D:$O,10,FALSE)),"")</f>
        <v/>
      </c>
      <c r="G245" s="92" t="str">
        <f>IFERROR(IF(VLOOKUP($A245,'Annex 2 EHV charges'!$D:$O,11,FALSE)=0,"",VLOOKUP($A245,'Annex 2 EHV charges'!$D:$O,11,FALSE)),"")</f>
        <v/>
      </c>
      <c r="H245" s="92" t="str">
        <f>IFERROR(IF(VLOOKUP($A245,'Annex 2 EHV charges'!$D:$O,12,FALSE)=0,"",VLOOKUP($A245,'Annex 2 EHV charges'!$D:$O,12,FALSE)),"")</f>
        <v/>
      </c>
    </row>
    <row r="246" spans="1:8" x14ac:dyDescent="0.2">
      <c r="A246" s="89" t="str">
        <f t="array" ref="A246">IFERROR(INDEX('Annex 2 EHV charges'!$D$11:$D$260, MATCH(0, IF(ISBLANK('Annex 2 EHV charges'!$D$11:$D$260),1, COUNTIF(A$4:$A245, 'Annex 2 EHV charges'!$D$11:$D$260)), 0)),"")</f>
        <v/>
      </c>
      <c r="B246" s="88" t="str">
        <f>IF($A246="","",VLOOKUP($A246,'Annex 2 EHV charges'!$D:$O,2,0))</f>
        <v/>
      </c>
      <c r="C246" s="89" t="str">
        <f>IF($A246="","",VLOOKUP($A246,'Annex 2 EHV charges'!$D:$O,3,0))</f>
        <v/>
      </c>
      <c r="D246" s="88" t="str">
        <f>IF($A246="","",VLOOKUP($A246,'Annex 2 EHV charges'!$D:$O,4,0))</f>
        <v/>
      </c>
      <c r="E246" s="90" t="str">
        <f>IFERROR(IF(VLOOKUP($A246,'Annex 2 EHV charges'!$D:$O,9,FALSE)=0,"",VLOOKUP($A246,'Annex 2 EHV charges'!$D:$O,9,FALSE)),"")</f>
        <v/>
      </c>
      <c r="F246" s="91" t="str">
        <f>IFERROR(IF(VLOOKUP($A246,'Annex 2 EHV charges'!$D:$O,10,FALSE)=0,"",VLOOKUP($A246,'Annex 2 EHV charges'!$D:$O,10,FALSE)),"")</f>
        <v/>
      </c>
      <c r="G246" s="92" t="str">
        <f>IFERROR(IF(VLOOKUP($A246,'Annex 2 EHV charges'!$D:$O,11,FALSE)=0,"",VLOOKUP($A246,'Annex 2 EHV charges'!$D:$O,11,FALSE)),"")</f>
        <v/>
      </c>
      <c r="H246" s="92" t="str">
        <f>IFERROR(IF(VLOOKUP($A246,'Annex 2 EHV charges'!$D:$O,12,FALSE)=0,"",VLOOKUP($A246,'Annex 2 EHV charges'!$D:$O,12,FALSE)),"")</f>
        <v/>
      </c>
    </row>
    <row r="247" spans="1:8" x14ac:dyDescent="0.2">
      <c r="A247" s="89" t="str">
        <f t="array" ref="A247">IFERROR(INDEX('Annex 2 EHV charges'!$D$11:$D$260, MATCH(0, IF(ISBLANK('Annex 2 EHV charges'!$D$11:$D$260),1, COUNTIF(A$4:$A246, 'Annex 2 EHV charges'!$D$11:$D$260)), 0)),"")</f>
        <v/>
      </c>
      <c r="B247" s="88" t="str">
        <f>IF($A247="","",VLOOKUP($A247,'Annex 2 EHV charges'!$D:$O,2,0))</f>
        <v/>
      </c>
      <c r="C247" s="89" t="str">
        <f>IF($A247="","",VLOOKUP($A247,'Annex 2 EHV charges'!$D:$O,3,0))</f>
        <v/>
      </c>
      <c r="D247" s="88" t="str">
        <f>IF($A247="","",VLOOKUP($A247,'Annex 2 EHV charges'!$D:$O,4,0))</f>
        <v/>
      </c>
      <c r="E247" s="90" t="str">
        <f>IFERROR(IF(VLOOKUP($A247,'Annex 2 EHV charges'!$D:$O,9,FALSE)=0,"",VLOOKUP($A247,'Annex 2 EHV charges'!$D:$O,9,FALSE)),"")</f>
        <v/>
      </c>
      <c r="F247" s="91" t="str">
        <f>IFERROR(IF(VLOOKUP($A247,'Annex 2 EHV charges'!$D:$O,10,FALSE)=0,"",VLOOKUP($A247,'Annex 2 EHV charges'!$D:$O,10,FALSE)),"")</f>
        <v/>
      </c>
      <c r="G247" s="92" t="str">
        <f>IFERROR(IF(VLOOKUP($A247,'Annex 2 EHV charges'!$D:$O,11,FALSE)=0,"",VLOOKUP($A247,'Annex 2 EHV charges'!$D:$O,11,FALSE)),"")</f>
        <v/>
      </c>
      <c r="H247" s="92" t="str">
        <f>IFERROR(IF(VLOOKUP($A247,'Annex 2 EHV charges'!$D:$O,12,FALSE)=0,"",VLOOKUP($A247,'Annex 2 EHV charges'!$D:$O,12,FALSE)),"")</f>
        <v/>
      </c>
    </row>
    <row r="248" spans="1:8" x14ac:dyDescent="0.2">
      <c r="A248" s="89" t="str">
        <f t="array" ref="A248">IFERROR(INDEX('Annex 2 EHV charges'!$D$11:$D$260, MATCH(0, IF(ISBLANK('Annex 2 EHV charges'!$D$11:$D$260),1, COUNTIF(A$4:$A247, 'Annex 2 EHV charges'!$D$11:$D$260)), 0)),"")</f>
        <v/>
      </c>
      <c r="B248" s="88" t="str">
        <f>IF($A248="","",VLOOKUP($A248,'Annex 2 EHV charges'!$D:$O,2,0))</f>
        <v/>
      </c>
      <c r="C248" s="89" t="str">
        <f>IF($A248="","",VLOOKUP($A248,'Annex 2 EHV charges'!$D:$O,3,0))</f>
        <v/>
      </c>
      <c r="D248" s="88" t="str">
        <f>IF($A248="","",VLOOKUP($A248,'Annex 2 EHV charges'!$D:$O,4,0))</f>
        <v/>
      </c>
      <c r="E248" s="90" t="str">
        <f>IFERROR(IF(VLOOKUP($A248,'Annex 2 EHV charges'!$D:$O,9,FALSE)=0,"",VLOOKUP($A248,'Annex 2 EHV charges'!$D:$O,9,FALSE)),"")</f>
        <v/>
      </c>
      <c r="F248" s="91" t="str">
        <f>IFERROR(IF(VLOOKUP($A248,'Annex 2 EHV charges'!$D:$O,10,FALSE)=0,"",VLOOKUP($A248,'Annex 2 EHV charges'!$D:$O,10,FALSE)),"")</f>
        <v/>
      </c>
      <c r="G248" s="92" t="str">
        <f>IFERROR(IF(VLOOKUP($A248,'Annex 2 EHV charges'!$D:$O,11,FALSE)=0,"",VLOOKUP($A248,'Annex 2 EHV charges'!$D:$O,11,FALSE)),"")</f>
        <v/>
      </c>
      <c r="H248" s="92" t="str">
        <f>IFERROR(IF(VLOOKUP($A248,'Annex 2 EHV charges'!$D:$O,12,FALSE)=0,"",VLOOKUP($A248,'Annex 2 EHV charges'!$D:$O,12,FALSE)),"")</f>
        <v/>
      </c>
    </row>
    <row r="249" spans="1:8" x14ac:dyDescent="0.2">
      <c r="A249" s="89" t="str">
        <f t="array" ref="A249">IFERROR(INDEX('Annex 2 EHV charges'!$D$11:$D$260, MATCH(0, IF(ISBLANK('Annex 2 EHV charges'!$D$11:$D$260),1, COUNTIF(A$4:$A248, 'Annex 2 EHV charges'!$D$11:$D$260)), 0)),"")</f>
        <v/>
      </c>
      <c r="B249" s="88" t="str">
        <f>IF($A249="","",VLOOKUP($A249,'Annex 2 EHV charges'!$D:$O,2,0))</f>
        <v/>
      </c>
      <c r="C249" s="89" t="str">
        <f>IF($A249="","",VLOOKUP($A249,'Annex 2 EHV charges'!$D:$O,3,0))</f>
        <v/>
      </c>
      <c r="D249" s="88" t="str">
        <f>IF($A249="","",VLOOKUP($A249,'Annex 2 EHV charges'!$D:$O,4,0))</f>
        <v/>
      </c>
      <c r="E249" s="90" t="str">
        <f>IFERROR(IF(VLOOKUP($A249,'Annex 2 EHV charges'!$D:$O,9,FALSE)=0,"",VLOOKUP($A249,'Annex 2 EHV charges'!$D:$O,9,FALSE)),"")</f>
        <v/>
      </c>
      <c r="F249" s="91" t="str">
        <f>IFERROR(IF(VLOOKUP($A249,'Annex 2 EHV charges'!$D:$O,10,FALSE)=0,"",VLOOKUP($A249,'Annex 2 EHV charges'!$D:$O,10,FALSE)),"")</f>
        <v/>
      </c>
      <c r="G249" s="92" t="str">
        <f>IFERROR(IF(VLOOKUP($A249,'Annex 2 EHV charges'!$D:$O,11,FALSE)=0,"",VLOOKUP($A249,'Annex 2 EHV charges'!$D:$O,11,FALSE)),"")</f>
        <v/>
      </c>
      <c r="H249" s="92" t="str">
        <f>IFERROR(IF(VLOOKUP($A249,'Annex 2 EHV charges'!$D:$O,12,FALSE)=0,"",VLOOKUP($A249,'Annex 2 EHV charges'!$D:$O,12,FALSE)),"")</f>
        <v/>
      </c>
    </row>
    <row r="250" spans="1:8" x14ac:dyDescent="0.2">
      <c r="A250" s="89" t="str">
        <f t="array" ref="A250">IFERROR(INDEX('Annex 2 EHV charges'!$D$11:$D$260, MATCH(0, IF(ISBLANK('Annex 2 EHV charges'!$D$11:$D$260),1, COUNTIF(A$4:$A249, 'Annex 2 EHV charges'!$D$11:$D$260)), 0)),"")</f>
        <v/>
      </c>
      <c r="B250" s="88" t="str">
        <f>IF($A250="","",VLOOKUP($A250,'Annex 2 EHV charges'!$D:$O,2,0))</f>
        <v/>
      </c>
      <c r="C250" s="89" t="str">
        <f>IF($A250="","",VLOOKUP($A250,'Annex 2 EHV charges'!$D:$O,3,0))</f>
        <v/>
      </c>
      <c r="D250" s="88" t="str">
        <f>IF($A250="","",VLOOKUP($A250,'Annex 2 EHV charges'!$D:$O,4,0))</f>
        <v/>
      </c>
      <c r="E250" s="90" t="str">
        <f>IFERROR(IF(VLOOKUP($A250,'Annex 2 EHV charges'!$D:$O,9,FALSE)=0,"",VLOOKUP($A250,'Annex 2 EHV charges'!$D:$O,9,FALSE)),"")</f>
        <v/>
      </c>
      <c r="F250" s="91" t="str">
        <f>IFERROR(IF(VLOOKUP($A250,'Annex 2 EHV charges'!$D:$O,10,FALSE)=0,"",VLOOKUP($A250,'Annex 2 EHV charges'!$D:$O,10,FALSE)),"")</f>
        <v/>
      </c>
      <c r="G250" s="92" t="str">
        <f>IFERROR(IF(VLOOKUP($A250,'Annex 2 EHV charges'!$D:$O,11,FALSE)=0,"",VLOOKUP($A250,'Annex 2 EHV charges'!$D:$O,11,FALSE)),"")</f>
        <v/>
      </c>
      <c r="H250" s="92" t="str">
        <f>IFERROR(IF(VLOOKUP($A250,'Annex 2 EHV charges'!$D:$O,12,FALSE)=0,"",VLOOKUP($A250,'Annex 2 EHV charges'!$D:$O,12,FALSE)),"")</f>
        <v/>
      </c>
    </row>
    <row r="251" spans="1:8" x14ac:dyDescent="0.2">
      <c r="A251" s="89" t="str">
        <f t="array" ref="A251">IFERROR(INDEX('Annex 2 EHV charges'!$D$11:$D$260, MATCH(0, IF(ISBLANK('Annex 2 EHV charges'!$D$11:$D$260),1, COUNTIF(A$4:$A250, 'Annex 2 EHV charges'!$D$11:$D$260)), 0)),"")</f>
        <v/>
      </c>
      <c r="B251" s="88" t="str">
        <f>IF($A251="","",VLOOKUP($A251,'Annex 2 EHV charges'!$D:$O,2,0))</f>
        <v/>
      </c>
      <c r="C251" s="89" t="str">
        <f>IF($A251="","",VLOOKUP($A251,'Annex 2 EHV charges'!$D:$O,3,0))</f>
        <v/>
      </c>
      <c r="D251" s="88" t="str">
        <f>IF($A251="","",VLOOKUP($A251,'Annex 2 EHV charges'!$D:$O,4,0))</f>
        <v/>
      </c>
      <c r="E251" s="90" t="str">
        <f>IFERROR(IF(VLOOKUP($A251,'Annex 2 EHV charges'!$D:$O,9,FALSE)=0,"",VLOOKUP($A251,'Annex 2 EHV charges'!$D:$O,9,FALSE)),"")</f>
        <v/>
      </c>
      <c r="F251" s="91" t="str">
        <f>IFERROR(IF(VLOOKUP($A251,'Annex 2 EHV charges'!$D:$O,10,FALSE)=0,"",VLOOKUP($A251,'Annex 2 EHV charges'!$D:$O,10,FALSE)),"")</f>
        <v/>
      </c>
      <c r="G251" s="92" t="str">
        <f>IFERROR(IF(VLOOKUP($A251,'Annex 2 EHV charges'!$D:$O,11,FALSE)=0,"",VLOOKUP($A251,'Annex 2 EHV charges'!$D:$O,11,FALSE)),"")</f>
        <v/>
      </c>
      <c r="H251" s="92" t="str">
        <f>IFERROR(IF(VLOOKUP($A251,'Annex 2 EHV charges'!$D:$O,12,FALSE)=0,"",VLOOKUP($A251,'Annex 2 EHV charges'!$D:$O,12,FALSE)),"")</f>
        <v/>
      </c>
    </row>
    <row r="252" spans="1:8" x14ac:dyDescent="0.2">
      <c r="A252" s="89" t="str">
        <f t="array" ref="A252">IFERROR(INDEX('Annex 2 EHV charges'!$D$11:$D$260, MATCH(0, IF(ISBLANK('Annex 2 EHV charges'!$D$11:$D$260),1, COUNTIF(A$4:$A251, 'Annex 2 EHV charges'!$D$11:$D$260)), 0)),"")</f>
        <v/>
      </c>
      <c r="B252" s="88" t="str">
        <f>IF($A252="","",VLOOKUP($A252,'Annex 2 EHV charges'!$D:$O,2,0))</f>
        <v/>
      </c>
      <c r="C252" s="89" t="str">
        <f>IF($A252="","",VLOOKUP($A252,'Annex 2 EHV charges'!$D:$O,3,0))</f>
        <v/>
      </c>
      <c r="D252" s="88" t="str">
        <f>IF($A252="","",VLOOKUP($A252,'Annex 2 EHV charges'!$D:$O,4,0))</f>
        <v/>
      </c>
      <c r="E252" s="90" t="str">
        <f>IFERROR(IF(VLOOKUP($A252,'Annex 2 EHV charges'!$D:$O,9,FALSE)=0,"",VLOOKUP($A252,'Annex 2 EHV charges'!$D:$O,9,FALSE)),"")</f>
        <v/>
      </c>
      <c r="F252" s="91" t="str">
        <f>IFERROR(IF(VLOOKUP($A252,'Annex 2 EHV charges'!$D:$O,10,FALSE)=0,"",VLOOKUP($A252,'Annex 2 EHV charges'!$D:$O,10,FALSE)),"")</f>
        <v/>
      </c>
      <c r="G252" s="92" t="str">
        <f>IFERROR(IF(VLOOKUP($A252,'Annex 2 EHV charges'!$D:$O,11,FALSE)=0,"",VLOOKUP($A252,'Annex 2 EHV charges'!$D:$O,11,FALSE)),"")</f>
        <v/>
      </c>
      <c r="H252" s="92" t="str">
        <f>IFERROR(IF(VLOOKUP($A252,'Annex 2 EHV charges'!$D:$O,12,FALSE)=0,"",VLOOKUP($A252,'Annex 2 EHV charges'!$D:$O,12,FALSE)),"")</f>
        <v/>
      </c>
    </row>
    <row r="253" spans="1:8" x14ac:dyDescent="0.2">
      <c r="A253" s="89" t="str">
        <f t="array" ref="A253">IFERROR(INDEX('Annex 2 EHV charges'!$D$11:$D$260, MATCH(0, IF(ISBLANK('Annex 2 EHV charges'!$D$11:$D$260),1, COUNTIF(A$4:$A252, 'Annex 2 EHV charges'!$D$11:$D$260)), 0)),"")</f>
        <v/>
      </c>
      <c r="B253" s="88" t="str">
        <f>IF($A253="","",VLOOKUP($A253,'Annex 2 EHV charges'!$D:$O,2,0))</f>
        <v/>
      </c>
      <c r="C253" s="89" t="str">
        <f>IF($A253="","",VLOOKUP($A253,'Annex 2 EHV charges'!$D:$O,3,0))</f>
        <v/>
      </c>
      <c r="D253" s="88" t="str">
        <f>IF($A253="","",VLOOKUP($A253,'Annex 2 EHV charges'!$D:$O,4,0))</f>
        <v/>
      </c>
      <c r="E253" s="90" t="str">
        <f>IFERROR(IF(VLOOKUP($A253,'Annex 2 EHV charges'!$D:$O,9,FALSE)=0,"",VLOOKUP($A253,'Annex 2 EHV charges'!$D:$O,9,FALSE)),"")</f>
        <v/>
      </c>
      <c r="F253" s="91" t="str">
        <f>IFERROR(IF(VLOOKUP($A253,'Annex 2 EHV charges'!$D:$O,10,FALSE)=0,"",VLOOKUP($A253,'Annex 2 EHV charges'!$D:$O,10,FALSE)),"")</f>
        <v/>
      </c>
      <c r="G253" s="92" t="str">
        <f>IFERROR(IF(VLOOKUP($A253,'Annex 2 EHV charges'!$D:$O,11,FALSE)=0,"",VLOOKUP($A253,'Annex 2 EHV charges'!$D:$O,11,FALSE)),"")</f>
        <v/>
      </c>
      <c r="H253" s="92" t="str">
        <f>IFERROR(IF(VLOOKUP($A253,'Annex 2 EHV charges'!$D:$O,12,FALSE)=0,"",VLOOKUP($A253,'Annex 2 EHV charges'!$D:$O,12,FALSE)),"")</f>
        <v/>
      </c>
    </row>
    <row r="254" spans="1:8" x14ac:dyDescent="0.2">
      <c r="A254" s="89" t="str">
        <f t="array" ref="A254">IFERROR(INDEX('Annex 2 EHV charges'!$D$11:$D$260, MATCH(0, IF(ISBLANK('Annex 2 EHV charges'!$D$11:$D$260),1, COUNTIF(A$4:$A253, 'Annex 2 EHV charges'!$D$11:$D$260)), 0)),"")</f>
        <v/>
      </c>
      <c r="B254" s="88" t="str">
        <f>IF($A254="","",VLOOKUP($A254,'Annex 2 EHV charges'!$D:$O,2,0))</f>
        <v/>
      </c>
      <c r="C254" s="89" t="str">
        <f>IF($A254="","",VLOOKUP($A254,'Annex 2 EHV charges'!$D:$O,3,0))</f>
        <v/>
      </c>
      <c r="D254" s="88" t="str">
        <f>IF($A254="","",VLOOKUP($A254,'Annex 2 EHV charges'!$D:$O,4,0))</f>
        <v/>
      </c>
      <c r="E254" s="90" t="str">
        <f>IFERROR(IF(VLOOKUP($A254,'Annex 2 EHV charges'!$D:$O,9,FALSE)=0,"",VLOOKUP($A254,'Annex 2 EHV charges'!$D:$O,9,FALSE)),"")</f>
        <v/>
      </c>
      <c r="F254" s="91" t="str">
        <f>IFERROR(IF(VLOOKUP($A254,'Annex 2 EHV charges'!$D:$O,10,FALSE)=0,"",VLOOKUP($A254,'Annex 2 EHV charges'!$D:$O,10,FALSE)),"")</f>
        <v/>
      </c>
      <c r="G254" s="92" t="str">
        <f>IFERROR(IF(VLOOKUP($A254,'Annex 2 EHV charges'!$D:$O,11,FALSE)=0,"",VLOOKUP($A254,'Annex 2 EHV charges'!$D:$O,11,FALSE)),"")</f>
        <v/>
      </c>
      <c r="H254" s="92" t="str">
        <f>IFERROR(IF(VLOOKUP($A254,'Annex 2 EHV charges'!$D:$O,12,FALSE)=0,"",VLOOKUP($A254,'Annex 2 EHV charges'!$D:$O,12,FALSE)),"")</f>
        <v/>
      </c>
    </row>
  </sheetData>
  <autoFilter ref="A4:H115"/>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election activeCell="B21" sqref="B21:J21"/>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3" t="s">
        <v>27</v>
      </c>
      <c r="B1" s="3"/>
      <c r="D1" s="3"/>
      <c r="E1" s="3"/>
      <c r="F1" s="3"/>
      <c r="G1" s="9"/>
      <c r="H1" s="4"/>
      <c r="I1" s="4"/>
    </row>
    <row r="2" spans="1:12" s="2" customFormat="1" ht="27" customHeight="1" x14ac:dyDescent="0.2">
      <c r="A2" s="265" t="str">
        <f>Overview!B4&amp; " - Effective from "&amp;TEXT(Overview!D4,"D MMMM YYYY")&amp;" - "&amp;Overview!E4&amp;" LV and HV tariffs"</f>
        <v>Western Power Distribution (West Midlands) plc - Effective from 1 April 2022 - Final LV and HV tariffs</v>
      </c>
      <c r="B2" s="265"/>
      <c r="C2" s="265"/>
      <c r="D2" s="265"/>
      <c r="E2" s="265"/>
      <c r="F2" s="265"/>
      <c r="G2" s="265"/>
      <c r="H2" s="265"/>
      <c r="I2" s="265"/>
      <c r="J2" s="265"/>
      <c r="K2" s="4"/>
      <c r="L2" s="4"/>
    </row>
    <row r="3" spans="1:12" s="2" customFormat="1" ht="27" customHeight="1" x14ac:dyDescent="0.2">
      <c r="A3" s="302" t="s">
        <v>205</v>
      </c>
      <c r="B3" s="302"/>
      <c r="C3" s="302"/>
      <c r="D3" s="302"/>
      <c r="E3" s="302"/>
      <c r="F3" s="302"/>
      <c r="G3" s="302"/>
      <c r="H3" s="302"/>
      <c r="I3" s="302"/>
      <c r="J3" s="302"/>
      <c r="K3" s="4"/>
      <c r="L3" s="4"/>
    </row>
    <row r="4" spans="1:12" s="2" customFormat="1" ht="71.25" customHeight="1" x14ac:dyDescent="0.2">
      <c r="A4" s="15"/>
      <c r="B4" s="25" t="s">
        <v>0</v>
      </c>
      <c r="C4" s="14" t="s">
        <v>32</v>
      </c>
      <c r="D4" s="53" t="s">
        <v>206</v>
      </c>
      <c r="E4" s="53" t="s">
        <v>208</v>
      </c>
      <c r="F4" s="53" t="s">
        <v>207</v>
      </c>
      <c r="G4" s="142" t="s">
        <v>33</v>
      </c>
      <c r="H4" s="14"/>
      <c r="I4" s="14"/>
      <c r="J4" s="14"/>
      <c r="K4" s="4"/>
      <c r="L4" s="4"/>
    </row>
    <row r="5" spans="1:12" s="2" customFormat="1" ht="32.25" customHeight="1" x14ac:dyDescent="0.2">
      <c r="A5" s="16"/>
      <c r="B5" s="24"/>
      <c r="C5" s="17"/>
      <c r="D5" s="18"/>
      <c r="E5" s="18"/>
      <c r="F5" s="18"/>
      <c r="G5" s="19"/>
      <c r="H5" s="23"/>
      <c r="I5" s="23"/>
      <c r="J5" s="23"/>
      <c r="K5" s="4"/>
      <c r="L5" s="4"/>
    </row>
    <row r="6" spans="1:12" x14ac:dyDescent="0.2">
      <c r="A6" s="303" t="s">
        <v>2</v>
      </c>
      <c r="B6" s="300" t="s">
        <v>3</v>
      </c>
      <c r="C6" s="300"/>
      <c r="D6" s="300"/>
      <c r="E6" s="300"/>
      <c r="F6" s="300"/>
      <c r="G6" s="300"/>
      <c r="H6" s="301"/>
      <c r="I6" s="301"/>
      <c r="J6" s="301"/>
    </row>
    <row r="7" spans="1:12" x14ac:dyDescent="0.2">
      <c r="A7" s="303"/>
      <c r="B7" s="300"/>
      <c r="C7" s="300"/>
      <c r="D7" s="300"/>
      <c r="E7" s="300"/>
      <c r="F7" s="300"/>
      <c r="G7" s="300"/>
      <c r="H7" s="301"/>
      <c r="I7" s="301"/>
      <c r="J7" s="301"/>
    </row>
    <row r="8" spans="1:12" x14ac:dyDescent="0.2">
      <c r="A8" s="303"/>
      <c r="B8" s="300"/>
      <c r="C8" s="300"/>
      <c r="D8" s="300"/>
      <c r="E8" s="300"/>
      <c r="F8" s="300"/>
      <c r="G8" s="300"/>
      <c r="H8" s="301"/>
      <c r="I8" s="301"/>
      <c r="J8" s="301"/>
    </row>
    <row r="9" spans="1:12" x14ac:dyDescent="0.2">
      <c r="A9" s="48"/>
      <c r="B9" s="48"/>
      <c r="C9" s="48"/>
      <c r="D9" s="48"/>
      <c r="E9" s="48"/>
      <c r="F9" s="48"/>
      <c r="G9" s="48"/>
      <c r="H9" s="48"/>
      <c r="I9" s="48"/>
      <c r="J9" s="48"/>
    </row>
    <row r="10" spans="1:12" x14ac:dyDescent="0.2">
      <c r="A10" s="48"/>
      <c r="B10" s="48"/>
      <c r="C10" s="48"/>
      <c r="D10" s="48"/>
      <c r="E10" s="48"/>
      <c r="F10" s="48"/>
      <c r="G10" s="48"/>
      <c r="H10" s="48"/>
      <c r="I10" s="48"/>
      <c r="J10" s="48"/>
    </row>
    <row r="11" spans="1:12" s="2" customFormat="1" ht="27" customHeight="1" x14ac:dyDescent="0.2">
      <c r="A11" s="302" t="s">
        <v>204</v>
      </c>
      <c r="B11" s="302"/>
      <c r="C11" s="302"/>
      <c r="D11" s="302"/>
      <c r="E11" s="302"/>
      <c r="F11" s="302"/>
      <c r="G11" s="302"/>
      <c r="H11" s="302"/>
      <c r="I11" s="302"/>
      <c r="J11" s="302"/>
      <c r="K11" s="4"/>
      <c r="L11" s="4"/>
    </row>
    <row r="12" spans="1:12" s="2" customFormat="1" ht="58.5" customHeight="1" x14ac:dyDescent="0.2">
      <c r="A12" s="15"/>
      <c r="B12" s="25" t="s">
        <v>0</v>
      </c>
      <c r="C12" s="14" t="s">
        <v>32</v>
      </c>
      <c r="D12" s="53" t="s">
        <v>206</v>
      </c>
      <c r="E12" s="53" t="s">
        <v>208</v>
      </c>
      <c r="F12" s="53" t="s">
        <v>207</v>
      </c>
      <c r="G12" s="125" t="s">
        <v>33</v>
      </c>
      <c r="H12" s="125" t="s">
        <v>34</v>
      </c>
      <c r="I12" s="25" t="s">
        <v>174</v>
      </c>
      <c r="J12" s="125" t="s">
        <v>61</v>
      </c>
      <c r="K12" s="4"/>
      <c r="L12" s="4"/>
    </row>
    <row r="13" spans="1:12" s="2" customFormat="1" ht="32.25" customHeight="1" x14ac:dyDescent="0.2">
      <c r="A13" s="16"/>
      <c r="B13" s="24"/>
      <c r="C13" s="17">
        <v>0</v>
      </c>
      <c r="D13" s="18"/>
      <c r="E13" s="18"/>
      <c r="F13" s="18"/>
      <c r="G13" s="19"/>
      <c r="H13" s="19"/>
      <c r="I13" s="19"/>
      <c r="J13" s="18"/>
      <c r="K13" s="4"/>
      <c r="L13" s="4"/>
    </row>
    <row r="14" spans="1:12" x14ac:dyDescent="0.2">
      <c r="A14" s="303" t="s">
        <v>2</v>
      </c>
      <c r="B14" s="304" t="s">
        <v>20</v>
      </c>
      <c r="C14" s="304"/>
      <c r="D14" s="304"/>
      <c r="E14" s="304"/>
      <c r="F14" s="304"/>
      <c r="G14" s="304"/>
      <c r="H14" s="305"/>
      <c r="I14" s="305"/>
      <c r="J14" s="305"/>
    </row>
    <row r="15" spans="1:12" x14ac:dyDescent="0.2">
      <c r="A15" s="303"/>
      <c r="B15" s="300" t="s">
        <v>3</v>
      </c>
      <c r="C15" s="300"/>
      <c r="D15" s="300"/>
      <c r="E15" s="300"/>
      <c r="F15" s="300"/>
      <c r="G15" s="300"/>
      <c r="H15" s="301"/>
      <c r="I15" s="301"/>
      <c r="J15" s="301"/>
    </row>
    <row r="16" spans="1:12" x14ac:dyDescent="0.2">
      <c r="A16" s="303"/>
      <c r="B16" s="300" t="s">
        <v>71</v>
      </c>
      <c r="C16" s="300"/>
      <c r="D16" s="300"/>
      <c r="E16" s="300"/>
      <c r="F16" s="300"/>
      <c r="G16" s="300"/>
      <c r="H16" s="301"/>
      <c r="I16" s="301"/>
      <c r="J16" s="301"/>
    </row>
    <row r="17" spans="1:10" x14ac:dyDescent="0.2">
      <c r="A17" s="306"/>
      <c r="B17" s="300" t="s">
        <v>72</v>
      </c>
      <c r="C17" s="300"/>
      <c r="D17" s="300"/>
      <c r="E17" s="300"/>
      <c r="F17" s="300"/>
      <c r="G17" s="300"/>
      <c r="H17" s="301"/>
      <c r="I17" s="301"/>
      <c r="J17" s="301"/>
    </row>
    <row r="18" spans="1:10" x14ac:dyDescent="0.2">
      <c r="A18" s="306"/>
      <c r="B18" s="300" t="s">
        <v>73</v>
      </c>
      <c r="C18" s="300"/>
      <c r="D18" s="300"/>
      <c r="E18" s="300"/>
      <c r="F18" s="300"/>
      <c r="G18" s="300"/>
      <c r="H18" s="301"/>
      <c r="I18" s="301"/>
      <c r="J18" s="301"/>
    </row>
    <row r="19" spans="1:10" x14ac:dyDescent="0.2">
      <c r="A19" s="306"/>
      <c r="B19" s="300" t="s">
        <v>4</v>
      </c>
      <c r="C19" s="300"/>
      <c r="D19" s="300"/>
      <c r="E19" s="300"/>
      <c r="F19" s="300"/>
      <c r="G19" s="300"/>
      <c r="H19" s="301"/>
      <c r="I19" s="301"/>
      <c r="J19" s="301"/>
    </row>
    <row r="20" spans="1:10" x14ac:dyDescent="0.2">
      <c r="A20" s="306"/>
      <c r="B20" s="300"/>
      <c r="C20" s="300"/>
      <c r="D20" s="300"/>
      <c r="E20" s="300"/>
      <c r="F20" s="300"/>
      <c r="G20" s="300"/>
      <c r="H20" s="301"/>
      <c r="I20" s="301"/>
      <c r="J20" s="301"/>
    </row>
    <row r="21" spans="1:10" x14ac:dyDescent="0.2">
      <c r="A21" s="306"/>
      <c r="B21" s="300" t="s">
        <v>5</v>
      </c>
      <c r="C21" s="300"/>
      <c r="D21" s="300"/>
      <c r="E21" s="300"/>
      <c r="F21" s="300"/>
      <c r="G21" s="300"/>
      <c r="H21" s="301"/>
      <c r="I21" s="301"/>
      <c r="J21" s="30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7"/>
  <sheetViews>
    <sheetView zoomScaleNormal="100" zoomScaleSheetLayoutView="85" workbookViewId="0"/>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8"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3" t="s">
        <v>27</v>
      </c>
      <c r="B1" s="315" t="s">
        <v>170</v>
      </c>
      <c r="C1" s="316"/>
      <c r="D1" s="316"/>
      <c r="F1" s="317" t="s">
        <v>173</v>
      </c>
      <c r="G1" s="318"/>
      <c r="H1" s="319"/>
      <c r="I1" s="4"/>
      <c r="J1" s="2"/>
      <c r="K1" s="2"/>
    </row>
    <row r="2" spans="1:13" ht="31.5" customHeight="1" x14ac:dyDescent="0.2">
      <c r="A2" s="320" t="str">
        <f>Overview!B4&amp; " - Effective from "&amp;TEXT(Overview!D4,"D MMMM YYYY")&amp;" - "&amp;Overview!E4&amp;" LDNO tariffs"</f>
        <v>Western Power Distribution (West Midlands) plc - Effective from 1 April 2022 - Final LDNO tariffs</v>
      </c>
      <c r="B2" s="320"/>
      <c r="C2" s="320"/>
      <c r="D2" s="320"/>
      <c r="E2" s="320"/>
      <c r="F2" s="320"/>
      <c r="G2" s="320"/>
      <c r="H2" s="320"/>
      <c r="I2" s="320"/>
      <c r="J2" s="320"/>
    </row>
    <row r="3" spans="1:13" ht="8.25" customHeight="1" x14ac:dyDescent="0.2">
      <c r="A3" s="221"/>
      <c r="B3" s="221"/>
      <c r="C3" s="221"/>
      <c r="D3" s="221"/>
      <c r="E3" s="221"/>
      <c r="F3" s="221"/>
      <c r="G3" s="221"/>
      <c r="H3" s="221"/>
      <c r="I3" s="221"/>
      <c r="J3" s="221"/>
    </row>
    <row r="4" spans="1:13" ht="18" customHeight="1" x14ac:dyDescent="0.2">
      <c r="A4" s="265" t="str">
        <f>'Annex 1 LV, HV and UMS charges'!A4:E4</f>
        <v>Time Bands for LV and HV Designated Properties</v>
      </c>
      <c r="B4" s="265"/>
      <c r="C4" s="265"/>
      <c r="D4" s="265"/>
      <c r="E4" s="221"/>
      <c r="F4" s="265" t="str">
        <f>'Annex 1 LV, HV and UMS charges'!G4</f>
        <v>Time Bands for Unmetered Properties</v>
      </c>
      <c r="G4" s="265"/>
      <c r="H4" s="265"/>
      <c r="I4" s="265"/>
      <c r="J4" s="265"/>
      <c r="L4" s="4"/>
    </row>
    <row r="5" spans="1:13" ht="30" x14ac:dyDescent="0.2">
      <c r="A5" s="225" t="s">
        <v>20</v>
      </c>
      <c r="B5" s="226" t="s">
        <v>103</v>
      </c>
      <c r="C5" s="227" t="s">
        <v>104</v>
      </c>
      <c r="D5" s="228" t="s">
        <v>105</v>
      </c>
      <c r="E5" s="221"/>
      <c r="F5" s="229"/>
      <c r="G5" s="230"/>
      <c r="H5" s="231" t="s">
        <v>107</v>
      </c>
      <c r="I5" s="232" t="s">
        <v>108</v>
      </c>
      <c r="J5" s="228" t="s">
        <v>105</v>
      </c>
      <c r="K5" s="221"/>
      <c r="L5" s="4"/>
      <c r="M5" s="4"/>
    </row>
    <row r="6" spans="1:13" ht="25.5" x14ac:dyDescent="0.2">
      <c r="A6" s="233" t="str">
        <f>IF('Annex 1 LV, HV and UMS charges'!A6=0,"",'Annex 1 LV, HV and UMS charges'!A6)</f>
        <v xml:space="preserve">Monday to Friday </v>
      </c>
      <c r="B6" s="234" t="str">
        <f>IF('Annex 1 LV, HV and UMS charges'!B6=0,"",'Annex 1 LV, HV and UMS charges'!B6)</f>
        <v>16:00 to 19:00</v>
      </c>
      <c r="C6" s="235" t="str">
        <f>IF('Annex 1 LV, HV and UMS charges'!C6=0,"",'Annex 1 LV, HV and UMS charges'!C6)</f>
        <v>07:30 to 16:00
19:00 to 21:00</v>
      </c>
      <c r="D6" s="236" t="str">
        <f>IF('Annex 1 LV, HV and UMS charges'!E6=0,"",'Annex 1 LV, HV and UMS charges'!E6)</f>
        <v>00:00 to 07:30
21:00 to 24:00</v>
      </c>
      <c r="E6" s="221"/>
      <c r="F6" s="321" t="str">
        <f>'Annex 1 LV, HV and UMS charges'!G6</f>
        <v>Monday to Friday Nov to Feb</v>
      </c>
      <c r="G6" s="322"/>
      <c r="H6" s="234" t="str">
        <f>IF('Annex 1 LV, HV and UMS charges'!I6=0,"",'Annex 1 LV, HV and UMS charges'!I6)</f>
        <v>16:00 to 19:00</v>
      </c>
      <c r="I6" s="234" t="str">
        <f>IF('Annex 1 LV, HV and UMS charges'!J6=0,"",'Annex 1 LV, HV and UMS charges'!J6)</f>
        <v>07:30 to 16:00
19:00 to 21:00</v>
      </c>
      <c r="J6" s="234" t="str">
        <f>IF('Annex 1 LV, HV and UMS charges'!K6=0,"",'Annex 1 LV, HV and UMS charges'!K6)</f>
        <v>00:00 to 07:30
21:00 to 24:00</v>
      </c>
      <c r="K6" s="221"/>
      <c r="L6" s="4"/>
      <c r="M6" s="4"/>
    </row>
    <row r="7" spans="1:13" ht="25.5" x14ac:dyDescent="0.2">
      <c r="A7" s="233" t="str">
        <f>IF('Annex 1 LV, HV and UMS charges'!A7=0,"",'Annex 1 LV, HV and UMS charges'!A7)</f>
        <v>Weekends</v>
      </c>
      <c r="B7" s="237" t="str">
        <f>IF('Annex 1 LV, HV and UMS charges'!B7=0,"",'Annex 1 LV, HV and UMS charges'!B7)</f>
        <v/>
      </c>
      <c r="C7" s="238" t="str">
        <f>IF('Annex 1 LV, HV and UMS charges'!C7=0,"",'Annex 1 LV, HV and UMS charges'!C7)</f>
        <v/>
      </c>
      <c r="D7" s="236" t="str">
        <f>IF('Annex 1 LV, HV and UMS charges'!E7=0,"",'Annex 1 LV, HV and UMS charges'!E7)</f>
        <v>00:00 to 24:00</v>
      </c>
      <c r="E7" s="221"/>
      <c r="F7" s="321" t="str">
        <f>'Annex 1 LV, HV and UMS charges'!G7</f>
        <v>Monday to Friday Mar to Oct</v>
      </c>
      <c r="G7" s="322"/>
      <c r="H7" s="237" t="str">
        <f>IF('Annex 1 LV, HV and UMS charges'!I7=0,"",'Annex 1 LV, HV and UMS charges'!I7)</f>
        <v/>
      </c>
      <c r="I7" s="234" t="str">
        <f>IF('Annex 1 LV, HV and UMS charges'!J7=0,"",'Annex 1 LV, HV and UMS charges'!J7)</f>
        <v>07:30 to 21:00</v>
      </c>
      <c r="J7" s="234" t="str">
        <f>IF('Annex 1 LV, HV and UMS charges'!K7=0,"",'Annex 1 LV, HV and UMS charges'!K7)</f>
        <v>00:00 to 07:30
21:00 to 24:00</v>
      </c>
      <c r="K7" s="221"/>
      <c r="L7" s="4"/>
      <c r="M7" s="4"/>
    </row>
    <row r="8" spans="1:13" ht="18" x14ac:dyDescent="0.2">
      <c r="A8" s="239" t="s">
        <v>21</v>
      </c>
      <c r="B8" s="307" t="s">
        <v>22</v>
      </c>
      <c r="C8" s="308"/>
      <c r="D8" s="309"/>
      <c r="E8" s="221"/>
      <c r="F8" s="321" t="str">
        <f>'Annex 1 LV, HV and UMS charges'!G8</f>
        <v>Weekends</v>
      </c>
      <c r="G8" s="322"/>
      <c r="H8" s="237" t="str">
        <f>IF('Annex 1 LV, HV and UMS charges'!I8=0,"",'Annex 1 LV, HV and UMS charges'!I8)</f>
        <v/>
      </c>
      <c r="I8" s="237" t="str">
        <f>IF('Annex 1 LV, HV and UMS charges'!J8=0,"",'Annex 1 LV, HV and UMS charges'!J8)</f>
        <v/>
      </c>
      <c r="J8" s="234" t="str">
        <f>IF('Annex 1 LV, HV and UMS charges'!K8=0,"",'Annex 1 LV, HV and UMS charges'!K8)</f>
        <v>00:00 to 24:00</v>
      </c>
      <c r="K8" s="221"/>
      <c r="L8" s="4"/>
      <c r="M8" s="4"/>
    </row>
    <row r="9" spans="1:13" s="76" customFormat="1" ht="18" x14ac:dyDescent="0.2">
      <c r="A9" s="240"/>
      <c r="B9" s="240"/>
      <c r="C9" s="313"/>
      <c r="D9" s="314"/>
      <c r="E9" s="221"/>
      <c r="F9" s="321" t="str">
        <f>'Annex 1 LV, HV and UMS charges'!G9</f>
        <v>Notes</v>
      </c>
      <c r="G9" s="322"/>
      <c r="H9" s="307" t="s">
        <v>22</v>
      </c>
      <c r="I9" s="308"/>
      <c r="J9" s="309"/>
      <c r="K9" s="221"/>
      <c r="L9" s="48"/>
      <c r="M9" s="48"/>
    </row>
    <row r="10" spans="1:13" ht="4.5" customHeight="1" x14ac:dyDescent="0.2">
      <c r="A10" s="222"/>
      <c r="B10" s="310"/>
      <c r="C10" s="311"/>
      <c r="D10" s="311"/>
      <c r="E10" s="312"/>
      <c r="F10" s="221"/>
      <c r="G10" s="313"/>
      <c r="H10" s="314"/>
      <c r="I10" s="223"/>
      <c r="J10" s="223"/>
    </row>
    <row r="11" spans="1:13" ht="4.5" customHeight="1" x14ac:dyDescent="0.2">
      <c r="A11" s="221"/>
      <c r="B11" s="221"/>
      <c r="C11" s="221"/>
      <c r="D11" s="221"/>
      <c r="E11" s="221"/>
      <c r="F11" s="221"/>
      <c r="G11" s="245"/>
      <c r="H11" s="246"/>
      <c r="I11" s="243"/>
      <c r="J11" s="244"/>
    </row>
    <row r="12" spans="1:13" ht="4.5" customHeight="1" x14ac:dyDescent="0.2">
      <c r="A12" s="221"/>
      <c r="B12" s="221"/>
      <c r="C12" s="221"/>
      <c r="D12" s="221"/>
      <c r="E12" s="221"/>
      <c r="F12" s="221"/>
      <c r="G12" s="221"/>
      <c r="H12" s="221"/>
      <c r="I12" s="221"/>
      <c r="J12" s="221"/>
    </row>
    <row r="13" spans="1:13" ht="38.25" x14ac:dyDescent="0.2">
      <c r="A13" s="176" t="s">
        <v>172</v>
      </c>
      <c r="B13" s="176" t="s">
        <v>513</v>
      </c>
      <c r="C13" s="177" t="s">
        <v>32</v>
      </c>
      <c r="D13" s="53" t="s">
        <v>206</v>
      </c>
      <c r="E13" s="53" t="s">
        <v>208</v>
      </c>
      <c r="F13" s="53" t="s">
        <v>207</v>
      </c>
      <c r="G13" s="177" t="s">
        <v>33</v>
      </c>
      <c r="H13" s="177" t="s">
        <v>34</v>
      </c>
      <c r="I13" s="177" t="s">
        <v>174</v>
      </c>
      <c r="J13" s="177" t="s">
        <v>61</v>
      </c>
    </row>
    <row r="14" spans="1:13" ht="27.75" customHeight="1" x14ac:dyDescent="0.2">
      <c r="A14" s="171" t="s">
        <v>544</v>
      </c>
      <c r="B14" s="24" t="s">
        <v>987</v>
      </c>
      <c r="C14" s="172" t="s">
        <v>699</v>
      </c>
      <c r="D14" s="136">
        <v>3.99</v>
      </c>
      <c r="E14" s="137">
        <v>0.63</v>
      </c>
      <c r="F14" s="138">
        <v>5.8999999999999997E-2</v>
      </c>
      <c r="G14" s="173">
        <v>10.89</v>
      </c>
      <c r="H14" s="174" t="s">
        <v>759</v>
      </c>
      <c r="I14" s="178" t="s">
        <v>759</v>
      </c>
      <c r="J14" s="40" t="s">
        <v>759</v>
      </c>
    </row>
    <row r="15" spans="1:13" ht="27.75" customHeight="1" x14ac:dyDescent="0.2">
      <c r="A15" s="171" t="s">
        <v>545</v>
      </c>
      <c r="B15" s="24" t="s">
        <v>987</v>
      </c>
      <c r="C15" s="172" t="s">
        <v>463</v>
      </c>
      <c r="D15" s="136">
        <v>3.99</v>
      </c>
      <c r="E15" s="137">
        <v>0.63</v>
      </c>
      <c r="F15" s="138">
        <v>5.8999999999999997E-2</v>
      </c>
      <c r="G15" s="174" t="s">
        <v>759</v>
      </c>
      <c r="H15" s="174" t="s">
        <v>759</v>
      </c>
      <c r="I15" s="178" t="s">
        <v>759</v>
      </c>
      <c r="J15" s="40" t="s">
        <v>759</v>
      </c>
    </row>
    <row r="16" spans="1:13" ht="27.75" customHeight="1" x14ac:dyDescent="0.2">
      <c r="A16" s="171" t="s">
        <v>546</v>
      </c>
      <c r="B16" s="24" t="s">
        <v>987</v>
      </c>
      <c r="C16" s="172" t="s">
        <v>700</v>
      </c>
      <c r="D16" s="136">
        <v>4.5430000000000001</v>
      </c>
      <c r="E16" s="137">
        <v>0.71799999999999997</v>
      </c>
      <c r="F16" s="138">
        <v>6.8000000000000005E-2</v>
      </c>
      <c r="G16" s="173">
        <v>5.93</v>
      </c>
      <c r="H16" s="174" t="s">
        <v>759</v>
      </c>
      <c r="I16" s="178" t="s">
        <v>759</v>
      </c>
      <c r="J16" s="40" t="s">
        <v>759</v>
      </c>
    </row>
    <row r="17" spans="1:10" ht="27.75" customHeight="1" x14ac:dyDescent="0.2">
      <c r="A17" s="171" t="s">
        <v>547</v>
      </c>
      <c r="B17" s="24" t="s">
        <v>987</v>
      </c>
      <c r="C17" s="172" t="s">
        <v>700</v>
      </c>
      <c r="D17" s="136">
        <v>4.5430000000000001</v>
      </c>
      <c r="E17" s="137">
        <v>0.71799999999999997</v>
      </c>
      <c r="F17" s="138">
        <v>6.8000000000000005E-2</v>
      </c>
      <c r="G17" s="173">
        <v>8.89</v>
      </c>
      <c r="H17" s="174" t="s">
        <v>759</v>
      </c>
      <c r="I17" s="178" t="s">
        <v>759</v>
      </c>
      <c r="J17" s="40" t="s">
        <v>759</v>
      </c>
    </row>
    <row r="18" spans="1:10" ht="27.75" customHeight="1" x14ac:dyDescent="0.2">
      <c r="A18" s="171" t="s">
        <v>548</v>
      </c>
      <c r="B18" s="24" t="s">
        <v>987</v>
      </c>
      <c r="C18" s="172" t="s">
        <v>700</v>
      </c>
      <c r="D18" s="136">
        <v>4.5430000000000001</v>
      </c>
      <c r="E18" s="137">
        <v>0.71799999999999997</v>
      </c>
      <c r="F18" s="138">
        <v>6.8000000000000005E-2</v>
      </c>
      <c r="G18" s="173">
        <v>22.39</v>
      </c>
      <c r="H18" s="174" t="s">
        <v>759</v>
      </c>
      <c r="I18" s="178" t="s">
        <v>759</v>
      </c>
      <c r="J18" s="40" t="s">
        <v>759</v>
      </c>
    </row>
    <row r="19" spans="1:10" ht="27.75" customHeight="1" x14ac:dyDescent="0.2">
      <c r="A19" s="171" t="s">
        <v>549</v>
      </c>
      <c r="B19" s="24" t="s">
        <v>987</v>
      </c>
      <c r="C19" s="172" t="s">
        <v>700</v>
      </c>
      <c r="D19" s="136">
        <v>4.5430000000000001</v>
      </c>
      <c r="E19" s="137">
        <v>0.71799999999999997</v>
      </c>
      <c r="F19" s="138">
        <v>6.8000000000000005E-2</v>
      </c>
      <c r="G19" s="173">
        <v>46.29</v>
      </c>
      <c r="H19" s="174" t="s">
        <v>759</v>
      </c>
      <c r="I19" s="178" t="s">
        <v>759</v>
      </c>
      <c r="J19" s="40" t="s">
        <v>759</v>
      </c>
    </row>
    <row r="20" spans="1:10" ht="27.75" customHeight="1" x14ac:dyDescent="0.2">
      <c r="A20" s="171" t="s">
        <v>550</v>
      </c>
      <c r="B20" s="24" t="s">
        <v>987</v>
      </c>
      <c r="C20" s="172" t="s">
        <v>700</v>
      </c>
      <c r="D20" s="136">
        <v>4.5430000000000001</v>
      </c>
      <c r="E20" s="137">
        <v>0.71799999999999997</v>
      </c>
      <c r="F20" s="138">
        <v>6.8000000000000005E-2</v>
      </c>
      <c r="G20" s="173">
        <v>136.08000000000001</v>
      </c>
      <c r="H20" s="174" t="s">
        <v>759</v>
      </c>
      <c r="I20" s="178" t="s">
        <v>759</v>
      </c>
      <c r="J20" s="40" t="s">
        <v>759</v>
      </c>
    </row>
    <row r="21" spans="1:10" ht="27.75" customHeight="1" x14ac:dyDescent="0.2">
      <c r="A21" s="171" t="s">
        <v>467</v>
      </c>
      <c r="B21" s="24" t="s">
        <v>987</v>
      </c>
      <c r="C21" s="172" t="s">
        <v>464</v>
      </c>
      <c r="D21" s="136">
        <v>4.5430000000000001</v>
      </c>
      <c r="E21" s="137">
        <v>0.71799999999999997</v>
      </c>
      <c r="F21" s="138">
        <v>6.8000000000000005E-2</v>
      </c>
      <c r="G21" s="174" t="s">
        <v>759</v>
      </c>
      <c r="H21" s="174" t="s">
        <v>759</v>
      </c>
      <c r="I21" s="178" t="s">
        <v>759</v>
      </c>
      <c r="J21" s="40" t="s">
        <v>759</v>
      </c>
    </row>
    <row r="22" spans="1:10" ht="27.75" customHeight="1" x14ac:dyDescent="0.2">
      <c r="A22" s="171" t="s">
        <v>551</v>
      </c>
      <c r="B22" s="24" t="s">
        <v>987</v>
      </c>
      <c r="C22" s="172">
        <v>0</v>
      </c>
      <c r="D22" s="136">
        <v>2.8260000000000001</v>
      </c>
      <c r="E22" s="137">
        <v>0.45800000000000002</v>
      </c>
      <c r="F22" s="138">
        <v>3.7999999999999999E-2</v>
      </c>
      <c r="G22" s="173">
        <v>8.34</v>
      </c>
      <c r="H22" s="173">
        <v>2.87</v>
      </c>
      <c r="I22" s="179">
        <v>5.2</v>
      </c>
      <c r="J22" s="39">
        <v>0.14499999999999999</v>
      </c>
    </row>
    <row r="23" spans="1:10" ht="27.75" customHeight="1" x14ac:dyDescent="0.2">
      <c r="A23" s="171" t="s">
        <v>552</v>
      </c>
      <c r="B23" s="24" t="s">
        <v>987</v>
      </c>
      <c r="C23" s="172">
        <v>0</v>
      </c>
      <c r="D23" s="136">
        <v>2.8260000000000001</v>
      </c>
      <c r="E23" s="137">
        <v>0.45800000000000002</v>
      </c>
      <c r="F23" s="138">
        <v>3.7999999999999999E-2</v>
      </c>
      <c r="G23" s="173">
        <v>201.13</v>
      </c>
      <c r="H23" s="173">
        <v>2.87</v>
      </c>
      <c r="I23" s="179">
        <v>5.2</v>
      </c>
      <c r="J23" s="39">
        <v>0.14499999999999999</v>
      </c>
    </row>
    <row r="24" spans="1:10" ht="27.75" customHeight="1" x14ac:dyDescent="0.2">
      <c r="A24" s="171" t="s">
        <v>553</v>
      </c>
      <c r="B24" s="24" t="s">
        <v>987</v>
      </c>
      <c r="C24" s="172">
        <v>0</v>
      </c>
      <c r="D24" s="136">
        <v>2.8260000000000001</v>
      </c>
      <c r="E24" s="137">
        <v>0.45800000000000002</v>
      </c>
      <c r="F24" s="138">
        <v>3.7999999999999999E-2</v>
      </c>
      <c r="G24" s="173">
        <v>364.65</v>
      </c>
      <c r="H24" s="173">
        <v>2.87</v>
      </c>
      <c r="I24" s="179">
        <v>5.2</v>
      </c>
      <c r="J24" s="39">
        <v>0.14499999999999999</v>
      </c>
    </row>
    <row r="25" spans="1:10" ht="27.75" customHeight="1" x14ac:dyDescent="0.2">
      <c r="A25" s="171" t="s">
        <v>554</v>
      </c>
      <c r="B25" s="24" t="s">
        <v>987</v>
      </c>
      <c r="C25" s="172">
        <v>0</v>
      </c>
      <c r="D25" s="136">
        <v>2.8260000000000001</v>
      </c>
      <c r="E25" s="137">
        <v>0.45800000000000002</v>
      </c>
      <c r="F25" s="138">
        <v>3.7999999999999999E-2</v>
      </c>
      <c r="G25" s="173">
        <v>560.79999999999995</v>
      </c>
      <c r="H25" s="173">
        <v>2.87</v>
      </c>
      <c r="I25" s="179">
        <v>5.2</v>
      </c>
      <c r="J25" s="39">
        <v>0.14499999999999999</v>
      </c>
    </row>
    <row r="26" spans="1:10" ht="27.75" customHeight="1" x14ac:dyDescent="0.2">
      <c r="A26" s="171" t="s">
        <v>555</v>
      </c>
      <c r="B26" s="24" t="s">
        <v>987</v>
      </c>
      <c r="C26" s="172">
        <v>0</v>
      </c>
      <c r="D26" s="136">
        <v>2.8260000000000001</v>
      </c>
      <c r="E26" s="137">
        <v>0.45800000000000002</v>
      </c>
      <c r="F26" s="138">
        <v>3.7999999999999999E-2</v>
      </c>
      <c r="G26" s="173">
        <v>870.87</v>
      </c>
      <c r="H26" s="173">
        <v>2.87</v>
      </c>
      <c r="I26" s="179">
        <v>5.2</v>
      </c>
      <c r="J26" s="39">
        <v>0.14499999999999999</v>
      </c>
    </row>
    <row r="27" spans="1:10" ht="27.75" customHeight="1" x14ac:dyDescent="0.2">
      <c r="A27" s="171" t="s">
        <v>468</v>
      </c>
      <c r="B27" s="24" t="s">
        <v>987</v>
      </c>
      <c r="C27" s="180" t="s">
        <v>465</v>
      </c>
      <c r="D27" s="139">
        <v>11.481</v>
      </c>
      <c r="E27" s="140">
        <v>1.8620000000000001</v>
      </c>
      <c r="F27" s="138">
        <v>1.4419999999999999</v>
      </c>
      <c r="G27" s="174" t="s">
        <v>759</v>
      </c>
      <c r="H27" s="174" t="s">
        <v>759</v>
      </c>
      <c r="I27" s="178" t="s">
        <v>759</v>
      </c>
      <c r="J27" s="40" t="s">
        <v>759</v>
      </c>
    </row>
    <row r="28" spans="1:10" ht="27.75" customHeight="1" x14ac:dyDescent="0.2">
      <c r="A28" s="171" t="s">
        <v>469</v>
      </c>
      <c r="B28" s="24" t="s">
        <v>987</v>
      </c>
      <c r="C28" s="180">
        <v>0</v>
      </c>
      <c r="D28" s="136">
        <v>-4.2030000000000003</v>
      </c>
      <c r="E28" s="137">
        <v>-0.66400000000000003</v>
      </c>
      <c r="F28" s="138">
        <v>-6.3E-2</v>
      </c>
      <c r="G28" s="173">
        <v>0</v>
      </c>
      <c r="H28" s="174" t="s">
        <v>759</v>
      </c>
      <c r="I28" s="178" t="s">
        <v>759</v>
      </c>
      <c r="J28" s="40" t="s">
        <v>759</v>
      </c>
    </row>
    <row r="29" spans="1:10" ht="27.75" customHeight="1" x14ac:dyDescent="0.2">
      <c r="A29" s="171" t="s">
        <v>470</v>
      </c>
      <c r="B29" s="24" t="s">
        <v>987</v>
      </c>
      <c r="C29" s="180">
        <v>0</v>
      </c>
      <c r="D29" s="136">
        <v>-4.2030000000000003</v>
      </c>
      <c r="E29" s="137">
        <v>-0.66400000000000003</v>
      </c>
      <c r="F29" s="138">
        <v>-6.3E-2</v>
      </c>
      <c r="G29" s="173">
        <v>0</v>
      </c>
      <c r="H29" s="174" t="s">
        <v>759</v>
      </c>
      <c r="I29" s="178" t="s">
        <v>759</v>
      </c>
      <c r="J29" s="39">
        <v>0.215</v>
      </c>
    </row>
    <row r="30" spans="1:10" ht="27.75" customHeight="1" x14ac:dyDescent="0.2">
      <c r="A30" s="175" t="s">
        <v>556</v>
      </c>
      <c r="B30" s="24" t="s">
        <v>987</v>
      </c>
      <c r="C30" s="180" t="s">
        <v>699</v>
      </c>
      <c r="D30" s="136">
        <v>3.1179999999999999</v>
      </c>
      <c r="E30" s="137">
        <v>0.49299999999999999</v>
      </c>
      <c r="F30" s="138">
        <v>4.5999999999999999E-2</v>
      </c>
      <c r="G30" s="173">
        <v>8.5299999999999994</v>
      </c>
      <c r="H30" s="174" t="s">
        <v>759</v>
      </c>
      <c r="I30" s="178" t="s">
        <v>759</v>
      </c>
      <c r="J30" s="40" t="s">
        <v>759</v>
      </c>
    </row>
    <row r="31" spans="1:10" ht="27.75" customHeight="1" x14ac:dyDescent="0.2">
      <c r="A31" s="175" t="s">
        <v>557</v>
      </c>
      <c r="B31" s="24" t="s">
        <v>987</v>
      </c>
      <c r="C31" s="180" t="s">
        <v>463</v>
      </c>
      <c r="D31" s="136">
        <v>3.1179999999999999</v>
      </c>
      <c r="E31" s="137">
        <v>0.49299999999999999</v>
      </c>
      <c r="F31" s="138">
        <v>4.5999999999999999E-2</v>
      </c>
      <c r="G31" s="174" t="s">
        <v>759</v>
      </c>
      <c r="H31" s="174" t="s">
        <v>759</v>
      </c>
      <c r="I31" s="178" t="s">
        <v>759</v>
      </c>
      <c r="J31" s="40" t="s">
        <v>759</v>
      </c>
    </row>
    <row r="32" spans="1:10" ht="27.75" customHeight="1" x14ac:dyDescent="0.2">
      <c r="A32" s="175" t="s">
        <v>558</v>
      </c>
      <c r="B32" s="24" t="s">
        <v>987</v>
      </c>
      <c r="C32" s="180" t="s">
        <v>700</v>
      </c>
      <c r="D32" s="136">
        <v>3.55</v>
      </c>
      <c r="E32" s="137">
        <v>0.56100000000000005</v>
      </c>
      <c r="F32" s="138">
        <v>5.2999999999999999E-2</v>
      </c>
      <c r="G32" s="173">
        <v>4.6500000000000004</v>
      </c>
      <c r="H32" s="174" t="s">
        <v>759</v>
      </c>
      <c r="I32" s="178" t="s">
        <v>759</v>
      </c>
      <c r="J32" s="40" t="s">
        <v>759</v>
      </c>
    </row>
    <row r="33" spans="1:10" ht="27.75" customHeight="1" x14ac:dyDescent="0.2">
      <c r="A33" s="175" t="s">
        <v>559</v>
      </c>
      <c r="B33" s="24" t="s">
        <v>987</v>
      </c>
      <c r="C33" s="180" t="s">
        <v>700</v>
      </c>
      <c r="D33" s="136">
        <v>3.55</v>
      </c>
      <c r="E33" s="137">
        <v>0.56100000000000005</v>
      </c>
      <c r="F33" s="138">
        <v>5.2999999999999999E-2</v>
      </c>
      <c r="G33" s="173">
        <v>6.96</v>
      </c>
      <c r="H33" s="174" t="s">
        <v>759</v>
      </c>
      <c r="I33" s="178" t="s">
        <v>759</v>
      </c>
      <c r="J33" s="40" t="s">
        <v>759</v>
      </c>
    </row>
    <row r="34" spans="1:10" ht="27.75" customHeight="1" x14ac:dyDescent="0.2">
      <c r="A34" s="175" t="s">
        <v>560</v>
      </c>
      <c r="B34" s="24" t="s">
        <v>987</v>
      </c>
      <c r="C34" s="180" t="s">
        <v>700</v>
      </c>
      <c r="D34" s="136">
        <v>3.55</v>
      </c>
      <c r="E34" s="137">
        <v>0.56100000000000005</v>
      </c>
      <c r="F34" s="138">
        <v>5.2999999999999999E-2</v>
      </c>
      <c r="G34" s="173">
        <v>17.510000000000002</v>
      </c>
      <c r="H34" s="174" t="s">
        <v>759</v>
      </c>
      <c r="I34" s="178" t="s">
        <v>759</v>
      </c>
      <c r="J34" s="40" t="s">
        <v>759</v>
      </c>
    </row>
    <row r="35" spans="1:10" ht="27.75" customHeight="1" x14ac:dyDescent="0.2">
      <c r="A35" s="175" t="s">
        <v>561</v>
      </c>
      <c r="B35" s="24" t="s">
        <v>987</v>
      </c>
      <c r="C35" s="180" t="s">
        <v>700</v>
      </c>
      <c r="D35" s="136">
        <v>3.55</v>
      </c>
      <c r="E35" s="137">
        <v>0.56100000000000005</v>
      </c>
      <c r="F35" s="138">
        <v>5.2999999999999999E-2</v>
      </c>
      <c r="G35" s="173">
        <v>36.19</v>
      </c>
      <c r="H35" s="174" t="s">
        <v>759</v>
      </c>
      <c r="I35" s="178" t="s">
        <v>759</v>
      </c>
      <c r="J35" s="40" t="s">
        <v>759</v>
      </c>
    </row>
    <row r="36" spans="1:10" ht="27.75" customHeight="1" x14ac:dyDescent="0.2">
      <c r="A36" s="175" t="s">
        <v>562</v>
      </c>
      <c r="B36" s="24" t="s">
        <v>987</v>
      </c>
      <c r="C36" s="180" t="s">
        <v>700</v>
      </c>
      <c r="D36" s="136">
        <v>3.55</v>
      </c>
      <c r="E36" s="137">
        <v>0.56100000000000005</v>
      </c>
      <c r="F36" s="138">
        <v>5.2999999999999999E-2</v>
      </c>
      <c r="G36" s="173">
        <v>106.35</v>
      </c>
      <c r="H36" s="174" t="s">
        <v>759</v>
      </c>
      <c r="I36" s="178" t="s">
        <v>759</v>
      </c>
      <c r="J36" s="40" t="s">
        <v>759</v>
      </c>
    </row>
    <row r="37" spans="1:10" ht="27.75" customHeight="1" x14ac:dyDescent="0.2">
      <c r="A37" s="175" t="s">
        <v>471</v>
      </c>
      <c r="B37" s="24" t="s">
        <v>987</v>
      </c>
      <c r="C37" s="180" t="s">
        <v>464</v>
      </c>
      <c r="D37" s="136">
        <v>3.55</v>
      </c>
      <c r="E37" s="137">
        <v>0.56100000000000005</v>
      </c>
      <c r="F37" s="138">
        <v>5.2999999999999999E-2</v>
      </c>
      <c r="G37" s="174" t="s">
        <v>759</v>
      </c>
      <c r="H37" s="174" t="s">
        <v>759</v>
      </c>
      <c r="I37" s="178" t="s">
        <v>759</v>
      </c>
      <c r="J37" s="40" t="s">
        <v>759</v>
      </c>
    </row>
    <row r="38" spans="1:10" ht="27.75" customHeight="1" x14ac:dyDescent="0.2">
      <c r="A38" s="175" t="s">
        <v>563</v>
      </c>
      <c r="B38" s="24" t="s">
        <v>987</v>
      </c>
      <c r="C38" s="180">
        <v>0</v>
      </c>
      <c r="D38" s="136">
        <v>2.2080000000000002</v>
      </c>
      <c r="E38" s="137">
        <v>0.35799999999999998</v>
      </c>
      <c r="F38" s="138">
        <v>0.03</v>
      </c>
      <c r="G38" s="173">
        <v>6.53</v>
      </c>
      <c r="H38" s="173">
        <v>2.25</v>
      </c>
      <c r="I38" s="179">
        <v>4.07</v>
      </c>
      <c r="J38" s="39">
        <v>0.113</v>
      </c>
    </row>
    <row r="39" spans="1:10" ht="27.75" customHeight="1" x14ac:dyDescent="0.2">
      <c r="A39" s="175" t="s">
        <v>564</v>
      </c>
      <c r="B39" s="24" t="s">
        <v>987</v>
      </c>
      <c r="C39" s="180">
        <v>0</v>
      </c>
      <c r="D39" s="136">
        <v>2.2080000000000002</v>
      </c>
      <c r="E39" s="137">
        <v>0.35799999999999998</v>
      </c>
      <c r="F39" s="138">
        <v>0.03</v>
      </c>
      <c r="G39" s="173">
        <v>157.18</v>
      </c>
      <c r="H39" s="173">
        <v>2.25</v>
      </c>
      <c r="I39" s="179">
        <v>4.07</v>
      </c>
      <c r="J39" s="39">
        <v>0.113</v>
      </c>
    </row>
    <row r="40" spans="1:10" ht="27.75" customHeight="1" x14ac:dyDescent="0.2">
      <c r="A40" s="175" t="s">
        <v>565</v>
      </c>
      <c r="B40" s="24" t="s">
        <v>987</v>
      </c>
      <c r="C40" s="180">
        <v>0</v>
      </c>
      <c r="D40" s="136">
        <v>2.2080000000000002</v>
      </c>
      <c r="E40" s="137">
        <v>0.35799999999999998</v>
      </c>
      <c r="F40" s="138">
        <v>0.03</v>
      </c>
      <c r="G40" s="173">
        <v>284.95</v>
      </c>
      <c r="H40" s="173">
        <v>2.25</v>
      </c>
      <c r="I40" s="179">
        <v>4.07</v>
      </c>
      <c r="J40" s="39">
        <v>0.113</v>
      </c>
    </row>
    <row r="41" spans="1:10" ht="27.75" customHeight="1" x14ac:dyDescent="0.2">
      <c r="A41" s="175" t="s">
        <v>566</v>
      </c>
      <c r="B41" s="24" t="s">
        <v>987</v>
      </c>
      <c r="C41" s="180">
        <v>0</v>
      </c>
      <c r="D41" s="136">
        <v>2.2080000000000002</v>
      </c>
      <c r="E41" s="137">
        <v>0.35799999999999998</v>
      </c>
      <c r="F41" s="138">
        <v>0.03</v>
      </c>
      <c r="G41" s="173">
        <v>438.22</v>
      </c>
      <c r="H41" s="173">
        <v>2.25</v>
      </c>
      <c r="I41" s="179">
        <v>4.07</v>
      </c>
      <c r="J41" s="39">
        <v>0.113</v>
      </c>
    </row>
    <row r="42" spans="1:10" ht="27.75" customHeight="1" x14ac:dyDescent="0.2">
      <c r="A42" s="175" t="s">
        <v>567</v>
      </c>
      <c r="B42" s="24" t="s">
        <v>987</v>
      </c>
      <c r="C42" s="180">
        <v>0</v>
      </c>
      <c r="D42" s="136">
        <v>2.2080000000000002</v>
      </c>
      <c r="E42" s="137">
        <v>0.35799999999999998</v>
      </c>
      <c r="F42" s="138">
        <v>0.03</v>
      </c>
      <c r="G42" s="173">
        <v>680.51</v>
      </c>
      <c r="H42" s="173">
        <v>2.25</v>
      </c>
      <c r="I42" s="179">
        <v>4.07</v>
      </c>
      <c r="J42" s="39">
        <v>0.113</v>
      </c>
    </row>
    <row r="43" spans="1:10" ht="27.75" customHeight="1" x14ac:dyDescent="0.2">
      <c r="A43" s="175" t="s">
        <v>568</v>
      </c>
      <c r="B43" s="24" t="s">
        <v>987</v>
      </c>
      <c r="C43" s="180">
        <v>0</v>
      </c>
      <c r="D43" s="136">
        <v>1.514</v>
      </c>
      <c r="E43" s="137">
        <v>0.26300000000000001</v>
      </c>
      <c r="F43" s="138">
        <v>1.4E-2</v>
      </c>
      <c r="G43" s="173">
        <v>7.89</v>
      </c>
      <c r="H43" s="173">
        <v>3.93</v>
      </c>
      <c r="I43" s="179">
        <v>5.43</v>
      </c>
      <c r="J43" s="39">
        <v>0.106</v>
      </c>
    </row>
    <row r="44" spans="1:10" ht="27.75" customHeight="1" x14ac:dyDescent="0.2">
      <c r="A44" s="175" t="s">
        <v>569</v>
      </c>
      <c r="B44" s="24" t="s">
        <v>987</v>
      </c>
      <c r="C44" s="180">
        <v>0</v>
      </c>
      <c r="D44" s="136">
        <v>1.514</v>
      </c>
      <c r="E44" s="137">
        <v>0.26300000000000001</v>
      </c>
      <c r="F44" s="138">
        <v>1.4E-2</v>
      </c>
      <c r="G44" s="173">
        <v>241.37</v>
      </c>
      <c r="H44" s="173">
        <v>3.93</v>
      </c>
      <c r="I44" s="179">
        <v>5.43</v>
      </c>
      <c r="J44" s="39">
        <v>0.106</v>
      </c>
    </row>
    <row r="45" spans="1:10" ht="27.75" customHeight="1" x14ac:dyDescent="0.2">
      <c r="A45" s="175" t="s">
        <v>570</v>
      </c>
      <c r="B45" s="24" t="s">
        <v>987</v>
      </c>
      <c r="C45" s="180">
        <v>0</v>
      </c>
      <c r="D45" s="136">
        <v>1.514</v>
      </c>
      <c r="E45" s="137">
        <v>0.26300000000000001</v>
      </c>
      <c r="F45" s="138">
        <v>1.4E-2</v>
      </c>
      <c r="G45" s="173">
        <v>439.4</v>
      </c>
      <c r="H45" s="173">
        <v>3.93</v>
      </c>
      <c r="I45" s="179">
        <v>5.43</v>
      </c>
      <c r="J45" s="39">
        <v>0.106</v>
      </c>
    </row>
    <row r="46" spans="1:10" ht="27.75" customHeight="1" x14ac:dyDescent="0.2">
      <c r="A46" s="175" t="s">
        <v>571</v>
      </c>
      <c r="B46" s="24" t="s">
        <v>987</v>
      </c>
      <c r="C46" s="180">
        <v>0</v>
      </c>
      <c r="D46" s="136">
        <v>1.514</v>
      </c>
      <c r="E46" s="137">
        <v>0.26300000000000001</v>
      </c>
      <c r="F46" s="138">
        <v>1.4E-2</v>
      </c>
      <c r="G46" s="173">
        <v>676.94</v>
      </c>
      <c r="H46" s="173">
        <v>3.93</v>
      </c>
      <c r="I46" s="179">
        <v>5.43</v>
      </c>
      <c r="J46" s="39">
        <v>0.106</v>
      </c>
    </row>
    <row r="47" spans="1:10" ht="27.75" customHeight="1" x14ac:dyDescent="0.2">
      <c r="A47" s="175" t="s">
        <v>572</v>
      </c>
      <c r="B47" s="24" t="s">
        <v>987</v>
      </c>
      <c r="C47" s="180">
        <v>0</v>
      </c>
      <c r="D47" s="136">
        <v>1.514</v>
      </c>
      <c r="E47" s="137">
        <v>0.26300000000000001</v>
      </c>
      <c r="F47" s="138">
        <v>1.4E-2</v>
      </c>
      <c r="G47" s="173">
        <v>1052.46</v>
      </c>
      <c r="H47" s="173">
        <v>3.93</v>
      </c>
      <c r="I47" s="179">
        <v>5.43</v>
      </c>
      <c r="J47" s="39">
        <v>0.106</v>
      </c>
    </row>
    <row r="48" spans="1:10" ht="27.75" customHeight="1" x14ac:dyDescent="0.2">
      <c r="A48" s="175" t="s">
        <v>573</v>
      </c>
      <c r="B48" s="24" t="s">
        <v>987</v>
      </c>
      <c r="C48" s="180">
        <v>0</v>
      </c>
      <c r="D48" s="136">
        <v>1.1830000000000001</v>
      </c>
      <c r="E48" s="137">
        <v>0.20599999999999999</v>
      </c>
      <c r="F48" s="138">
        <v>8.0000000000000002E-3</v>
      </c>
      <c r="G48" s="173">
        <v>82.98</v>
      </c>
      <c r="H48" s="173">
        <v>4.78</v>
      </c>
      <c r="I48" s="179">
        <v>6.3</v>
      </c>
      <c r="J48" s="39">
        <v>5.3999999999999999E-2</v>
      </c>
    </row>
    <row r="49" spans="1:10" ht="27.75" customHeight="1" x14ac:dyDescent="0.2">
      <c r="A49" s="175" t="s">
        <v>574</v>
      </c>
      <c r="B49" s="24" t="s">
        <v>987</v>
      </c>
      <c r="C49" s="180">
        <v>0</v>
      </c>
      <c r="D49" s="136">
        <v>1.1830000000000001</v>
      </c>
      <c r="E49" s="137">
        <v>0.20599999999999999</v>
      </c>
      <c r="F49" s="138">
        <v>8.0000000000000002E-3</v>
      </c>
      <c r="G49" s="173">
        <v>1381.13</v>
      </c>
      <c r="H49" s="173">
        <v>4.78</v>
      </c>
      <c r="I49" s="179">
        <v>6.3</v>
      </c>
      <c r="J49" s="39">
        <v>5.3999999999999999E-2</v>
      </c>
    </row>
    <row r="50" spans="1:10" ht="27.75" customHeight="1" x14ac:dyDescent="0.2">
      <c r="A50" s="175" t="s">
        <v>575</v>
      </c>
      <c r="B50" s="24" t="s">
        <v>987</v>
      </c>
      <c r="C50" s="180">
        <v>0</v>
      </c>
      <c r="D50" s="136">
        <v>1.1830000000000001</v>
      </c>
      <c r="E50" s="137">
        <v>0.20599999999999999</v>
      </c>
      <c r="F50" s="138">
        <v>8.0000000000000002E-3</v>
      </c>
      <c r="G50" s="173">
        <v>4372.6000000000004</v>
      </c>
      <c r="H50" s="173">
        <v>4.78</v>
      </c>
      <c r="I50" s="179">
        <v>6.3</v>
      </c>
      <c r="J50" s="39">
        <v>5.3999999999999999E-2</v>
      </c>
    </row>
    <row r="51" spans="1:10" ht="27.75" customHeight="1" x14ac:dyDescent="0.2">
      <c r="A51" s="175" t="s">
        <v>576</v>
      </c>
      <c r="B51" s="24" t="s">
        <v>987</v>
      </c>
      <c r="C51" s="180">
        <v>0</v>
      </c>
      <c r="D51" s="136">
        <v>1.1830000000000001</v>
      </c>
      <c r="E51" s="137">
        <v>0.20599999999999999</v>
      </c>
      <c r="F51" s="138">
        <v>8.0000000000000002E-3</v>
      </c>
      <c r="G51" s="173">
        <v>9645.1200000000008</v>
      </c>
      <c r="H51" s="173">
        <v>4.78</v>
      </c>
      <c r="I51" s="179">
        <v>6.3</v>
      </c>
      <c r="J51" s="39">
        <v>5.3999999999999999E-2</v>
      </c>
    </row>
    <row r="52" spans="1:10" ht="27.75" customHeight="1" x14ac:dyDescent="0.2">
      <c r="A52" s="175" t="s">
        <v>577</v>
      </c>
      <c r="B52" s="24" t="s">
        <v>987</v>
      </c>
      <c r="C52" s="180">
        <v>0</v>
      </c>
      <c r="D52" s="136">
        <v>1.1830000000000001</v>
      </c>
      <c r="E52" s="137">
        <v>0.20599999999999999</v>
      </c>
      <c r="F52" s="138">
        <v>8.0000000000000002E-3</v>
      </c>
      <c r="G52" s="173">
        <v>29580.01</v>
      </c>
      <c r="H52" s="173">
        <v>4.78</v>
      </c>
      <c r="I52" s="179">
        <v>6.3</v>
      </c>
      <c r="J52" s="39">
        <v>5.3999999999999999E-2</v>
      </c>
    </row>
    <row r="53" spans="1:10" ht="27.75" customHeight="1" x14ac:dyDescent="0.2">
      <c r="A53" s="175" t="s">
        <v>472</v>
      </c>
      <c r="B53" s="24" t="s">
        <v>987</v>
      </c>
      <c r="C53" s="180" t="s">
        <v>465</v>
      </c>
      <c r="D53" s="139">
        <v>8.9710000000000001</v>
      </c>
      <c r="E53" s="140">
        <v>1.4550000000000001</v>
      </c>
      <c r="F53" s="138">
        <v>1.127</v>
      </c>
      <c r="G53" s="174" t="s">
        <v>759</v>
      </c>
      <c r="H53" s="174" t="s">
        <v>759</v>
      </c>
      <c r="I53" s="178" t="s">
        <v>759</v>
      </c>
      <c r="J53" s="40" t="s">
        <v>759</v>
      </c>
    </row>
    <row r="54" spans="1:10" ht="27.75" customHeight="1" x14ac:dyDescent="0.2">
      <c r="A54" s="175" t="s">
        <v>473</v>
      </c>
      <c r="B54" s="24" t="s">
        <v>987</v>
      </c>
      <c r="C54" s="180">
        <v>0</v>
      </c>
      <c r="D54" s="136">
        <v>-4.2030000000000003</v>
      </c>
      <c r="E54" s="137">
        <v>-0.66400000000000003</v>
      </c>
      <c r="F54" s="138">
        <v>-6.3E-2</v>
      </c>
      <c r="G54" s="173">
        <v>0</v>
      </c>
      <c r="H54" s="174" t="s">
        <v>759</v>
      </c>
      <c r="I54" s="178" t="s">
        <v>759</v>
      </c>
      <c r="J54" s="40" t="s">
        <v>759</v>
      </c>
    </row>
    <row r="55" spans="1:10" ht="27.75" customHeight="1" x14ac:dyDescent="0.2">
      <c r="A55" s="175" t="s">
        <v>474</v>
      </c>
      <c r="B55" s="24" t="s">
        <v>987</v>
      </c>
      <c r="C55" s="180">
        <v>0</v>
      </c>
      <c r="D55" s="136">
        <v>-3.496</v>
      </c>
      <c r="E55" s="137">
        <v>-0.56100000000000005</v>
      </c>
      <c r="F55" s="138">
        <v>-4.9000000000000002E-2</v>
      </c>
      <c r="G55" s="173">
        <v>0</v>
      </c>
      <c r="H55" s="174" t="s">
        <v>759</v>
      </c>
      <c r="I55" s="178" t="s">
        <v>759</v>
      </c>
      <c r="J55" s="40" t="s">
        <v>759</v>
      </c>
    </row>
    <row r="56" spans="1:10" ht="27.75" customHeight="1" x14ac:dyDescent="0.2">
      <c r="A56" s="175" t="s">
        <v>475</v>
      </c>
      <c r="B56" s="24" t="s">
        <v>987</v>
      </c>
      <c r="C56" s="180">
        <v>0</v>
      </c>
      <c r="D56" s="136">
        <v>-4.2030000000000003</v>
      </c>
      <c r="E56" s="137">
        <v>-0.66400000000000003</v>
      </c>
      <c r="F56" s="138">
        <v>-6.3E-2</v>
      </c>
      <c r="G56" s="173">
        <v>0</v>
      </c>
      <c r="H56" s="174" t="s">
        <v>759</v>
      </c>
      <c r="I56" s="178" t="s">
        <v>759</v>
      </c>
      <c r="J56" s="39">
        <v>0.215</v>
      </c>
    </row>
    <row r="57" spans="1:10" ht="27.75" customHeight="1" x14ac:dyDescent="0.2">
      <c r="A57" s="175" t="s">
        <v>476</v>
      </c>
      <c r="B57" s="24" t="s">
        <v>987</v>
      </c>
      <c r="C57" s="180">
        <v>0</v>
      </c>
      <c r="D57" s="136">
        <v>-3.496</v>
      </c>
      <c r="E57" s="137">
        <v>-0.56100000000000005</v>
      </c>
      <c r="F57" s="138">
        <v>-4.9000000000000002E-2</v>
      </c>
      <c r="G57" s="173">
        <v>0</v>
      </c>
      <c r="H57" s="174" t="s">
        <v>759</v>
      </c>
      <c r="I57" s="178" t="s">
        <v>759</v>
      </c>
      <c r="J57" s="39">
        <v>0.16700000000000001</v>
      </c>
    </row>
    <row r="58" spans="1:10" ht="27.75" customHeight="1" x14ac:dyDescent="0.2">
      <c r="A58" s="175" t="s">
        <v>477</v>
      </c>
      <c r="B58" s="24" t="s">
        <v>987</v>
      </c>
      <c r="C58" s="180">
        <v>0</v>
      </c>
      <c r="D58" s="136">
        <v>-1.8</v>
      </c>
      <c r="E58" s="137">
        <v>-0.313</v>
      </c>
      <c r="F58" s="138">
        <v>-1.7000000000000001E-2</v>
      </c>
      <c r="G58" s="173">
        <v>0</v>
      </c>
      <c r="H58" s="174" t="s">
        <v>759</v>
      </c>
      <c r="I58" s="178" t="s">
        <v>759</v>
      </c>
      <c r="J58" s="39">
        <v>0.13</v>
      </c>
    </row>
    <row r="59" spans="1:10" ht="27.75" customHeight="1" x14ac:dyDescent="0.2">
      <c r="A59" s="171" t="s">
        <v>666</v>
      </c>
      <c r="B59" s="24" t="s">
        <v>987</v>
      </c>
      <c r="C59" s="180" t="s">
        <v>699</v>
      </c>
      <c r="D59" s="136">
        <v>2.4689999999999999</v>
      </c>
      <c r="E59" s="137">
        <v>0.39</v>
      </c>
      <c r="F59" s="138">
        <v>3.6999999999999998E-2</v>
      </c>
      <c r="G59" s="173">
        <v>6.77</v>
      </c>
      <c r="H59" s="174" t="s">
        <v>759</v>
      </c>
      <c r="I59" s="178" t="s">
        <v>759</v>
      </c>
      <c r="J59" s="40" t="s">
        <v>759</v>
      </c>
    </row>
    <row r="60" spans="1:10" ht="27.75" customHeight="1" x14ac:dyDescent="0.2">
      <c r="A60" s="171" t="s">
        <v>667</v>
      </c>
      <c r="B60" s="24" t="s">
        <v>987</v>
      </c>
      <c r="C60" s="180" t="s">
        <v>463</v>
      </c>
      <c r="D60" s="136">
        <v>2.4689999999999999</v>
      </c>
      <c r="E60" s="137">
        <v>0.39</v>
      </c>
      <c r="F60" s="138">
        <v>3.6999999999999998E-2</v>
      </c>
      <c r="G60" s="174" t="s">
        <v>759</v>
      </c>
      <c r="H60" s="174" t="s">
        <v>759</v>
      </c>
      <c r="I60" s="178" t="s">
        <v>759</v>
      </c>
      <c r="J60" s="40" t="s">
        <v>759</v>
      </c>
    </row>
    <row r="61" spans="1:10" ht="27.75" customHeight="1" x14ac:dyDescent="0.2">
      <c r="A61" s="171" t="s">
        <v>668</v>
      </c>
      <c r="B61" s="24" t="s">
        <v>987</v>
      </c>
      <c r="C61" s="180" t="s">
        <v>700</v>
      </c>
      <c r="D61" s="136">
        <v>2.8109999999999999</v>
      </c>
      <c r="E61" s="137">
        <v>0.44400000000000001</v>
      </c>
      <c r="F61" s="138">
        <v>4.2000000000000003E-2</v>
      </c>
      <c r="G61" s="173">
        <v>3.69</v>
      </c>
      <c r="H61" s="174" t="s">
        <v>759</v>
      </c>
      <c r="I61" s="178" t="s">
        <v>759</v>
      </c>
      <c r="J61" s="40" t="s">
        <v>759</v>
      </c>
    </row>
    <row r="62" spans="1:10" ht="27.75" customHeight="1" x14ac:dyDescent="0.2">
      <c r="A62" s="171" t="s">
        <v>669</v>
      </c>
      <c r="B62" s="24" t="s">
        <v>987</v>
      </c>
      <c r="C62" s="180" t="s">
        <v>700</v>
      </c>
      <c r="D62" s="136">
        <v>2.8109999999999999</v>
      </c>
      <c r="E62" s="137">
        <v>0.44400000000000001</v>
      </c>
      <c r="F62" s="138">
        <v>4.2000000000000003E-2</v>
      </c>
      <c r="G62" s="173">
        <v>5.53</v>
      </c>
      <c r="H62" s="174" t="s">
        <v>759</v>
      </c>
      <c r="I62" s="178" t="s">
        <v>759</v>
      </c>
      <c r="J62" s="40" t="s">
        <v>759</v>
      </c>
    </row>
    <row r="63" spans="1:10" ht="27.75" customHeight="1" x14ac:dyDescent="0.2">
      <c r="A63" s="171" t="s">
        <v>670</v>
      </c>
      <c r="B63" s="24" t="s">
        <v>987</v>
      </c>
      <c r="C63" s="180" t="s">
        <v>700</v>
      </c>
      <c r="D63" s="136">
        <v>2.8109999999999999</v>
      </c>
      <c r="E63" s="137">
        <v>0.44400000000000001</v>
      </c>
      <c r="F63" s="138">
        <v>4.2000000000000003E-2</v>
      </c>
      <c r="G63" s="173">
        <v>13.88</v>
      </c>
      <c r="H63" s="174" t="s">
        <v>759</v>
      </c>
      <c r="I63" s="178" t="s">
        <v>759</v>
      </c>
      <c r="J63" s="40" t="s">
        <v>759</v>
      </c>
    </row>
    <row r="64" spans="1:10" ht="27.75" customHeight="1" x14ac:dyDescent="0.2">
      <c r="A64" s="171" t="s">
        <v>671</v>
      </c>
      <c r="B64" s="24" t="s">
        <v>987</v>
      </c>
      <c r="C64" s="180" t="s">
        <v>700</v>
      </c>
      <c r="D64" s="136">
        <v>2.8109999999999999</v>
      </c>
      <c r="E64" s="137">
        <v>0.44400000000000001</v>
      </c>
      <c r="F64" s="138">
        <v>4.2000000000000003E-2</v>
      </c>
      <c r="G64" s="173">
        <v>28.67</v>
      </c>
      <c r="H64" s="174" t="s">
        <v>759</v>
      </c>
      <c r="I64" s="178" t="s">
        <v>759</v>
      </c>
      <c r="J64" s="40" t="s">
        <v>759</v>
      </c>
    </row>
    <row r="65" spans="1:10" ht="27.75" customHeight="1" x14ac:dyDescent="0.2">
      <c r="A65" s="171" t="s">
        <v>672</v>
      </c>
      <c r="B65" s="24" t="s">
        <v>987</v>
      </c>
      <c r="C65" s="180" t="s">
        <v>700</v>
      </c>
      <c r="D65" s="136">
        <v>2.8109999999999999</v>
      </c>
      <c r="E65" s="137">
        <v>0.44400000000000001</v>
      </c>
      <c r="F65" s="138">
        <v>4.2000000000000003E-2</v>
      </c>
      <c r="G65" s="173">
        <v>84.23</v>
      </c>
      <c r="H65" s="174" t="s">
        <v>759</v>
      </c>
      <c r="I65" s="178" t="s">
        <v>759</v>
      </c>
      <c r="J65" s="40" t="s">
        <v>759</v>
      </c>
    </row>
    <row r="66" spans="1:10" ht="27.75" customHeight="1" x14ac:dyDescent="0.2">
      <c r="A66" s="171" t="s">
        <v>478</v>
      </c>
      <c r="B66" s="24" t="s">
        <v>987</v>
      </c>
      <c r="C66" s="180" t="s">
        <v>464</v>
      </c>
      <c r="D66" s="136">
        <v>2.8109999999999999</v>
      </c>
      <c r="E66" s="137">
        <v>0.44400000000000001</v>
      </c>
      <c r="F66" s="138">
        <v>4.2000000000000003E-2</v>
      </c>
      <c r="G66" s="174" t="s">
        <v>759</v>
      </c>
      <c r="H66" s="174" t="s">
        <v>759</v>
      </c>
      <c r="I66" s="178" t="s">
        <v>759</v>
      </c>
      <c r="J66" s="40" t="s">
        <v>759</v>
      </c>
    </row>
    <row r="67" spans="1:10" ht="27.75" customHeight="1" x14ac:dyDescent="0.2">
      <c r="A67" s="171" t="s">
        <v>673</v>
      </c>
      <c r="B67" s="24" t="s">
        <v>987</v>
      </c>
      <c r="C67" s="180">
        <v>0</v>
      </c>
      <c r="D67" s="136">
        <v>1.7490000000000001</v>
      </c>
      <c r="E67" s="137">
        <v>0.28299999999999997</v>
      </c>
      <c r="F67" s="138">
        <v>2.4E-2</v>
      </c>
      <c r="G67" s="173">
        <v>5.19</v>
      </c>
      <c r="H67" s="173">
        <v>1.78</v>
      </c>
      <c r="I67" s="179">
        <v>3.22</v>
      </c>
      <c r="J67" s="39">
        <v>8.8999999999999996E-2</v>
      </c>
    </row>
    <row r="68" spans="1:10" ht="27.75" customHeight="1" x14ac:dyDescent="0.2">
      <c r="A68" s="171" t="s">
        <v>674</v>
      </c>
      <c r="B68" s="24" t="s">
        <v>987</v>
      </c>
      <c r="C68" s="180">
        <v>0</v>
      </c>
      <c r="D68" s="136">
        <v>1.7490000000000001</v>
      </c>
      <c r="E68" s="137">
        <v>0.28299999999999997</v>
      </c>
      <c r="F68" s="138">
        <v>2.4E-2</v>
      </c>
      <c r="G68" s="173">
        <v>124.48</v>
      </c>
      <c r="H68" s="173">
        <v>1.78</v>
      </c>
      <c r="I68" s="179">
        <v>3.22</v>
      </c>
      <c r="J68" s="39">
        <v>8.8999999999999996E-2</v>
      </c>
    </row>
    <row r="69" spans="1:10" ht="27.75" customHeight="1" x14ac:dyDescent="0.2">
      <c r="A69" s="171" t="s">
        <v>675</v>
      </c>
      <c r="B69" s="24" t="s">
        <v>987</v>
      </c>
      <c r="C69" s="180">
        <v>0</v>
      </c>
      <c r="D69" s="136">
        <v>1.7490000000000001</v>
      </c>
      <c r="E69" s="137">
        <v>0.28299999999999997</v>
      </c>
      <c r="F69" s="138">
        <v>2.4E-2</v>
      </c>
      <c r="G69" s="173">
        <v>225.66</v>
      </c>
      <c r="H69" s="173">
        <v>1.78</v>
      </c>
      <c r="I69" s="179">
        <v>3.22</v>
      </c>
      <c r="J69" s="39">
        <v>8.8999999999999996E-2</v>
      </c>
    </row>
    <row r="70" spans="1:10" ht="27.75" customHeight="1" x14ac:dyDescent="0.2">
      <c r="A70" s="171" t="s">
        <v>676</v>
      </c>
      <c r="B70" s="24" t="s">
        <v>987</v>
      </c>
      <c r="C70" s="180">
        <v>0</v>
      </c>
      <c r="D70" s="136">
        <v>1.7490000000000001</v>
      </c>
      <c r="E70" s="137">
        <v>0.28299999999999997</v>
      </c>
      <c r="F70" s="138">
        <v>2.4E-2</v>
      </c>
      <c r="G70" s="173">
        <v>347.03</v>
      </c>
      <c r="H70" s="173">
        <v>1.78</v>
      </c>
      <c r="I70" s="179">
        <v>3.22</v>
      </c>
      <c r="J70" s="39">
        <v>8.8999999999999996E-2</v>
      </c>
    </row>
    <row r="71" spans="1:10" ht="27.75" customHeight="1" x14ac:dyDescent="0.2">
      <c r="A71" s="171" t="s">
        <v>677</v>
      </c>
      <c r="B71" s="24" t="s">
        <v>987</v>
      </c>
      <c r="C71" s="180">
        <v>0</v>
      </c>
      <c r="D71" s="136">
        <v>1.7490000000000001</v>
      </c>
      <c r="E71" s="137">
        <v>0.28299999999999997</v>
      </c>
      <c r="F71" s="138">
        <v>2.4E-2</v>
      </c>
      <c r="G71" s="173">
        <v>538.89</v>
      </c>
      <c r="H71" s="173">
        <v>1.78</v>
      </c>
      <c r="I71" s="179">
        <v>3.22</v>
      </c>
      <c r="J71" s="39">
        <v>8.8999999999999996E-2</v>
      </c>
    </row>
    <row r="72" spans="1:10" ht="27.75" customHeight="1" x14ac:dyDescent="0.2">
      <c r="A72" s="171" t="s">
        <v>678</v>
      </c>
      <c r="B72" s="24" t="s">
        <v>987</v>
      </c>
      <c r="C72" s="180">
        <v>0</v>
      </c>
      <c r="D72" s="136">
        <v>1.179</v>
      </c>
      <c r="E72" s="137">
        <v>0.20499999999999999</v>
      </c>
      <c r="F72" s="138">
        <v>1.0999999999999999E-2</v>
      </c>
      <c r="G72" s="173">
        <v>6.16</v>
      </c>
      <c r="H72" s="173">
        <v>3.06</v>
      </c>
      <c r="I72" s="179">
        <v>4.2300000000000004</v>
      </c>
      <c r="J72" s="39">
        <v>8.3000000000000004E-2</v>
      </c>
    </row>
    <row r="73" spans="1:10" ht="27.75" customHeight="1" x14ac:dyDescent="0.2">
      <c r="A73" s="171" t="s">
        <v>679</v>
      </c>
      <c r="B73" s="24" t="s">
        <v>987</v>
      </c>
      <c r="C73" s="180">
        <v>0</v>
      </c>
      <c r="D73" s="136">
        <v>1.179</v>
      </c>
      <c r="E73" s="137">
        <v>0.20499999999999999</v>
      </c>
      <c r="F73" s="138">
        <v>1.0999999999999999E-2</v>
      </c>
      <c r="G73" s="173">
        <v>187.89</v>
      </c>
      <c r="H73" s="173">
        <v>3.06</v>
      </c>
      <c r="I73" s="179">
        <v>4.2300000000000004</v>
      </c>
      <c r="J73" s="39">
        <v>8.3000000000000004E-2</v>
      </c>
    </row>
    <row r="74" spans="1:10" ht="27.75" customHeight="1" x14ac:dyDescent="0.2">
      <c r="A74" s="171" t="s">
        <v>680</v>
      </c>
      <c r="B74" s="24" t="s">
        <v>987</v>
      </c>
      <c r="C74" s="180">
        <v>0</v>
      </c>
      <c r="D74" s="136">
        <v>1.179</v>
      </c>
      <c r="E74" s="137">
        <v>0.20499999999999999</v>
      </c>
      <c r="F74" s="138">
        <v>1.0999999999999999E-2</v>
      </c>
      <c r="G74" s="173">
        <v>342.04</v>
      </c>
      <c r="H74" s="173">
        <v>3.06</v>
      </c>
      <c r="I74" s="179">
        <v>4.2300000000000004</v>
      </c>
      <c r="J74" s="39">
        <v>8.3000000000000004E-2</v>
      </c>
    </row>
    <row r="75" spans="1:10" ht="27.75" customHeight="1" x14ac:dyDescent="0.2">
      <c r="A75" s="171" t="s">
        <v>681</v>
      </c>
      <c r="B75" s="24" t="s">
        <v>987</v>
      </c>
      <c r="C75" s="180">
        <v>0</v>
      </c>
      <c r="D75" s="136">
        <v>1.179</v>
      </c>
      <c r="E75" s="137">
        <v>0.20499999999999999</v>
      </c>
      <c r="F75" s="138">
        <v>1.0999999999999999E-2</v>
      </c>
      <c r="G75" s="173">
        <v>526.94000000000005</v>
      </c>
      <c r="H75" s="173">
        <v>3.06</v>
      </c>
      <c r="I75" s="179">
        <v>4.2300000000000004</v>
      </c>
      <c r="J75" s="39">
        <v>8.3000000000000004E-2</v>
      </c>
    </row>
    <row r="76" spans="1:10" ht="27.75" customHeight="1" x14ac:dyDescent="0.2">
      <c r="A76" s="171" t="s">
        <v>682</v>
      </c>
      <c r="B76" s="24" t="s">
        <v>987</v>
      </c>
      <c r="C76" s="180">
        <v>0</v>
      </c>
      <c r="D76" s="136">
        <v>1.179</v>
      </c>
      <c r="E76" s="137">
        <v>0.20499999999999999</v>
      </c>
      <c r="F76" s="138">
        <v>1.0999999999999999E-2</v>
      </c>
      <c r="G76" s="173">
        <v>819.24</v>
      </c>
      <c r="H76" s="173">
        <v>3.06</v>
      </c>
      <c r="I76" s="179">
        <v>4.2300000000000004</v>
      </c>
      <c r="J76" s="39">
        <v>8.3000000000000004E-2</v>
      </c>
    </row>
    <row r="77" spans="1:10" ht="27.75" customHeight="1" x14ac:dyDescent="0.2">
      <c r="A77" s="171" t="s">
        <v>683</v>
      </c>
      <c r="B77" s="24" t="s">
        <v>987</v>
      </c>
      <c r="C77" s="180">
        <v>0</v>
      </c>
      <c r="D77" s="136">
        <v>0.91400000000000003</v>
      </c>
      <c r="E77" s="137">
        <v>0.159</v>
      </c>
      <c r="F77" s="138">
        <v>6.0000000000000001E-3</v>
      </c>
      <c r="G77" s="173">
        <v>64.150000000000006</v>
      </c>
      <c r="H77" s="173">
        <v>3.69</v>
      </c>
      <c r="I77" s="179">
        <v>4.87</v>
      </c>
      <c r="J77" s="39">
        <v>4.2000000000000003E-2</v>
      </c>
    </row>
    <row r="78" spans="1:10" ht="27.75" customHeight="1" x14ac:dyDescent="0.2">
      <c r="A78" s="171" t="s">
        <v>684</v>
      </c>
      <c r="B78" s="24" t="s">
        <v>987</v>
      </c>
      <c r="C78" s="180">
        <v>0</v>
      </c>
      <c r="D78" s="136">
        <v>0.91400000000000003</v>
      </c>
      <c r="E78" s="137">
        <v>0.159</v>
      </c>
      <c r="F78" s="138">
        <v>6.0000000000000001E-3</v>
      </c>
      <c r="G78" s="173">
        <v>1067.3900000000001</v>
      </c>
      <c r="H78" s="173">
        <v>3.69</v>
      </c>
      <c r="I78" s="179">
        <v>4.87</v>
      </c>
      <c r="J78" s="39">
        <v>4.2000000000000003E-2</v>
      </c>
    </row>
    <row r="79" spans="1:10" ht="27.75" customHeight="1" x14ac:dyDescent="0.2">
      <c r="A79" s="171" t="s">
        <v>685</v>
      </c>
      <c r="B79" s="24" t="s">
        <v>987</v>
      </c>
      <c r="C79" s="180">
        <v>0</v>
      </c>
      <c r="D79" s="136">
        <v>0.91400000000000003</v>
      </c>
      <c r="E79" s="137">
        <v>0.159</v>
      </c>
      <c r="F79" s="138">
        <v>6.0000000000000001E-3</v>
      </c>
      <c r="G79" s="173">
        <v>3379.28</v>
      </c>
      <c r="H79" s="173">
        <v>3.69</v>
      </c>
      <c r="I79" s="179">
        <v>4.87</v>
      </c>
      <c r="J79" s="39">
        <v>4.2000000000000003E-2</v>
      </c>
    </row>
    <row r="80" spans="1:10" ht="27.75" customHeight="1" x14ac:dyDescent="0.2">
      <c r="A80" s="171" t="s">
        <v>686</v>
      </c>
      <c r="B80" s="24" t="s">
        <v>987</v>
      </c>
      <c r="C80" s="180">
        <v>0</v>
      </c>
      <c r="D80" s="136">
        <v>0.91400000000000003</v>
      </c>
      <c r="E80" s="137">
        <v>0.159</v>
      </c>
      <c r="F80" s="138">
        <v>6.0000000000000001E-3</v>
      </c>
      <c r="G80" s="173">
        <v>7454.04</v>
      </c>
      <c r="H80" s="173">
        <v>3.69</v>
      </c>
      <c r="I80" s="179">
        <v>4.87</v>
      </c>
      <c r="J80" s="39">
        <v>4.2000000000000003E-2</v>
      </c>
    </row>
    <row r="81" spans="1:10" ht="27.75" customHeight="1" x14ac:dyDescent="0.2">
      <c r="A81" s="171" t="s">
        <v>687</v>
      </c>
      <c r="B81" s="24" t="s">
        <v>987</v>
      </c>
      <c r="C81" s="180">
        <v>0</v>
      </c>
      <c r="D81" s="136">
        <v>0.91400000000000003</v>
      </c>
      <c r="E81" s="137">
        <v>0.159</v>
      </c>
      <c r="F81" s="138">
        <v>6.0000000000000001E-3</v>
      </c>
      <c r="G81" s="173">
        <v>22860.28</v>
      </c>
      <c r="H81" s="173">
        <v>3.69</v>
      </c>
      <c r="I81" s="179">
        <v>4.87</v>
      </c>
      <c r="J81" s="39">
        <v>4.2000000000000003E-2</v>
      </c>
    </row>
    <row r="82" spans="1:10" ht="27.75" customHeight="1" x14ac:dyDescent="0.2">
      <c r="A82" s="171" t="s">
        <v>479</v>
      </c>
      <c r="B82" s="24" t="s">
        <v>987</v>
      </c>
      <c r="C82" s="180" t="s">
        <v>465</v>
      </c>
      <c r="D82" s="139">
        <v>7.1040000000000001</v>
      </c>
      <c r="E82" s="140">
        <v>1.1519999999999999</v>
      </c>
      <c r="F82" s="138">
        <v>0.89200000000000002</v>
      </c>
      <c r="G82" s="174" t="s">
        <v>759</v>
      </c>
      <c r="H82" s="174" t="s">
        <v>759</v>
      </c>
      <c r="I82" s="178" t="s">
        <v>759</v>
      </c>
      <c r="J82" s="40" t="s">
        <v>759</v>
      </c>
    </row>
    <row r="83" spans="1:10" ht="27.75" customHeight="1" x14ac:dyDescent="0.2">
      <c r="A83" s="171" t="s">
        <v>480</v>
      </c>
      <c r="B83" s="24" t="s">
        <v>987</v>
      </c>
      <c r="C83" s="180">
        <v>0</v>
      </c>
      <c r="D83" s="136">
        <v>-2.625</v>
      </c>
      <c r="E83" s="137">
        <v>-0.41499999999999998</v>
      </c>
      <c r="F83" s="138">
        <v>-3.9E-2</v>
      </c>
      <c r="G83" s="173">
        <v>0</v>
      </c>
      <c r="H83" s="174" t="s">
        <v>759</v>
      </c>
      <c r="I83" s="178" t="s">
        <v>759</v>
      </c>
      <c r="J83" s="40" t="s">
        <v>759</v>
      </c>
    </row>
    <row r="84" spans="1:10" ht="27.75" customHeight="1" x14ac:dyDescent="0.2">
      <c r="A84" s="171" t="s">
        <v>481</v>
      </c>
      <c r="B84" s="24" t="s">
        <v>987</v>
      </c>
      <c r="C84" s="180">
        <v>0</v>
      </c>
      <c r="D84" s="136">
        <v>-2.4889999999999999</v>
      </c>
      <c r="E84" s="137">
        <v>-0.39900000000000002</v>
      </c>
      <c r="F84" s="138">
        <v>-3.5000000000000003E-2</v>
      </c>
      <c r="G84" s="173">
        <v>0</v>
      </c>
      <c r="H84" s="174" t="s">
        <v>759</v>
      </c>
      <c r="I84" s="178" t="s">
        <v>759</v>
      </c>
      <c r="J84" s="40" t="s">
        <v>759</v>
      </c>
    </row>
    <row r="85" spans="1:10" ht="27.75" customHeight="1" x14ac:dyDescent="0.2">
      <c r="A85" s="171" t="s">
        <v>482</v>
      </c>
      <c r="B85" s="24" t="s">
        <v>987</v>
      </c>
      <c r="C85" s="180">
        <v>0</v>
      </c>
      <c r="D85" s="136">
        <v>-2.625</v>
      </c>
      <c r="E85" s="137">
        <v>-0.41499999999999998</v>
      </c>
      <c r="F85" s="138">
        <v>-3.9E-2</v>
      </c>
      <c r="G85" s="173">
        <v>0</v>
      </c>
      <c r="H85" s="174" t="s">
        <v>759</v>
      </c>
      <c r="I85" s="178" t="s">
        <v>759</v>
      </c>
      <c r="J85" s="39">
        <v>0.13500000000000001</v>
      </c>
    </row>
    <row r="86" spans="1:10" ht="27.75" customHeight="1" x14ac:dyDescent="0.2">
      <c r="A86" s="171" t="s">
        <v>483</v>
      </c>
      <c r="B86" s="24" t="s">
        <v>987</v>
      </c>
      <c r="C86" s="180">
        <v>0</v>
      </c>
      <c r="D86" s="136">
        <v>-2.4889999999999999</v>
      </c>
      <c r="E86" s="137">
        <v>-0.39900000000000002</v>
      </c>
      <c r="F86" s="138">
        <v>-3.5000000000000003E-2</v>
      </c>
      <c r="G86" s="173">
        <v>0</v>
      </c>
      <c r="H86" s="174" t="s">
        <v>759</v>
      </c>
      <c r="I86" s="178" t="s">
        <v>759</v>
      </c>
      <c r="J86" s="39">
        <v>0.11899999999999999</v>
      </c>
    </row>
    <row r="87" spans="1:10" ht="27.75" customHeight="1" x14ac:dyDescent="0.2">
      <c r="A87" s="171" t="s">
        <v>484</v>
      </c>
      <c r="B87" s="24" t="s">
        <v>987</v>
      </c>
      <c r="C87" s="180">
        <v>0</v>
      </c>
      <c r="D87" s="136">
        <v>-1.8</v>
      </c>
      <c r="E87" s="137">
        <v>-0.313</v>
      </c>
      <c r="F87" s="138">
        <v>-1.7000000000000001E-2</v>
      </c>
      <c r="G87" s="173">
        <v>56.32</v>
      </c>
      <c r="H87" s="174" t="s">
        <v>759</v>
      </c>
      <c r="I87" s="178" t="s">
        <v>759</v>
      </c>
      <c r="J87" s="39">
        <v>0.13</v>
      </c>
    </row>
    <row r="88" spans="1:10" ht="27.75" customHeight="1" x14ac:dyDescent="0.2">
      <c r="A88" s="171" t="s">
        <v>644</v>
      </c>
      <c r="B88" s="24" t="s">
        <v>987</v>
      </c>
      <c r="C88" s="180" t="s">
        <v>699</v>
      </c>
      <c r="D88" s="136">
        <v>1.9950000000000001</v>
      </c>
      <c r="E88" s="137">
        <v>0.315</v>
      </c>
      <c r="F88" s="138">
        <v>0.03</v>
      </c>
      <c r="G88" s="173">
        <v>5.49</v>
      </c>
      <c r="H88" s="174" t="s">
        <v>759</v>
      </c>
      <c r="I88" s="178" t="s">
        <v>759</v>
      </c>
      <c r="J88" s="40" t="s">
        <v>759</v>
      </c>
    </row>
    <row r="89" spans="1:10" ht="27.75" customHeight="1" x14ac:dyDescent="0.2">
      <c r="A89" s="171" t="s">
        <v>645</v>
      </c>
      <c r="B89" s="24" t="s">
        <v>987</v>
      </c>
      <c r="C89" s="180" t="s">
        <v>463</v>
      </c>
      <c r="D89" s="136">
        <v>1.9950000000000001</v>
      </c>
      <c r="E89" s="137">
        <v>0.315</v>
      </c>
      <c r="F89" s="138">
        <v>0.03</v>
      </c>
      <c r="G89" s="174" t="s">
        <v>759</v>
      </c>
      <c r="H89" s="174" t="s">
        <v>759</v>
      </c>
      <c r="I89" s="178" t="s">
        <v>759</v>
      </c>
      <c r="J89" s="40" t="s">
        <v>759</v>
      </c>
    </row>
    <row r="90" spans="1:10" ht="27.75" customHeight="1" x14ac:dyDescent="0.2">
      <c r="A90" s="171" t="s">
        <v>646</v>
      </c>
      <c r="B90" s="24" t="s">
        <v>987</v>
      </c>
      <c r="C90" s="180" t="s">
        <v>700</v>
      </c>
      <c r="D90" s="136">
        <v>2.2709999999999999</v>
      </c>
      <c r="E90" s="137">
        <v>0.35899999999999999</v>
      </c>
      <c r="F90" s="138">
        <v>3.4000000000000002E-2</v>
      </c>
      <c r="G90" s="173">
        <v>3</v>
      </c>
      <c r="H90" s="174" t="s">
        <v>759</v>
      </c>
      <c r="I90" s="178" t="s">
        <v>759</v>
      </c>
      <c r="J90" s="40" t="s">
        <v>759</v>
      </c>
    </row>
    <row r="91" spans="1:10" ht="27.75" customHeight="1" x14ac:dyDescent="0.2">
      <c r="A91" s="171" t="s">
        <v>647</v>
      </c>
      <c r="B91" s="24" t="s">
        <v>987</v>
      </c>
      <c r="C91" s="180" t="s">
        <v>700</v>
      </c>
      <c r="D91" s="136">
        <v>2.2709999999999999</v>
      </c>
      <c r="E91" s="137">
        <v>0.35899999999999999</v>
      </c>
      <c r="F91" s="138">
        <v>3.4000000000000002E-2</v>
      </c>
      <c r="G91" s="173">
        <v>4.4800000000000004</v>
      </c>
      <c r="H91" s="174" t="s">
        <v>759</v>
      </c>
      <c r="I91" s="178" t="s">
        <v>759</v>
      </c>
      <c r="J91" s="40" t="s">
        <v>759</v>
      </c>
    </row>
    <row r="92" spans="1:10" ht="27.75" customHeight="1" x14ac:dyDescent="0.2">
      <c r="A92" s="171" t="s">
        <v>648</v>
      </c>
      <c r="B92" s="24" t="s">
        <v>987</v>
      </c>
      <c r="C92" s="180" t="s">
        <v>700</v>
      </c>
      <c r="D92" s="136">
        <v>2.2709999999999999</v>
      </c>
      <c r="E92" s="137">
        <v>0.35899999999999999</v>
      </c>
      <c r="F92" s="138">
        <v>3.4000000000000002E-2</v>
      </c>
      <c r="G92" s="173">
        <v>11.22</v>
      </c>
      <c r="H92" s="174" t="s">
        <v>759</v>
      </c>
      <c r="I92" s="178" t="s">
        <v>759</v>
      </c>
      <c r="J92" s="40" t="s">
        <v>759</v>
      </c>
    </row>
    <row r="93" spans="1:10" ht="27.75" customHeight="1" x14ac:dyDescent="0.2">
      <c r="A93" s="171" t="s">
        <v>649</v>
      </c>
      <c r="B93" s="24" t="s">
        <v>987</v>
      </c>
      <c r="C93" s="180" t="s">
        <v>700</v>
      </c>
      <c r="D93" s="136">
        <v>2.2709999999999999</v>
      </c>
      <c r="E93" s="137">
        <v>0.35899999999999999</v>
      </c>
      <c r="F93" s="138">
        <v>3.4000000000000002E-2</v>
      </c>
      <c r="G93" s="173">
        <v>23.17</v>
      </c>
      <c r="H93" s="174" t="s">
        <v>759</v>
      </c>
      <c r="I93" s="178" t="s">
        <v>759</v>
      </c>
      <c r="J93" s="40" t="s">
        <v>759</v>
      </c>
    </row>
    <row r="94" spans="1:10" ht="27.75" customHeight="1" x14ac:dyDescent="0.2">
      <c r="A94" s="171" t="s">
        <v>650</v>
      </c>
      <c r="B94" s="24" t="s">
        <v>987</v>
      </c>
      <c r="C94" s="180" t="s">
        <v>700</v>
      </c>
      <c r="D94" s="136">
        <v>2.2709999999999999</v>
      </c>
      <c r="E94" s="137">
        <v>0.35899999999999999</v>
      </c>
      <c r="F94" s="138">
        <v>3.4000000000000002E-2</v>
      </c>
      <c r="G94" s="173">
        <v>68.05</v>
      </c>
      <c r="H94" s="174" t="s">
        <v>759</v>
      </c>
      <c r="I94" s="178" t="s">
        <v>759</v>
      </c>
      <c r="J94" s="40" t="s">
        <v>759</v>
      </c>
    </row>
    <row r="95" spans="1:10" ht="27.75" customHeight="1" x14ac:dyDescent="0.2">
      <c r="A95" s="171" t="s">
        <v>485</v>
      </c>
      <c r="B95" s="24" t="s">
        <v>987</v>
      </c>
      <c r="C95" s="180" t="s">
        <v>464</v>
      </c>
      <c r="D95" s="136">
        <v>2.2709999999999999</v>
      </c>
      <c r="E95" s="137">
        <v>0.35899999999999999</v>
      </c>
      <c r="F95" s="138">
        <v>3.4000000000000002E-2</v>
      </c>
      <c r="G95" s="174" t="s">
        <v>759</v>
      </c>
      <c r="H95" s="174" t="s">
        <v>759</v>
      </c>
      <c r="I95" s="178" t="s">
        <v>759</v>
      </c>
      <c r="J95" s="40" t="s">
        <v>759</v>
      </c>
    </row>
    <row r="96" spans="1:10" ht="27.75" customHeight="1" x14ac:dyDescent="0.2">
      <c r="A96" s="171" t="s">
        <v>651</v>
      </c>
      <c r="B96" s="24" t="s">
        <v>987</v>
      </c>
      <c r="C96" s="180">
        <v>0</v>
      </c>
      <c r="D96" s="136">
        <v>1.413</v>
      </c>
      <c r="E96" s="137">
        <v>0.22900000000000001</v>
      </c>
      <c r="F96" s="138">
        <v>1.9E-2</v>
      </c>
      <c r="G96" s="173">
        <v>4.2</v>
      </c>
      <c r="H96" s="173">
        <v>1.44</v>
      </c>
      <c r="I96" s="179">
        <v>2.6</v>
      </c>
      <c r="J96" s="39">
        <v>7.1999999999999995E-2</v>
      </c>
    </row>
    <row r="97" spans="1:10" ht="27.75" customHeight="1" x14ac:dyDescent="0.2">
      <c r="A97" s="171" t="s">
        <v>652</v>
      </c>
      <c r="B97" s="24" t="s">
        <v>987</v>
      </c>
      <c r="C97" s="180">
        <v>0</v>
      </c>
      <c r="D97" s="136">
        <v>1.413</v>
      </c>
      <c r="E97" s="137">
        <v>0.22900000000000001</v>
      </c>
      <c r="F97" s="138">
        <v>1.9E-2</v>
      </c>
      <c r="G97" s="173">
        <v>100.57</v>
      </c>
      <c r="H97" s="173">
        <v>1.44</v>
      </c>
      <c r="I97" s="179">
        <v>2.6</v>
      </c>
      <c r="J97" s="39">
        <v>7.1999999999999995E-2</v>
      </c>
    </row>
    <row r="98" spans="1:10" ht="27.75" customHeight="1" x14ac:dyDescent="0.2">
      <c r="A98" s="171" t="s">
        <v>653</v>
      </c>
      <c r="B98" s="24" t="s">
        <v>987</v>
      </c>
      <c r="C98" s="180">
        <v>0</v>
      </c>
      <c r="D98" s="136">
        <v>1.413</v>
      </c>
      <c r="E98" s="137">
        <v>0.22900000000000001</v>
      </c>
      <c r="F98" s="138">
        <v>1.9E-2</v>
      </c>
      <c r="G98" s="173">
        <v>182.3</v>
      </c>
      <c r="H98" s="173">
        <v>1.44</v>
      </c>
      <c r="I98" s="179">
        <v>2.6</v>
      </c>
      <c r="J98" s="39">
        <v>7.1999999999999995E-2</v>
      </c>
    </row>
    <row r="99" spans="1:10" ht="27.75" customHeight="1" x14ac:dyDescent="0.2">
      <c r="A99" s="171" t="s">
        <v>654</v>
      </c>
      <c r="B99" s="24" t="s">
        <v>987</v>
      </c>
      <c r="C99" s="180">
        <v>0</v>
      </c>
      <c r="D99" s="136">
        <v>1.413</v>
      </c>
      <c r="E99" s="137">
        <v>0.22900000000000001</v>
      </c>
      <c r="F99" s="138">
        <v>1.9E-2</v>
      </c>
      <c r="G99" s="173">
        <v>280.33999999999997</v>
      </c>
      <c r="H99" s="173">
        <v>1.44</v>
      </c>
      <c r="I99" s="179">
        <v>2.6</v>
      </c>
      <c r="J99" s="39">
        <v>7.1999999999999995E-2</v>
      </c>
    </row>
    <row r="100" spans="1:10" ht="27.75" customHeight="1" x14ac:dyDescent="0.2">
      <c r="A100" s="171" t="s">
        <v>655</v>
      </c>
      <c r="B100" s="24" t="s">
        <v>987</v>
      </c>
      <c r="C100" s="180">
        <v>0</v>
      </c>
      <c r="D100" s="136">
        <v>1.413</v>
      </c>
      <c r="E100" s="137">
        <v>0.22900000000000001</v>
      </c>
      <c r="F100" s="138">
        <v>1.9E-2</v>
      </c>
      <c r="G100" s="173">
        <v>435.33</v>
      </c>
      <c r="H100" s="173">
        <v>1.44</v>
      </c>
      <c r="I100" s="179">
        <v>2.6</v>
      </c>
      <c r="J100" s="39">
        <v>7.1999999999999995E-2</v>
      </c>
    </row>
    <row r="101" spans="1:10" ht="27.75" customHeight="1" x14ac:dyDescent="0.2">
      <c r="A101" s="171" t="s">
        <v>656</v>
      </c>
      <c r="B101" s="24" t="s">
        <v>987</v>
      </c>
      <c r="C101" s="180">
        <v>0</v>
      </c>
      <c r="D101" s="136">
        <v>0.95199999999999996</v>
      </c>
      <c r="E101" s="137">
        <v>0.16600000000000001</v>
      </c>
      <c r="F101" s="138">
        <v>8.9999999999999993E-3</v>
      </c>
      <c r="G101" s="173">
        <v>4.99</v>
      </c>
      <c r="H101" s="173">
        <v>2.4700000000000002</v>
      </c>
      <c r="I101" s="179">
        <v>3.41</v>
      </c>
      <c r="J101" s="39">
        <v>6.7000000000000004E-2</v>
      </c>
    </row>
    <row r="102" spans="1:10" ht="27.75" customHeight="1" x14ac:dyDescent="0.2">
      <c r="A102" s="171" t="s">
        <v>657</v>
      </c>
      <c r="B102" s="24" t="s">
        <v>987</v>
      </c>
      <c r="C102" s="180">
        <v>0</v>
      </c>
      <c r="D102" s="136">
        <v>0.95199999999999996</v>
      </c>
      <c r="E102" s="137">
        <v>0.16600000000000001</v>
      </c>
      <c r="F102" s="138">
        <v>8.9999999999999993E-3</v>
      </c>
      <c r="G102" s="173">
        <v>151.79</v>
      </c>
      <c r="H102" s="173">
        <v>2.4700000000000002</v>
      </c>
      <c r="I102" s="179">
        <v>3.41</v>
      </c>
      <c r="J102" s="39">
        <v>6.7000000000000004E-2</v>
      </c>
    </row>
    <row r="103" spans="1:10" ht="27.75" customHeight="1" x14ac:dyDescent="0.2">
      <c r="A103" s="171" t="s">
        <v>658</v>
      </c>
      <c r="B103" s="24" t="s">
        <v>987</v>
      </c>
      <c r="C103" s="180">
        <v>0</v>
      </c>
      <c r="D103" s="136">
        <v>0.95199999999999996</v>
      </c>
      <c r="E103" s="137">
        <v>0.16600000000000001</v>
      </c>
      <c r="F103" s="138">
        <v>8.9999999999999993E-3</v>
      </c>
      <c r="G103" s="173">
        <v>276.32</v>
      </c>
      <c r="H103" s="173">
        <v>2.4700000000000002</v>
      </c>
      <c r="I103" s="179">
        <v>3.41</v>
      </c>
      <c r="J103" s="39">
        <v>6.7000000000000004E-2</v>
      </c>
    </row>
    <row r="104" spans="1:10" ht="27.75" customHeight="1" x14ac:dyDescent="0.2">
      <c r="A104" s="171" t="s">
        <v>659</v>
      </c>
      <c r="B104" s="24" t="s">
        <v>987</v>
      </c>
      <c r="C104" s="180">
        <v>0</v>
      </c>
      <c r="D104" s="136">
        <v>0.95199999999999996</v>
      </c>
      <c r="E104" s="137">
        <v>0.16600000000000001</v>
      </c>
      <c r="F104" s="138">
        <v>8.9999999999999993E-3</v>
      </c>
      <c r="G104" s="173">
        <v>425.68</v>
      </c>
      <c r="H104" s="173">
        <v>2.4700000000000002</v>
      </c>
      <c r="I104" s="179">
        <v>3.41</v>
      </c>
      <c r="J104" s="39">
        <v>6.7000000000000004E-2</v>
      </c>
    </row>
    <row r="105" spans="1:10" ht="27.75" customHeight="1" x14ac:dyDescent="0.2">
      <c r="A105" s="171" t="s">
        <v>660</v>
      </c>
      <c r="B105" s="24" t="s">
        <v>987</v>
      </c>
      <c r="C105" s="180">
        <v>0</v>
      </c>
      <c r="D105" s="136">
        <v>0.95199999999999996</v>
      </c>
      <c r="E105" s="137">
        <v>0.16600000000000001</v>
      </c>
      <c r="F105" s="138">
        <v>8.9999999999999993E-3</v>
      </c>
      <c r="G105" s="173">
        <v>661.8</v>
      </c>
      <c r="H105" s="173">
        <v>2.4700000000000002</v>
      </c>
      <c r="I105" s="179">
        <v>3.41</v>
      </c>
      <c r="J105" s="39">
        <v>6.7000000000000004E-2</v>
      </c>
    </row>
    <row r="106" spans="1:10" ht="27.75" customHeight="1" x14ac:dyDescent="0.2">
      <c r="A106" s="171" t="s">
        <v>661</v>
      </c>
      <c r="B106" s="24" t="s">
        <v>987</v>
      </c>
      <c r="C106" s="180">
        <v>0</v>
      </c>
      <c r="D106" s="136">
        <v>0.73799999999999999</v>
      </c>
      <c r="E106" s="137">
        <v>0.129</v>
      </c>
      <c r="F106" s="138">
        <v>5.0000000000000001E-3</v>
      </c>
      <c r="G106" s="173">
        <v>51.83</v>
      </c>
      <c r="H106" s="173">
        <v>2.98</v>
      </c>
      <c r="I106" s="179">
        <v>3.93</v>
      </c>
      <c r="J106" s="39">
        <v>3.4000000000000002E-2</v>
      </c>
    </row>
    <row r="107" spans="1:10" ht="27.75" customHeight="1" x14ac:dyDescent="0.2">
      <c r="A107" s="171" t="s">
        <v>662</v>
      </c>
      <c r="B107" s="24" t="s">
        <v>987</v>
      </c>
      <c r="C107" s="180">
        <v>0</v>
      </c>
      <c r="D107" s="136">
        <v>0.73799999999999999</v>
      </c>
      <c r="E107" s="137">
        <v>0.129</v>
      </c>
      <c r="F107" s="138">
        <v>5.0000000000000001E-3</v>
      </c>
      <c r="G107" s="173">
        <v>862.26</v>
      </c>
      <c r="H107" s="173">
        <v>2.98</v>
      </c>
      <c r="I107" s="179">
        <v>3.93</v>
      </c>
      <c r="J107" s="39">
        <v>3.4000000000000002E-2</v>
      </c>
    </row>
    <row r="108" spans="1:10" ht="27.75" customHeight="1" x14ac:dyDescent="0.2">
      <c r="A108" s="171" t="s">
        <v>663</v>
      </c>
      <c r="B108" s="24" t="s">
        <v>987</v>
      </c>
      <c r="C108" s="180">
        <v>0</v>
      </c>
      <c r="D108" s="136">
        <v>0.73799999999999999</v>
      </c>
      <c r="E108" s="137">
        <v>0.129</v>
      </c>
      <c r="F108" s="138">
        <v>5.0000000000000001E-3</v>
      </c>
      <c r="G108" s="173">
        <v>2729.82</v>
      </c>
      <c r="H108" s="173">
        <v>2.98</v>
      </c>
      <c r="I108" s="179">
        <v>3.93</v>
      </c>
      <c r="J108" s="39">
        <v>3.4000000000000002E-2</v>
      </c>
    </row>
    <row r="109" spans="1:10" ht="27.75" customHeight="1" x14ac:dyDescent="0.2">
      <c r="A109" s="171" t="s">
        <v>664</v>
      </c>
      <c r="B109" s="24" t="s">
        <v>987</v>
      </c>
      <c r="C109" s="180">
        <v>0</v>
      </c>
      <c r="D109" s="136">
        <v>0.73799999999999999</v>
      </c>
      <c r="E109" s="137">
        <v>0.129</v>
      </c>
      <c r="F109" s="138">
        <v>5.0000000000000001E-3</v>
      </c>
      <c r="G109" s="173">
        <v>6021.43</v>
      </c>
      <c r="H109" s="173">
        <v>2.98</v>
      </c>
      <c r="I109" s="179">
        <v>3.93</v>
      </c>
      <c r="J109" s="39">
        <v>3.4000000000000002E-2</v>
      </c>
    </row>
    <row r="110" spans="1:10" ht="27.75" customHeight="1" x14ac:dyDescent="0.2">
      <c r="A110" s="171" t="s">
        <v>665</v>
      </c>
      <c r="B110" s="24" t="s">
        <v>987</v>
      </c>
      <c r="C110" s="180">
        <v>0</v>
      </c>
      <c r="D110" s="136">
        <v>0.73799999999999999</v>
      </c>
      <c r="E110" s="137">
        <v>0.129</v>
      </c>
      <c r="F110" s="138">
        <v>5.0000000000000001E-3</v>
      </c>
      <c r="G110" s="173">
        <v>18466.7</v>
      </c>
      <c r="H110" s="173">
        <v>2.98</v>
      </c>
      <c r="I110" s="179">
        <v>3.93</v>
      </c>
      <c r="J110" s="39">
        <v>3.4000000000000002E-2</v>
      </c>
    </row>
    <row r="111" spans="1:10" ht="27.75" customHeight="1" x14ac:dyDescent="0.2">
      <c r="A111" s="171" t="s">
        <v>486</v>
      </c>
      <c r="B111" s="24" t="s">
        <v>987</v>
      </c>
      <c r="C111" s="180" t="s">
        <v>465</v>
      </c>
      <c r="D111" s="139">
        <v>5.7389999999999999</v>
      </c>
      <c r="E111" s="140">
        <v>0.93100000000000005</v>
      </c>
      <c r="F111" s="138">
        <v>0.72099999999999997</v>
      </c>
      <c r="G111" s="174" t="s">
        <v>759</v>
      </c>
      <c r="H111" s="174" t="s">
        <v>759</v>
      </c>
      <c r="I111" s="178" t="s">
        <v>759</v>
      </c>
      <c r="J111" s="40" t="s">
        <v>759</v>
      </c>
    </row>
    <row r="112" spans="1:10" ht="27.75" customHeight="1" x14ac:dyDescent="0.2">
      <c r="A112" s="171" t="s">
        <v>487</v>
      </c>
      <c r="B112" s="24" t="s">
        <v>987</v>
      </c>
      <c r="C112" s="180">
        <v>0</v>
      </c>
      <c r="D112" s="136">
        <v>-2.121</v>
      </c>
      <c r="E112" s="137">
        <v>-0.33500000000000002</v>
      </c>
      <c r="F112" s="138">
        <v>-3.2000000000000001E-2</v>
      </c>
      <c r="G112" s="173">
        <v>0</v>
      </c>
      <c r="H112" s="174" t="s">
        <v>759</v>
      </c>
      <c r="I112" s="178" t="s">
        <v>759</v>
      </c>
      <c r="J112" s="40" t="s">
        <v>759</v>
      </c>
    </row>
    <row r="113" spans="1:10" ht="27.75" customHeight="1" x14ac:dyDescent="0.2">
      <c r="A113" s="171" t="s">
        <v>488</v>
      </c>
      <c r="B113" s="24" t="s">
        <v>987</v>
      </c>
      <c r="C113" s="180">
        <v>0</v>
      </c>
      <c r="D113" s="136">
        <v>-2.0110000000000001</v>
      </c>
      <c r="E113" s="137">
        <v>-0.32300000000000001</v>
      </c>
      <c r="F113" s="138">
        <v>-2.8000000000000001E-2</v>
      </c>
      <c r="G113" s="173">
        <v>0</v>
      </c>
      <c r="H113" s="174" t="s">
        <v>759</v>
      </c>
      <c r="I113" s="178" t="s">
        <v>759</v>
      </c>
      <c r="J113" s="40" t="s">
        <v>759</v>
      </c>
    </row>
    <row r="114" spans="1:10" ht="27.75" customHeight="1" x14ac:dyDescent="0.2">
      <c r="A114" s="171" t="s">
        <v>489</v>
      </c>
      <c r="B114" s="24" t="s">
        <v>987</v>
      </c>
      <c r="C114" s="180">
        <v>0</v>
      </c>
      <c r="D114" s="136">
        <v>-2.121</v>
      </c>
      <c r="E114" s="137">
        <v>-0.33500000000000002</v>
      </c>
      <c r="F114" s="138">
        <v>-3.2000000000000001E-2</v>
      </c>
      <c r="G114" s="173">
        <v>0</v>
      </c>
      <c r="H114" s="174" t="s">
        <v>759</v>
      </c>
      <c r="I114" s="178" t="s">
        <v>759</v>
      </c>
      <c r="J114" s="39">
        <v>0.109</v>
      </c>
    </row>
    <row r="115" spans="1:10" ht="27.75" customHeight="1" x14ac:dyDescent="0.2">
      <c r="A115" s="171" t="s">
        <v>490</v>
      </c>
      <c r="B115" s="24" t="s">
        <v>987</v>
      </c>
      <c r="C115" s="180">
        <v>0</v>
      </c>
      <c r="D115" s="136">
        <v>-2.0110000000000001</v>
      </c>
      <c r="E115" s="137">
        <v>-0.32300000000000001</v>
      </c>
      <c r="F115" s="138">
        <v>-2.8000000000000001E-2</v>
      </c>
      <c r="G115" s="173">
        <v>0</v>
      </c>
      <c r="H115" s="174" t="s">
        <v>759</v>
      </c>
      <c r="I115" s="178" t="s">
        <v>759</v>
      </c>
      <c r="J115" s="39">
        <v>9.6000000000000002E-2</v>
      </c>
    </row>
    <row r="116" spans="1:10" ht="27.75" customHeight="1" x14ac:dyDescent="0.2">
      <c r="A116" s="171" t="s">
        <v>491</v>
      </c>
      <c r="B116" s="24" t="s">
        <v>987</v>
      </c>
      <c r="C116" s="180">
        <v>0</v>
      </c>
      <c r="D116" s="136">
        <v>-1.454</v>
      </c>
      <c r="E116" s="137">
        <v>-0.253</v>
      </c>
      <c r="F116" s="138">
        <v>-1.4E-2</v>
      </c>
      <c r="G116" s="173">
        <v>45.5</v>
      </c>
      <c r="H116" s="174" t="s">
        <v>759</v>
      </c>
      <c r="I116" s="178" t="s">
        <v>759</v>
      </c>
      <c r="J116" s="39">
        <v>0.105</v>
      </c>
    </row>
    <row r="117" spans="1:10" ht="27.75" customHeight="1" x14ac:dyDescent="0.2">
      <c r="A117" s="171" t="s">
        <v>622</v>
      </c>
      <c r="B117" s="24" t="s">
        <v>987</v>
      </c>
      <c r="C117" s="180" t="s">
        <v>699</v>
      </c>
      <c r="D117" s="136">
        <v>1.9119999999999999</v>
      </c>
      <c r="E117" s="137">
        <v>0.30199999999999999</v>
      </c>
      <c r="F117" s="138">
        <v>2.8000000000000001E-2</v>
      </c>
      <c r="G117" s="173">
        <v>5.27</v>
      </c>
      <c r="H117" s="174" t="s">
        <v>759</v>
      </c>
      <c r="I117" s="178" t="s">
        <v>759</v>
      </c>
      <c r="J117" s="40" t="s">
        <v>759</v>
      </c>
    </row>
    <row r="118" spans="1:10" ht="27.75" customHeight="1" x14ac:dyDescent="0.2">
      <c r="A118" s="171" t="s">
        <v>623</v>
      </c>
      <c r="B118" s="24" t="s">
        <v>987</v>
      </c>
      <c r="C118" s="180" t="s">
        <v>463</v>
      </c>
      <c r="D118" s="136">
        <v>1.9119999999999999</v>
      </c>
      <c r="E118" s="137">
        <v>0.30199999999999999</v>
      </c>
      <c r="F118" s="138">
        <v>2.8000000000000001E-2</v>
      </c>
      <c r="G118" s="174" t="s">
        <v>759</v>
      </c>
      <c r="H118" s="174" t="s">
        <v>759</v>
      </c>
      <c r="I118" s="178" t="s">
        <v>759</v>
      </c>
      <c r="J118" s="40" t="s">
        <v>759</v>
      </c>
    </row>
    <row r="119" spans="1:10" ht="27.75" customHeight="1" x14ac:dyDescent="0.2">
      <c r="A119" s="171" t="s">
        <v>624</v>
      </c>
      <c r="B119" s="24" t="s">
        <v>987</v>
      </c>
      <c r="C119" s="180" t="s">
        <v>700</v>
      </c>
      <c r="D119" s="136">
        <v>2.1760000000000002</v>
      </c>
      <c r="E119" s="137">
        <v>0.34399999999999997</v>
      </c>
      <c r="F119" s="138">
        <v>3.2000000000000001E-2</v>
      </c>
      <c r="G119" s="173">
        <v>2.88</v>
      </c>
      <c r="H119" s="174" t="s">
        <v>759</v>
      </c>
      <c r="I119" s="178" t="s">
        <v>759</v>
      </c>
      <c r="J119" s="40" t="s">
        <v>759</v>
      </c>
    </row>
    <row r="120" spans="1:10" ht="27.75" customHeight="1" x14ac:dyDescent="0.2">
      <c r="A120" s="171" t="s">
        <v>625</v>
      </c>
      <c r="B120" s="24" t="s">
        <v>987</v>
      </c>
      <c r="C120" s="180" t="s">
        <v>700</v>
      </c>
      <c r="D120" s="136">
        <v>2.1760000000000002</v>
      </c>
      <c r="E120" s="137">
        <v>0.34399999999999997</v>
      </c>
      <c r="F120" s="138">
        <v>3.2000000000000001E-2</v>
      </c>
      <c r="G120" s="173">
        <v>4.29</v>
      </c>
      <c r="H120" s="174" t="s">
        <v>759</v>
      </c>
      <c r="I120" s="178" t="s">
        <v>759</v>
      </c>
      <c r="J120" s="40" t="s">
        <v>759</v>
      </c>
    </row>
    <row r="121" spans="1:10" ht="27.75" customHeight="1" x14ac:dyDescent="0.2">
      <c r="A121" s="171" t="s">
        <v>626</v>
      </c>
      <c r="B121" s="24" t="s">
        <v>987</v>
      </c>
      <c r="C121" s="180" t="s">
        <v>700</v>
      </c>
      <c r="D121" s="136">
        <v>2.1760000000000002</v>
      </c>
      <c r="E121" s="137">
        <v>0.34399999999999997</v>
      </c>
      <c r="F121" s="138">
        <v>3.2000000000000001E-2</v>
      </c>
      <c r="G121" s="173">
        <v>10.76</v>
      </c>
      <c r="H121" s="174" t="s">
        <v>759</v>
      </c>
      <c r="I121" s="178" t="s">
        <v>759</v>
      </c>
      <c r="J121" s="40" t="s">
        <v>759</v>
      </c>
    </row>
    <row r="122" spans="1:10" ht="27.75" customHeight="1" x14ac:dyDescent="0.2">
      <c r="A122" s="171" t="s">
        <v>627</v>
      </c>
      <c r="B122" s="24" t="s">
        <v>987</v>
      </c>
      <c r="C122" s="180" t="s">
        <v>700</v>
      </c>
      <c r="D122" s="136">
        <v>2.1760000000000002</v>
      </c>
      <c r="E122" s="137">
        <v>0.34399999999999997</v>
      </c>
      <c r="F122" s="138">
        <v>3.2000000000000001E-2</v>
      </c>
      <c r="G122" s="173">
        <v>22.21</v>
      </c>
      <c r="H122" s="174" t="s">
        <v>759</v>
      </c>
      <c r="I122" s="178" t="s">
        <v>759</v>
      </c>
      <c r="J122" s="40" t="s">
        <v>759</v>
      </c>
    </row>
    <row r="123" spans="1:10" ht="27.75" customHeight="1" x14ac:dyDescent="0.2">
      <c r="A123" s="171" t="s">
        <v>628</v>
      </c>
      <c r="B123" s="24" t="s">
        <v>987</v>
      </c>
      <c r="C123" s="180" t="s">
        <v>700</v>
      </c>
      <c r="D123" s="136">
        <v>2.1760000000000002</v>
      </c>
      <c r="E123" s="137">
        <v>0.34399999999999997</v>
      </c>
      <c r="F123" s="138">
        <v>3.2000000000000001E-2</v>
      </c>
      <c r="G123" s="173">
        <v>65.22</v>
      </c>
      <c r="H123" s="174" t="s">
        <v>759</v>
      </c>
      <c r="I123" s="178" t="s">
        <v>759</v>
      </c>
      <c r="J123" s="40" t="s">
        <v>759</v>
      </c>
    </row>
    <row r="124" spans="1:10" ht="27.75" customHeight="1" x14ac:dyDescent="0.2">
      <c r="A124" s="171" t="s">
        <v>492</v>
      </c>
      <c r="B124" s="24" t="s">
        <v>987</v>
      </c>
      <c r="C124" s="180" t="s">
        <v>464</v>
      </c>
      <c r="D124" s="136">
        <v>2.1760000000000002</v>
      </c>
      <c r="E124" s="137">
        <v>0.34399999999999997</v>
      </c>
      <c r="F124" s="138">
        <v>3.2000000000000001E-2</v>
      </c>
      <c r="G124" s="174" t="s">
        <v>759</v>
      </c>
      <c r="H124" s="174" t="s">
        <v>759</v>
      </c>
      <c r="I124" s="178" t="s">
        <v>759</v>
      </c>
      <c r="J124" s="40" t="s">
        <v>759</v>
      </c>
    </row>
    <row r="125" spans="1:10" ht="27.75" customHeight="1" x14ac:dyDescent="0.2">
      <c r="A125" s="171" t="s">
        <v>629</v>
      </c>
      <c r="B125" s="24" t="s">
        <v>987</v>
      </c>
      <c r="C125" s="180">
        <v>0</v>
      </c>
      <c r="D125" s="136">
        <v>1.3540000000000001</v>
      </c>
      <c r="E125" s="137">
        <v>0.219</v>
      </c>
      <c r="F125" s="138">
        <v>1.7999999999999999E-2</v>
      </c>
      <c r="G125" s="173">
        <v>4.03</v>
      </c>
      <c r="H125" s="173">
        <v>1.38</v>
      </c>
      <c r="I125" s="179">
        <v>2.4900000000000002</v>
      </c>
      <c r="J125" s="39">
        <v>6.9000000000000006E-2</v>
      </c>
    </row>
    <row r="126" spans="1:10" ht="27.75" customHeight="1" x14ac:dyDescent="0.2">
      <c r="A126" s="171" t="s">
        <v>630</v>
      </c>
      <c r="B126" s="24" t="s">
        <v>987</v>
      </c>
      <c r="C126" s="180">
        <v>0</v>
      </c>
      <c r="D126" s="136">
        <v>1.3540000000000001</v>
      </c>
      <c r="E126" s="137">
        <v>0.219</v>
      </c>
      <c r="F126" s="138">
        <v>1.7999999999999999E-2</v>
      </c>
      <c r="G126" s="173">
        <v>96.39</v>
      </c>
      <c r="H126" s="173">
        <v>1.38</v>
      </c>
      <c r="I126" s="179">
        <v>2.4900000000000002</v>
      </c>
      <c r="J126" s="39">
        <v>6.9000000000000006E-2</v>
      </c>
    </row>
    <row r="127" spans="1:10" ht="27.75" customHeight="1" x14ac:dyDescent="0.2">
      <c r="A127" s="171" t="s">
        <v>631</v>
      </c>
      <c r="B127" s="24" t="s">
        <v>987</v>
      </c>
      <c r="C127" s="180">
        <v>0</v>
      </c>
      <c r="D127" s="136">
        <v>1.3540000000000001</v>
      </c>
      <c r="E127" s="137">
        <v>0.219</v>
      </c>
      <c r="F127" s="138">
        <v>1.7999999999999999E-2</v>
      </c>
      <c r="G127" s="173">
        <v>174.72</v>
      </c>
      <c r="H127" s="173">
        <v>1.38</v>
      </c>
      <c r="I127" s="179">
        <v>2.4900000000000002</v>
      </c>
      <c r="J127" s="39">
        <v>6.9000000000000006E-2</v>
      </c>
    </row>
    <row r="128" spans="1:10" ht="27.75" customHeight="1" x14ac:dyDescent="0.2">
      <c r="A128" s="171" t="s">
        <v>632</v>
      </c>
      <c r="B128" s="24" t="s">
        <v>987</v>
      </c>
      <c r="C128" s="180">
        <v>0</v>
      </c>
      <c r="D128" s="136">
        <v>1.3540000000000001</v>
      </c>
      <c r="E128" s="137">
        <v>0.219</v>
      </c>
      <c r="F128" s="138">
        <v>1.7999999999999999E-2</v>
      </c>
      <c r="G128" s="173">
        <v>268.69</v>
      </c>
      <c r="H128" s="173">
        <v>1.38</v>
      </c>
      <c r="I128" s="179">
        <v>2.4900000000000002</v>
      </c>
      <c r="J128" s="39">
        <v>6.9000000000000006E-2</v>
      </c>
    </row>
    <row r="129" spans="1:10" ht="27.75" customHeight="1" x14ac:dyDescent="0.2">
      <c r="A129" s="171" t="s">
        <v>633</v>
      </c>
      <c r="B129" s="24" t="s">
        <v>987</v>
      </c>
      <c r="C129" s="180">
        <v>0</v>
      </c>
      <c r="D129" s="136">
        <v>1.3540000000000001</v>
      </c>
      <c r="E129" s="137">
        <v>0.219</v>
      </c>
      <c r="F129" s="138">
        <v>1.7999999999999999E-2</v>
      </c>
      <c r="G129" s="173">
        <v>417.23</v>
      </c>
      <c r="H129" s="173">
        <v>1.38</v>
      </c>
      <c r="I129" s="179">
        <v>2.4900000000000002</v>
      </c>
      <c r="J129" s="39">
        <v>6.9000000000000006E-2</v>
      </c>
    </row>
    <row r="130" spans="1:10" ht="27.75" customHeight="1" x14ac:dyDescent="0.2">
      <c r="A130" s="171" t="s">
        <v>634</v>
      </c>
      <c r="B130" s="24" t="s">
        <v>987</v>
      </c>
      <c r="C130" s="180">
        <v>0</v>
      </c>
      <c r="D130" s="136">
        <v>0.91300000000000003</v>
      </c>
      <c r="E130" s="137">
        <v>0.159</v>
      </c>
      <c r="F130" s="138">
        <v>8.9999999999999993E-3</v>
      </c>
      <c r="G130" s="173">
        <v>4.78</v>
      </c>
      <c r="H130" s="173">
        <v>2.37</v>
      </c>
      <c r="I130" s="179">
        <v>3.27</v>
      </c>
      <c r="J130" s="39">
        <v>6.4000000000000001E-2</v>
      </c>
    </row>
    <row r="131" spans="1:10" ht="27.75" customHeight="1" x14ac:dyDescent="0.2">
      <c r="A131" s="171" t="s">
        <v>635</v>
      </c>
      <c r="B131" s="24" t="s">
        <v>987</v>
      </c>
      <c r="C131" s="180">
        <v>0</v>
      </c>
      <c r="D131" s="136">
        <v>0.91300000000000003</v>
      </c>
      <c r="E131" s="137">
        <v>0.159</v>
      </c>
      <c r="F131" s="138">
        <v>8.9999999999999993E-3</v>
      </c>
      <c r="G131" s="173">
        <v>145.47999999999999</v>
      </c>
      <c r="H131" s="173">
        <v>2.37</v>
      </c>
      <c r="I131" s="179">
        <v>3.27</v>
      </c>
      <c r="J131" s="39">
        <v>6.4000000000000001E-2</v>
      </c>
    </row>
    <row r="132" spans="1:10" ht="27.75" customHeight="1" x14ac:dyDescent="0.2">
      <c r="A132" s="171" t="s">
        <v>636</v>
      </c>
      <c r="B132" s="24" t="s">
        <v>987</v>
      </c>
      <c r="C132" s="180">
        <v>0</v>
      </c>
      <c r="D132" s="136">
        <v>0.91300000000000003</v>
      </c>
      <c r="E132" s="137">
        <v>0.159</v>
      </c>
      <c r="F132" s="138">
        <v>8.9999999999999993E-3</v>
      </c>
      <c r="G132" s="173">
        <v>264.83</v>
      </c>
      <c r="H132" s="173">
        <v>2.37</v>
      </c>
      <c r="I132" s="179">
        <v>3.27</v>
      </c>
      <c r="J132" s="39">
        <v>6.4000000000000001E-2</v>
      </c>
    </row>
    <row r="133" spans="1:10" ht="27.75" customHeight="1" x14ac:dyDescent="0.2">
      <c r="A133" s="171" t="s">
        <v>637</v>
      </c>
      <c r="B133" s="24" t="s">
        <v>987</v>
      </c>
      <c r="C133" s="180">
        <v>0</v>
      </c>
      <c r="D133" s="136">
        <v>0.91300000000000003</v>
      </c>
      <c r="E133" s="137">
        <v>0.159</v>
      </c>
      <c r="F133" s="138">
        <v>8.9999999999999993E-3</v>
      </c>
      <c r="G133" s="173">
        <v>407.98</v>
      </c>
      <c r="H133" s="173">
        <v>2.37</v>
      </c>
      <c r="I133" s="179">
        <v>3.27</v>
      </c>
      <c r="J133" s="39">
        <v>6.4000000000000001E-2</v>
      </c>
    </row>
    <row r="134" spans="1:10" ht="27.75" customHeight="1" x14ac:dyDescent="0.2">
      <c r="A134" s="171" t="s">
        <v>638</v>
      </c>
      <c r="B134" s="24" t="s">
        <v>987</v>
      </c>
      <c r="C134" s="180">
        <v>0</v>
      </c>
      <c r="D134" s="136">
        <v>0.91300000000000003</v>
      </c>
      <c r="E134" s="137">
        <v>0.159</v>
      </c>
      <c r="F134" s="138">
        <v>8.9999999999999993E-3</v>
      </c>
      <c r="G134" s="173">
        <v>634.28</v>
      </c>
      <c r="H134" s="173">
        <v>2.37</v>
      </c>
      <c r="I134" s="179">
        <v>3.27</v>
      </c>
      <c r="J134" s="39">
        <v>6.4000000000000001E-2</v>
      </c>
    </row>
    <row r="135" spans="1:10" ht="27.75" customHeight="1" x14ac:dyDescent="0.2">
      <c r="A135" s="171" t="s">
        <v>639</v>
      </c>
      <c r="B135" s="24" t="s">
        <v>987</v>
      </c>
      <c r="C135" s="180">
        <v>0</v>
      </c>
      <c r="D135" s="136">
        <v>0.70799999999999996</v>
      </c>
      <c r="E135" s="137">
        <v>0.123</v>
      </c>
      <c r="F135" s="138">
        <v>5.0000000000000001E-3</v>
      </c>
      <c r="G135" s="173">
        <v>49.68</v>
      </c>
      <c r="H135" s="173">
        <v>2.86</v>
      </c>
      <c r="I135" s="179">
        <v>3.77</v>
      </c>
      <c r="J135" s="39">
        <v>3.2000000000000001E-2</v>
      </c>
    </row>
    <row r="136" spans="1:10" ht="27.75" customHeight="1" x14ac:dyDescent="0.2">
      <c r="A136" s="171" t="s">
        <v>640</v>
      </c>
      <c r="B136" s="24" t="s">
        <v>987</v>
      </c>
      <c r="C136" s="180">
        <v>0</v>
      </c>
      <c r="D136" s="136">
        <v>0.70799999999999996</v>
      </c>
      <c r="E136" s="137">
        <v>0.123</v>
      </c>
      <c r="F136" s="138">
        <v>5.0000000000000001E-3</v>
      </c>
      <c r="G136" s="173">
        <v>826.39</v>
      </c>
      <c r="H136" s="173">
        <v>2.86</v>
      </c>
      <c r="I136" s="179">
        <v>3.77</v>
      </c>
      <c r="J136" s="39">
        <v>3.2000000000000001E-2</v>
      </c>
    </row>
    <row r="137" spans="1:10" ht="27.75" customHeight="1" x14ac:dyDescent="0.2">
      <c r="A137" s="171" t="s">
        <v>641</v>
      </c>
      <c r="B137" s="24" t="s">
        <v>987</v>
      </c>
      <c r="C137" s="180">
        <v>0</v>
      </c>
      <c r="D137" s="136">
        <v>0.70799999999999996</v>
      </c>
      <c r="E137" s="137">
        <v>0.123</v>
      </c>
      <c r="F137" s="138">
        <v>5.0000000000000001E-3</v>
      </c>
      <c r="G137" s="173">
        <v>2616.2800000000002</v>
      </c>
      <c r="H137" s="173">
        <v>2.86</v>
      </c>
      <c r="I137" s="179">
        <v>3.77</v>
      </c>
      <c r="J137" s="39">
        <v>3.2000000000000001E-2</v>
      </c>
    </row>
    <row r="138" spans="1:10" ht="27.75" customHeight="1" x14ac:dyDescent="0.2">
      <c r="A138" s="171" t="s">
        <v>642</v>
      </c>
      <c r="B138" s="24" t="s">
        <v>987</v>
      </c>
      <c r="C138" s="180">
        <v>0</v>
      </c>
      <c r="D138" s="136">
        <v>0.70799999999999996</v>
      </c>
      <c r="E138" s="137">
        <v>0.123</v>
      </c>
      <c r="F138" s="138">
        <v>5.0000000000000001E-3</v>
      </c>
      <c r="G138" s="173">
        <v>5770.97</v>
      </c>
      <c r="H138" s="173">
        <v>2.86</v>
      </c>
      <c r="I138" s="179">
        <v>3.77</v>
      </c>
      <c r="J138" s="39">
        <v>3.2000000000000001E-2</v>
      </c>
    </row>
    <row r="139" spans="1:10" ht="27.75" customHeight="1" x14ac:dyDescent="0.2">
      <c r="A139" s="171" t="s">
        <v>643</v>
      </c>
      <c r="B139" s="24" t="s">
        <v>987</v>
      </c>
      <c r="C139" s="180">
        <v>0</v>
      </c>
      <c r="D139" s="136">
        <v>0.70799999999999996</v>
      </c>
      <c r="E139" s="137">
        <v>0.123</v>
      </c>
      <c r="F139" s="138">
        <v>5.0000000000000001E-3</v>
      </c>
      <c r="G139" s="173">
        <v>17698.580000000002</v>
      </c>
      <c r="H139" s="173">
        <v>2.86</v>
      </c>
      <c r="I139" s="179">
        <v>3.77</v>
      </c>
      <c r="J139" s="39">
        <v>3.2000000000000001E-2</v>
      </c>
    </row>
    <row r="140" spans="1:10" ht="27.75" customHeight="1" x14ac:dyDescent="0.2">
      <c r="A140" s="171" t="s">
        <v>493</v>
      </c>
      <c r="B140" s="24" t="s">
        <v>987</v>
      </c>
      <c r="C140" s="180" t="s">
        <v>465</v>
      </c>
      <c r="D140" s="139">
        <v>5.5</v>
      </c>
      <c r="E140" s="140">
        <v>0.89200000000000002</v>
      </c>
      <c r="F140" s="138">
        <v>0.69099999999999995</v>
      </c>
      <c r="G140" s="174" t="s">
        <v>759</v>
      </c>
      <c r="H140" s="174" t="s">
        <v>759</v>
      </c>
      <c r="I140" s="178" t="s">
        <v>759</v>
      </c>
      <c r="J140" s="40" t="s">
        <v>759</v>
      </c>
    </row>
    <row r="141" spans="1:10" ht="27.75" customHeight="1" x14ac:dyDescent="0.2">
      <c r="A141" s="171" t="s">
        <v>494</v>
      </c>
      <c r="B141" s="24" t="s">
        <v>987</v>
      </c>
      <c r="C141" s="180">
        <v>0</v>
      </c>
      <c r="D141" s="136">
        <v>-2.032</v>
      </c>
      <c r="E141" s="137">
        <v>-0.32100000000000001</v>
      </c>
      <c r="F141" s="138">
        <v>-0.03</v>
      </c>
      <c r="G141" s="173">
        <v>0</v>
      </c>
      <c r="H141" s="174" t="s">
        <v>759</v>
      </c>
      <c r="I141" s="178" t="s">
        <v>759</v>
      </c>
      <c r="J141" s="40" t="s">
        <v>759</v>
      </c>
    </row>
    <row r="142" spans="1:10" ht="27.75" customHeight="1" x14ac:dyDescent="0.2">
      <c r="A142" s="171" t="s">
        <v>495</v>
      </c>
      <c r="B142" s="24" t="s">
        <v>987</v>
      </c>
      <c r="C142" s="180">
        <v>0</v>
      </c>
      <c r="D142" s="136">
        <v>-1.927</v>
      </c>
      <c r="E142" s="137">
        <v>-0.309</v>
      </c>
      <c r="F142" s="138">
        <v>-2.7E-2</v>
      </c>
      <c r="G142" s="173">
        <v>0</v>
      </c>
      <c r="H142" s="174" t="s">
        <v>759</v>
      </c>
      <c r="I142" s="178" t="s">
        <v>759</v>
      </c>
      <c r="J142" s="40" t="s">
        <v>759</v>
      </c>
    </row>
    <row r="143" spans="1:10" ht="27.75" customHeight="1" x14ac:dyDescent="0.2">
      <c r="A143" s="171" t="s">
        <v>496</v>
      </c>
      <c r="B143" s="24" t="s">
        <v>987</v>
      </c>
      <c r="C143" s="180">
        <v>0</v>
      </c>
      <c r="D143" s="136">
        <v>-2.032</v>
      </c>
      <c r="E143" s="137">
        <v>-0.32100000000000001</v>
      </c>
      <c r="F143" s="138">
        <v>-0.03</v>
      </c>
      <c r="G143" s="173">
        <v>0</v>
      </c>
      <c r="H143" s="174" t="s">
        <v>759</v>
      </c>
      <c r="I143" s="178" t="s">
        <v>759</v>
      </c>
      <c r="J143" s="39">
        <v>0.104</v>
      </c>
    </row>
    <row r="144" spans="1:10" ht="27.75" customHeight="1" x14ac:dyDescent="0.2">
      <c r="A144" s="171" t="s">
        <v>497</v>
      </c>
      <c r="B144" s="24" t="s">
        <v>987</v>
      </c>
      <c r="C144" s="180">
        <v>0</v>
      </c>
      <c r="D144" s="136">
        <v>-1.927</v>
      </c>
      <c r="E144" s="137">
        <v>-0.309</v>
      </c>
      <c r="F144" s="138">
        <v>-2.7E-2</v>
      </c>
      <c r="G144" s="173">
        <v>0</v>
      </c>
      <c r="H144" s="174" t="s">
        <v>759</v>
      </c>
      <c r="I144" s="178" t="s">
        <v>759</v>
      </c>
      <c r="J144" s="39">
        <v>9.1999999999999998E-2</v>
      </c>
    </row>
    <row r="145" spans="1:10" ht="27.75" customHeight="1" x14ac:dyDescent="0.2">
      <c r="A145" s="171" t="s">
        <v>498</v>
      </c>
      <c r="B145" s="24" t="s">
        <v>987</v>
      </c>
      <c r="C145" s="180">
        <v>0</v>
      </c>
      <c r="D145" s="136">
        <v>-1.393</v>
      </c>
      <c r="E145" s="137">
        <v>-0.24199999999999999</v>
      </c>
      <c r="F145" s="138">
        <v>-1.2999999999999999E-2</v>
      </c>
      <c r="G145" s="173">
        <v>43.61</v>
      </c>
      <c r="H145" s="174" t="s">
        <v>759</v>
      </c>
      <c r="I145" s="178" t="s">
        <v>759</v>
      </c>
      <c r="J145" s="39">
        <v>0.10100000000000001</v>
      </c>
    </row>
    <row r="146" spans="1:10" ht="27.75" customHeight="1" x14ac:dyDescent="0.2">
      <c r="A146" s="171" t="s">
        <v>600</v>
      </c>
      <c r="B146" s="24" t="s">
        <v>987</v>
      </c>
      <c r="C146" s="180" t="s">
        <v>699</v>
      </c>
      <c r="D146" s="136">
        <v>1.252</v>
      </c>
      <c r="E146" s="137">
        <v>0.19800000000000001</v>
      </c>
      <c r="F146" s="138">
        <v>1.9E-2</v>
      </c>
      <c r="G146" s="173">
        <v>3.48</v>
      </c>
      <c r="H146" s="174" t="s">
        <v>759</v>
      </c>
      <c r="I146" s="178" t="s">
        <v>759</v>
      </c>
      <c r="J146" s="40" t="s">
        <v>759</v>
      </c>
    </row>
    <row r="147" spans="1:10" ht="27.75" customHeight="1" x14ac:dyDescent="0.2">
      <c r="A147" s="171" t="s">
        <v>601</v>
      </c>
      <c r="B147" s="24" t="s">
        <v>987</v>
      </c>
      <c r="C147" s="180" t="s">
        <v>463</v>
      </c>
      <c r="D147" s="136">
        <v>1.252</v>
      </c>
      <c r="E147" s="137">
        <v>0.19800000000000001</v>
      </c>
      <c r="F147" s="138">
        <v>1.9E-2</v>
      </c>
      <c r="G147" s="174" t="s">
        <v>759</v>
      </c>
      <c r="H147" s="174" t="s">
        <v>759</v>
      </c>
      <c r="I147" s="178" t="s">
        <v>759</v>
      </c>
      <c r="J147" s="40" t="s">
        <v>759</v>
      </c>
    </row>
    <row r="148" spans="1:10" ht="27.75" customHeight="1" x14ac:dyDescent="0.2">
      <c r="A148" s="171" t="s">
        <v>602</v>
      </c>
      <c r="B148" s="24" t="s">
        <v>987</v>
      </c>
      <c r="C148" s="180" t="s">
        <v>700</v>
      </c>
      <c r="D148" s="136">
        <v>1.425</v>
      </c>
      <c r="E148" s="137">
        <v>0.22500000000000001</v>
      </c>
      <c r="F148" s="138">
        <v>2.1000000000000001E-2</v>
      </c>
      <c r="G148" s="173">
        <v>1.91</v>
      </c>
      <c r="H148" s="174" t="s">
        <v>759</v>
      </c>
      <c r="I148" s="178" t="s">
        <v>759</v>
      </c>
      <c r="J148" s="40" t="s">
        <v>759</v>
      </c>
    </row>
    <row r="149" spans="1:10" ht="27.75" customHeight="1" x14ac:dyDescent="0.2">
      <c r="A149" s="171" t="s">
        <v>603</v>
      </c>
      <c r="B149" s="24" t="s">
        <v>987</v>
      </c>
      <c r="C149" s="180" t="s">
        <v>700</v>
      </c>
      <c r="D149" s="136">
        <v>1.425</v>
      </c>
      <c r="E149" s="137">
        <v>0.22500000000000001</v>
      </c>
      <c r="F149" s="138">
        <v>2.1000000000000001E-2</v>
      </c>
      <c r="G149" s="173">
        <v>2.83</v>
      </c>
      <c r="H149" s="174" t="s">
        <v>759</v>
      </c>
      <c r="I149" s="178" t="s">
        <v>759</v>
      </c>
      <c r="J149" s="40" t="s">
        <v>759</v>
      </c>
    </row>
    <row r="150" spans="1:10" ht="27.75" customHeight="1" x14ac:dyDescent="0.2">
      <c r="A150" s="171" t="s">
        <v>604</v>
      </c>
      <c r="B150" s="24" t="s">
        <v>987</v>
      </c>
      <c r="C150" s="180" t="s">
        <v>700</v>
      </c>
      <c r="D150" s="136">
        <v>1.425</v>
      </c>
      <c r="E150" s="137">
        <v>0.22500000000000001</v>
      </c>
      <c r="F150" s="138">
        <v>2.1000000000000001E-2</v>
      </c>
      <c r="G150" s="173">
        <v>7.07</v>
      </c>
      <c r="H150" s="174" t="s">
        <v>759</v>
      </c>
      <c r="I150" s="178" t="s">
        <v>759</v>
      </c>
      <c r="J150" s="40" t="s">
        <v>759</v>
      </c>
    </row>
    <row r="151" spans="1:10" ht="27.75" customHeight="1" x14ac:dyDescent="0.2">
      <c r="A151" s="171" t="s">
        <v>605</v>
      </c>
      <c r="B151" s="24" t="s">
        <v>987</v>
      </c>
      <c r="C151" s="180" t="s">
        <v>700</v>
      </c>
      <c r="D151" s="136">
        <v>1.425</v>
      </c>
      <c r="E151" s="137">
        <v>0.22500000000000001</v>
      </c>
      <c r="F151" s="138">
        <v>2.1000000000000001E-2</v>
      </c>
      <c r="G151" s="173">
        <v>14.56</v>
      </c>
      <c r="H151" s="174" t="s">
        <v>759</v>
      </c>
      <c r="I151" s="178" t="s">
        <v>759</v>
      </c>
      <c r="J151" s="40" t="s">
        <v>759</v>
      </c>
    </row>
    <row r="152" spans="1:10" ht="27.75" customHeight="1" x14ac:dyDescent="0.2">
      <c r="A152" s="171" t="s">
        <v>606</v>
      </c>
      <c r="B152" s="24" t="s">
        <v>987</v>
      </c>
      <c r="C152" s="180" t="s">
        <v>700</v>
      </c>
      <c r="D152" s="136">
        <v>1.425</v>
      </c>
      <c r="E152" s="137">
        <v>0.22500000000000001</v>
      </c>
      <c r="F152" s="138">
        <v>2.1000000000000001E-2</v>
      </c>
      <c r="G152" s="173">
        <v>42.73</v>
      </c>
      <c r="H152" s="174" t="s">
        <v>759</v>
      </c>
      <c r="I152" s="178" t="s">
        <v>759</v>
      </c>
      <c r="J152" s="40" t="s">
        <v>759</v>
      </c>
    </row>
    <row r="153" spans="1:10" ht="27.75" customHeight="1" x14ac:dyDescent="0.2">
      <c r="A153" s="171" t="s">
        <v>499</v>
      </c>
      <c r="B153" s="24" t="s">
        <v>987</v>
      </c>
      <c r="C153" s="180" t="s">
        <v>464</v>
      </c>
      <c r="D153" s="136">
        <v>1.425</v>
      </c>
      <c r="E153" s="137">
        <v>0.22500000000000001</v>
      </c>
      <c r="F153" s="138">
        <v>2.1000000000000001E-2</v>
      </c>
      <c r="G153" s="174" t="s">
        <v>759</v>
      </c>
      <c r="H153" s="174" t="s">
        <v>759</v>
      </c>
      <c r="I153" s="178" t="s">
        <v>759</v>
      </c>
      <c r="J153" s="40" t="s">
        <v>759</v>
      </c>
    </row>
    <row r="154" spans="1:10" ht="27.75" customHeight="1" x14ac:dyDescent="0.2">
      <c r="A154" s="171" t="s">
        <v>607</v>
      </c>
      <c r="B154" s="24" t="s">
        <v>987</v>
      </c>
      <c r="C154" s="180">
        <v>0</v>
      </c>
      <c r="D154" s="136">
        <v>0.88600000000000001</v>
      </c>
      <c r="E154" s="137">
        <v>0.14399999999999999</v>
      </c>
      <c r="F154" s="138">
        <v>1.2E-2</v>
      </c>
      <c r="G154" s="173">
        <v>2.66</v>
      </c>
      <c r="H154" s="173">
        <v>0.9</v>
      </c>
      <c r="I154" s="179">
        <v>1.63</v>
      </c>
      <c r="J154" s="39">
        <v>4.4999999999999998E-2</v>
      </c>
    </row>
    <row r="155" spans="1:10" ht="27.75" customHeight="1" x14ac:dyDescent="0.2">
      <c r="A155" s="171" t="s">
        <v>608</v>
      </c>
      <c r="B155" s="24" t="s">
        <v>987</v>
      </c>
      <c r="C155" s="180">
        <v>0</v>
      </c>
      <c r="D155" s="136">
        <v>0.88600000000000001</v>
      </c>
      <c r="E155" s="137">
        <v>0.14399999999999999</v>
      </c>
      <c r="F155" s="138">
        <v>1.2E-2</v>
      </c>
      <c r="G155" s="173">
        <v>63.13</v>
      </c>
      <c r="H155" s="173">
        <v>0.9</v>
      </c>
      <c r="I155" s="179">
        <v>1.63</v>
      </c>
      <c r="J155" s="39">
        <v>4.4999999999999998E-2</v>
      </c>
    </row>
    <row r="156" spans="1:10" ht="27.75" customHeight="1" x14ac:dyDescent="0.2">
      <c r="A156" s="171" t="s">
        <v>609</v>
      </c>
      <c r="B156" s="24" t="s">
        <v>987</v>
      </c>
      <c r="C156" s="180">
        <v>0</v>
      </c>
      <c r="D156" s="136">
        <v>0.88600000000000001</v>
      </c>
      <c r="E156" s="137">
        <v>0.14399999999999999</v>
      </c>
      <c r="F156" s="138">
        <v>1.2E-2</v>
      </c>
      <c r="G156" s="173">
        <v>114.41</v>
      </c>
      <c r="H156" s="173">
        <v>0.9</v>
      </c>
      <c r="I156" s="179">
        <v>1.63</v>
      </c>
      <c r="J156" s="39">
        <v>4.4999999999999998E-2</v>
      </c>
    </row>
    <row r="157" spans="1:10" ht="27.75" customHeight="1" x14ac:dyDescent="0.2">
      <c r="A157" s="171" t="s">
        <v>610</v>
      </c>
      <c r="B157" s="24" t="s">
        <v>987</v>
      </c>
      <c r="C157" s="180">
        <v>0</v>
      </c>
      <c r="D157" s="136">
        <v>0.88600000000000001</v>
      </c>
      <c r="E157" s="137">
        <v>0.14399999999999999</v>
      </c>
      <c r="F157" s="138">
        <v>1.2E-2</v>
      </c>
      <c r="G157" s="173">
        <v>175.93</v>
      </c>
      <c r="H157" s="173">
        <v>0.9</v>
      </c>
      <c r="I157" s="179">
        <v>1.63</v>
      </c>
      <c r="J157" s="39">
        <v>4.4999999999999998E-2</v>
      </c>
    </row>
    <row r="158" spans="1:10" ht="27.75" customHeight="1" x14ac:dyDescent="0.2">
      <c r="A158" s="171" t="s">
        <v>611</v>
      </c>
      <c r="B158" s="24" t="s">
        <v>987</v>
      </c>
      <c r="C158" s="180">
        <v>0</v>
      </c>
      <c r="D158" s="136">
        <v>0.88600000000000001</v>
      </c>
      <c r="E158" s="137">
        <v>0.14399999999999999</v>
      </c>
      <c r="F158" s="138">
        <v>1.2E-2</v>
      </c>
      <c r="G158" s="173">
        <v>273.18</v>
      </c>
      <c r="H158" s="173">
        <v>0.9</v>
      </c>
      <c r="I158" s="179">
        <v>1.63</v>
      </c>
      <c r="J158" s="39">
        <v>4.4999999999999998E-2</v>
      </c>
    </row>
    <row r="159" spans="1:10" ht="27.75" customHeight="1" x14ac:dyDescent="0.2">
      <c r="A159" s="171" t="s">
        <v>612</v>
      </c>
      <c r="B159" s="24" t="s">
        <v>987</v>
      </c>
      <c r="C159" s="180">
        <v>0</v>
      </c>
      <c r="D159" s="136">
        <v>0.59799999999999998</v>
      </c>
      <c r="E159" s="137">
        <v>0.104</v>
      </c>
      <c r="F159" s="138">
        <v>6.0000000000000001E-3</v>
      </c>
      <c r="G159" s="173">
        <v>3.15</v>
      </c>
      <c r="H159" s="173">
        <v>1.55</v>
      </c>
      <c r="I159" s="179">
        <v>2.14</v>
      </c>
      <c r="J159" s="39">
        <v>4.2000000000000003E-2</v>
      </c>
    </row>
    <row r="160" spans="1:10" ht="27.75" customHeight="1" x14ac:dyDescent="0.2">
      <c r="A160" s="171" t="s">
        <v>613</v>
      </c>
      <c r="B160" s="24" t="s">
        <v>987</v>
      </c>
      <c r="C160" s="180">
        <v>0</v>
      </c>
      <c r="D160" s="136">
        <v>0.59799999999999998</v>
      </c>
      <c r="E160" s="137">
        <v>0.104</v>
      </c>
      <c r="F160" s="138">
        <v>6.0000000000000001E-3</v>
      </c>
      <c r="G160" s="173">
        <v>95.27</v>
      </c>
      <c r="H160" s="173">
        <v>1.55</v>
      </c>
      <c r="I160" s="179">
        <v>2.14</v>
      </c>
      <c r="J160" s="39">
        <v>4.2000000000000003E-2</v>
      </c>
    </row>
    <row r="161" spans="1:10" ht="27.75" customHeight="1" x14ac:dyDescent="0.2">
      <c r="A161" s="171" t="s">
        <v>614</v>
      </c>
      <c r="B161" s="24" t="s">
        <v>987</v>
      </c>
      <c r="C161" s="180">
        <v>0</v>
      </c>
      <c r="D161" s="136">
        <v>0.59799999999999998</v>
      </c>
      <c r="E161" s="137">
        <v>0.104</v>
      </c>
      <c r="F161" s="138">
        <v>6.0000000000000001E-3</v>
      </c>
      <c r="G161" s="173">
        <v>173.4</v>
      </c>
      <c r="H161" s="173">
        <v>1.55</v>
      </c>
      <c r="I161" s="179">
        <v>2.14</v>
      </c>
      <c r="J161" s="39">
        <v>4.2000000000000003E-2</v>
      </c>
    </row>
    <row r="162" spans="1:10" ht="27.75" customHeight="1" x14ac:dyDescent="0.2">
      <c r="A162" s="171" t="s">
        <v>615</v>
      </c>
      <c r="B162" s="24" t="s">
        <v>987</v>
      </c>
      <c r="C162" s="180">
        <v>0</v>
      </c>
      <c r="D162" s="136">
        <v>0.59799999999999998</v>
      </c>
      <c r="E162" s="137">
        <v>0.104</v>
      </c>
      <c r="F162" s="138">
        <v>6.0000000000000001E-3</v>
      </c>
      <c r="G162" s="173">
        <v>267.13</v>
      </c>
      <c r="H162" s="173">
        <v>1.55</v>
      </c>
      <c r="I162" s="179">
        <v>2.14</v>
      </c>
      <c r="J162" s="39">
        <v>4.2000000000000003E-2</v>
      </c>
    </row>
    <row r="163" spans="1:10" ht="27.75" customHeight="1" x14ac:dyDescent="0.2">
      <c r="A163" s="171" t="s">
        <v>616</v>
      </c>
      <c r="B163" s="24" t="s">
        <v>987</v>
      </c>
      <c r="C163" s="180">
        <v>0</v>
      </c>
      <c r="D163" s="136">
        <v>0.59799999999999998</v>
      </c>
      <c r="E163" s="137">
        <v>0.104</v>
      </c>
      <c r="F163" s="138">
        <v>6.0000000000000001E-3</v>
      </c>
      <c r="G163" s="173">
        <v>415.28</v>
      </c>
      <c r="H163" s="173">
        <v>1.55</v>
      </c>
      <c r="I163" s="179">
        <v>2.14</v>
      </c>
      <c r="J163" s="39">
        <v>4.2000000000000003E-2</v>
      </c>
    </row>
    <row r="164" spans="1:10" ht="27.75" customHeight="1" x14ac:dyDescent="0.2">
      <c r="A164" s="171" t="s">
        <v>617</v>
      </c>
      <c r="B164" s="24" t="s">
        <v>987</v>
      </c>
      <c r="C164" s="180">
        <v>0</v>
      </c>
      <c r="D164" s="136">
        <v>0.46300000000000002</v>
      </c>
      <c r="E164" s="137">
        <v>8.1000000000000003E-2</v>
      </c>
      <c r="F164" s="138">
        <v>3.0000000000000001E-3</v>
      </c>
      <c r="G164" s="173">
        <v>32.549999999999997</v>
      </c>
      <c r="H164" s="173">
        <v>1.87</v>
      </c>
      <c r="I164" s="179">
        <v>2.4700000000000002</v>
      </c>
      <c r="J164" s="39">
        <v>2.1000000000000001E-2</v>
      </c>
    </row>
    <row r="165" spans="1:10" ht="27.75" customHeight="1" x14ac:dyDescent="0.2">
      <c r="A165" s="171" t="s">
        <v>618</v>
      </c>
      <c r="B165" s="24" t="s">
        <v>987</v>
      </c>
      <c r="C165" s="180">
        <v>0</v>
      </c>
      <c r="D165" s="136">
        <v>0.46300000000000002</v>
      </c>
      <c r="E165" s="137">
        <v>8.1000000000000003E-2</v>
      </c>
      <c r="F165" s="138">
        <v>3.0000000000000001E-3</v>
      </c>
      <c r="G165" s="173">
        <v>541.05999999999995</v>
      </c>
      <c r="H165" s="173">
        <v>1.87</v>
      </c>
      <c r="I165" s="179">
        <v>2.4700000000000002</v>
      </c>
      <c r="J165" s="39">
        <v>2.1000000000000001E-2</v>
      </c>
    </row>
    <row r="166" spans="1:10" ht="27.75" customHeight="1" x14ac:dyDescent="0.2">
      <c r="A166" s="171" t="s">
        <v>619</v>
      </c>
      <c r="B166" s="24" t="s">
        <v>987</v>
      </c>
      <c r="C166" s="180">
        <v>0</v>
      </c>
      <c r="D166" s="136">
        <v>0.46300000000000002</v>
      </c>
      <c r="E166" s="137">
        <v>8.1000000000000003E-2</v>
      </c>
      <c r="F166" s="138">
        <v>3.0000000000000001E-3</v>
      </c>
      <c r="G166" s="173">
        <v>1712.9</v>
      </c>
      <c r="H166" s="173">
        <v>1.87</v>
      </c>
      <c r="I166" s="179">
        <v>2.4700000000000002</v>
      </c>
      <c r="J166" s="39">
        <v>2.1000000000000001E-2</v>
      </c>
    </row>
    <row r="167" spans="1:10" ht="27.75" customHeight="1" x14ac:dyDescent="0.2">
      <c r="A167" s="171" t="s">
        <v>620</v>
      </c>
      <c r="B167" s="24" t="s">
        <v>987</v>
      </c>
      <c r="C167" s="180">
        <v>0</v>
      </c>
      <c r="D167" s="136">
        <v>0.46300000000000002</v>
      </c>
      <c r="E167" s="137">
        <v>8.1000000000000003E-2</v>
      </c>
      <c r="F167" s="138">
        <v>3.0000000000000001E-3</v>
      </c>
      <c r="G167" s="173">
        <v>3778.28</v>
      </c>
      <c r="H167" s="173">
        <v>1.87</v>
      </c>
      <c r="I167" s="179">
        <v>2.4700000000000002</v>
      </c>
      <c r="J167" s="39">
        <v>2.1000000000000001E-2</v>
      </c>
    </row>
    <row r="168" spans="1:10" ht="27.75" customHeight="1" x14ac:dyDescent="0.2">
      <c r="A168" s="171" t="s">
        <v>621</v>
      </c>
      <c r="B168" s="24" t="s">
        <v>987</v>
      </c>
      <c r="C168" s="180">
        <v>0</v>
      </c>
      <c r="D168" s="136">
        <v>0.46300000000000002</v>
      </c>
      <c r="E168" s="137">
        <v>8.1000000000000003E-2</v>
      </c>
      <c r="F168" s="138">
        <v>3.0000000000000001E-3</v>
      </c>
      <c r="G168" s="173">
        <v>11587.27</v>
      </c>
      <c r="H168" s="173">
        <v>1.87</v>
      </c>
      <c r="I168" s="179">
        <v>2.4700000000000002</v>
      </c>
      <c r="J168" s="39">
        <v>2.1000000000000001E-2</v>
      </c>
    </row>
    <row r="169" spans="1:10" ht="27.75" customHeight="1" x14ac:dyDescent="0.2">
      <c r="A169" s="171" t="s">
        <v>500</v>
      </c>
      <c r="B169" s="24" t="s">
        <v>987</v>
      </c>
      <c r="C169" s="180" t="s">
        <v>465</v>
      </c>
      <c r="D169" s="139">
        <v>3.601</v>
      </c>
      <c r="E169" s="140">
        <v>0.58399999999999996</v>
      </c>
      <c r="F169" s="138">
        <v>0.45200000000000001</v>
      </c>
      <c r="G169" s="174" t="s">
        <v>759</v>
      </c>
      <c r="H169" s="174" t="s">
        <v>759</v>
      </c>
      <c r="I169" s="178" t="s">
        <v>759</v>
      </c>
      <c r="J169" s="40" t="s">
        <v>759</v>
      </c>
    </row>
    <row r="170" spans="1:10" ht="27.75" customHeight="1" x14ac:dyDescent="0.2">
      <c r="A170" s="171" t="s">
        <v>501</v>
      </c>
      <c r="B170" s="24" t="s">
        <v>987</v>
      </c>
      <c r="C170" s="180">
        <v>0</v>
      </c>
      <c r="D170" s="136">
        <v>-1.331</v>
      </c>
      <c r="E170" s="137">
        <v>-0.21</v>
      </c>
      <c r="F170" s="138">
        <v>-0.02</v>
      </c>
      <c r="G170" s="173" t="s">
        <v>759</v>
      </c>
      <c r="H170" s="174" t="s">
        <v>759</v>
      </c>
      <c r="I170" s="178" t="s">
        <v>759</v>
      </c>
      <c r="J170" s="40" t="s">
        <v>759</v>
      </c>
    </row>
    <row r="171" spans="1:10" ht="27.75" customHeight="1" x14ac:dyDescent="0.2">
      <c r="A171" s="171" t="s">
        <v>502</v>
      </c>
      <c r="B171" s="24" t="s">
        <v>987</v>
      </c>
      <c r="C171" s="180">
        <v>0</v>
      </c>
      <c r="D171" s="136">
        <v>-1.262</v>
      </c>
      <c r="E171" s="137">
        <v>-0.20200000000000001</v>
      </c>
      <c r="F171" s="138">
        <v>-1.7999999999999999E-2</v>
      </c>
      <c r="G171" s="173" t="s">
        <v>759</v>
      </c>
      <c r="H171" s="174" t="s">
        <v>759</v>
      </c>
      <c r="I171" s="178" t="s">
        <v>759</v>
      </c>
      <c r="J171" s="40" t="s">
        <v>759</v>
      </c>
    </row>
    <row r="172" spans="1:10" ht="27.75" customHeight="1" x14ac:dyDescent="0.2">
      <c r="A172" s="171" t="s">
        <v>503</v>
      </c>
      <c r="B172" s="24" t="s">
        <v>987</v>
      </c>
      <c r="C172" s="180">
        <v>0</v>
      </c>
      <c r="D172" s="136">
        <v>-1.331</v>
      </c>
      <c r="E172" s="137">
        <v>-0.21</v>
      </c>
      <c r="F172" s="138">
        <v>-0.02</v>
      </c>
      <c r="G172" s="173" t="s">
        <v>759</v>
      </c>
      <c r="H172" s="174" t="s">
        <v>759</v>
      </c>
      <c r="I172" s="178" t="s">
        <v>759</v>
      </c>
      <c r="J172" s="39">
        <v>6.8000000000000005E-2</v>
      </c>
    </row>
    <row r="173" spans="1:10" ht="27.75" customHeight="1" x14ac:dyDescent="0.2">
      <c r="A173" s="171" t="s">
        <v>504</v>
      </c>
      <c r="B173" s="24" t="s">
        <v>987</v>
      </c>
      <c r="C173" s="180">
        <v>0</v>
      </c>
      <c r="D173" s="136">
        <v>-1.262</v>
      </c>
      <c r="E173" s="137">
        <v>-0.20200000000000001</v>
      </c>
      <c r="F173" s="138">
        <v>-1.7999999999999999E-2</v>
      </c>
      <c r="G173" s="173" t="s">
        <v>759</v>
      </c>
      <c r="H173" s="174" t="s">
        <v>759</v>
      </c>
      <c r="I173" s="178" t="s">
        <v>759</v>
      </c>
      <c r="J173" s="39">
        <v>0.06</v>
      </c>
    </row>
    <row r="174" spans="1:10" ht="27.75" customHeight="1" x14ac:dyDescent="0.2">
      <c r="A174" s="171" t="s">
        <v>505</v>
      </c>
      <c r="B174" s="24" t="s">
        <v>987</v>
      </c>
      <c r="C174" s="180">
        <v>0</v>
      </c>
      <c r="D174" s="136">
        <v>-0.91200000000000003</v>
      </c>
      <c r="E174" s="137">
        <v>-0.159</v>
      </c>
      <c r="F174" s="138">
        <v>-8.0000000000000002E-3</v>
      </c>
      <c r="G174" s="173">
        <v>28.55</v>
      </c>
      <c r="H174" s="174" t="s">
        <v>759</v>
      </c>
      <c r="I174" s="178" t="s">
        <v>759</v>
      </c>
      <c r="J174" s="39">
        <v>6.6000000000000003E-2</v>
      </c>
    </row>
    <row r="175" spans="1:10" ht="27.75" customHeight="1" x14ac:dyDescent="0.2">
      <c r="A175" s="171" t="s">
        <v>578</v>
      </c>
      <c r="B175" s="24" t="s">
        <v>987</v>
      </c>
      <c r="C175" s="180" t="s">
        <v>699</v>
      </c>
      <c r="D175" s="136">
        <v>0.26100000000000001</v>
      </c>
      <c r="E175" s="137">
        <v>4.1000000000000002E-2</v>
      </c>
      <c r="F175" s="138">
        <v>4.0000000000000001E-3</v>
      </c>
      <c r="G175" s="173">
        <v>0.8</v>
      </c>
      <c r="H175" s="174" t="s">
        <v>759</v>
      </c>
      <c r="I175" s="178" t="s">
        <v>759</v>
      </c>
      <c r="J175" s="40" t="s">
        <v>759</v>
      </c>
    </row>
    <row r="176" spans="1:10" ht="27.75" customHeight="1" x14ac:dyDescent="0.2">
      <c r="A176" s="171" t="s">
        <v>579</v>
      </c>
      <c r="B176" s="24" t="s">
        <v>987</v>
      </c>
      <c r="C176" s="180" t="s">
        <v>463</v>
      </c>
      <c r="D176" s="136">
        <v>0.26100000000000001</v>
      </c>
      <c r="E176" s="137">
        <v>4.1000000000000002E-2</v>
      </c>
      <c r="F176" s="138">
        <v>4.0000000000000001E-3</v>
      </c>
      <c r="G176" s="174" t="s">
        <v>759</v>
      </c>
      <c r="H176" s="174" t="s">
        <v>759</v>
      </c>
      <c r="I176" s="178" t="s">
        <v>759</v>
      </c>
      <c r="J176" s="40" t="s">
        <v>759</v>
      </c>
    </row>
    <row r="177" spans="1:10" ht="27.75" customHeight="1" x14ac:dyDescent="0.2">
      <c r="A177" s="171" t="s">
        <v>580</v>
      </c>
      <c r="B177" s="24" t="s">
        <v>987</v>
      </c>
      <c r="C177" s="180" t="s">
        <v>700</v>
      </c>
      <c r="D177" s="136">
        <v>0.29799999999999999</v>
      </c>
      <c r="E177" s="137">
        <v>4.7E-2</v>
      </c>
      <c r="F177" s="138">
        <v>4.0000000000000001E-3</v>
      </c>
      <c r="G177" s="173">
        <v>0.45</v>
      </c>
      <c r="H177" s="174" t="s">
        <v>759</v>
      </c>
      <c r="I177" s="178" t="s">
        <v>759</v>
      </c>
      <c r="J177" s="40" t="s">
        <v>759</v>
      </c>
    </row>
    <row r="178" spans="1:10" ht="27.75" customHeight="1" x14ac:dyDescent="0.2">
      <c r="A178" s="171" t="s">
        <v>581</v>
      </c>
      <c r="B178" s="24" t="s">
        <v>987</v>
      </c>
      <c r="C178" s="180" t="s">
        <v>700</v>
      </c>
      <c r="D178" s="136">
        <v>0.29799999999999999</v>
      </c>
      <c r="E178" s="137">
        <v>4.7E-2</v>
      </c>
      <c r="F178" s="138">
        <v>4.0000000000000001E-3</v>
      </c>
      <c r="G178" s="173">
        <v>0.65</v>
      </c>
      <c r="H178" s="174" t="s">
        <v>759</v>
      </c>
      <c r="I178" s="178" t="s">
        <v>759</v>
      </c>
      <c r="J178" s="40" t="s">
        <v>759</v>
      </c>
    </row>
    <row r="179" spans="1:10" ht="27.75" customHeight="1" x14ac:dyDescent="0.2">
      <c r="A179" s="171" t="s">
        <v>582</v>
      </c>
      <c r="B179" s="24" t="s">
        <v>987</v>
      </c>
      <c r="C179" s="180" t="s">
        <v>700</v>
      </c>
      <c r="D179" s="136">
        <v>0.29799999999999999</v>
      </c>
      <c r="E179" s="137">
        <v>4.7E-2</v>
      </c>
      <c r="F179" s="138">
        <v>4.0000000000000001E-3</v>
      </c>
      <c r="G179" s="173">
        <v>1.53</v>
      </c>
      <c r="H179" s="174" t="s">
        <v>759</v>
      </c>
      <c r="I179" s="178" t="s">
        <v>759</v>
      </c>
      <c r="J179" s="40" t="s">
        <v>759</v>
      </c>
    </row>
    <row r="180" spans="1:10" ht="27.75" customHeight="1" x14ac:dyDescent="0.2">
      <c r="A180" s="171" t="s">
        <v>583</v>
      </c>
      <c r="B180" s="24" t="s">
        <v>987</v>
      </c>
      <c r="C180" s="180" t="s">
        <v>700</v>
      </c>
      <c r="D180" s="136">
        <v>0.29799999999999999</v>
      </c>
      <c r="E180" s="137">
        <v>4.7E-2</v>
      </c>
      <c r="F180" s="138">
        <v>4.0000000000000001E-3</v>
      </c>
      <c r="G180" s="173">
        <v>3.1</v>
      </c>
      <c r="H180" s="174" t="s">
        <v>759</v>
      </c>
      <c r="I180" s="178" t="s">
        <v>759</v>
      </c>
      <c r="J180" s="40" t="s">
        <v>759</v>
      </c>
    </row>
    <row r="181" spans="1:10" ht="27.75" customHeight="1" x14ac:dyDescent="0.2">
      <c r="A181" s="171" t="s">
        <v>584</v>
      </c>
      <c r="B181" s="24" t="s">
        <v>987</v>
      </c>
      <c r="C181" s="180" t="s">
        <v>700</v>
      </c>
      <c r="D181" s="136">
        <v>0.29799999999999999</v>
      </c>
      <c r="E181" s="137">
        <v>4.7E-2</v>
      </c>
      <c r="F181" s="138">
        <v>4.0000000000000001E-3</v>
      </c>
      <c r="G181" s="173">
        <v>8.98</v>
      </c>
      <c r="H181" s="174" t="s">
        <v>759</v>
      </c>
      <c r="I181" s="178" t="s">
        <v>759</v>
      </c>
      <c r="J181" s="40" t="s">
        <v>759</v>
      </c>
    </row>
    <row r="182" spans="1:10" ht="27.75" customHeight="1" x14ac:dyDescent="0.2">
      <c r="A182" s="171" t="s">
        <v>506</v>
      </c>
      <c r="B182" s="24" t="s">
        <v>987</v>
      </c>
      <c r="C182" s="180" t="s">
        <v>464</v>
      </c>
      <c r="D182" s="136">
        <v>0.29799999999999999</v>
      </c>
      <c r="E182" s="137">
        <v>4.7E-2</v>
      </c>
      <c r="F182" s="138">
        <v>4.0000000000000001E-3</v>
      </c>
      <c r="G182" s="174" t="s">
        <v>759</v>
      </c>
      <c r="H182" s="174" t="s">
        <v>759</v>
      </c>
      <c r="I182" s="178" t="s">
        <v>759</v>
      </c>
      <c r="J182" s="40" t="s">
        <v>759</v>
      </c>
    </row>
    <row r="183" spans="1:10" ht="27.75" customHeight="1" x14ac:dyDescent="0.2">
      <c r="A183" s="171" t="s">
        <v>585</v>
      </c>
      <c r="B183" s="24" t="s">
        <v>987</v>
      </c>
      <c r="C183" s="180">
        <v>0</v>
      </c>
      <c r="D183" s="136">
        <v>0.185</v>
      </c>
      <c r="E183" s="137">
        <v>0.03</v>
      </c>
      <c r="F183" s="138">
        <v>3.0000000000000001E-3</v>
      </c>
      <c r="G183" s="173">
        <v>0.61</v>
      </c>
      <c r="H183" s="173">
        <v>0.19</v>
      </c>
      <c r="I183" s="179">
        <v>0.34</v>
      </c>
      <c r="J183" s="39">
        <v>8.9999999999999993E-3</v>
      </c>
    </row>
    <row r="184" spans="1:10" ht="27.75" customHeight="1" x14ac:dyDescent="0.2">
      <c r="A184" s="171" t="s">
        <v>586</v>
      </c>
      <c r="B184" s="24" t="s">
        <v>987</v>
      </c>
      <c r="C184" s="180">
        <v>0</v>
      </c>
      <c r="D184" s="136">
        <v>0.185</v>
      </c>
      <c r="E184" s="137">
        <v>0.03</v>
      </c>
      <c r="F184" s="138">
        <v>3.0000000000000001E-3</v>
      </c>
      <c r="G184" s="173">
        <v>13.24</v>
      </c>
      <c r="H184" s="173">
        <v>0.19</v>
      </c>
      <c r="I184" s="179">
        <v>0.34</v>
      </c>
      <c r="J184" s="39">
        <v>8.9999999999999993E-3</v>
      </c>
    </row>
    <row r="185" spans="1:10" ht="27.75" customHeight="1" x14ac:dyDescent="0.2">
      <c r="A185" s="171" t="s">
        <v>587</v>
      </c>
      <c r="B185" s="24" t="s">
        <v>987</v>
      </c>
      <c r="C185" s="180">
        <v>0</v>
      </c>
      <c r="D185" s="136">
        <v>0.185</v>
      </c>
      <c r="E185" s="137">
        <v>0.03</v>
      </c>
      <c r="F185" s="138">
        <v>3.0000000000000001E-3</v>
      </c>
      <c r="G185" s="173">
        <v>23.96</v>
      </c>
      <c r="H185" s="173">
        <v>0.19</v>
      </c>
      <c r="I185" s="179">
        <v>0.34</v>
      </c>
      <c r="J185" s="39">
        <v>8.9999999999999993E-3</v>
      </c>
    </row>
    <row r="186" spans="1:10" ht="27.75" customHeight="1" x14ac:dyDescent="0.2">
      <c r="A186" s="171" t="s">
        <v>588</v>
      </c>
      <c r="B186" s="24" t="s">
        <v>987</v>
      </c>
      <c r="C186" s="180">
        <v>0</v>
      </c>
      <c r="D186" s="136">
        <v>0.185</v>
      </c>
      <c r="E186" s="137">
        <v>0.03</v>
      </c>
      <c r="F186" s="138">
        <v>3.0000000000000001E-3</v>
      </c>
      <c r="G186" s="173">
        <v>36.81</v>
      </c>
      <c r="H186" s="173">
        <v>0.19</v>
      </c>
      <c r="I186" s="179">
        <v>0.34</v>
      </c>
      <c r="J186" s="39">
        <v>8.9999999999999993E-3</v>
      </c>
    </row>
    <row r="187" spans="1:10" ht="27.75" customHeight="1" x14ac:dyDescent="0.2">
      <c r="A187" s="171" t="s">
        <v>589</v>
      </c>
      <c r="B187" s="24" t="s">
        <v>987</v>
      </c>
      <c r="C187" s="180">
        <v>0</v>
      </c>
      <c r="D187" s="136">
        <v>0.185</v>
      </c>
      <c r="E187" s="137">
        <v>0.03</v>
      </c>
      <c r="F187" s="138">
        <v>3.0000000000000001E-3</v>
      </c>
      <c r="G187" s="173">
        <v>57.12</v>
      </c>
      <c r="H187" s="173">
        <v>0.19</v>
      </c>
      <c r="I187" s="179">
        <v>0.34</v>
      </c>
      <c r="J187" s="39">
        <v>8.9999999999999993E-3</v>
      </c>
    </row>
    <row r="188" spans="1:10" ht="27.75" customHeight="1" x14ac:dyDescent="0.2">
      <c r="A188" s="171" t="s">
        <v>590</v>
      </c>
      <c r="B188" s="24" t="s">
        <v>987</v>
      </c>
      <c r="C188" s="180">
        <v>0</v>
      </c>
      <c r="D188" s="136">
        <v>0.125</v>
      </c>
      <c r="E188" s="137">
        <v>2.1999999999999999E-2</v>
      </c>
      <c r="F188" s="138">
        <v>1E-3</v>
      </c>
      <c r="G188" s="173">
        <v>0.71</v>
      </c>
      <c r="H188" s="173">
        <v>0.32</v>
      </c>
      <c r="I188" s="179">
        <v>0.45</v>
      </c>
      <c r="J188" s="39">
        <v>8.9999999999999993E-3</v>
      </c>
    </row>
    <row r="189" spans="1:10" ht="27.75" customHeight="1" x14ac:dyDescent="0.2">
      <c r="A189" s="171" t="s">
        <v>591</v>
      </c>
      <c r="B189" s="24" t="s">
        <v>987</v>
      </c>
      <c r="C189" s="180">
        <v>0</v>
      </c>
      <c r="D189" s="136">
        <v>0.125</v>
      </c>
      <c r="E189" s="137">
        <v>2.1999999999999999E-2</v>
      </c>
      <c r="F189" s="138">
        <v>1E-3</v>
      </c>
      <c r="G189" s="173">
        <v>19.96</v>
      </c>
      <c r="H189" s="173">
        <v>0.32</v>
      </c>
      <c r="I189" s="179">
        <v>0.45</v>
      </c>
      <c r="J189" s="39">
        <v>8.9999999999999993E-3</v>
      </c>
    </row>
    <row r="190" spans="1:10" ht="27.75" customHeight="1" x14ac:dyDescent="0.2">
      <c r="A190" s="171" t="s">
        <v>592</v>
      </c>
      <c r="B190" s="24" t="s">
        <v>987</v>
      </c>
      <c r="C190" s="180">
        <v>0</v>
      </c>
      <c r="D190" s="136">
        <v>0.125</v>
      </c>
      <c r="E190" s="137">
        <v>2.1999999999999999E-2</v>
      </c>
      <c r="F190" s="138">
        <v>1E-3</v>
      </c>
      <c r="G190" s="173">
        <v>36.28</v>
      </c>
      <c r="H190" s="173">
        <v>0.32</v>
      </c>
      <c r="I190" s="179">
        <v>0.45</v>
      </c>
      <c r="J190" s="39">
        <v>8.9999999999999993E-3</v>
      </c>
    </row>
    <row r="191" spans="1:10" ht="27.75" customHeight="1" x14ac:dyDescent="0.2">
      <c r="A191" s="171" t="s">
        <v>593</v>
      </c>
      <c r="B191" s="24" t="s">
        <v>987</v>
      </c>
      <c r="C191" s="180">
        <v>0</v>
      </c>
      <c r="D191" s="136">
        <v>0.125</v>
      </c>
      <c r="E191" s="137">
        <v>2.1999999999999999E-2</v>
      </c>
      <c r="F191" s="138">
        <v>1E-3</v>
      </c>
      <c r="G191" s="173">
        <v>55.86</v>
      </c>
      <c r="H191" s="173">
        <v>0.32</v>
      </c>
      <c r="I191" s="179">
        <v>0.45</v>
      </c>
      <c r="J191" s="39">
        <v>8.9999999999999993E-3</v>
      </c>
    </row>
    <row r="192" spans="1:10" ht="27.75" customHeight="1" x14ac:dyDescent="0.2">
      <c r="A192" s="171" t="s">
        <v>594</v>
      </c>
      <c r="B192" s="24" t="s">
        <v>987</v>
      </c>
      <c r="C192" s="180">
        <v>0</v>
      </c>
      <c r="D192" s="136">
        <v>0.125</v>
      </c>
      <c r="E192" s="137">
        <v>2.1999999999999999E-2</v>
      </c>
      <c r="F192" s="138">
        <v>1E-3</v>
      </c>
      <c r="G192" s="173">
        <v>86.81</v>
      </c>
      <c r="H192" s="173">
        <v>0.32</v>
      </c>
      <c r="I192" s="179">
        <v>0.45</v>
      </c>
      <c r="J192" s="39">
        <v>8.9999999999999993E-3</v>
      </c>
    </row>
    <row r="193" spans="1:10" ht="27.75" customHeight="1" x14ac:dyDescent="0.2">
      <c r="A193" s="171" t="s">
        <v>595</v>
      </c>
      <c r="B193" s="24" t="s">
        <v>987</v>
      </c>
      <c r="C193" s="180">
        <v>0</v>
      </c>
      <c r="D193" s="136">
        <v>9.7000000000000003E-2</v>
      </c>
      <c r="E193" s="137">
        <v>1.7000000000000001E-2</v>
      </c>
      <c r="F193" s="138">
        <v>1E-3</v>
      </c>
      <c r="G193" s="173">
        <v>6.85</v>
      </c>
      <c r="H193" s="173">
        <v>0.39</v>
      </c>
      <c r="I193" s="179">
        <v>0.52</v>
      </c>
      <c r="J193" s="39">
        <v>4.0000000000000001E-3</v>
      </c>
    </row>
    <row r="194" spans="1:10" ht="27.75" customHeight="1" x14ac:dyDescent="0.2">
      <c r="A194" s="171" t="s">
        <v>596</v>
      </c>
      <c r="B194" s="24" t="s">
        <v>987</v>
      </c>
      <c r="C194" s="180">
        <v>0</v>
      </c>
      <c r="D194" s="136">
        <v>9.7000000000000003E-2</v>
      </c>
      <c r="E194" s="137">
        <v>1.7000000000000001E-2</v>
      </c>
      <c r="F194" s="138">
        <v>1E-3</v>
      </c>
      <c r="G194" s="173">
        <v>113.09</v>
      </c>
      <c r="H194" s="173">
        <v>0.39</v>
      </c>
      <c r="I194" s="179">
        <v>0.52</v>
      </c>
      <c r="J194" s="39">
        <v>4.0000000000000001E-3</v>
      </c>
    </row>
    <row r="195" spans="1:10" ht="27.75" customHeight="1" x14ac:dyDescent="0.2">
      <c r="A195" s="171" t="s">
        <v>597</v>
      </c>
      <c r="B195" s="24" t="s">
        <v>987</v>
      </c>
      <c r="C195" s="180">
        <v>0</v>
      </c>
      <c r="D195" s="136">
        <v>9.7000000000000003E-2</v>
      </c>
      <c r="E195" s="137">
        <v>1.7000000000000001E-2</v>
      </c>
      <c r="F195" s="138">
        <v>1E-3</v>
      </c>
      <c r="G195" s="173">
        <v>357.9</v>
      </c>
      <c r="H195" s="173">
        <v>0.39</v>
      </c>
      <c r="I195" s="179">
        <v>0.52</v>
      </c>
      <c r="J195" s="39">
        <v>4.0000000000000001E-3</v>
      </c>
    </row>
    <row r="196" spans="1:10" ht="27.75" customHeight="1" x14ac:dyDescent="0.2">
      <c r="A196" s="171" t="s">
        <v>598</v>
      </c>
      <c r="B196" s="24" t="s">
        <v>987</v>
      </c>
      <c r="C196" s="180">
        <v>0</v>
      </c>
      <c r="D196" s="136">
        <v>9.7000000000000003E-2</v>
      </c>
      <c r="E196" s="137">
        <v>1.7000000000000001E-2</v>
      </c>
      <c r="F196" s="138">
        <v>1E-3</v>
      </c>
      <c r="G196" s="173">
        <v>789.37</v>
      </c>
      <c r="H196" s="173">
        <v>0.39</v>
      </c>
      <c r="I196" s="179">
        <v>0.52</v>
      </c>
      <c r="J196" s="39">
        <v>4.0000000000000001E-3</v>
      </c>
    </row>
    <row r="197" spans="1:10" ht="27.75" customHeight="1" x14ac:dyDescent="0.2">
      <c r="A197" s="171" t="s">
        <v>599</v>
      </c>
      <c r="B197" s="24" t="s">
        <v>987</v>
      </c>
      <c r="C197" s="180">
        <v>0</v>
      </c>
      <c r="D197" s="136">
        <v>9.7000000000000003E-2</v>
      </c>
      <c r="E197" s="137">
        <v>1.7000000000000001E-2</v>
      </c>
      <c r="F197" s="138">
        <v>1E-3</v>
      </c>
      <c r="G197" s="173">
        <v>2420.75</v>
      </c>
      <c r="H197" s="173">
        <v>0.39</v>
      </c>
      <c r="I197" s="179">
        <v>0.52</v>
      </c>
      <c r="J197" s="39">
        <v>4.0000000000000001E-3</v>
      </c>
    </row>
    <row r="198" spans="1:10" ht="27.75" customHeight="1" x14ac:dyDescent="0.2">
      <c r="A198" s="171" t="s">
        <v>507</v>
      </c>
      <c r="B198" s="24" t="s">
        <v>987</v>
      </c>
      <c r="C198" s="180" t="s">
        <v>465</v>
      </c>
      <c r="D198" s="139">
        <v>0.752</v>
      </c>
      <c r="E198" s="140">
        <v>0.122</v>
      </c>
      <c r="F198" s="138">
        <v>9.4E-2</v>
      </c>
      <c r="G198" s="174" t="s">
        <v>759</v>
      </c>
      <c r="H198" s="174" t="s">
        <v>759</v>
      </c>
      <c r="I198" s="178" t="s">
        <v>759</v>
      </c>
      <c r="J198" s="40" t="s">
        <v>759</v>
      </c>
    </row>
    <row r="199" spans="1:10" ht="27.75" customHeight="1" x14ac:dyDescent="0.2">
      <c r="A199" s="171" t="s">
        <v>508</v>
      </c>
      <c r="B199" s="24" t="s">
        <v>987</v>
      </c>
      <c r="C199" s="180">
        <v>0</v>
      </c>
      <c r="D199" s="136">
        <v>-0.27800000000000002</v>
      </c>
      <c r="E199" s="137">
        <v>-4.3999999999999997E-2</v>
      </c>
      <c r="F199" s="138">
        <v>-4.0000000000000001E-3</v>
      </c>
      <c r="G199" s="173">
        <v>0</v>
      </c>
      <c r="H199" s="174" t="s">
        <v>759</v>
      </c>
      <c r="I199" s="178" t="s">
        <v>759</v>
      </c>
      <c r="J199" s="40" t="s">
        <v>759</v>
      </c>
    </row>
    <row r="200" spans="1:10" ht="27.75" customHeight="1" x14ac:dyDescent="0.2">
      <c r="A200" s="171" t="s">
        <v>509</v>
      </c>
      <c r="B200" s="24" t="s">
        <v>987</v>
      </c>
      <c r="C200" s="180">
        <v>0</v>
      </c>
      <c r="D200" s="136">
        <v>-0.26400000000000001</v>
      </c>
      <c r="E200" s="137">
        <v>-4.2000000000000003E-2</v>
      </c>
      <c r="F200" s="138">
        <v>-4.0000000000000001E-3</v>
      </c>
      <c r="G200" s="173">
        <v>0</v>
      </c>
      <c r="H200" s="174" t="s">
        <v>759</v>
      </c>
      <c r="I200" s="178" t="s">
        <v>759</v>
      </c>
      <c r="J200" s="40" t="s">
        <v>759</v>
      </c>
    </row>
    <row r="201" spans="1:10" ht="27.75" customHeight="1" x14ac:dyDescent="0.2">
      <c r="A201" s="171" t="s">
        <v>510</v>
      </c>
      <c r="B201" s="24" t="s">
        <v>987</v>
      </c>
      <c r="C201" s="180">
        <v>0</v>
      </c>
      <c r="D201" s="136">
        <v>-0.27800000000000002</v>
      </c>
      <c r="E201" s="137">
        <v>-4.3999999999999997E-2</v>
      </c>
      <c r="F201" s="138">
        <v>-4.0000000000000001E-3</v>
      </c>
      <c r="G201" s="173">
        <v>0</v>
      </c>
      <c r="H201" s="174" t="s">
        <v>759</v>
      </c>
      <c r="I201" s="178" t="s">
        <v>759</v>
      </c>
      <c r="J201" s="39">
        <v>1.4E-2</v>
      </c>
    </row>
    <row r="202" spans="1:10" ht="27.75" customHeight="1" x14ac:dyDescent="0.2">
      <c r="A202" s="171" t="s">
        <v>511</v>
      </c>
      <c r="B202" s="24" t="s">
        <v>987</v>
      </c>
      <c r="C202" s="180">
        <v>0</v>
      </c>
      <c r="D202" s="136">
        <v>-0.26400000000000001</v>
      </c>
      <c r="E202" s="137">
        <v>-4.2000000000000003E-2</v>
      </c>
      <c r="F202" s="138">
        <v>-4.0000000000000001E-3</v>
      </c>
      <c r="G202" s="173">
        <v>0</v>
      </c>
      <c r="H202" s="174" t="s">
        <v>759</v>
      </c>
      <c r="I202" s="178" t="s">
        <v>759</v>
      </c>
      <c r="J202" s="39">
        <v>1.2999999999999999E-2</v>
      </c>
    </row>
    <row r="203" spans="1:10" ht="27.75" customHeight="1" x14ac:dyDescent="0.2">
      <c r="A203" s="171" t="s">
        <v>512</v>
      </c>
      <c r="B203" s="24" t="s">
        <v>987</v>
      </c>
      <c r="C203" s="180">
        <v>0</v>
      </c>
      <c r="D203" s="136">
        <v>-0.191</v>
      </c>
      <c r="E203" s="137">
        <v>-3.3000000000000002E-2</v>
      </c>
      <c r="F203" s="138">
        <v>-2E-3</v>
      </c>
      <c r="G203" s="173">
        <v>5.96</v>
      </c>
      <c r="H203" s="174" t="s">
        <v>759</v>
      </c>
      <c r="I203" s="178" t="s">
        <v>759</v>
      </c>
      <c r="J203" s="39">
        <v>1.4E-2</v>
      </c>
    </row>
    <row r="205" spans="1:10" ht="27.75" customHeight="1" x14ac:dyDescent="0.2">
      <c r="D205" s="250"/>
      <c r="F205" s="252"/>
    </row>
    <row r="206" spans="1:10" ht="27.75" customHeight="1" x14ac:dyDescent="0.2">
      <c r="D206" s="250"/>
      <c r="F206" s="252"/>
    </row>
    <row r="207" spans="1:10" ht="27.75" customHeight="1" x14ac:dyDescent="0.2">
      <c r="D207" s="250"/>
      <c r="F207" s="25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4">
    <mergeCell ref="H9:J9"/>
    <mergeCell ref="B10:E10"/>
    <mergeCell ref="G10:H10"/>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70866141732283472" bottom="0.74803149606299213" header="0.27559055118110237" footer="0.15748031496062992"/>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heetViews>
  <sheetFormatPr defaultRowHeight="12.75" x14ac:dyDescent="0.2"/>
  <cols>
    <col min="1" max="1" width="24" customWidth="1"/>
    <col min="2" max="5" width="26.140625" customWidth="1"/>
    <col min="6" max="6" width="31.28515625" customWidth="1"/>
  </cols>
  <sheetData>
    <row r="1" spans="1:16384" s="2" customFormat="1" ht="27.75" customHeight="1" x14ac:dyDescent="0.2">
      <c r="A1" s="133" t="s">
        <v>27</v>
      </c>
      <c r="B1"/>
      <c r="C1" s="132"/>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23" t="s">
        <v>182</v>
      </c>
      <c r="B2" s="324"/>
      <c r="C2" s="324"/>
      <c r="D2" s="324"/>
      <c r="E2" s="324"/>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65" t="str">
        <f>Overview!B4&amp; " - Illustrative LLFs for year beginning "&amp;TEXT(Overview!D4,"D MMMM YYYY")</f>
        <v>Western Power Distribution (West Midlands) plc - Illustrative LLFs for year beginning 1 April 2022</v>
      </c>
      <c r="B3" s="265"/>
      <c r="C3" s="265"/>
      <c r="D3" s="265"/>
      <c r="E3" s="265"/>
    </row>
    <row r="4" spans="1:16384" ht="19.5" customHeight="1" x14ac:dyDescent="0.2">
      <c r="A4" s="328" t="s">
        <v>20</v>
      </c>
      <c r="B4" s="210" t="s">
        <v>7</v>
      </c>
      <c r="C4" s="210" t="s">
        <v>8</v>
      </c>
      <c r="D4" s="210" t="s">
        <v>9</v>
      </c>
      <c r="E4" s="210" t="s">
        <v>10</v>
      </c>
    </row>
    <row r="5" spans="1:16384" ht="19.5" customHeight="1" x14ac:dyDescent="0.2">
      <c r="A5" s="329"/>
      <c r="B5" s="210" t="s">
        <v>712</v>
      </c>
      <c r="C5" s="210" t="s">
        <v>713</v>
      </c>
      <c r="D5" s="210" t="s">
        <v>714</v>
      </c>
      <c r="E5" s="210" t="s">
        <v>715</v>
      </c>
    </row>
    <row r="6" spans="1:16384" ht="45" customHeight="1" x14ac:dyDescent="0.2">
      <c r="A6" s="217" t="s">
        <v>716</v>
      </c>
      <c r="B6" s="215"/>
      <c r="C6" s="215"/>
      <c r="D6" s="212" t="s">
        <v>717</v>
      </c>
      <c r="E6" s="212" t="s">
        <v>718</v>
      </c>
    </row>
    <row r="7" spans="1:16384" ht="45" customHeight="1" x14ac:dyDescent="0.2">
      <c r="A7" s="217" t="s">
        <v>719</v>
      </c>
      <c r="B7" s="212" t="s">
        <v>720</v>
      </c>
      <c r="C7" s="211" t="s">
        <v>721</v>
      </c>
      <c r="D7" s="212" t="s">
        <v>717</v>
      </c>
      <c r="E7" s="212" t="s">
        <v>722</v>
      </c>
    </row>
    <row r="8" spans="1:16384" ht="45" customHeight="1" x14ac:dyDescent="0.2">
      <c r="A8" s="217" t="s">
        <v>23</v>
      </c>
      <c r="B8" s="215"/>
      <c r="C8" s="215"/>
      <c r="D8" s="212" t="s">
        <v>717</v>
      </c>
      <c r="E8" s="212" t="s">
        <v>718</v>
      </c>
    </row>
    <row r="9" spans="1:16384" ht="25.5" customHeight="1" x14ac:dyDescent="0.2">
      <c r="A9" s="218" t="s">
        <v>21</v>
      </c>
      <c r="B9" s="325" t="s">
        <v>22</v>
      </c>
      <c r="C9" s="326"/>
      <c r="D9" s="326"/>
      <c r="E9" s="327"/>
    </row>
    <row r="10" spans="1:16384" s="12" customFormat="1" x14ac:dyDescent="0.2">
      <c r="A10" s="209"/>
      <c r="B10" s="208"/>
      <c r="C10" s="208"/>
      <c r="D10" s="208"/>
      <c r="E10" s="208"/>
    </row>
    <row r="11" spans="1:16384" ht="12.75" customHeight="1" x14ac:dyDescent="0.2">
      <c r="A11" s="206"/>
      <c r="B11" s="208"/>
      <c r="C11" s="208"/>
      <c r="D11" s="208"/>
      <c r="E11" s="208"/>
    </row>
    <row r="12" spans="1:16384" ht="22.5" customHeight="1" x14ac:dyDescent="0.2">
      <c r="A12" s="271" t="s">
        <v>74</v>
      </c>
      <c r="B12" s="290"/>
      <c r="C12" s="290"/>
      <c r="D12" s="290"/>
      <c r="E12" s="290"/>
      <c r="F12" s="272"/>
    </row>
    <row r="13" spans="1:16384" ht="22.5" customHeight="1" x14ac:dyDescent="0.2">
      <c r="A13" s="271" t="s">
        <v>6</v>
      </c>
      <c r="B13" s="290"/>
      <c r="C13" s="290"/>
      <c r="D13" s="290"/>
      <c r="E13" s="290"/>
      <c r="F13" s="272"/>
    </row>
    <row r="14" spans="1:16384" ht="33" customHeight="1" x14ac:dyDescent="0.2">
      <c r="A14" s="20" t="s">
        <v>75</v>
      </c>
      <c r="B14" s="20" t="s">
        <v>7</v>
      </c>
      <c r="C14" s="20" t="s">
        <v>8</v>
      </c>
      <c r="D14" s="20" t="s">
        <v>9</v>
      </c>
      <c r="E14" s="20" t="s">
        <v>10</v>
      </c>
      <c r="F14" s="20" t="s">
        <v>11</v>
      </c>
    </row>
    <row r="15" spans="1:16384" ht="22.5" customHeight="1" x14ac:dyDescent="0.2">
      <c r="A15" s="207" t="s">
        <v>723</v>
      </c>
      <c r="B15" s="11"/>
      <c r="C15" s="11"/>
      <c r="D15" s="11"/>
      <c r="E15" s="11"/>
      <c r="F15" s="11"/>
    </row>
    <row r="16" spans="1:16384" ht="22.5" customHeight="1" x14ac:dyDescent="0.2">
      <c r="A16" s="207" t="s">
        <v>724</v>
      </c>
      <c r="B16" s="11"/>
      <c r="C16" s="11"/>
      <c r="D16" s="11"/>
      <c r="E16" s="11"/>
      <c r="F16" s="11"/>
    </row>
    <row r="17" spans="1:6" ht="22.5" customHeight="1" x14ac:dyDescent="0.2">
      <c r="A17" s="207" t="s">
        <v>725</v>
      </c>
      <c r="B17" s="11"/>
      <c r="C17" s="11"/>
      <c r="D17" s="11"/>
      <c r="E17" s="11"/>
      <c r="F17" s="11"/>
    </row>
    <row r="18" spans="1:6" ht="22.5" customHeight="1" x14ac:dyDescent="0.2">
      <c r="A18" s="207" t="s">
        <v>726</v>
      </c>
      <c r="B18" s="11"/>
      <c r="C18" s="11"/>
      <c r="D18" s="11"/>
      <c r="E18" s="11"/>
      <c r="F18" s="11"/>
    </row>
    <row r="19" spans="1:6" ht="22.5" customHeight="1" x14ac:dyDescent="0.2">
      <c r="A19" s="207" t="s">
        <v>727</v>
      </c>
      <c r="B19" s="11"/>
      <c r="C19" s="11"/>
      <c r="D19" s="11"/>
      <c r="E19" s="11"/>
      <c r="F19" s="11"/>
    </row>
    <row r="20" spans="1:6" ht="42" customHeight="1" x14ac:dyDescent="0.2">
      <c r="A20" s="207" t="s">
        <v>728</v>
      </c>
      <c r="B20" s="11"/>
      <c r="C20" s="11"/>
      <c r="D20" s="11"/>
      <c r="E20" s="11"/>
      <c r="F20" s="247" t="s">
        <v>988</v>
      </c>
    </row>
    <row r="21" spans="1:6" ht="42" customHeight="1" x14ac:dyDescent="0.2">
      <c r="A21" s="207" t="s">
        <v>729</v>
      </c>
      <c r="B21" s="11"/>
      <c r="C21" s="11"/>
      <c r="D21" s="11"/>
      <c r="E21" s="11"/>
      <c r="F21" s="247" t="s">
        <v>989</v>
      </c>
    </row>
    <row r="22" spans="1:6" ht="119.25" customHeight="1" x14ac:dyDescent="0.2">
      <c r="A22" s="207" t="s">
        <v>730</v>
      </c>
      <c r="B22" s="11"/>
      <c r="C22" s="11"/>
      <c r="D22" s="11"/>
      <c r="E22" s="11"/>
      <c r="F22" s="247" t="s">
        <v>990</v>
      </c>
    </row>
    <row r="24" spans="1:6" ht="22.5" customHeight="1" x14ac:dyDescent="0.2">
      <c r="A24" s="271" t="s">
        <v>76</v>
      </c>
      <c r="B24" s="290"/>
      <c r="C24" s="290"/>
      <c r="D24" s="290"/>
      <c r="E24" s="290"/>
      <c r="F24" s="272"/>
    </row>
    <row r="25" spans="1:6" ht="22.5" customHeight="1" x14ac:dyDescent="0.2">
      <c r="A25" s="271" t="s">
        <v>18</v>
      </c>
      <c r="B25" s="290"/>
      <c r="C25" s="290"/>
      <c r="D25" s="290"/>
      <c r="E25" s="290"/>
      <c r="F25" s="272"/>
    </row>
    <row r="26" spans="1:6" ht="33" customHeight="1" x14ac:dyDescent="0.2">
      <c r="A26" s="20" t="s">
        <v>12</v>
      </c>
      <c r="B26" s="20" t="s">
        <v>7</v>
      </c>
      <c r="C26" s="20" t="s">
        <v>8</v>
      </c>
      <c r="D26" s="20" t="s">
        <v>9</v>
      </c>
      <c r="E26" s="20" t="s">
        <v>10</v>
      </c>
      <c r="F26" s="20" t="s">
        <v>11</v>
      </c>
    </row>
    <row r="27" spans="1:6" ht="22.5" customHeight="1" x14ac:dyDescent="0.2">
      <c r="A27" s="1" t="s">
        <v>13</v>
      </c>
      <c r="B27" s="11"/>
      <c r="C27" s="11"/>
      <c r="D27" s="11"/>
      <c r="E27" s="11"/>
      <c r="F27" s="11"/>
    </row>
    <row r="28" spans="1:6" ht="22.5" customHeight="1" x14ac:dyDescent="0.2">
      <c r="A28" s="1" t="s">
        <v>14</v>
      </c>
      <c r="B28" s="11"/>
      <c r="C28" s="11"/>
      <c r="D28" s="11"/>
      <c r="E28" s="11"/>
      <c r="F28" s="11"/>
    </row>
    <row r="29" spans="1:6" ht="22.5" customHeight="1" x14ac:dyDescent="0.2">
      <c r="A29" s="1" t="s">
        <v>15</v>
      </c>
      <c r="B29" s="11"/>
      <c r="C29" s="11"/>
      <c r="D29" s="11"/>
      <c r="E29" s="11"/>
      <c r="F29" s="11"/>
    </row>
    <row r="30" spans="1:6" ht="22.5" customHeight="1" x14ac:dyDescent="0.2">
      <c r="A30" s="1" t="s">
        <v>16</v>
      </c>
      <c r="B30" s="11"/>
      <c r="C30" s="11"/>
      <c r="D30" s="11"/>
      <c r="E30" s="11"/>
      <c r="F30" s="11"/>
    </row>
    <row r="31" spans="1:6" ht="22.5" customHeight="1" x14ac:dyDescent="0.2">
      <c r="A31" s="1" t="s">
        <v>17</v>
      </c>
      <c r="B31" s="11"/>
      <c r="C31" s="11"/>
      <c r="D31" s="11"/>
      <c r="E31" s="11"/>
      <c r="F31" s="11"/>
    </row>
    <row r="33" spans="1:6" ht="22.5" customHeight="1" x14ac:dyDescent="0.2">
      <c r="A33" s="271" t="s">
        <v>76</v>
      </c>
      <c r="B33" s="290"/>
      <c r="C33" s="290"/>
      <c r="D33" s="290"/>
      <c r="E33" s="290"/>
      <c r="F33" s="272"/>
    </row>
    <row r="34" spans="1:6" ht="22.5" customHeight="1" x14ac:dyDescent="0.2">
      <c r="A34" s="271" t="s">
        <v>19</v>
      </c>
      <c r="B34" s="290"/>
      <c r="C34" s="290"/>
      <c r="D34" s="290"/>
      <c r="E34" s="290"/>
      <c r="F34" s="272"/>
    </row>
    <row r="35" spans="1:6" ht="33" customHeight="1" x14ac:dyDescent="0.2">
      <c r="A35" s="20" t="s">
        <v>12</v>
      </c>
      <c r="B35" s="20" t="s">
        <v>7</v>
      </c>
      <c r="C35" s="20" t="s">
        <v>8</v>
      </c>
      <c r="D35" s="20" t="s">
        <v>9</v>
      </c>
      <c r="E35" s="20" t="s">
        <v>10</v>
      </c>
      <c r="F35" s="20" t="s">
        <v>11</v>
      </c>
    </row>
    <row r="36" spans="1:6" ht="22.5" customHeight="1" x14ac:dyDescent="0.2">
      <c r="A36" s="1" t="s">
        <v>13</v>
      </c>
      <c r="B36" s="11"/>
      <c r="C36" s="11"/>
      <c r="D36" s="11"/>
      <c r="E36" s="11"/>
      <c r="F36" s="11"/>
    </row>
    <row r="37" spans="1:6" ht="22.5" customHeight="1" x14ac:dyDescent="0.2">
      <c r="A37" s="1" t="s">
        <v>14</v>
      </c>
      <c r="B37" s="11"/>
      <c r="C37" s="11"/>
      <c r="D37" s="11"/>
      <c r="E37" s="11"/>
      <c r="F37" s="11"/>
    </row>
    <row r="38" spans="1:6" ht="22.5" customHeight="1" x14ac:dyDescent="0.2">
      <c r="A38" s="1" t="s">
        <v>15</v>
      </c>
      <c r="B38" s="11"/>
      <c r="C38" s="11"/>
      <c r="D38" s="11"/>
      <c r="E38" s="11"/>
      <c r="F38" s="11"/>
    </row>
    <row r="39" spans="1:6" ht="22.5" customHeight="1" x14ac:dyDescent="0.2">
      <c r="A39" s="1" t="s">
        <v>16</v>
      </c>
      <c r="B39" s="11"/>
      <c r="C39" s="11"/>
      <c r="D39" s="11"/>
      <c r="E39" s="11"/>
      <c r="F39" s="11"/>
    </row>
    <row r="40" spans="1:6" ht="22.5" customHeight="1" x14ac:dyDescent="0.2">
      <c r="A40" s="1" t="s">
        <v>17</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80" zoomScaleNormal="80" zoomScaleSheetLayoutView="100" workbookViewId="0"/>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9" customWidth="1"/>
    <col min="12" max="13" width="15.5703125" style="4" customWidth="1"/>
    <col min="14" max="17" width="15.5703125" style="2" customWidth="1"/>
    <col min="18" max="16384" width="9.140625" style="2"/>
  </cols>
  <sheetData>
    <row r="1" spans="1:16" ht="100.5" customHeight="1" x14ac:dyDescent="0.2">
      <c r="A1" s="13" t="s">
        <v>27</v>
      </c>
      <c r="B1" s="13"/>
      <c r="C1" s="13"/>
      <c r="D1" s="13"/>
      <c r="G1" s="21"/>
      <c r="H1" s="330" t="s">
        <v>184</v>
      </c>
      <c r="I1" s="331"/>
    </row>
    <row r="2" spans="1:16" ht="27.75" customHeight="1" x14ac:dyDescent="0.2">
      <c r="A2" s="284" t="s">
        <v>183</v>
      </c>
      <c r="B2" s="285"/>
      <c r="C2" s="285"/>
      <c r="D2" s="285"/>
      <c r="E2" s="285"/>
      <c r="F2" s="285"/>
      <c r="G2" s="285"/>
      <c r="H2" s="285"/>
      <c r="I2" s="285"/>
      <c r="J2" s="285"/>
      <c r="K2" s="285"/>
      <c r="L2" s="285"/>
      <c r="M2" s="285"/>
      <c r="N2" s="285"/>
      <c r="O2" s="285"/>
      <c r="P2" s="286"/>
    </row>
    <row r="3" spans="1:16" ht="17.25" customHeight="1" x14ac:dyDescent="0.2">
      <c r="A3" s="13"/>
      <c r="B3" s="13"/>
      <c r="C3" s="13"/>
      <c r="D3" s="13"/>
      <c r="G3" s="21"/>
    </row>
    <row r="4" spans="1:16" s="10" customFormat="1" ht="25.5" customHeight="1" x14ac:dyDescent="0.2">
      <c r="A4" s="284" t="str">
        <f>Overview!B4&amp; " - Effective from "&amp;TEXT(Overview!D4,"D MMMM YYYY")&amp;" - "&amp;Overview!E4&amp;" new designated EHV charges"</f>
        <v>Western Power Distribution (West Midlands) plc - Effective from 1 April 2022 - Final new designated EHV charges</v>
      </c>
      <c r="B4" s="285"/>
      <c r="C4" s="285"/>
      <c r="D4" s="285"/>
      <c r="E4" s="285"/>
      <c r="F4" s="285"/>
      <c r="G4" s="285"/>
      <c r="H4" s="285"/>
      <c r="I4" s="285"/>
      <c r="J4" s="285"/>
      <c r="K4" s="285"/>
      <c r="L4" s="285"/>
      <c r="M4" s="285"/>
      <c r="N4" s="285"/>
      <c r="O4" s="285"/>
      <c r="P4" s="286"/>
    </row>
    <row r="5" spans="1:16" ht="69.75" customHeight="1" x14ac:dyDescent="0.2">
      <c r="A5" s="25" t="s">
        <v>187</v>
      </c>
      <c r="B5" s="25" t="s">
        <v>98</v>
      </c>
      <c r="C5" s="25" t="s">
        <v>64</v>
      </c>
      <c r="D5" s="25" t="s">
        <v>65</v>
      </c>
      <c r="E5" s="25" t="s">
        <v>99</v>
      </c>
      <c r="F5" s="25" t="s">
        <v>64</v>
      </c>
      <c r="G5" s="25" t="s">
        <v>66</v>
      </c>
      <c r="H5" s="74" t="s">
        <v>58</v>
      </c>
      <c r="I5" s="74" t="str">
        <f>'Annex 2 EHV charges'!H10</f>
        <v>Import
Super Red
unit charge
(p/kWh)</v>
      </c>
      <c r="J5" s="74" t="str">
        <f>'Annex 2 EHV charges'!I10</f>
        <v>Import
fixed charge
(p/day)</v>
      </c>
      <c r="K5" s="74" t="str">
        <f>'Annex 2 EHV charges'!J10</f>
        <v>Import
capacity charge
(p/kVA/day)</v>
      </c>
      <c r="L5" s="74" t="str">
        <f>'Annex 2 EHV charges'!K10</f>
        <v>Import
exceeded capacity charge
(p/kVA/day)</v>
      </c>
      <c r="M5" s="74" t="str">
        <f>'Annex 2 EHV charges'!L10</f>
        <v>Export
Super Red
unit charge
(p/kWh)</v>
      </c>
      <c r="N5" s="74" t="str">
        <f>'Annex 2 EHV charges'!M10</f>
        <v>Export
fixed charge
(p/day)</v>
      </c>
      <c r="O5" s="74" t="str">
        <f>'Annex 2 EHV charges'!N10</f>
        <v>Export
capacity charge
(p/kVA/day)</v>
      </c>
      <c r="P5" s="74" t="str">
        <f>'Annex 2 EHV charges'!O10</f>
        <v>Export
exceeded capacity charge
(p/kVA/day)</v>
      </c>
    </row>
    <row r="6" spans="1:16" ht="22.5" customHeight="1" x14ac:dyDescent="0.2">
      <c r="A6" s="45"/>
      <c r="B6" s="45" t="s">
        <v>77</v>
      </c>
      <c r="C6" s="45"/>
      <c r="D6" s="45"/>
      <c r="E6" s="46" t="s">
        <v>78</v>
      </c>
      <c r="F6" s="46"/>
      <c r="G6" s="46"/>
      <c r="H6" s="47"/>
      <c r="I6" s="27"/>
      <c r="J6" s="28"/>
      <c r="K6" s="28"/>
      <c r="L6" s="28"/>
      <c r="M6" s="36"/>
      <c r="N6" s="37"/>
      <c r="O6" s="37"/>
      <c r="P6" s="37"/>
    </row>
    <row r="7" spans="1:16" ht="22.5" customHeight="1" x14ac:dyDescent="0.2">
      <c r="A7" s="45"/>
      <c r="B7" s="45" t="s">
        <v>79</v>
      </c>
      <c r="C7" s="45"/>
      <c r="D7" s="45"/>
      <c r="E7" s="46" t="s">
        <v>88</v>
      </c>
      <c r="F7" s="46"/>
      <c r="G7" s="46"/>
      <c r="H7" s="47"/>
      <c r="I7" s="27"/>
      <c r="J7" s="28"/>
      <c r="K7" s="28"/>
      <c r="L7" s="28"/>
      <c r="M7" s="36"/>
      <c r="N7" s="37"/>
      <c r="O7" s="37"/>
      <c r="P7" s="37"/>
    </row>
    <row r="8" spans="1:16" ht="22.5" customHeight="1" x14ac:dyDescent="0.2">
      <c r="A8" s="45"/>
      <c r="B8" s="45" t="s">
        <v>80</v>
      </c>
      <c r="C8" s="45"/>
      <c r="D8" s="45"/>
      <c r="E8" s="46" t="s">
        <v>89</v>
      </c>
      <c r="F8" s="46"/>
      <c r="G8" s="46"/>
      <c r="H8" s="47"/>
      <c r="I8" s="27"/>
      <c r="J8" s="28"/>
      <c r="K8" s="28"/>
      <c r="L8" s="28"/>
      <c r="M8" s="36"/>
      <c r="N8" s="37"/>
      <c r="O8" s="37"/>
      <c r="P8" s="37"/>
    </row>
    <row r="9" spans="1:16" ht="22.5" customHeight="1" x14ac:dyDescent="0.2">
      <c r="A9" s="45"/>
      <c r="B9" s="45" t="s">
        <v>81</v>
      </c>
      <c r="C9" s="45"/>
      <c r="D9" s="45"/>
      <c r="E9" s="46" t="s">
        <v>90</v>
      </c>
      <c r="F9" s="46"/>
      <c r="G9" s="46"/>
      <c r="H9" s="47"/>
      <c r="I9" s="27"/>
      <c r="J9" s="28"/>
      <c r="K9" s="28"/>
      <c r="L9" s="28"/>
      <c r="M9" s="36"/>
      <c r="N9" s="37"/>
      <c r="O9" s="37"/>
      <c r="P9" s="37"/>
    </row>
    <row r="10" spans="1:16" ht="22.5" customHeight="1" x14ac:dyDescent="0.2">
      <c r="A10" s="45"/>
      <c r="B10" s="45" t="s">
        <v>82</v>
      </c>
      <c r="C10" s="45"/>
      <c r="D10" s="45"/>
      <c r="E10" s="46" t="s">
        <v>91</v>
      </c>
      <c r="F10" s="46"/>
      <c r="G10" s="46"/>
      <c r="H10" s="47"/>
      <c r="I10" s="27"/>
      <c r="J10" s="28"/>
      <c r="K10" s="28"/>
      <c r="L10" s="28"/>
      <c r="M10" s="36"/>
      <c r="N10" s="37"/>
      <c r="O10" s="37"/>
      <c r="P10" s="37"/>
    </row>
    <row r="11" spans="1:16" ht="22.5" customHeight="1" x14ac:dyDescent="0.2">
      <c r="A11" s="45"/>
      <c r="B11" s="45" t="s">
        <v>83</v>
      </c>
      <c r="C11" s="45"/>
      <c r="D11" s="45"/>
      <c r="E11" s="46" t="s">
        <v>92</v>
      </c>
      <c r="F11" s="46"/>
      <c r="G11" s="46"/>
      <c r="H11" s="47"/>
      <c r="I11" s="27"/>
      <c r="J11" s="28"/>
      <c r="K11" s="28"/>
      <c r="L11" s="28"/>
      <c r="M11" s="36"/>
      <c r="N11" s="37"/>
      <c r="O11" s="37"/>
      <c r="P11" s="37"/>
    </row>
    <row r="12" spans="1:16" ht="22.5" customHeight="1" x14ac:dyDescent="0.2">
      <c r="A12" s="45"/>
      <c r="B12" s="45" t="s">
        <v>84</v>
      </c>
      <c r="C12" s="45"/>
      <c r="D12" s="45"/>
      <c r="E12" s="46" t="s">
        <v>93</v>
      </c>
      <c r="F12" s="46"/>
      <c r="G12" s="46"/>
      <c r="H12" s="47"/>
      <c r="I12" s="27"/>
      <c r="J12" s="28"/>
      <c r="K12" s="28"/>
      <c r="L12" s="28"/>
      <c r="M12" s="36"/>
      <c r="N12" s="37"/>
      <c r="O12" s="37"/>
      <c r="P12" s="37"/>
    </row>
    <row r="13" spans="1:16" ht="22.5" customHeight="1" x14ac:dyDescent="0.2">
      <c r="A13" s="45"/>
      <c r="B13" s="45" t="s">
        <v>85</v>
      </c>
      <c r="C13" s="45"/>
      <c r="D13" s="45"/>
      <c r="E13" s="46" t="s">
        <v>94</v>
      </c>
      <c r="F13" s="46"/>
      <c r="G13" s="46"/>
      <c r="H13" s="47"/>
      <c r="I13" s="27"/>
      <c r="J13" s="28"/>
      <c r="K13" s="28"/>
      <c r="L13" s="28"/>
      <c r="M13" s="36"/>
      <c r="N13" s="37"/>
      <c r="O13" s="37"/>
      <c r="P13" s="37"/>
    </row>
    <row r="14" spans="1:16" ht="22.5" customHeight="1" x14ac:dyDescent="0.2">
      <c r="A14" s="45"/>
      <c r="B14" s="45" t="s">
        <v>86</v>
      </c>
      <c r="C14" s="45"/>
      <c r="D14" s="45"/>
      <c r="E14" s="46" t="s">
        <v>95</v>
      </c>
      <c r="F14" s="46"/>
      <c r="G14" s="46"/>
      <c r="H14" s="47"/>
      <c r="I14" s="27"/>
      <c r="J14" s="28"/>
      <c r="K14" s="28"/>
      <c r="L14" s="28"/>
      <c r="M14" s="36"/>
      <c r="N14" s="37"/>
      <c r="O14" s="37"/>
      <c r="P14" s="37"/>
    </row>
    <row r="15" spans="1:16" ht="22.5" customHeight="1" x14ac:dyDescent="0.2">
      <c r="A15" s="45"/>
      <c r="B15" s="45" t="s">
        <v>87</v>
      </c>
      <c r="C15" s="45"/>
      <c r="D15" s="45"/>
      <c r="E15" s="46" t="s">
        <v>96</v>
      </c>
      <c r="F15" s="46"/>
      <c r="G15" s="46"/>
      <c r="H15" s="47"/>
      <c r="I15" s="27"/>
      <c r="J15" s="28"/>
      <c r="K15" s="28"/>
      <c r="L15" s="28"/>
      <c r="M15" s="36"/>
      <c r="N15" s="37"/>
      <c r="O15" s="37"/>
      <c r="P15" s="37"/>
    </row>
    <row r="17" spans="1:16" ht="27.75" customHeight="1" x14ac:dyDescent="0.2">
      <c r="A17" s="284" t="str">
        <f>Overview!B4&amp; " - Effective from "&amp;TEXT(Overview!D4,"D MMMM YYYY")&amp;" - "&amp;Overview!E4&amp;" new designated EHV line loss factors"</f>
        <v>Western Power Distribution (West Midlands) plc - Effective from 1 April 2022 - Final new designated EHV line loss factors</v>
      </c>
      <c r="B17" s="285"/>
      <c r="C17" s="285"/>
      <c r="D17" s="285"/>
      <c r="E17" s="285"/>
      <c r="F17" s="285"/>
      <c r="G17" s="285"/>
      <c r="H17" s="285"/>
      <c r="I17" s="285"/>
      <c r="J17" s="285"/>
      <c r="K17" s="285"/>
      <c r="L17" s="285"/>
      <c r="M17" s="285"/>
      <c r="N17" s="285"/>
      <c r="O17" s="285"/>
      <c r="P17" s="286"/>
    </row>
    <row r="18" spans="1:16" ht="62.25" customHeight="1" x14ac:dyDescent="0.2">
      <c r="A18" s="25" t="s">
        <v>187</v>
      </c>
      <c r="B18" s="25" t="s">
        <v>98</v>
      </c>
      <c r="C18" s="25" t="s">
        <v>64</v>
      </c>
      <c r="D18" s="25" t="s">
        <v>65</v>
      </c>
      <c r="E18" s="25" t="s">
        <v>99</v>
      </c>
      <c r="F18" s="25" t="s">
        <v>64</v>
      </c>
      <c r="G18" s="25" t="s">
        <v>66</v>
      </c>
      <c r="H18" s="74" t="s">
        <v>58</v>
      </c>
      <c r="I18" s="31" t="s">
        <v>154</v>
      </c>
      <c r="J18" s="31" t="s">
        <v>153</v>
      </c>
      <c r="K18" s="31" t="s">
        <v>155</v>
      </c>
      <c r="L18" s="31" t="s">
        <v>156</v>
      </c>
      <c r="M18" s="33" t="s">
        <v>157</v>
      </c>
      <c r="N18" s="33" t="s">
        <v>158</v>
      </c>
      <c r="O18" s="33" t="s">
        <v>159</v>
      </c>
      <c r="P18" s="33" t="s">
        <v>160</v>
      </c>
    </row>
    <row r="19" spans="1:16" ht="22.5" customHeight="1" x14ac:dyDescent="0.2">
      <c r="A19" s="45"/>
      <c r="B19" s="45" t="s">
        <v>37</v>
      </c>
      <c r="C19" s="45"/>
      <c r="D19" s="45"/>
      <c r="E19" s="46" t="s">
        <v>48</v>
      </c>
      <c r="F19" s="34"/>
      <c r="G19" s="34"/>
      <c r="H19" s="35"/>
      <c r="I19" s="38"/>
      <c r="J19" s="38"/>
      <c r="K19" s="29"/>
      <c r="L19" s="30"/>
      <c r="M19" s="32"/>
      <c r="N19" s="32"/>
      <c r="O19" s="32"/>
      <c r="P19" s="32"/>
    </row>
    <row r="20" spans="1:16" ht="22.5" customHeight="1" x14ac:dyDescent="0.2">
      <c r="A20" s="45"/>
      <c r="B20" s="45" t="s">
        <v>38</v>
      </c>
      <c r="C20" s="45"/>
      <c r="D20" s="45"/>
      <c r="E20" s="46" t="s">
        <v>49</v>
      </c>
      <c r="F20" s="34"/>
      <c r="G20" s="34"/>
      <c r="H20" s="35"/>
      <c r="I20" s="38"/>
      <c r="J20" s="38"/>
      <c r="K20" s="29"/>
      <c r="L20" s="30"/>
      <c r="M20" s="32"/>
      <c r="N20" s="32"/>
      <c r="O20" s="32"/>
      <c r="P20" s="32"/>
    </row>
    <row r="21" spans="1:16" ht="22.5" customHeight="1" x14ac:dyDescent="0.2">
      <c r="A21" s="45"/>
      <c r="B21" s="45" t="s">
        <v>39</v>
      </c>
      <c r="C21" s="45"/>
      <c r="D21" s="45"/>
      <c r="E21" s="46" t="s">
        <v>50</v>
      </c>
      <c r="F21" s="34"/>
      <c r="G21" s="34"/>
      <c r="H21" s="35"/>
      <c r="I21" s="38"/>
      <c r="J21" s="38"/>
      <c r="K21" s="29"/>
      <c r="L21" s="30"/>
      <c r="M21" s="32"/>
      <c r="N21" s="32"/>
      <c r="O21" s="32"/>
      <c r="P21" s="32"/>
    </row>
    <row r="22" spans="1:16" ht="22.5" customHeight="1" x14ac:dyDescent="0.2">
      <c r="A22" s="45"/>
      <c r="B22" s="45" t="s">
        <v>40</v>
      </c>
      <c r="C22" s="45"/>
      <c r="D22" s="45"/>
      <c r="E22" s="46" t="s">
        <v>51</v>
      </c>
      <c r="F22" s="34"/>
      <c r="G22" s="34"/>
      <c r="H22" s="35"/>
      <c r="I22" s="38"/>
      <c r="J22" s="38"/>
      <c r="K22" s="29"/>
      <c r="L22" s="30"/>
      <c r="M22" s="32"/>
      <c r="N22" s="32"/>
      <c r="O22" s="32"/>
      <c r="P22" s="32"/>
    </row>
    <row r="23" spans="1:16" ht="22.5" customHeight="1" x14ac:dyDescent="0.2">
      <c r="A23" s="45"/>
      <c r="B23" s="45" t="s">
        <v>41</v>
      </c>
      <c r="C23" s="45"/>
      <c r="D23" s="45"/>
      <c r="E23" s="46" t="s">
        <v>52</v>
      </c>
      <c r="F23" s="34"/>
      <c r="G23" s="34"/>
      <c r="H23" s="35"/>
      <c r="I23" s="38"/>
      <c r="J23" s="38"/>
      <c r="K23" s="29"/>
      <c r="L23" s="30"/>
      <c r="M23" s="32"/>
      <c r="N23" s="32"/>
      <c r="O23" s="32"/>
      <c r="P23" s="32"/>
    </row>
    <row r="24" spans="1:16" ht="22.5" customHeight="1" x14ac:dyDescent="0.2">
      <c r="A24" s="45"/>
      <c r="B24" s="45" t="s">
        <v>42</v>
      </c>
      <c r="C24" s="45"/>
      <c r="D24" s="45"/>
      <c r="E24" s="46" t="s">
        <v>53</v>
      </c>
      <c r="F24" s="34"/>
      <c r="G24" s="34"/>
      <c r="H24" s="35"/>
      <c r="I24" s="38"/>
      <c r="J24" s="38"/>
      <c r="K24" s="29"/>
      <c r="L24" s="30"/>
      <c r="M24" s="32"/>
      <c r="N24" s="32"/>
      <c r="O24" s="32"/>
      <c r="P24" s="32"/>
    </row>
    <row r="25" spans="1:16" ht="22.5" customHeight="1" x14ac:dyDescent="0.2">
      <c r="A25" s="45"/>
      <c r="B25" s="45" t="s">
        <v>43</v>
      </c>
      <c r="C25" s="45"/>
      <c r="D25" s="45"/>
      <c r="E25" s="46" t="s">
        <v>54</v>
      </c>
      <c r="F25" s="34"/>
      <c r="G25" s="34"/>
      <c r="H25" s="35"/>
      <c r="I25" s="38"/>
      <c r="J25" s="38"/>
      <c r="K25" s="29"/>
      <c r="L25" s="30"/>
      <c r="M25" s="32"/>
      <c r="N25" s="32"/>
      <c r="O25" s="32"/>
      <c r="P25" s="32"/>
    </row>
    <row r="26" spans="1:16" ht="22.5" customHeight="1" x14ac:dyDescent="0.2">
      <c r="A26" s="45"/>
      <c r="B26" s="45" t="s">
        <v>44</v>
      </c>
      <c r="C26" s="45"/>
      <c r="D26" s="45"/>
      <c r="E26" s="46" t="s">
        <v>55</v>
      </c>
      <c r="F26" s="34"/>
      <c r="G26" s="34"/>
      <c r="H26" s="35"/>
      <c r="I26" s="38"/>
      <c r="J26" s="38"/>
      <c r="K26" s="29"/>
      <c r="L26" s="30"/>
      <c r="M26" s="32"/>
      <c r="N26" s="32"/>
      <c r="O26" s="32"/>
      <c r="P26" s="32"/>
    </row>
    <row r="27" spans="1:16" ht="22.5" customHeight="1" x14ac:dyDescent="0.2">
      <c r="A27" s="45"/>
      <c r="B27" s="45" t="s">
        <v>45</v>
      </c>
      <c r="C27" s="45"/>
      <c r="D27" s="45"/>
      <c r="E27" s="46" t="s">
        <v>56</v>
      </c>
      <c r="F27" s="34"/>
      <c r="G27" s="34"/>
      <c r="H27" s="35"/>
      <c r="I27" s="38"/>
      <c r="J27" s="38"/>
      <c r="K27" s="29"/>
      <c r="L27" s="30"/>
      <c r="M27" s="32"/>
      <c r="N27" s="32"/>
      <c r="O27" s="32"/>
      <c r="P27" s="32"/>
    </row>
    <row r="28" spans="1:16" ht="22.5" customHeight="1" x14ac:dyDescent="0.2">
      <c r="A28" s="45"/>
      <c r="B28" s="45" t="s">
        <v>46</v>
      </c>
      <c r="C28" s="45"/>
      <c r="D28" s="45"/>
      <c r="E28" s="46" t="s">
        <v>57</v>
      </c>
      <c r="F28" s="34"/>
      <c r="G28" s="34"/>
      <c r="H28" s="35"/>
      <c r="I28" s="38"/>
      <c r="J28" s="38"/>
      <c r="K28" s="29"/>
      <c r="L28" s="30"/>
      <c r="M28" s="32"/>
      <c r="N28" s="32"/>
      <c r="O28" s="32"/>
      <c r="P28" s="3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2020-12-14T11:40:16Z</cp:lastPrinted>
  <dcterms:created xsi:type="dcterms:W3CDTF">2009-11-12T11:38:00Z</dcterms:created>
  <dcterms:modified xsi:type="dcterms:W3CDTF">2020-12-16T11:44:42Z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ies>
</file>