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ChargingModelsFromDCUSA\Broken Links\"/>
    </mc:Choice>
  </mc:AlternateContent>
  <workbookProtection lockStructure="1"/>
  <bookViews>
    <workbookView xWindow="-4056" yWindow="-17388" windowWidth="30936" windowHeight="16896"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0" i="87" l="1"/>
  <c r="K175" i="87"/>
  <c r="L180" i="87" l="1"/>
  <c r="L175" i="87"/>
  <c r="L181" i="87"/>
  <c r="N175" i="87"/>
  <c r="K181" i="87"/>
  <c r="K170" i="87"/>
  <c r="M180" i="87"/>
  <c r="L170" i="87"/>
  <c r="N170" i="87"/>
  <c r="N180" i="87"/>
  <c r="M170" i="87"/>
  <c r="M175" i="87"/>
  <c r="K176" i="87"/>
  <c r="L176" i="87"/>
  <c r="N171" i="87" l="1"/>
  <c r="M171" i="87"/>
  <c r="N181" i="87"/>
  <c r="M181" i="87"/>
  <c r="N176" i="87"/>
  <c r="M176" i="87"/>
  <c r="K171" i="87"/>
  <c r="L171"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R388"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AH388" i="41" l="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W158" i="22"/>
  <c r="U158" i="22"/>
  <c r="S158" i="22"/>
  <c r="R158" i="22"/>
  <c r="M158" i="22"/>
  <c r="L158" i="22"/>
  <c r="L651" i="22" s="1"/>
  <c r="L50" i="105" s="1"/>
  <c r="K158" i="22"/>
  <c r="Y157" i="22"/>
  <c r="X157" i="22"/>
  <c r="W157" i="22"/>
  <c r="V157" i="22"/>
  <c r="U157" i="22"/>
  <c r="T157" i="22"/>
  <c r="S157" i="22"/>
  <c r="R157" i="22"/>
  <c r="M157" i="22"/>
  <c r="L157" i="22"/>
  <c r="L645" i="22" s="1"/>
  <c r="L49" i="105" s="1"/>
  <c r="K157" i="22"/>
  <c r="Y156" i="22"/>
  <c r="X156" i="22"/>
  <c r="W156" i="22"/>
  <c r="V156" i="22"/>
  <c r="U156" i="22"/>
  <c r="T156" i="22"/>
  <c r="S156" i="22"/>
  <c r="R156" i="22"/>
  <c r="M156" i="22"/>
  <c r="L156" i="22"/>
  <c r="L639" i="22" s="1"/>
  <c r="L48" i="105" s="1"/>
  <c r="K156" i="22"/>
  <c r="Y155" i="22"/>
  <c r="W155" i="22"/>
  <c r="U155" i="22"/>
  <c r="Y154" i="22"/>
  <c r="W154" i="22"/>
  <c r="U154" i="22"/>
  <c r="Y153" i="22"/>
  <c r="W153" i="22"/>
  <c r="U153" i="22"/>
  <c r="Y152" i="22"/>
  <c r="W152" i="22"/>
  <c r="U152" i="22"/>
  <c r="U111" i="22"/>
  <c r="R111" i="22"/>
  <c r="P111" i="22"/>
  <c r="P607" i="22" s="1"/>
  <c r="AB39" i="105" s="1"/>
  <c r="O111" i="22"/>
  <c r="O607" i="22" s="1"/>
  <c r="W39" i="105" s="1"/>
  <c r="M111" i="22"/>
  <c r="L111" i="22"/>
  <c r="L607" i="22" s="1"/>
  <c r="L39" i="105" s="1"/>
  <c r="K111" i="22"/>
  <c r="U110" i="22"/>
  <c r="T110" i="22"/>
  <c r="R110" i="22"/>
  <c r="P110" i="22"/>
  <c r="P601" i="22" s="1"/>
  <c r="AB38" i="105" s="1"/>
  <c r="O110" i="22"/>
  <c r="O601" i="22" s="1"/>
  <c r="W38" i="105" s="1"/>
  <c r="M110" i="22"/>
  <c r="L110" i="22"/>
  <c r="L601" i="22" s="1"/>
  <c r="L38" i="105" s="1"/>
  <c r="K110" i="22"/>
  <c r="U109" i="22"/>
  <c r="T109" i="22"/>
  <c r="R109" i="22"/>
  <c r="P109" i="22"/>
  <c r="P595" i="22" s="1"/>
  <c r="AB37" i="105" s="1"/>
  <c r="O109" i="22"/>
  <c r="O595" i="22" s="1"/>
  <c r="W37" i="105" s="1"/>
  <c r="M109" i="22"/>
  <c r="L109" i="22"/>
  <c r="L595" i="22" s="1"/>
  <c r="L37" i="105" s="1"/>
  <c r="K109" i="22"/>
  <c r="U108" i="22"/>
  <c r="P108" i="22"/>
  <c r="P589" i="22" s="1"/>
  <c r="O108" i="22"/>
  <c r="O589" i="22" s="1"/>
  <c r="U107" i="22"/>
  <c r="P107" i="22"/>
  <c r="P583" i="22" s="1"/>
  <c r="AB35" i="105" s="1"/>
  <c r="O107" i="22"/>
  <c r="O583" i="22" s="1"/>
  <c r="W35" i="105" s="1"/>
  <c r="U106" i="22"/>
  <c r="P106" i="22"/>
  <c r="P577" i="22" s="1"/>
  <c r="AB34" i="105" s="1"/>
  <c r="O106" i="22"/>
  <c r="O577" i="22" s="1"/>
  <c r="W34" i="105" s="1"/>
  <c r="U105" i="22"/>
  <c r="P105" i="22"/>
  <c r="P571" i="22" s="1"/>
  <c r="AB33" i="105" s="1"/>
  <c r="O105" i="22"/>
  <c r="O571" i="22" s="1"/>
  <c r="W33" i="105" s="1"/>
  <c r="Y64" i="22"/>
  <c r="W64" i="22"/>
  <c r="U64" i="22"/>
  <c r="S64" i="22"/>
  <c r="R64" i="22"/>
  <c r="M64" i="22"/>
  <c r="M563" i="22" s="1"/>
  <c r="Q28" i="105" s="1"/>
  <c r="L64" i="22"/>
  <c r="L563" i="22" s="1"/>
  <c r="L28" i="105" s="1"/>
  <c r="K64" i="22"/>
  <c r="Y63" i="22"/>
  <c r="X63" i="22"/>
  <c r="W63" i="22"/>
  <c r="V63" i="22"/>
  <c r="U63" i="22"/>
  <c r="T63" i="22"/>
  <c r="S63" i="22"/>
  <c r="R63" i="22"/>
  <c r="M63" i="22"/>
  <c r="M557" i="22" s="1"/>
  <c r="Q27" i="105" s="1"/>
  <c r="L63" i="22"/>
  <c r="L557" i="22" s="1"/>
  <c r="L27" i="105" s="1"/>
  <c r="K63" i="22"/>
  <c r="Y62" i="22"/>
  <c r="X62" i="22"/>
  <c r="W62" i="22"/>
  <c r="V62" i="22"/>
  <c r="U62" i="22"/>
  <c r="T62" i="22"/>
  <c r="S62" i="22"/>
  <c r="R62" i="22"/>
  <c r="M62" i="22"/>
  <c r="M551" i="22" s="1"/>
  <c r="Q26" i="105" s="1"/>
  <c r="L62" i="22"/>
  <c r="L551" i="22" s="1"/>
  <c r="L26" i="105" s="1"/>
  <c r="K62" i="22"/>
  <c r="M61" i="22"/>
  <c r="M545" i="22" s="1"/>
  <c r="Q25" i="105" s="1"/>
  <c r="K61" i="22"/>
  <c r="L194" i="22"/>
  <c r="L655" i="22" s="1"/>
  <c r="P50" i="105" s="1"/>
  <c r="L193" i="22"/>
  <c r="L649" i="22" s="1"/>
  <c r="P49" i="105" s="1"/>
  <c r="L192" i="22"/>
  <c r="L643" i="22" s="1"/>
  <c r="P48" i="105" s="1"/>
  <c r="P147" i="22"/>
  <c r="P611" i="22" s="1"/>
  <c r="AF39" i="105" s="1"/>
  <c r="O147" i="22"/>
  <c r="O611" i="22" s="1"/>
  <c r="AA39" i="105" s="1"/>
  <c r="L147" i="22"/>
  <c r="L611" i="22" s="1"/>
  <c r="P39" i="105" s="1"/>
  <c r="P146" i="22"/>
  <c r="P605" i="22" s="1"/>
  <c r="AF38" i="105" s="1"/>
  <c r="O146" i="22"/>
  <c r="O605" i="22" s="1"/>
  <c r="AA38" i="105" s="1"/>
  <c r="L146" i="22"/>
  <c r="L605" i="22" s="1"/>
  <c r="P38" i="105" s="1"/>
  <c r="P145" i="22"/>
  <c r="P599" i="22" s="1"/>
  <c r="AF37" i="105" s="1"/>
  <c r="O145" i="22"/>
  <c r="O599" i="22" s="1"/>
  <c r="AA37" i="105" s="1"/>
  <c r="L145" i="22"/>
  <c r="L599" i="22" s="1"/>
  <c r="P37" i="105" s="1"/>
  <c r="P144" i="22"/>
  <c r="P593" i="22" s="1"/>
  <c r="O144" i="22"/>
  <c r="O593" i="22" s="1"/>
  <c r="P143" i="22"/>
  <c r="P587" i="22" s="1"/>
  <c r="AF35" i="105" s="1"/>
  <c r="O143" i="22"/>
  <c r="O587" i="22" s="1"/>
  <c r="AA35" i="105" s="1"/>
  <c r="P142" i="22"/>
  <c r="P581" i="22" s="1"/>
  <c r="AF34" i="105" s="1"/>
  <c r="O142" i="22"/>
  <c r="O581" i="22" s="1"/>
  <c r="AA34" i="105" s="1"/>
  <c r="P141" i="22"/>
  <c r="P575" i="22" s="1"/>
  <c r="AF33" i="105" s="1"/>
  <c r="O141" i="22"/>
  <c r="O575" i="22" s="1"/>
  <c r="AA33" i="105" s="1"/>
  <c r="L100" i="22"/>
  <c r="L567" i="22" s="1"/>
  <c r="P28" i="105" s="1"/>
  <c r="L99" i="22"/>
  <c r="L561" i="22" s="1"/>
  <c r="P27" i="105" s="1"/>
  <c r="L98" i="22"/>
  <c r="L555" i="22" s="1"/>
  <c r="P26" i="105" s="1"/>
  <c r="L185" i="22"/>
  <c r="L654" i="22" s="1"/>
  <c r="O50" i="105" s="1"/>
  <c r="L184" i="22"/>
  <c r="L648" i="22" s="1"/>
  <c r="O49" i="105" s="1"/>
  <c r="L183" i="22"/>
  <c r="L642" i="22" s="1"/>
  <c r="O48" i="105" s="1"/>
  <c r="P138" i="22"/>
  <c r="P610" i="22" s="1"/>
  <c r="AE39" i="105" s="1"/>
  <c r="O138" i="22"/>
  <c r="O610" i="22" s="1"/>
  <c r="Z39" i="105" s="1"/>
  <c r="L138" i="22"/>
  <c r="L610" i="22" s="1"/>
  <c r="O39" i="105" s="1"/>
  <c r="P137" i="22"/>
  <c r="P604" i="22" s="1"/>
  <c r="AE38" i="105" s="1"/>
  <c r="O137" i="22"/>
  <c r="O604" i="22" s="1"/>
  <c r="Z38" i="105" s="1"/>
  <c r="L137" i="22"/>
  <c r="L604" i="22" s="1"/>
  <c r="O38" i="105" s="1"/>
  <c r="P136" i="22"/>
  <c r="P598" i="22" s="1"/>
  <c r="AE37" i="105" s="1"/>
  <c r="O136" i="22"/>
  <c r="O598" i="22" s="1"/>
  <c r="Z37" i="105" s="1"/>
  <c r="L136" i="22"/>
  <c r="L598" i="22" s="1"/>
  <c r="O37" i="105" s="1"/>
  <c r="P135" i="22"/>
  <c r="P592" i="22" s="1"/>
  <c r="O135" i="22"/>
  <c r="O592" i="22" s="1"/>
  <c r="P134" i="22"/>
  <c r="P586" i="22" s="1"/>
  <c r="AE35" i="105" s="1"/>
  <c r="O134" i="22"/>
  <c r="O586" i="22" s="1"/>
  <c r="Z35" i="105" s="1"/>
  <c r="P133" i="22"/>
  <c r="P580" i="22" s="1"/>
  <c r="AE34" i="105" s="1"/>
  <c r="O133" i="22"/>
  <c r="O580" i="22" s="1"/>
  <c r="Z34" i="105" s="1"/>
  <c r="P132" i="22"/>
  <c r="P574" i="22" s="1"/>
  <c r="AE33" i="105" s="1"/>
  <c r="O132" i="22"/>
  <c r="O574" i="22" s="1"/>
  <c r="Z33" i="105" s="1"/>
  <c r="L91" i="22"/>
  <c r="L566" i="22" s="1"/>
  <c r="O28" i="105" s="1"/>
  <c r="L90" i="22"/>
  <c r="L560" i="22" s="1"/>
  <c r="O27" i="105" s="1"/>
  <c r="L89" i="22"/>
  <c r="L554" i="22" s="1"/>
  <c r="O26" i="105" s="1"/>
  <c r="L176" i="22"/>
  <c r="L653" i="22" s="1"/>
  <c r="N50" i="105" s="1"/>
  <c r="L175" i="22"/>
  <c r="L647" i="22" s="1"/>
  <c r="N49" i="105" s="1"/>
  <c r="L174" i="22"/>
  <c r="L641" i="22" s="1"/>
  <c r="N48" i="105" s="1"/>
  <c r="P129" i="22"/>
  <c r="P609" i="22" s="1"/>
  <c r="AD39" i="105" s="1"/>
  <c r="O129" i="22"/>
  <c r="O609" i="22" s="1"/>
  <c r="Y39" i="105" s="1"/>
  <c r="L129" i="22"/>
  <c r="L609" i="22" s="1"/>
  <c r="N39" i="105" s="1"/>
  <c r="P128" i="22"/>
  <c r="P603" i="22" s="1"/>
  <c r="AD38" i="105" s="1"/>
  <c r="O128" i="22"/>
  <c r="O603" i="22" s="1"/>
  <c r="Y38" i="105" s="1"/>
  <c r="L128" i="22"/>
  <c r="L603" i="22" s="1"/>
  <c r="N38" i="105" s="1"/>
  <c r="P127" i="22"/>
  <c r="P597" i="22" s="1"/>
  <c r="AD37" i="105" s="1"/>
  <c r="O127" i="22"/>
  <c r="O597" i="22" s="1"/>
  <c r="Y37" i="105" s="1"/>
  <c r="L127" i="22"/>
  <c r="L597" i="22" s="1"/>
  <c r="N37" i="105" s="1"/>
  <c r="P126" i="22"/>
  <c r="P591" i="22" s="1"/>
  <c r="O126" i="22"/>
  <c r="O591" i="22" s="1"/>
  <c r="P125" i="22"/>
  <c r="P585" i="22" s="1"/>
  <c r="AD35" i="105" s="1"/>
  <c r="O125" i="22"/>
  <c r="O585" i="22" s="1"/>
  <c r="Y35" i="105" s="1"/>
  <c r="P124" i="22"/>
  <c r="P579" i="22" s="1"/>
  <c r="AD34" i="105" s="1"/>
  <c r="O124" i="22"/>
  <c r="O579" i="22" s="1"/>
  <c r="Y34" i="105" s="1"/>
  <c r="P123" i="22"/>
  <c r="P573" i="22" s="1"/>
  <c r="AD33" i="105" s="1"/>
  <c r="O123" i="22"/>
  <c r="O573" i="22" s="1"/>
  <c r="Y33" i="105" s="1"/>
  <c r="L82" i="22"/>
  <c r="L565" i="22" s="1"/>
  <c r="N28" i="105" s="1"/>
  <c r="L81" i="22"/>
  <c r="L559" i="22" s="1"/>
  <c r="N27" i="105" s="1"/>
  <c r="L80" i="22"/>
  <c r="L553" i="22" s="1"/>
  <c r="N26" i="105" s="1"/>
  <c r="O114" i="22"/>
  <c r="O572" i="22" s="1"/>
  <c r="X33" i="105" s="1"/>
  <c r="P114" i="22"/>
  <c r="O115" i="22"/>
  <c r="P115" i="22"/>
  <c r="P578" i="22" s="1"/>
  <c r="AC34" i="105" s="1"/>
  <c r="O116" i="22"/>
  <c r="O584" i="22" s="1"/>
  <c r="X35" i="105" s="1"/>
  <c r="P116" i="22"/>
  <c r="O117" i="22"/>
  <c r="P117" i="22"/>
  <c r="P590" i="22" s="1"/>
  <c r="J118" i="22"/>
  <c r="L118" i="22"/>
  <c r="O118" i="22"/>
  <c r="O596" i="22" s="1"/>
  <c r="X37" i="105" s="1"/>
  <c r="P118" i="22"/>
  <c r="Q118" i="22"/>
  <c r="J119" i="22"/>
  <c r="L119" i="22"/>
  <c r="O119" i="22"/>
  <c r="P119" i="22"/>
  <c r="P602" i="22" s="1"/>
  <c r="AC38" i="105" s="1"/>
  <c r="Q119" i="22"/>
  <c r="J120" i="22"/>
  <c r="L120" i="22"/>
  <c r="O120" i="22"/>
  <c r="O608" i="22" s="1"/>
  <c r="X39" i="105" s="1"/>
  <c r="P120" i="22"/>
  <c r="Q120" i="22"/>
  <c r="Q167" i="22"/>
  <c r="L167" i="22"/>
  <c r="L652" i="22" s="1"/>
  <c r="M50" i="105" s="1"/>
  <c r="J167" i="22"/>
  <c r="Q166" i="22"/>
  <c r="L166" i="22"/>
  <c r="L646" i="22" s="1"/>
  <c r="M49" i="105" s="1"/>
  <c r="J166" i="22"/>
  <c r="Q165" i="22"/>
  <c r="L165" i="22"/>
  <c r="L640" i="22" s="1"/>
  <c r="M48" i="105" s="1"/>
  <c r="J165" i="22"/>
  <c r="Q73" i="22"/>
  <c r="L73" i="22"/>
  <c r="J73" i="22"/>
  <c r="Q72" i="22"/>
  <c r="L72" i="22"/>
  <c r="J72" i="22"/>
  <c r="Q71" i="22"/>
  <c r="L71" i="22"/>
  <c r="J71" i="22"/>
  <c r="H22" i="72" a="1"/>
  <c r="H22" i="72" s="1"/>
  <c r="AC36" i="105" l="1"/>
  <c r="AC141" i="105" s="1"/>
  <c r="AE36" i="105"/>
  <c r="AE141" i="105" s="1"/>
  <c r="Y36" i="105"/>
  <c r="Y141" i="105" s="1"/>
  <c r="AA36" i="105"/>
  <c r="AA141" i="105" s="1"/>
  <c r="AD36" i="105"/>
  <c r="AD141" i="105" s="1"/>
  <c r="AF36" i="105"/>
  <c r="AF141" i="105" s="1"/>
  <c r="W36" i="105"/>
  <c r="W141" i="105" s="1"/>
  <c r="Z36" i="105"/>
  <c r="Z141" i="105" s="1"/>
  <c r="AB36" i="105"/>
  <c r="AB141" i="105" s="1"/>
  <c r="AF147" i="105"/>
  <c r="AD147" i="105"/>
  <c r="AE147" i="105"/>
  <c r="AA147" i="105"/>
  <c r="Z147" i="105"/>
  <c r="Y147" i="105"/>
  <c r="AB147" i="105"/>
  <c r="W147" i="105"/>
  <c r="J279" i="22"/>
  <c r="J552" i="22"/>
  <c r="J26" i="105" s="1"/>
  <c r="Q292" i="22"/>
  <c r="Q646" i="22"/>
  <c r="AG49" i="105" s="1"/>
  <c r="P254" i="22"/>
  <c r="P584" i="22"/>
  <c r="AC3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W233" i="22"/>
  <c r="W615" i="22"/>
  <c r="AM44" i="105" s="1"/>
  <c r="U244" i="22"/>
  <c r="U621" i="22"/>
  <c r="AK45" i="105" s="1"/>
  <c r="Y244" i="22"/>
  <c r="Y621" i="22"/>
  <c r="AO45"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J280" i="22"/>
  <c r="J596" i="22"/>
  <c r="J37" i="105" s="1"/>
  <c r="P232" i="22"/>
  <c r="P572" i="22"/>
  <c r="AC33" i="105" s="1"/>
  <c r="L301" i="22"/>
  <c r="L564" i="22"/>
  <c r="M28" i="105" s="1"/>
  <c r="Q301" i="22"/>
  <c r="Q564" i="22"/>
  <c r="AG28" i="105" s="1"/>
  <c r="J281" i="22"/>
  <c r="J640" i="22"/>
  <c r="J48" i="105" s="1"/>
  <c r="K279" i="22"/>
  <c r="K551" i="22"/>
  <c r="K26" i="105" s="1"/>
  <c r="T279" i="22"/>
  <c r="T551" i="22"/>
  <c r="AJ26" i="105" s="1"/>
  <c r="X279" i="22"/>
  <c r="X551" i="22"/>
  <c r="AN26" i="105" s="1"/>
  <c r="R290" i="22"/>
  <c r="R557" i="22"/>
  <c r="AH27" i="105" s="1"/>
  <c r="V290" i="22"/>
  <c r="V557" i="22"/>
  <c r="AL27" i="105" s="1"/>
  <c r="K301" i="22"/>
  <c r="K563" i="22"/>
  <c r="K28" i="105" s="1"/>
  <c r="V232" i="22"/>
  <c r="V571" i="22"/>
  <c r="AL33" i="105" s="1"/>
  <c r="X243" i="22"/>
  <c r="X577" i="22"/>
  <c r="AN34" i="105" s="1"/>
  <c r="V254" i="22"/>
  <c r="V583" i="22"/>
  <c r="AL35"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P302" i="22"/>
  <c r="P608" i="22"/>
  <c r="AC39" i="105" s="1"/>
  <c r="J302" i="22"/>
  <c r="J608" i="22"/>
  <c r="J39" i="105" s="1"/>
  <c r="P280" i="22"/>
  <c r="P596" i="22"/>
  <c r="AC37" i="105" s="1"/>
  <c r="Q291" i="22"/>
  <c r="Q602" i="22"/>
  <c r="AG38" i="105" s="1"/>
  <c r="L291" i="22"/>
  <c r="L602" i="22"/>
  <c r="M38" i="105" s="1"/>
  <c r="J290" i="22"/>
  <c r="J558" i="22"/>
  <c r="J27" i="105" s="1"/>
  <c r="Q281" i="22"/>
  <c r="Q640" i="22"/>
  <c r="AG48" i="105" s="1"/>
  <c r="Q303" i="22"/>
  <c r="Q652" i="22"/>
  <c r="AG50" i="105" s="1"/>
  <c r="J291" i="22"/>
  <c r="J602" i="22"/>
  <c r="J38"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W244" i="22"/>
  <c r="W621" i="22"/>
  <c r="AM45" i="105" s="1"/>
  <c r="U255" i="22"/>
  <c r="U627" i="22"/>
  <c r="AK46" i="105" s="1"/>
  <c r="Y255" i="22"/>
  <c r="Y627" i="22"/>
  <c r="AO46" i="105" s="1"/>
  <c r="W270" i="22"/>
  <c r="W633" i="22"/>
  <c r="U281" i="22"/>
  <c r="U639" i="22"/>
  <c r="AK48" i="105" s="1"/>
  <c r="Y281" i="22"/>
  <c r="Y639" i="22"/>
  <c r="AO48" i="105" s="1"/>
  <c r="S292" i="22"/>
  <c r="S645" i="22"/>
  <c r="AI49" i="105" s="1"/>
  <c r="W292" i="22"/>
  <c r="W645" i="22"/>
  <c r="AM49" i="105" s="1"/>
  <c r="U303" i="22"/>
  <c r="U651" i="22"/>
  <c r="AK50" i="105" s="1"/>
  <c r="Y303" i="22"/>
  <c r="Y651" i="22"/>
  <c r="AO50" i="105" s="1"/>
  <c r="L279" i="22"/>
  <c r="L552" i="22"/>
  <c r="M26" i="105" s="1"/>
  <c r="Q279" i="22"/>
  <c r="Q552" i="22"/>
  <c r="AG26" i="105" s="1"/>
  <c r="J303" i="22"/>
  <c r="J652" i="22"/>
  <c r="J50" i="105" s="1"/>
  <c r="L290" i="22"/>
  <c r="L558" i="22"/>
  <c r="M27" i="105" s="1"/>
  <c r="Q290" i="22"/>
  <c r="Q558" i="22"/>
  <c r="AG27" i="105" s="1"/>
  <c r="J292" i="22"/>
  <c r="J646" i="22"/>
  <c r="J49" i="105" s="1"/>
  <c r="Q302" i="22"/>
  <c r="Q608" i="22"/>
  <c r="AG39" i="105" s="1"/>
  <c r="L302" i="22"/>
  <c r="L608" i="22"/>
  <c r="M39" i="105" s="1"/>
  <c r="O291" i="22"/>
  <c r="O602" i="22"/>
  <c r="X38" i="105" s="1"/>
  <c r="Q280" i="22"/>
  <c r="Q596" i="22"/>
  <c r="AG37" i="105" s="1"/>
  <c r="L280" i="22"/>
  <c r="L596" i="22"/>
  <c r="M37" i="105" s="1"/>
  <c r="O269" i="22"/>
  <c r="O590" i="22"/>
  <c r="O243" i="22"/>
  <c r="O578" i="22"/>
  <c r="X34" i="105" s="1"/>
  <c r="K202" i="22"/>
  <c r="K268" i="22" s="1"/>
  <c r="K545" i="22"/>
  <c r="K25" i="105" s="1"/>
  <c r="R279" i="22"/>
  <c r="R551" i="22"/>
  <c r="AH26" i="105" s="1"/>
  <c r="V279" i="22"/>
  <c r="V551" i="22"/>
  <c r="AL26" i="105" s="1"/>
  <c r="K290" i="22"/>
  <c r="K557" i="22"/>
  <c r="K27" i="105" s="1"/>
  <c r="T290" i="22"/>
  <c r="T557" i="22"/>
  <c r="AJ27" i="105" s="1"/>
  <c r="X290" i="22"/>
  <c r="X557" i="22"/>
  <c r="AN27" i="105" s="1"/>
  <c r="R301" i="22"/>
  <c r="R563" i="22"/>
  <c r="AH28" i="105" s="1"/>
  <c r="X232" i="22"/>
  <c r="X571" i="22"/>
  <c r="AN33" i="105" s="1"/>
  <c r="V243" i="22"/>
  <c r="V577" i="22"/>
  <c r="AL34" i="105" s="1"/>
  <c r="X254" i="22"/>
  <c r="X583" i="22"/>
  <c r="AN35" i="105" s="1"/>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X302" i="22"/>
  <c r="X607" i="22"/>
  <c r="AN39" i="105" s="1"/>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M279" i="22"/>
  <c r="M301" i="22"/>
  <c r="M202" i="22"/>
  <c r="M268" i="22" s="1"/>
  <c r="M290" i="22"/>
  <c r="L292" i="22"/>
  <c r="L281" i="22"/>
  <c r="L303" i="22"/>
  <c r="O302" i="22"/>
  <c r="O280" i="22"/>
  <c r="O254" i="22"/>
  <c r="O232" i="22"/>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AO36" i="105" l="1"/>
  <c r="AO141" i="105" s="1"/>
  <c r="AO47" i="105"/>
  <c r="AO142" i="105" s="1"/>
  <c r="AK36" i="105"/>
  <c r="AK141" i="105" s="1"/>
  <c r="AN36" i="105"/>
  <c r="AN141" i="105" s="1"/>
  <c r="AK47" i="105"/>
  <c r="AK142" i="105" s="1"/>
  <c r="AL36" i="105"/>
  <c r="AL141" i="105" s="1"/>
  <c r="X36" i="105"/>
  <c r="X141" i="105" s="1"/>
  <c r="AM47" i="105"/>
  <c r="AM142" i="105" s="1"/>
  <c r="AM36" i="105"/>
  <c r="AM141" i="105" s="1"/>
  <c r="AI36" i="105"/>
  <c r="AI141" i="105" s="1"/>
  <c r="AC147" i="105"/>
  <c r="AM147" i="105"/>
  <c r="AK148" i="105"/>
  <c r="AL147" i="105"/>
  <c r="AK147" i="105"/>
  <c r="AN147" i="105"/>
  <c r="AI147" i="105"/>
  <c r="AO148" i="105"/>
  <c r="AM148" i="105"/>
  <c r="AO147" i="105"/>
  <c r="X147" i="105"/>
  <c r="AO126" i="65"/>
  <c r="AN126" i="65"/>
  <c r="AM126" i="65"/>
  <c r="AH126" i="65"/>
  <c r="AK125" i="65"/>
  <c r="AJ125" i="65"/>
  <c r="AI125" i="65"/>
  <c r="AL125" i="65"/>
  <c r="AK126" i="65"/>
  <c r="AJ126" i="65"/>
  <c r="AI126" i="65"/>
  <c r="AL126" i="65"/>
  <c r="AN125" i="65"/>
  <c r="AM125" i="65"/>
  <c r="AH125" i="65"/>
  <c r="K53" i="86" l="1"/>
  <c r="N53" i="86"/>
  <c r="O53" i="86"/>
  <c r="Q53" i="86"/>
  <c r="R53" i="86"/>
  <c r="P54" i="86"/>
  <c r="M54" i="86"/>
  <c r="S53" i="86"/>
  <c r="L54" i="86"/>
  <c r="N38" i="53" l="1"/>
  <c r="O38" i="53"/>
  <c r="P38" i="53"/>
  <c r="Y23" i="112" l="1"/>
  <c r="X23" i="112"/>
  <c r="W23" i="112"/>
  <c r="V23" i="112"/>
  <c r="U23" i="112"/>
  <c r="T23" i="112"/>
  <c r="S23" i="112"/>
  <c r="R23" i="112"/>
  <c r="Q23" i="112"/>
  <c r="P23" i="112"/>
  <c r="O23" i="112"/>
  <c r="N23" i="112"/>
  <c r="M23" i="112"/>
  <c r="L23" i="112"/>
  <c r="K23" i="112"/>
  <c r="J23" i="112"/>
  <c r="K26" i="112" l="1"/>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W22" i="112"/>
  <c r="U22" i="112"/>
  <c r="Y21" i="112"/>
  <c r="X21" i="112"/>
  <c r="W21" i="112"/>
  <c r="V21" i="112"/>
  <c r="U21" i="112"/>
  <c r="S21" i="112"/>
  <c r="P21" i="112"/>
  <c r="O21" i="112"/>
  <c r="M20" i="112"/>
  <c r="K20" i="112"/>
  <c r="A2" i="112"/>
  <c r="A1" i="112"/>
  <c r="C16" i="112" s="1"/>
  <c r="G195" i="85" s="1"/>
  <c r="V45" i="112" l="1"/>
  <c r="M44" i="112"/>
  <c r="U45" i="112"/>
  <c r="M45" i="112"/>
  <c r="T44" i="112"/>
  <c r="L44" i="112"/>
  <c r="T45" i="112"/>
  <c r="S44" i="112"/>
  <c r="K44" i="112"/>
  <c r="S45" i="112"/>
  <c r="K45" i="112"/>
  <c r="R44" i="112"/>
  <c r="R45" i="112"/>
  <c r="Y44" i="112"/>
  <c r="Q44" i="112"/>
  <c r="Y45" i="112"/>
  <c r="P44" i="112"/>
  <c r="X45" i="112"/>
  <c r="W44" i="112"/>
  <c r="O44" i="112"/>
  <c r="U44" i="112"/>
  <c r="Q45" i="112"/>
  <c r="X44" i="112"/>
  <c r="W45" i="112"/>
  <c r="V44"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W336" i="22"/>
  <c r="W341" i="22"/>
  <c r="Y337" i="22"/>
  <c r="Y336" i="22"/>
  <c r="Y346" i="22"/>
  <c r="Y350" i="22"/>
  <c r="U337" i="22"/>
  <c r="U344" i="22"/>
  <c r="U348" i="22"/>
  <c r="S336" i="22"/>
  <c r="S350" i="22"/>
  <c r="S338" i="22"/>
  <c r="V335" i="22"/>
  <c r="X341" i="22"/>
  <c r="X349" i="22"/>
  <c r="X339" i="22"/>
  <c r="W340" i="22"/>
  <c r="W347" i="22"/>
  <c r="W335" i="22"/>
  <c r="W338" i="22"/>
  <c r="R340" i="22"/>
  <c r="R349" i="22"/>
  <c r="Y345" i="22"/>
  <c r="U340" i="22"/>
  <c r="X337" i="22"/>
  <c r="X335" i="22"/>
  <c r="W346" i="22"/>
  <c r="R348" i="22"/>
  <c r="Y341" i="22"/>
  <c r="Y340" i="22"/>
  <c r="Y347" i="22"/>
  <c r="U335" i="22"/>
  <c r="U341" i="22"/>
  <c r="U345" i="22"/>
  <c r="U349" i="22"/>
  <c r="S340" i="22"/>
  <c r="S335" i="22"/>
  <c r="V340" i="22"/>
  <c r="V348" i="22"/>
  <c r="V339" i="22"/>
  <c r="V337" i="22"/>
  <c r="X336" i="22"/>
  <c r="T340" i="22"/>
  <c r="W344" i="22"/>
  <c r="W348" i="22"/>
  <c r="W339" i="22"/>
  <c r="R339" i="22"/>
  <c r="Y339" i="22"/>
  <c r="U338" i="22"/>
  <c r="S337" i="22"/>
  <c r="S341" i="22"/>
  <c r="V336" i="22"/>
  <c r="X348" i="22"/>
  <c r="T349" i="22"/>
  <c r="W350" i="22"/>
  <c r="Y335" i="22"/>
  <c r="Y344" i="22"/>
  <c r="Y348" i="22"/>
  <c r="U339" i="22"/>
  <c r="U336" i="22"/>
  <c r="U346" i="22"/>
  <c r="U350" i="22"/>
  <c r="S348" i="22"/>
  <c r="S339" i="22"/>
  <c r="V349" i="22"/>
  <c r="V338" i="22"/>
  <c r="V341" i="22"/>
  <c r="X340" i="22"/>
  <c r="X358" i="22" s="1"/>
  <c r="X338" i="22"/>
  <c r="T348" i="22"/>
  <c r="T339" i="22"/>
  <c r="W345" i="22"/>
  <c r="W349" i="22"/>
  <c r="W337" i="22"/>
  <c r="R350" i="22"/>
  <c r="R341" i="22"/>
  <c r="V285" i="22"/>
  <c r="X273" i="22"/>
  <c r="W247" i="22"/>
  <c r="X285" i="22"/>
  <c r="W285" i="22"/>
  <c r="W307" i="22"/>
  <c r="X296" i="22"/>
  <c r="U306" i="22"/>
  <c r="X306" i="22"/>
  <c r="Y258" i="22"/>
  <c r="R284" i="22"/>
  <c r="U284" i="22"/>
  <c r="W306" i="22"/>
  <c r="Y306" i="22"/>
  <c r="W273" i="22"/>
  <c r="S247" i="22"/>
  <c r="S296" i="22"/>
  <c r="W295" i="22"/>
  <c r="W284" i="22"/>
  <c r="U273" i="22"/>
  <c r="W248" i="22"/>
  <c r="Y296" i="22"/>
  <c r="V284" i="22"/>
  <c r="V306" i="22"/>
  <c r="Y295" i="22"/>
  <c r="V273" i="22"/>
  <c r="V258" i="22"/>
  <c r="Y247" i="22"/>
  <c r="V295" i="22"/>
  <c r="V296" i="22"/>
  <c r="Y273" i="22"/>
  <c r="S258" i="22"/>
  <c r="U247" i="22"/>
  <c r="Y248" i="22"/>
  <c r="T285" i="22"/>
  <c r="W296" i="22"/>
  <c r="R295" i="22"/>
  <c r="U258" i="22"/>
  <c r="U248" i="22"/>
  <c r="Y274" i="22"/>
  <c r="Y307" i="22"/>
  <c r="T296" i="22"/>
  <c r="S284" i="22"/>
  <c r="W274" i="22"/>
  <c r="S273" i="22"/>
  <c r="W258" i="22"/>
  <c r="S306" i="22"/>
  <c r="R306" i="22"/>
  <c r="V247" i="22"/>
  <c r="U295" i="22"/>
  <c r="W259" i="22"/>
  <c r="T284" i="22"/>
  <c r="X258" i="22"/>
  <c r="T295" i="22"/>
  <c r="S307" i="22"/>
  <c r="S295" i="22"/>
  <c r="S285" i="22"/>
  <c r="R307" i="22"/>
  <c r="R296" i="22"/>
  <c r="R285" i="22"/>
  <c r="U237" i="22"/>
  <c r="U236" i="22"/>
  <c r="U307" i="22"/>
  <c r="U296" i="22"/>
  <c r="U285" i="22"/>
  <c r="U274" i="22"/>
  <c r="Y259" i="22"/>
  <c r="U259" i="22"/>
  <c r="Y237" i="22"/>
  <c r="Y236" i="22"/>
  <c r="Y284" i="22"/>
  <c r="P98" i="73"/>
  <c r="P85" i="72"/>
  <c r="P116" i="71"/>
  <c r="P27" i="80"/>
  <c r="M99" i="73"/>
  <c r="M86" i="72"/>
  <c r="M117" i="71"/>
  <c r="M28" i="80"/>
  <c r="O99" i="73"/>
  <c r="O86" i="72"/>
  <c r="O117" i="71"/>
  <c r="O28" i="80"/>
  <c r="K98" i="73"/>
  <c r="K85" i="72"/>
  <c r="K116" i="71"/>
  <c r="K27" i="80"/>
  <c r="X236" i="22"/>
  <c r="X295" i="22"/>
  <c r="X247" i="22"/>
  <c r="S236" i="22"/>
  <c r="Y285" i="22"/>
  <c r="N86" i="72"/>
  <c r="N117" i="71"/>
  <c r="N99" i="73"/>
  <c r="N28" i="80"/>
  <c r="J98" i="73"/>
  <c r="J85" i="72"/>
  <c r="J116" i="71"/>
  <c r="J27" i="80"/>
  <c r="X284" i="22"/>
  <c r="X286" i="22" s="1"/>
  <c r="W237" i="22"/>
  <c r="W236" i="22"/>
  <c r="V236" i="22"/>
  <c r="L86" i="72"/>
  <c r="L117" i="71"/>
  <c r="L99" i="73"/>
  <c r="L28" i="80"/>
  <c r="Q98" i="73"/>
  <c r="Q85" i="72"/>
  <c r="Q116" i="71"/>
  <c r="Q27" i="80"/>
  <c r="X511" i="22" l="1"/>
  <c r="Y359" i="22"/>
  <c r="U357" i="22"/>
  <c r="R359" i="22"/>
  <c r="Y357" i="22"/>
  <c r="V357" i="22"/>
  <c r="U358" i="22"/>
  <c r="Y358" i="22"/>
  <c r="S358" i="22"/>
  <c r="S359" i="22"/>
  <c r="U359" i="22"/>
  <c r="W358" i="22"/>
  <c r="X357" i="22"/>
  <c r="S357" i="22"/>
  <c r="R357" i="22"/>
  <c r="W357" i="22"/>
  <c r="R358" i="22"/>
  <c r="T358" i="22"/>
  <c r="V358" i="22"/>
  <c r="T357" i="22"/>
  <c r="W359" i="22"/>
  <c r="V286" i="22"/>
  <c r="X297" i="22"/>
  <c r="S286" i="22"/>
  <c r="W308" i="22"/>
  <c r="R286" i="22"/>
  <c r="U308" i="22"/>
  <c r="Y308" i="22"/>
  <c r="S297" i="22"/>
  <c r="W286" i="22"/>
  <c r="W188" i="80" s="1"/>
  <c r="U286" i="22"/>
  <c r="V297" i="22"/>
  <c r="Y297" i="22"/>
  <c r="Y189" i="80" s="1"/>
  <c r="R308" i="22"/>
  <c r="T297" i="22"/>
  <c r="T189" i="80" s="1"/>
  <c r="S308" i="22"/>
  <c r="W297" i="22"/>
  <c r="U297" i="22"/>
  <c r="R297" i="22"/>
  <c r="T286" i="22"/>
  <c r="Y286" i="22"/>
  <c r="Y188" i="80" s="1"/>
  <c r="X188" i="80"/>
  <c r="AN58" i="41" l="1"/>
  <c r="AN80" i="41" s="1"/>
  <c r="U511" i="22"/>
  <c r="V511" i="22"/>
  <c r="W511" i="22"/>
  <c r="S511" i="22"/>
  <c r="T511" i="22"/>
  <c r="R511" i="22"/>
  <c r="Y511" i="22"/>
  <c r="U505" i="22"/>
  <c r="AK57" i="41" s="1"/>
  <c r="U517" i="22"/>
  <c r="AK59" i="41" s="1"/>
  <c r="W517" i="22"/>
  <c r="AM59" i="41" s="1"/>
  <c r="S517" i="22"/>
  <c r="AI59" i="41" s="1"/>
  <c r="R517" i="22"/>
  <c r="AH59" i="41" s="1"/>
  <c r="Y517" i="22"/>
  <c r="AO59" i="41" s="1"/>
  <c r="X505" i="22"/>
  <c r="AN57" i="41" s="1"/>
  <c r="S505" i="22"/>
  <c r="AI57" i="41" s="1"/>
  <c r="V505" i="22"/>
  <c r="AL57" i="41" s="1"/>
  <c r="T505" i="22"/>
  <c r="AJ57" i="41" s="1"/>
  <c r="W505" i="22"/>
  <c r="AM57" i="41" s="1"/>
  <c r="Y505" i="22"/>
  <c r="AO57" i="41" s="1"/>
  <c r="R505" i="22"/>
  <c r="AH57" i="41" s="1"/>
  <c r="Y191" i="80"/>
  <c r="Y192" i="80" s="1"/>
  <c r="V188" i="80"/>
  <c r="X189" i="80"/>
  <c r="X191" i="80" s="1"/>
  <c r="X192" i="80" s="1"/>
  <c r="S188" i="80"/>
  <c r="U188" i="80"/>
  <c r="R188" i="80"/>
  <c r="R189" i="80"/>
  <c r="S189" i="80"/>
  <c r="V189" i="80"/>
  <c r="W189" i="80"/>
  <c r="W191" i="80" s="1"/>
  <c r="W192" i="80" s="1"/>
  <c r="U189" i="80"/>
  <c r="T188" i="80"/>
  <c r="T191" i="80" s="1"/>
  <c r="T192" i="80" s="1"/>
  <c r="AL58" i="41" l="1"/>
  <c r="AL80" i="41" s="1"/>
  <c r="AO58" i="41"/>
  <c r="AO80" i="41" s="1"/>
  <c r="AH58" i="41"/>
  <c r="AH80" i="41" s="1"/>
  <c r="AI58" i="41"/>
  <c r="AI80" i="41" s="1"/>
  <c r="AK58" i="41"/>
  <c r="AK80" i="41" s="1"/>
  <c r="AJ58" i="41"/>
  <c r="AJ80" i="41" s="1"/>
  <c r="AM58" i="41"/>
  <c r="AM80" i="41" s="1"/>
  <c r="AO79" i="41"/>
  <c r="AJ79" i="41"/>
  <c r="AI79" i="41"/>
  <c r="AH79" i="41"/>
  <c r="AM79" i="41"/>
  <c r="AL79" i="41"/>
  <c r="AK79" i="41"/>
  <c r="AN79" i="41"/>
  <c r="U191" i="80"/>
  <c r="U192" i="80" s="1"/>
  <c r="V191" i="80"/>
  <c r="V192" i="80" s="1"/>
  <c r="S191" i="80"/>
  <c r="S192" i="80" s="1"/>
  <c r="R191" i="80"/>
  <c r="R192" i="80" s="1"/>
  <c r="Y194" i="90" l="1"/>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225" i="53"/>
  <c r="T224" i="53"/>
  <c r="Y78" i="83"/>
  <c r="V225" i="53"/>
  <c r="U225" i="53"/>
  <c r="W78" i="83"/>
  <c r="T226" i="53"/>
  <c r="Q226" i="53"/>
  <c r="W225" i="53"/>
  <c r="Y54" i="112" l="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J53" i="82"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N172" i="65"/>
  <c r="AN77" i="105" s="1"/>
  <c r="AH163" i="65"/>
  <c r="AH68" i="105" s="1"/>
  <c r="AJ163" i="65"/>
  <c r="AJ68" i="105" s="1"/>
  <c r="AI172" i="65"/>
  <c r="AI77" i="105" s="1"/>
  <c r="AH172" i="65"/>
  <c r="AH77" i="105" s="1"/>
  <c r="AL172" i="65"/>
  <c r="AL7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N173" i="65"/>
  <c r="AN78" i="105" s="1"/>
  <c r="AJ164" i="65"/>
  <c r="AJ69" i="105" s="1"/>
  <c r="AH164" i="65"/>
  <c r="AH69" i="105" s="1"/>
  <c r="AJ173" i="65"/>
  <c r="AJ78" i="105" s="1"/>
  <c r="AH173" i="65"/>
  <c r="AH78" i="105" s="1"/>
  <c r="AL173" i="65"/>
  <c r="AL7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35" i="72" l="1" a="1"/>
  <c r="H39" i="72" s="1"/>
  <c r="M114" i="31"/>
  <c r="AL111" i="105"/>
  <c r="AN111" i="105"/>
  <c r="AF111" i="105"/>
  <c r="AC111" i="105"/>
  <c r="AN107" i="105"/>
  <c r="AC107" i="105"/>
  <c r="AE107" i="105"/>
  <c r="X110" i="105"/>
  <c r="AL110" i="105"/>
  <c r="AI106" i="105"/>
  <c r="X106" i="105"/>
  <c r="AL106" i="105"/>
  <c r="AI109" i="105"/>
  <c r="X109" i="105"/>
  <c r="AA109" i="105"/>
  <c r="AC109" i="105"/>
  <c r="Z105" i="105"/>
  <c r="W112" i="105"/>
  <c r="AB112" i="105"/>
  <c r="AC105" i="105"/>
  <c r="AI108" i="105"/>
  <c r="Z108" i="105"/>
  <c r="Y111" i="105"/>
  <c r="AD111" i="105"/>
  <c r="X111" i="105"/>
  <c r="AA111" i="105"/>
  <c r="AF107" i="105"/>
  <c r="Y110" i="105"/>
  <c r="AI110" i="105"/>
  <c r="AE110" i="105"/>
  <c r="AN106" i="105"/>
  <c r="Y106" i="105"/>
  <c r="AE106" i="105"/>
  <c r="AF109" i="105"/>
  <c r="AD109" i="105"/>
  <c r="AN105" i="105"/>
  <c r="AD105" i="105"/>
  <c r="AK112" i="105"/>
  <c r="AL108" i="105"/>
  <c r="AD108" i="105"/>
  <c r="AC108" i="105"/>
  <c r="AF108" i="105"/>
  <c r="Z107" i="105"/>
  <c r="X107" i="105"/>
  <c r="AD107" i="105"/>
  <c r="AA107" i="105"/>
  <c r="AI107" i="105"/>
  <c r="AN110" i="105"/>
  <c r="AA110" i="105"/>
  <c r="Z110" i="105"/>
  <c r="AA106" i="105"/>
  <c r="Z106" i="105"/>
  <c r="AE109" i="105"/>
  <c r="Z109" i="105"/>
  <c r="AE105" i="105"/>
  <c r="AL105" i="105"/>
  <c r="AO112" i="105"/>
  <c r="Y108" i="105"/>
  <c r="X108" i="105"/>
  <c r="Z111" i="105"/>
  <c r="AL107" i="105"/>
  <c r="Y107" i="105"/>
  <c r="AF110" i="105"/>
  <c r="AC110" i="105"/>
  <c r="AD110" i="105"/>
  <c r="AF106" i="105"/>
  <c r="AC106" i="105"/>
  <c r="AD106" i="105"/>
  <c r="AN109" i="105"/>
  <c r="AL109" i="105"/>
  <c r="Y109" i="105"/>
  <c r="X105" i="105"/>
  <c r="AF105" i="105"/>
  <c r="Y105" i="105"/>
  <c r="AA108" i="105"/>
  <c r="AE108" i="105"/>
  <c r="AN108" i="105"/>
  <c r="AJ120" i="105"/>
  <c r="AI120" i="105"/>
  <c r="AL119" i="105"/>
  <c r="AH109" i="105"/>
  <c r="AH110" i="105"/>
  <c r="AH119" i="105"/>
  <c r="AN119" i="105"/>
  <c r="AL120" i="105"/>
  <c r="AJ110" i="105"/>
  <c r="AI119" i="105"/>
  <c r="AJ119" i="105"/>
  <c r="AH120" i="105"/>
  <c r="AN120" i="105"/>
  <c r="AJ109" i="105"/>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M54" i="112"/>
  <c r="V54" i="112"/>
  <c r="T54" i="112"/>
  <c r="S54" i="112"/>
  <c r="K54" i="112"/>
  <c r="W54" i="112"/>
  <c r="U54" i="112"/>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R218" i="53"/>
  <c r="S218" i="53"/>
  <c r="R199" i="53"/>
  <c r="S199" i="53"/>
  <c r="S189" i="53"/>
  <c r="R189" i="53"/>
  <c r="S183" i="53"/>
  <c r="R183" i="53"/>
  <c r="S213" i="53"/>
  <c r="S247" i="53" s="1"/>
  <c r="R213" i="53"/>
  <c r="R247" i="53" s="1"/>
  <c r="R214" i="53"/>
  <c r="R258" i="53" s="1"/>
  <c r="S214" i="53"/>
  <c r="S258" i="53" s="1"/>
  <c r="R203" i="53"/>
  <c r="S203" i="53"/>
  <c r="S208" i="53"/>
  <c r="R208" i="53"/>
  <c r="S194" i="53"/>
  <c r="R194"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44" i="72" l="1"/>
  <c r="H42" i="72"/>
  <c r="H43" i="72"/>
  <c r="H38" i="72"/>
  <c r="H41" i="72"/>
  <c r="H35" i="72"/>
  <c r="H36" i="72"/>
  <c r="H40" i="72"/>
  <c r="H37" i="72"/>
  <c r="Y112" i="105"/>
  <c r="AF112" i="105"/>
  <c r="AL112" i="105"/>
  <c r="X112" i="105"/>
  <c r="AN112" i="105"/>
  <c r="AC112" i="105"/>
  <c r="AD112"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L340" i="22"/>
  <c r="L456" i="22"/>
  <c r="L427" i="22"/>
  <c r="L398" i="22"/>
  <c r="L369" i="22"/>
  <c r="Q377" i="22"/>
  <c r="K350" i="22"/>
  <c r="P341" i="22"/>
  <c r="P457" i="22"/>
  <c r="P399" i="22"/>
  <c r="P428" i="22"/>
  <c r="P370" i="22"/>
  <c r="P340" i="22"/>
  <c r="P456" i="22"/>
  <c r="P427" i="22"/>
  <c r="P398" i="22"/>
  <c r="P369" i="22"/>
  <c r="O339" i="22"/>
  <c r="O455" i="22"/>
  <c r="O426" i="22"/>
  <c r="O397" i="22"/>
  <c r="O368" i="22"/>
  <c r="O338" i="22"/>
  <c r="O454" i="22"/>
  <c r="O425" i="22"/>
  <c r="O396" i="22"/>
  <c r="O367" i="22"/>
  <c r="J369" i="22"/>
  <c r="Q369" i="22"/>
  <c r="Q368" i="22"/>
  <c r="L348" i="22"/>
  <c r="L464" i="22"/>
  <c r="L435" i="22"/>
  <c r="L377" i="22"/>
  <c r="L406" i="22"/>
  <c r="K340" i="22"/>
  <c r="L339" i="22"/>
  <c r="L455" i="22"/>
  <c r="L426" i="22"/>
  <c r="L397" i="22"/>
  <c r="L368" i="22"/>
  <c r="Q378" i="22"/>
  <c r="M340" i="22"/>
  <c r="M358" i="22" s="1"/>
  <c r="O335" i="22"/>
  <c r="O451" i="22"/>
  <c r="O422" i="22"/>
  <c r="O393" i="22"/>
  <c r="O364" i="22"/>
  <c r="O336" i="22"/>
  <c r="O452" i="22"/>
  <c r="O423" i="22"/>
  <c r="O394" i="22"/>
  <c r="O365" i="22"/>
  <c r="L349" i="22"/>
  <c r="L465" i="22"/>
  <c r="L436" i="22"/>
  <c r="L378" i="22"/>
  <c r="L407" i="22"/>
  <c r="Q379" i="22"/>
  <c r="M341" i="22"/>
  <c r="P339" i="22"/>
  <c r="P455" i="22"/>
  <c r="P426" i="22"/>
  <c r="P397" i="22"/>
  <c r="P368" i="22"/>
  <c r="P338" i="22"/>
  <c r="P454" i="22"/>
  <c r="P396" i="22"/>
  <c r="P425" i="22"/>
  <c r="P367" i="22"/>
  <c r="O341" i="22"/>
  <c r="O457" i="22"/>
  <c r="O428" i="22"/>
  <c r="O399" i="22"/>
  <c r="O370" i="22"/>
  <c r="J370" i="22"/>
  <c r="L350" i="22"/>
  <c r="L466" i="22"/>
  <c r="L437" i="22"/>
  <c r="L379" i="22"/>
  <c r="L408" i="22"/>
  <c r="K341" i="22"/>
  <c r="P335" i="22"/>
  <c r="P451" i="22"/>
  <c r="P422" i="22"/>
  <c r="P393" i="22"/>
  <c r="P364" i="22"/>
  <c r="J379" i="22"/>
  <c r="J377" i="22"/>
  <c r="L341" i="22"/>
  <c r="L457" i="22"/>
  <c r="L428" i="22"/>
  <c r="L399" i="22"/>
  <c r="L417" i="22" s="1"/>
  <c r="L370" i="22"/>
  <c r="M350" i="22"/>
  <c r="M348" i="22"/>
  <c r="K349" i="22"/>
  <c r="P337" i="22"/>
  <c r="P453" i="22"/>
  <c r="P424" i="22"/>
  <c r="P395" i="22"/>
  <c r="P366" i="22"/>
  <c r="O340" i="22"/>
  <c r="O456" i="22"/>
  <c r="O427" i="22"/>
  <c r="O398" i="22"/>
  <c r="O369" i="22"/>
  <c r="O337" i="22"/>
  <c r="O453" i="22"/>
  <c r="O424" i="22"/>
  <c r="O395" i="22"/>
  <c r="O366" i="22"/>
  <c r="J368" i="22"/>
  <c r="Q370"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54" i="53"/>
  <c r="R253" i="53"/>
  <c r="S254" i="53"/>
  <c r="S245" i="53"/>
  <c r="S253" i="53"/>
  <c r="S248" i="53"/>
  <c r="R246" i="53"/>
  <c r="R245" i="53"/>
  <c r="R241" i="53"/>
  <c r="S255" i="53"/>
  <c r="R248" i="53"/>
  <c r="S246" i="53"/>
  <c r="S241" i="53"/>
  <c r="R255" i="53"/>
  <c r="L21" i="31"/>
  <c r="L23" i="31" s="1"/>
  <c r="M20" i="31"/>
  <c r="K295" i="22"/>
  <c r="M284" i="22"/>
  <c r="M307" i="22"/>
  <c r="L295" i="22"/>
  <c r="Q296" i="22"/>
  <c r="Q285" i="22"/>
  <c r="P236" i="22"/>
  <c r="O295" i="22"/>
  <c r="O284" i="22"/>
  <c r="J284" i="22"/>
  <c r="J296" i="22"/>
  <c r="Q306" i="22"/>
  <c r="K307" i="22"/>
  <c r="K306" i="22"/>
  <c r="M295" i="22"/>
  <c r="M285" i="22"/>
  <c r="L307" i="22"/>
  <c r="P306" i="22"/>
  <c r="P284" i="22"/>
  <c r="O236" i="22"/>
  <c r="O273" i="22"/>
  <c r="J306" i="22"/>
  <c r="Q295" i="22"/>
  <c r="K296" i="22"/>
  <c r="K284" i="22"/>
  <c r="L306" i="22"/>
  <c r="L296" i="22"/>
  <c r="P247" i="22"/>
  <c r="P295" i="22"/>
  <c r="O258" i="22"/>
  <c r="O247" i="22"/>
  <c r="J307" i="22"/>
  <c r="Q284" i="22"/>
  <c r="K285" i="22"/>
  <c r="M306" i="22"/>
  <c r="M296" i="22"/>
  <c r="L284" i="22"/>
  <c r="Q307" i="22"/>
  <c r="L285" i="22"/>
  <c r="P258" i="22"/>
  <c r="P273" i="22"/>
  <c r="O306" i="22"/>
  <c r="J295" i="22"/>
  <c r="J285" i="22"/>
  <c r="J34" i="55"/>
  <c r="H70" i="23" a="1"/>
  <c r="H70" i="23" s="1"/>
  <c r="A4" i="23" s="1"/>
  <c r="A4" i="70"/>
  <c r="J38" i="55"/>
  <c r="L473" i="22" l="1"/>
  <c r="L509" i="22" s="1"/>
  <c r="P57" i="41" s="1"/>
  <c r="L357" i="22"/>
  <c r="L444" i="22"/>
  <c r="L508" i="22" s="1"/>
  <c r="O57" i="41" s="1"/>
  <c r="L505" i="22"/>
  <c r="L57" i="41" s="1"/>
  <c r="K359" i="22"/>
  <c r="L519" i="22"/>
  <c r="N59" i="41" s="1"/>
  <c r="M511" i="22"/>
  <c r="Q58" i="41" s="1"/>
  <c r="J386" i="22"/>
  <c r="J506" i="22" s="1"/>
  <c r="J57" i="41" s="1"/>
  <c r="L359" i="22"/>
  <c r="L475" i="22"/>
  <c r="L386" i="22"/>
  <c r="L506" i="22" s="1"/>
  <c r="M57" i="41" s="1"/>
  <c r="Q388" i="22"/>
  <c r="Q386" i="22"/>
  <c r="Q506" i="22" s="1"/>
  <c r="AG57" i="41" s="1"/>
  <c r="L445" i="22"/>
  <c r="L388" i="22"/>
  <c r="L474" i="22"/>
  <c r="M357"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K357" i="22"/>
  <c r="L415" i="22"/>
  <c r="L507" i="22" s="1"/>
  <c r="N57" i="41" s="1"/>
  <c r="Q387" i="22"/>
  <c r="J388" i="22"/>
  <c r="M359" i="22"/>
  <c r="L387" i="22"/>
  <c r="L358" i="22"/>
  <c r="L446" i="22"/>
  <c r="K358" i="22"/>
  <c r="J387" i="22"/>
  <c r="L416"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K286" i="22"/>
  <c r="K188" i="80" s="1"/>
  <c r="Q286" i="22"/>
  <c r="Q188" i="80" s="1"/>
  <c r="K308" i="22"/>
  <c r="L286" i="22"/>
  <c r="M21" i="31"/>
  <c r="N20" i="31"/>
  <c r="J308" i="22"/>
  <c r="J297" i="22"/>
  <c r="Q308" i="22"/>
  <c r="M308" i="22"/>
  <c r="L308" i="22"/>
  <c r="M297" i="22"/>
  <c r="J286" i="22"/>
  <c r="L297" i="22"/>
  <c r="M286" i="22"/>
  <c r="K297" i="22"/>
  <c r="Q297" i="22"/>
  <c r="J40" i="55"/>
  <c r="K505" i="22" l="1"/>
  <c r="K57" i="41" s="1"/>
  <c r="M505" i="22"/>
  <c r="Q57" i="41" s="1"/>
  <c r="K511" i="22"/>
  <c r="K58" i="41" s="1"/>
  <c r="L520" i="22"/>
  <c r="O59" i="41" s="1"/>
  <c r="L512" i="22"/>
  <c r="M58" i="41" s="1"/>
  <c r="Q512" i="22"/>
  <c r="AG58" i="41" s="1"/>
  <c r="L515" i="22"/>
  <c r="P58" i="41" s="1"/>
  <c r="L518" i="22"/>
  <c r="M59" i="41" s="1"/>
  <c r="L521" i="22"/>
  <c r="P59" i="41" s="1"/>
  <c r="J518" i="22"/>
  <c r="J59" i="41" s="1"/>
  <c r="L514" i="22"/>
  <c r="O58" i="41" s="1"/>
  <c r="Q518" i="22"/>
  <c r="AG59" i="41" s="1"/>
  <c r="L513" i="22"/>
  <c r="N58" i="41" s="1"/>
  <c r="J512" i="22"/>
  <c r="J58" i="41" s="1"/>
  <c r="L511" i="22"/>
  <c r="L58" i="41" s="1"/>
  <c r="M517" i="22"/>
  <c r="Q59" i="41" s="1"/>
  <c r="L517" i="22"/>
  <c r="L59" i="41" s="1"/>
  <c r="K517" i="22"/>
  <c r="K59" i="41" s="1"/>
  <c r="N129" i="81"/>
  <c r="L145" i="3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L188" i="80"/>
  <c r="H129" i="81"/>
  <c r="N21" i="31"/>
  <c r="N23" i="31" s="1"/>
  <c r="O20" i="31"/>
  <c r="M23" i="31"/>
  <c r="P22" i="31"/>
  <c r="P23" i="31" s="1"/>
  <c r="L189" i="80"/>
  <c r="J189" i="80"/>
  <c r="Q189" i="80"/>
  <c r="Q191" i="80" s="1"/>
  <c r="Q192" i="80" s="1"/>
  <c r="K189" i="80"/>
  <c r="K191" i="80" s="1"/>
  <c r="K192" i="80" s="1"/>
  <c r="J188" i="80"/>
  <c r="M189" i="80"/>
  <c r="M188" i="80"/>
  <c r="R93" i="72" l="1" a="1"/>
  <c r="H53" i="73" a="1"/>
  <c r="H53" i="73" s="1"/>
  <c r="J80" i="73" a="1"/>
  <c r="J55" i="83" a="1"/>
  <c r="H20" i="83" a="1"/>
  <c r="J34" i="80" a="1"/>
  <c r="H51" i="72" a="1"/>
  <c r="L191" i="80"/>
  <c r="L192" i="80" s="1"/>
  <c r="P20" i="31"/>
  <c r="O21" i="31"/>
  <c r="O23" i="31" s="1"/>
  <c r="K255" i="80"/>
  <c r="K258" i="80"/>
  <c r="K252" i="80"/>
  <c r="K259" i="80"/>
  <c r="K257" i="80"/>
  <c r="K253" i="80"/>
  <c r="K256" i="80"/>
  <c r="K254" i="80"/>
  <c r="M191" i="80"/>
  <c r="M192" i="80" s="1"/>
  <c r="J191" i="80"/>
  <c r="J192" i="80" s="1"/>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H58" i="73"/>
  <c r="H55" i="73"/>
  <c r="H57" i="73"/>
  <c r="H60" i="73"/>
  <c r="H54" i="73"/>
  <c r="H59" i="73"/>
  <c r="H56" i="73"/>
  <c r="J34" i="80"/>
  <c r="U34" i="80"/>
  <c r="U35" i="80"/>
  <c r="U36" i="80"/>
  <c r="U37" i="80"/>
  <c r="U38" i="80"/>
  <c r="U39" i="80"/>
  <c r="U40" i="80"/>
  <c r="U41" i="80"/>
  <c r="U42" i="80"/>
  <c r="Y34" i="80"/>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T42" i="80"/>
  <c r="T41" i="80"/>
  <c r="T40" i="80"/>
  <c r="T39" i="80"/>
  <c r="T38" i="80"/>
  <c r="T37" i="80"/>
  <c r="T36" i="80"/>
  <c r="T35" i="80"/>
  <c r="T34" i="80"/>
  <c r="S42" i="80"/>
  <c r="S204" i="80" s="1"/>
  <c r="S41" i="80"/>
  <c r="S40" i="80"/>
  <c r="S39" i="80"/>
  <c r="S38" i="80"/>
  <c r="S37" i="80"/>
  <c r="S36" i="80"/>
  <c r="P42" i="80"/>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O42" i="80"/>
  <c r="W39" i="80"/>
  <c r="K37" i="80"/>
  <c r="W34" i="80"/>
  <c r="V41" i="80"/>
  <c r="V39" i="80"/>
  <c r="L42" i="80"/>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56" i="83"/>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61" i="83"/>
  <c r="W59" i="83"/>
  <c r="W57" i="83"/>
  <c r="W55" i="83"/>
  <c r="V63" i="83"/>
  <c r="V61" i="83"/>
  <c r="V59" i="83"/>
  <c r="V57" i="83"/>
  <c r="V55" i="83"/>
  <c r="V123" i="83" s="1"/>
  <c r="T61" i="83"/>
  <c r="T57" i="83"/>
  <c r="S63" i="83"/>
  <c r="S59" i="83"/>
  <c r="S55" i="83"/>
  <c r="S123" i="83" s="1"/>
  <c r="R61" i="83"/>
  <c r="R57" i="83"/>
  <c r="H51" i="72"/>
  <c r="H54" i="72"/>
  <c r="H58" i="72"/>
  <c r="H52" i="72"/>
  <c r="H57" i="72"/>
  <c r="H55" i="72"/>
  <c r="V164" i="72" s="1"/>
  <c r="V199" i="72" s="1"/>
  <c r="V229" i="72" s="1"/>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Q202" i="80"/>
  <c r="Q20" i="31"/>
  <c r="P21" i="31"/>
  <c r="M255" i="80"/>
  <c r="M259" i="80"/>
  <c r="M258" i="80"/>
  <c r="M257" i="80"/>
  <c r="M253" i="80"/>
  <c r="M254" i="80"/>
  <c r="M252" i="80"/>
  <c r="M256" i="80"/>
  <c r="S74" i="74"/>
  <c r="S78" i="74"/>
  <c r="S77" i="74"/>
  <c r="S73" i="74"/>
  <c r="S76" i="74"/>
  <c r="S75" i="74"/>
  <c r="S72" i="74"/>
  <c r="X127" i="83" l="1"/>
  <c r="R127" i="83"/>
  <c r="X166" i="72"/>
  <c r="X201" i="72" s="1"/>
  <c r="X231" i="72" s="1"/>
  <c r="T167" i="72"/>
  <c r="T202" i="72" s="1"/>
  <c r="T232" i="72" s="1"/>
  <c r="Y164" i="72"/>
  <c r="Y199" i="72" s="1"/>
  <c r="Y229" i="72" s="1"/>
  <c r="S126" i="83"/>
  <c r="Y160" i="72"/>
  <c r="Y195" i="72" s="1"/>
  <c r="Y225" i="72" s="1"/>
  <c r="Y131" i="83"/>
  <c r="X165" i="72"/>
  <c r="X200" i="72" s="1"/>
  <c r="X230" i="72" s="1"/>
  <c r="U162" i="72"/>
  <c r="U197" i="72" s="1"/>
  <c r="U227" i="72" s="1"/>
  <c r="U166" i="72"/>
  <c r="U201" i="72" s="1"/>
  <c r="U231" i="72" s="1"/>
  <c r="U163" i="72"/>
  <c r="U198" i="72" s="1"/>
  <c r="U228" i="72" s="1"/>
  <c r="S161" i="72"/>
  <c r="S196" i="72" s="1"/>
  <c r="S226" i="72" s="1"/>
  <c r="V160" i="72"/>
  <c r="V195" i="72" s="1"/>
  <c r="V225" i="72" s="1"/>
  <c r="S166" i="72"/>
  <c r="S201" i="72" s="1"/>
  <c r="S231" i="72" s="1"/>
  <c r="X125" i="83"/>
  <c r="T160" i="72"/>
  <c r="T195" i="72" s="1"/>
  <c r="T225" i="72" s="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T165" i="72"/>
  <c r="T200" i="72" s="1"/>
  <c r="T230" i="72" s="1"/>
  <c r="Y162" i="72"/>
  <c r="Y197" i="72" s="1"/>
  <c r="Y227" i="72" s="1"/>
  <c r="R162" i="72"/>
  <c r="R197" i="72" s="1"/>
  <c r="R227" i="72" s="1"/>
  <c r="S162" i="72"/>
  <c r="S197" i="72" s="1"/>
  <c r="S227" i="72" s="1"/>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28" i="83"/>
  <c r="S132" i="83"/>
  <c r="V128" i="83"/>
  <c r="U132" i="83"/>
  <c r="R128" i="83"/>
  <c r="X132" i="83"/>
  <c r="S128" i="83"/>
  <c r="Y132" i="83"/>
  <c r="U128" i="83"/>
  <c r="V131" i="83"/>
  <c r="Y129" i="83"/>
  <c r="T130" i="83"/>
  <c r="T127" i="83"/>
  <c r="X124" i="83"/>
  <c r="W128" i="83"/>
  <c r="Y202" i="80"/>
  <c r="W130" i="83"/>
  <c r="U202" i="80"/>
  <c r="S202" i="80"/>
  <c r="S206" i="80" s="1"/>
  <c r="L202" i="80"/>
  <c r="U204" i="80"/>
  <c r="V130" i="83"/>
  <c r="V127" i="83"/>
  <c r="V126" i="83"/>
  <c r="X123" i="83"/>
  <c r="U127" i="83"/>
  <c r="X126" i="83"/>
  <c r="U124" i="83"/>
  <c r="V204" i="80"/>
  <c r="T125" i="83"/>
  <c r="X130" i="83"/>
  <c r="Y130" i="83"/>
  <c r="X131" i="83"/>
  <c r="T131" i="83"/>
  <c r="Y127" i="83"/>
  <c r="U126" i="83"/>
  <c r="W123" i="83"/>
  <c r="Y128" i="83"/>
  <c r="W127" i="83"/>
  <c r="V202" i="80"/>
  <c r="W131" i="83"/>
  <c r="V129" i="83"/>
  <c r="U123" i="83"/>
  <c r="X202" i="80"/>
  <c r="X206" i="80" s="1"/>
  <c r="W124" i="83"/>
  <c r="W202" i="80"/>
  <c r="T202" i="80"/>
  <c r="W204" i="80"/>
  <c r="T204" i="80"/>
  <c r="Q21" i="31"/>
  <c r="Q23" i="31" s="1"/>
  <c r="R20" i="31"/>
  <c r="N147" i="41" l="1" a="1"/>
  <c r="Z147" i="41" a="1"/>
  <c r="AG147" i="41" a="1"/>
  <c r="U206" i="80"/>
  <c r="Y206" i="80"/>
  <c r="V206" i="80"/>
  <c r="W206" i="80"/>
  <c r="T206" i="80"/>
  <c r="R21" i="31"/>
  <c r="R23" i="31" s="1"/>
  <c r="S20" i="31"/>
  <c r="S21" i="31" s="1"/>
  <c r="S23" i="31" s="1"/>
  <c r="R73" i="74"/>
  <c r="R72" i="74"/>
  <c r="R76" i="74"/>
  <c r="R75" i="74"/>
  <c r="R78" i="74"/>
  <c r="R77" i="74"/>
  <c r="R74" i="74"/>
  <c r="H214" i="80" l="1" a="1"/>
  <c r="H214" i="80" s="1"/>
  <c r="O147" i="41" a="1"/>
  <c r="J147" i="41" a="1"/>
  <c r="AA147" i="41" a="1"/>
  <c r="AD147" i="41" a="1"/>
  <c r="H183" i="31" a="1"/>
  <c r="H183" i="31" s="1"/>
  <c r="H219" i="80" l="1"/>
  <c r="H218" i="80"/>
  <c r="H222" i="80"/>
  <c r="H220" i="80"/>
  <c r="H232" i="80" s="1"/>
  <c r="H215" i="80"/>
  <c r="H217" i="80"/>
  <c r="H229" i="80" s="1"/>
  <c r="H221" i="80"/>
  <c r="H233" i="80" s="1"/>
  <c r="H216" i="80"/>
  <c r="H228" i="80" s="1"/>
  <c r="H231" i="80"/>
  <c r="H230" i="80"/>
  <c r="H227" i="80"/>
  <c r="H226" i="80"/>
  <c r="J39" i="55"/>
  <c r="A4" i="31"/>
  <c r="K50" i="82" l="1" a="1"/>
  <c r="S241" i="80"/>
  <c r="Y254" i="80"/>
  <c r="T241" i="80"/>
  <c r="X241" i="80"/>
  <c r="W254" i="80"/>
  <c r="R254" i="80"/>
  <c r="V254" i="80"/>
  <c r="Y241" i="80"/>
  <c r="U241" i="80"/>
  <c r="U254" i="80"/>
  <c r="T254" i="80"/>
  <c r="H26" i="73"/>
  <c r="X254" i="80"/>
  <c r="S254" i="80"/>
  <c r="R241" i="80"/>
  <c r="W241" i="80"/>
  <c r="V241" i="80"/>
  <c r="K241" i="80"/>
  <c r="L241" i="80"/>
  <c r="Q241" i="80"/>
  <c r="M241" i="80"/>
  <c r="J241" i="80"/>
  <c r="H29" i="73"/>
  <c r="W257" i="80"/>
  <c r="U257" i="80"/>
  <c r="T244" i="80"/>
  <c r="X244" i="80"/>
  <c r="Y244" i="80"/>
  <c r="T257" i="80"/>
  <c r="V257" i="80"/>
  <c r="Y257" i="80"/>
  <c r="W244" i="80"/>
  <c r="R257" i="80"/>
  <c r="S244" i="80"/>
  <c r="R244" i="80"/>
  <c r="U244" i="80"/>
  <c r="V244" i="80"/>
  <c r="S257" i="80"/>
  <c r="X257" i="80"/>
  <c r="L244" i="80"/>
  <c r="K244" i="80"/>
  <c r="Q244" i="80"/>
  <c r="M244" i="80"/>
  <c r="J244" i="80"/>
  <c r="S240" i="80"/>
  <c r="X240" i="80"/>
  <c r="T240" i="80"/>
  <c r="V240" i="80"/>
  <c r="W253" i="80"/>
  <c r="R253" i="80"/>
  <c r="V253" i="80"/>
  <c r="H25" i="73"/>
  <c r="Y240" i="80"/>
  <c r="W240" i="80"/>
  <c r="U253" i="80"/>
  <c r="T253" i="80"/>
  <c r="S253" i="80"/>
  <c r="X253" i="80"/>
  <c r="Y253" i="80"/>
  <c r="R240" i="80"/>
  <c r="U240" i="80"/>
  <c r="K240" i="80"/>
  <c r="L240" i="80"/>
  <c r="Q240" i="80"/>
  <c r="M240" i="80"/>
  <c r="J240" i="80"/>
  <c r="W255" i="80"/>
  <c r="S255" i="80"/>
  <c r="V255" i="80"/>
  <c r="U255" i="80"/>
  <c r="H27" i="73"/>
  <c r="W242" i="80"/>
  <c r="R242" i="80"/>
  <c r="V242" i="80"/>
  <c r="Y255" i="80"/>
  <c r="T255" i="80"/>
  <c r="U242" i="80"/>
  <c r="T242" i="80"/>
  <c r="R255" i="80"/>
  <c r="X255" i="80"/>
  <c r="S242" i="80"/>
  <c r="Y242" i="80"/>
  <c r="X242" i="80"/>
  <c r="L242" i="80"/>
  <c r="K242" i="80"/>
  <c r="Q242" i="80"/>
  <c r="J242" i="80"/>
  <c r="M242" i="80"/>
  <c r="H30" i="73"/>
  <c r="W258" i="80"/>
  <c r="R258" i="80"/>
  <c r="R245" i="80"/>
  <c r="V245" i="80"/>
  <c r="S245" i="80"/>
  <c r="U245" i="80"/>
  <c r="X245" i="80"/>
  <c r="Y258" i="80"/>
  <c r="T245" i="80"/>
  <c r="U258" i="80"/>
  <c r="W245" i="80"/>
  <c r="T258" i="80"/>
  <c r="S258" i="80"/>
  <c r="X258" i="80"/>
  <c r="Y245" i="80"/>
  <c r="V258" i="80"/>
  <c r="K245" i="80"/>
  <c r="L245" i="80"/>
  <c r="Q245" i="80"/>
  <c r="J245" i="80"/>
  <c r="M245" i="80"/>
  <c r="W239" i="80"/>
  <c r="W252" i="80"/>
  <c r="V252" i="80"/>
  <c r="T252" i="80"/>
  <c r="H24" i="73"/>
  <c r="Y239" i="80"/>
  <c r="U252" i="80"/>
  <c r="R239" i="80"/>
  <c r="S252" i="80"/>
  <c r="V239" i="80"/>
  <c r="Y252" i="80"/>
  <c r="T239" i="80"/>
  <c r="S239" i="80"/>
  <c r="R252" i="80"/>
  <c r="X239" i="80"/>
  <c r="X252" i="80"/>
  <c r="H23" i="73"/>
  <c r="U239" i="80"/>
  <c r="L239" i="80"/>
  <c r="Q239" i="80"/>
  <c r="K239" i="80"/>
  <c r="J239" i="80"/>
  <c r="M239" i="80"/>
  <c r="Y256" i="80"/>
  <c r="X243" i="80"/>
  <c r="R243" i="80"/>
  <c r="T243" i="80"/>
  <c r="S256" i="80"/>
  <c r="V243" i="80"/>
  <c r="R256" i="80"/>
  <c r="H28" i="73"/>
  <c r="S243" i="80"/>
  <c r="X256" i="80"/>
  <c r="V256" i="80"/>
  <c r="Y243" i="80"/>
  <c r="T256" i="80"/>
  <c r="W256" i="80"/>
  <c r="U256" i="80"/>
  <c r="W243" i="80"/>
  <c r="U243" i="80"/>
  <c r="K243" i="80"/>
  <c r="L243" i="80"/>
  <c r="Q243" i="80"/>
  <c r="M243" i="80"/>
  <c r="J243" i="80"/>
  <c r="H31" i="73"/>
  <c r="Y259" i="80"/>
  <c r="X259" i="80"/>
  <c r="X246" i="80"/>
  <c r="T259" i="80"/>
  <c r="S246" i="80"/>
  <c r="T246" i="80"/>
  <c r="U259" i="80"/>
  <c r="W259" i="80"/>
  <c r="R246" i="80"/>
  <c r="V246" i="80"/>
  <c r="V259" i="80"/>
  <c r="Y246" i="80"/>
  <c r="R259" i="80"/>
  <c r="W246" i="80"/>
  <c r="U246" i="80"/>
  <c r="S259" i="80"/>
  <c r="K246" i="80"/>
  <c r="L246" i="80"/>
  <c r="Q246" i="80"/>
  <c r="M246" i="80"/>
  <c r="J246" i="80"/>
  <c r="K50" i="82" l="1"/>
  <c r="N50" i="82"/>
  <c r="M50" i="82"/>
  <c r="L50" i="82"/>
  <c r="O50" i="82"/>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Y207" i="41" l="1"/>
  <c r="O207" i="41"/>
  <c r="AC207" i="41"/>
  <c r="N207" i="41"/>
  <c r="AE207" i="41"/>
  <c r="T207" i="41"/>
  <c r="Z207" i="41"/>
  <c r="AA207" i="41"/>
  <c r="V207" i="41" l="1"/>
  <c r="AD207" i="41"/>
  <c r="P207" i="41"/>
  <c r="U207" i="41"/>
  <c r="M207" i="41"/>
  <c r="AG198" i="41"/>
  <c r="AF207" i="41"/>
  <c r="X207" i="41"/>
  <c r="S207" i="41"/>
  <c r="J207" i="41" l="1"/>
  <c r="AI165" i="65" l="1"/>
  <c r="AI70" i="105" s="1"/>
  <c r="AM165" i="65"/>
  <c r="AM70" i="105" s="1"/>
  <c r="AM111" i="105" s="1"/>
  <c r="AM112" i="105" s="1"/>
  <c r="AI111" i="105" l="1"/>
  <c r="AE165" i="65" l="1"/>
  <c r="AE70" i="105" s="1"/>
  <c r="AE111" i="105" l="1"/>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05" i="105" l="1"/>
  <c r="AI112" i="105" s="1"/>
  <c r="Q140" i="105" l="1"/>
  <c r="Q62" i="82" l="1"/>
  <c r="Q206" i="105"/>
  <c r="Q73" i="82" s="1"/>
  <c r="Q207" i="105"/>
  <c r="Q74" i="82" s="1"/>
  <c r="AA159" i="65" l="1"/>
  <c r="AA64" i="105" s="1"/>
  <c r="AA105" i="105" l="1"/>
  <c r="AA112" i="105" s="1"/>
  <c r="K194" i="105"/>
  <c r="K140" i="105" l="1"/>
  <c r="K62" i="82" l="1"/>
  <c r="K206" i="105"/>
  <c r="K73" i="82" s="1"/>
  <c r="K207" i="105"/>
  <c r="K74" i="82" s="1"/>
  <c r="N58" i="22" l="1"/>
  <c r="W58" i="22"/>
  <c r="P59" i="22"/>
  <c r="Y59" i="22"/>
  <c r="S60" i="22"/>
  <c r="N61" i="22"/>
  <c r="W61" i="22"/>
  <c r="P63" i="22"/>
  <c r="Q67" i="22"/>
  <c r="L105" i="22"/>
  <c r="L571" i="22" s="1"/>
  <c r="L33" i="105" s="1"/>
  <c r="N106" i="22"/>
  <c r="T107" i="22"/>
  <c r="N110" i="22"/>
  <c r="Q116" i="22"/>
  <c r="N153" i="22"/>
  <c r="N345" i="22" s="1"/>
  <c r="K154" i="22"/>
  <c r="T154" i="22"/>
  <c r="P155" i="22"/>
  <c r="P156" i="22"/>
  <c r="V158" i="22"/>
  <c r="O58" i="22"/>
  <c r="X58" i="22"/>
  <c r="R59" i="22"/>
  <c r="R533" i="22" s="1"/>
  <c r="AH23" i="105" s="1"/>
  <c r="K60" i="22"/>
  <c r="T60" i="22"/>
  <c r="O61" i="22"/>
  <c r="X61" i="22"/>
  <c r="N64" i="22"/>
  <c r="J68" i="22"/>
  <c r="M105" i="22"/>
  <c r="R106" i="22"/>
  <c r="R209" i="22" s="1"/>
  <c r="R243" i="22" s="1"/>
  <c r="R247" i="22" s="1"/>
  <c r="K108" i="22"/>
  <c r="N111" i="22"/>
  <c r="J117" i="22"/>
  <c r="O153" i="22"/>
  <c r="L154" i="22"/>
  <c r="V154" i="22"/>
  <c r="R155" i="22"/>
  <c r="N157" i="22"/>
  <c r="X158" i="22"/>
  <c r="P58" i="22"/>
  <c r="Y58" i="22"/>
  <c r="S59" i="22"/>
  <c r="L60" i="22"/>
  <c r="U60" i="22"/>
  <c r="P61" i="22"/>
  <c r="Y61" i="22"/>
  <c r="O64" i="22"/>
  <c r="Q68" i="22"/>
  <c r="N105" i="22"/>
  <c r="T106" i="22"/>
  <c r="L108" i="22"/>
  <c r="T111" i="22"/>
  <c r="Q117" i="22"/>
  <c r="P153" i="22"/>
  <c r="M154" i="22"/>
  <c r="X154" i="22"/>
  <c r="S155" i="22"/>
  <c r="O157" i="22"/>
  <c r="J161" i="22"/>
  <c r="R58" i="22"/>
  <c r="K59" i="22"/>
  <c r="T59" i="22"/>
  <c r="T200" i="22" s="1"/>
  <c r="T242" i="22" s="1"/>
  <c r="M60" i="22"/>
  <c r="N682" i="22" s="1"/>
  <c r="V60" i="22"/>
  <c r="R61" i="22"/>
  <c r="R545" i="22" s="1"/>
  <c r="AH25" i="105" s="1"/>
  <c r="N62" i="22"/>
  <c r="N551" i="22" s="1"/>
  <c r="R26" i="105" s="1"/>
  <c r="P64" i="22"/>
  <c r="J69" i="22"/>
  <c r="R105" i="22"/>
  <c r="K107" i="22"/>
  <c r="K583" i="22" s="1"/>
  <c r="K35" i="105" s="1"/>
  <c r="M108" i="22"/>
  <c r="J114" i="22"/>
  <c r="V152" i="22"/>
  <c r="V615" i="22" s="1"/>
  <c r="AL44" i="105" s="1"/>
  <c r="R153" i="22"/>
  <c r="N154" i="22"/>
  <c r="K155" i="22"/>
  <c r="T155" i="22"/>
  <c r="P157" i="22"/>
  <c r="P645" i="22" s="1"/>
  <c r="AB49" i="105" s="1"/>
  <c r="Q161" i="22"/>
  <c r="S58" i="22"/>
  <c r="L59" i="22"/>
  <c r="L533" i="22" s="1"/>
  <c r="L23" i="105" s="1"/>
  <c r="U59" i="22"/>
  <c r="N60" i="22"/>
  <c r="W60" i="22"/>
  <c r="S61" i="22"/>
  <c r="O62" i="22"/>
  <c r="O551" i="22" s="1"/>
  <c r="W26" i="105" s="1"/>
  <c r="T64" i="22"/>
  <c r="T205" i="22" s="1"/>
  <c r="T301" i="22" s="1"/>
  <c r="Q69" i="22"/>
  <c r="T105" i="22"/>
  <c r="L107" i="22"/>
  <c r="N108" i="22"/>
  <c r="Q114" i="22"/>
  <c r="X152" i="22"/>
  <c r="S153" i="22"/>
  <c r="S218" i="22" s="1"/>
  <c r="S244" i="22" s="1"/>
  <c r="S248" i="22" s="1"/>
  <c r="O154" i="22"/>
  <c r="O627" i="22" s="1"/>
  <c r="W46" i="105" s="1"/>
  <c r="L155" i="22"/>
  <c r="V155" i="22"/>
  <c r="N158" i="22"/>
  <c r="J163" i="22"/>
  <c r="T58" i="22"/>
  <c r="M59" i="22"/>
  <c r="V59" i="22"/>
  <c r="V200" i="22" s="1"/>
  <c r="V242" i="22" s="1"/>
  <c r="O60" i="22"/>
  <c r="O539" i="22" s="1"/>
  <c r="W24" i="105" s="1"/>
  <c r="X60" i="22"/>
  <c r="T61" i="22"/>
  <c r="P62" i="22"/>
  <c r="V64" i="22"/>
  <c r="V563" i="22" s="1"/>
  <c r="AL28" i="105" s="1"/>
  <c r="J70" i="22"/>
  <c r="K106" i="22"/>
  <c r="M107" i="22"/>
  <c r="K682" i="22" s="1"/>
  <c r="R108" i="22"/>
  <c r="R211" i="22" s="1"/>
  <c r="J115" i="22"/>
  <c r="K153" i="22"/>
  <c r="T153" i="22"/>
  <c r="P154" i="22"/>
  <c r="P627" i="22" s="1"/>
  <c r="AB46" i="105" s="1"/>
  <c r="M155" i="22"/>
  <c r="X155" i="22"/>
  <c r="O158" i="22"/>
  <c r="O651" i="22" s="1"/>
  <c r="W50" i="105" s="1"/>
  <c r="Q163" i="22"/>
  <c r="Q219" i="22" s="1"/>
  <c r="Q255" i="22" s="1"/>
  <c r="Q259" i="22" s="1"/>
  <c r="L58" i="22"/>
  <c r="U58" i="22"/>
  <c r="N59" i="22"/>
  <c r="W59" i="22"/>
  <c r="W533" i="22" s="1"/>
  <c r="AM23" i="105" s="1"/>
  <c r="P60" i="22"/>
  <c r="Y60" i="22"/>
  <c r="U61" i="22"/>
  <c r="U545" i="22" s="1"/>
  <c r="AK25" i="105" s="1"/>
  <c r="N63" i="22"/>
  <c r="N557" i="22" s="1"/>
  <c r="R27" i="105" s="1"/>
  <c r="X64" i="22"/>
  <c r="Q70" i="22"/>
  <c r="L106" i="22"/>
  <c r="N107" i="22"/>
  <c r="N583" i="22" s="1"/>
  <c r="R35" i="105" s="1"/>
  <c r="T108" i="22"/>
  <c r="Q115" i="22"/>
  <c r="Q365" i="22" s="1"/>
  <c r="L153" i="22"/>
  <c r="L621" i="22" s="1"/>
  <c r="L45" i="105" s="1"/>
  <c r="V153" i="22"/>
  <c r="V621" i="22" s="1"/>
  <c r="AL45" i="105" s="1"/>
  <c r="R154" i="22"/>
  <c r="N155" i="22"/>
  <c r="N156" i="22"/>
  <c r="P158" i="22"/>
  <c r="P651" i="22" s="1"/>
  <c r="AB50" i="105" s="1"/>
  <c r="J164" i="22"/>
  <c r="M58" i="22"/>
  <c r="V58" i="22"/>
  <c r="V199" i="22" s="1"/>
  <c r="V231" i="22" s="1"/>
  <c r="V238" i="22" s="1"/>
  <c r="O59" i="22"/>
  <c r="O533" i="22" s="1"/>
  <c r="W23" i="105" s="1"/>
  <c r="X59" i="22"/>
  <c r="R60" i="22"/>
  <c r="L61" i="22"/>
  <c r="V61" i="22"/>
  <c r="V202" i="22" s="1"/>
  <c r="O63" i="22"/>
  <c r="J67" i="22"/>
  <c r="K105" i="22"/>
  <c r="M106" i="22"/>
  <c r="M681" i="22" s="1"/>
  <c r="R107" i="22"/>
  <c r="N109" i="22"/>
  <c r="J116" i="22"/>
  <c r="M153" i="22"/>
  <c r="M218" i="22" s="1"/>
  <c r="M244" i="22" s="1"/>
  <c r="M248" i="22" s="1"/>
  <c r="X153" i="22"/>
  <c r="S154" i="22"/>
  <c r="O155" i="22"/>
  <c r="O633" i="22" s="1"/>
  <c r="W47" i="105" s="1"/>
  <c r="W142" i="105" s="1"/>
  <c r="O156" i="22"/>
  <c r="O639" i="22" s="1"/>
  <c r="W48" i="105" s="1"/>
  <c r="T158" i="22"/>
  <c r="Q164" i="22"/>
  <c r="P563" i="22"/>
  <c r="AB28" i="105" s="1"/>
  <c r="Q200" i="22"/>
  <c r="Q242" i="22" s="1"/>
  <c r="Q534" i="22"/>
  <c r="AG23" i="105" s="1"/>
  <c r="L335" i="22"/>
  <c r="N577" i="22"/>
  <c r="R34" i="105" s="1"/>
  <c r="N336" i="22"/>
  <c r="T210" i="22"/>
  <c r="T254" i="22" s="1"/>
  <c r="T258" i="22" s="1"/>
  <c r="T583" i="22"/>
  <c r="AJ35" i="105" s="1"/>
  <c r="T337" i="22"/>
  <c r="N601" i="22"/>
  <c r="R38" i="105" s="1"/>
  <c r="N340" i="22"/>
  <c r="Q578" i="22"/>
  <c r="AG34" i="105" s="1"/>
  <c r="Q209" i="22"/>
  <c r="Q243" i="22" s="1"/>
  <c r="Q247" i="22" s="1"/>
  <c r="V217" i="22"/>
  <c r="V233" i="22" s="1"/>
  <c r="V237" i="22" s="1"/>
  <c r="R218" i="22"/>
  <c r="R244" i="22" s="1"/>
  <c r="R248" i="22" s="1"/>
  <c r="R621" i="22"/>
  <c r="AH45" i="105" s="1"/>
  <c r="R345" i="22"/>
  <c r="N627" i="22"/>
  <c r="R46" i="105" s="1"/>
  <c r="N346" i="22"/>
  <c r="K220" i="22"/>
  <c r="K633" i="22"/>
  <c r="K47" i="105" s="1"/>
  <c r="K347" i="22"/>
  <c r="T633" i="22"/>
  <c r="AJ47" i="105" s="1"/>
  <c r="T220" i="22"/>
  <c r="T347" i="22"/>
  <c r="L527" i="22"/>
  <c r="L22" i="105" s="1"/>
  <c r="K200" i="22"/>
  <c r="K242" i="22" s="1"/>
  <c r="K533" i="22"/>
  <c r="K23" i="105" s="1"/>
  <c r="M201" i="22"/>
  <c r="M253" i="22" s="1"/>
  <c r="M682" i="22"/>
  <c r="M539" i="22"/>
  <c r="Q24" i="105" s="1"/>
  <c r="R202" i="22"/>
  <c r="S199" i="22"/>
  <c r="S231" i="22" s="1"/>
  <c r="S527" i="22"/>
  <c r="AI22" i="105" s="1"/>
  <c r="U200" i="22"/>
  <c r="U242" i="22" s="1"/>
  <c r="U249" i="22" s="1"/>
  <c r="U533" i="22"/>
  <c r="AK23" i="105" s="1"/>
  <c r="U354" i="22"/>
  <c r="U487" i="22" s="1"/>
  <c r="AK54" i="41" s="1"/>
  <c r="N539" i="22"/>
  <c r="R24" i="105" s="1"/>
  <c r="W539" i="22"/>
  <c r="AM24" i="105" s="1"/>
  <c r="W201" i="22"/>
  <c r="W253" i="22" s="1"/>
  <c r="W260" i="22" s="1"/>
  <c r="W355" i="22"/>
  <c r="W493" i="22" s="1"/>
  <c r="AM55" i="41" s="1"/>
  <c r="S202" i="22"/>
  <c r="S545" i="22"/>
  <c r="AI25" i="105" s="1"/>
  <c r="T563" i="22"/>
  <c r="AJ28" i="105" s="1"/>
  <c r="J540" i="22"/>
  <c r="J24" i="105" s="1"/>
  <c r="J201" i="22"/>
  <c r="J253" i="22" s="1"/>
  <c r="M208" i="22"/>
  <c r="M232" i="22" s="1"/>
  <c r="M236" i="22" s="1"/>
  <c r="M571" i="22"/>
  <c r="Q33" i="105" s="1"/>
  <c r="M335" i="22"/>
  <c r="K211" i="22"/>
  <c r="K589" i="22"/>
  <c r="K36" i="105" s="1"/>
  <c r="K338" i="22"/>
  <c r="N607" i="22"/>
  <c r="R39" i="105" s="1"/>
  <c r="N341" i="22"/>
  <c r="J210" i="22"/>
  <c r="J254" i="22" s="1"/>
  <c r="J258" i="22" s="1"/>
  <c r="J584" i="22"/>
  <c r="J35" i="105" s="1"/>
  <c r="J366" i="22"/>
  <c r="X217" i="22"/>
  <c r="X233" i="22" s="1"/>
  <c r="X237" i="22" s="1"/>
  <c r="X615" i="22"/>
  <c r="AN44" i="105" s="1"/>
  <c r="X344" i="22"/>
  <c r="X353" i="22" s="1"/>
  <c r="X481" i="22" s="1"/>
  <c r="AN53" i="41" s="1"/>
  <c r="O346" i="22"/>
  <c r="L633" i="22"/>
  <c r="L47" i="105" s="1"/>
  <c r="L142" i="105" s="1"/>
  <c r="L347" i="22"/>
  <c r="V220" i="22"/>
  <c r="V633" i="22"/>
  <c r="AL47" i="105" s="1"/>
  <c r="V347" i="22"/>
  <c r="N651" i="22"/>
  <c r="R50" i="105" s="1"/>
  <c r="N350" i="22"/>
  <c r="Q217" i="22"/>
  <c r="Q233" i="22" s="1"/>
  <c r="Q237" i="22" s="1"/>
  <c r="Q616" i="22"/>
  <c r="AG44" i="105" s="1"/>
  <c r="Q373" i="22"/>
  <c r="Q220" i="22"/>
  <c r="Q634" i="22"/>
  <c r="AG47" i="105" s="1"/>
  <c r="Q376" i="22"/>
  <c r="R199" i="22"/>
  <c r="R231" i="22" s="1"/>
  <c r="R527" i="22"/>
  <c r="AH22" i="105" s="1"/>
  <c r="T533" i="22"/>
  <c r="AJ23" i="105" s="1"/>
  <c r="V201" i="22"/>
  <c r="V253" i="22" s="1"/>
  <c r="V539" i="22"/>
  <c r="AL24" i="105" s="1"/>
  <c r="K58" i="22"/>
  <c r="T199" i="22"/>
  <c r="T231" i="22" s="1"/>
  <c r="T527" i="22"/>
  <c r="AJ22" i="105" s="1"/>
  <c r="M533" i="22"/>
  <c r="Q23" i="105" s="1"/>
  <c r="M200" i="22"/>
  <c r="M242" i="22" s="1"/>
  <c r="V533" i="22"/>
  <c r="AL23" i="105" s="1"/>
  <c r="X201" i="22"/>
  <c r="X253" i="22" s="1"/>
  <c r="X539" i="22"/>
  <c r="AN24" i="105" s="1"/>
  <c r="T545" i="22"/>
  <c r="AJ25" i="105" s="1"/>
  <c r="T202" i="22"/>
  <c r="P551" i="22"/>
  <c r="AB26" i="105" s="1"/>
  <c r="V205" i="22"/>
  <c r="V301" i="22" s="1"/>
  <c r="N571" i="22"/>
  <c r="R33" i="105" s="1"/>
  <c r="N335" i="22"/>
  <c r="T209" i="22"/>
  <c r="T243" i="22" s="1"/>
  <c r="T247" i="22" s="1"/>
  <c r="T577" i="22"/>
  <c r="AJ34" i="105" s="1"/>
  <c r="T336" i="22"/>
  <c r="L589" i="22"/>
  <c r="L36" i="105" s="1"/>
  <c r="L141" i="105" s="1"/>
  <c r="L338" i="22"/>
  <c r="T607" i="22"/>
  <c r="AJ39" i="105" s="1"/>
  <c r="T214" i="22"/>
  <c r="T302" i="22" s="1"/>
  <c r="T306" i="22" s="1"/>
  <c r="T341" i="22"/>
  <c r="K218" i="22"/>
  <c r="K244" i="22" s="1"/>
  <c r="K248" i="22" s="1"/>
  <c r="K621" i="22"/>
  <c r="K45" i="105" s="1"/>
  <c r="K345" i="22"/>
  <c r="T218" i="22"/>
  <c r="T244" i="22" s="1"/>
  <c r="T248" i="22" s="1"/>
  <c r="T621" i="22"/>
  <c r="AJ45" i="105" s="1"/>
  <c r="T345" i="22"/>
  <c r="M633" i="22"/>
  <c r="Q47" i="105" s="1"/>
  <c r="M220" i="22"/>
  <c r="M347" i="22"/>
  <c r="X220" i="22"/>
  <c r="X633" i="22"/>
  <c r="AN47" i="105" s="1"/>
  <c r="X347" i="22"/>
  <c r="O350" i="22"/>
  <c r="O359" i="22" s="1"/>
  <c r="O517" i="22" s="1"/>
  <c r="W59" i="41" s="1"/>
  <c r="X205" i="22"/>
  <c r="X301" i="22" s="1"/>
  <c r="X563" i="22"/>
  <c r="AN28" i="105" s="1"/>
  <c r="Q201" i="22"/>
  <c r="Q253" i="22" s="1"/>
  <c r="Q540" i="22"/>
  <c r="AG24" i="105" s="1"/>
  <c r="R208" i="22"/>
  <c r="R232" i="22" s="1"/>
  <c r="R236" i="22" s="1"/>
  <c r="R571" i="22"/>
  <c r="AH33" i="105" s="1"/>
  <c r="R335" i="22"/>
  <c r="K210" i="22"/>
  <c r="K254" i="22" s="1"/>
  <c r="K258" i="22" s="1"/>
  <c r="M211" i="22"/>
  <c r="M589" i="22"/>
  <c r="Q36" i="105" s="1"/>
  <c r="M338" i="22"/>
  <c r="J208" i="22"/>
  <c r="J232" i="22" s="1"/>
  <c r="J236" i="22" s="1"/>
  <c r="J572" i="22"/>
  <c r="J33" i="105" s="1"/>
  <c r="J364" i="22"/>
  <c r="Q210" i="22"/>
  <c r="Q254" i="22" s="1"/>
  <c r="Q258" i="22" s="1"/>
  <c r="Q584" i="22"/>
  <c r="AG35" i="105" s="1"/>
  <c r="Q366" i="22"/>
  <c r="R219" i="22"/>
  <c r="R255" i="22" s="1"/>
  <c r="R259" i="22" s="1"/>
  <c r="R627" i="22"/>
  <c r="AH46" i="105" s="1"/>
  <c r="R346" i="22"/>
  <c r="N633" i="22"/>
  <c r="R47" i="105" s="1"/>
  <c r="R142" i="105" s="1"/>
  <c r="N347" i="22"/>
  <c r="N639" i="22"/>
  <c r="R48" i="105" s="1"/>
  <c r="N348" i="22"/>
  <c r="N533" i="22"/>
  <c r="R23" i="105" s="1"/>
  <c r="U202" i="22"/>
  <c r="M527" i="22"/>
  <c r="Q22" i="105" s="1"/>
  <c r="M199" i="22"/>
  <c r="M231" i="22" s="1"/>
  <c r="X533" i="22"/>
  <c r="AN23" i="105" s="1"/>
  <c r="X200" i="22"/>
  <c r="X242" i="22" s="1"/>
  <c r="R201" i="22"/>
  <c r="R253" i="22" s="1"/>
  <c r="R539" i="22"/>
  <c r="AH24" i="105" s="1"/>
  <c r="L545" i="22"/>
  <c r="L25" i="105" s="1"/>
  <c r="O557" i="22"/>
  <c r="W27" i="105" s="1"/>
  <c r="J528" i="22"/>
  <c r="J22" i="105" s="1"/>
  <c r="J199" i="22"/>
  <c r="J231" i="22" s="1"/>
  <c r="J546" i="22"/>
  <c r="J25" i="105" s="1"/>
  <c r="J202" i="22"/>
  <c r="T208" i="22"/>
  <c r="T232" i="22" s="1"/>
  <c r="T236" i="22" s="1"/>
  <c r="T571" i="22"/>
  <c r="AJ33" i="105" s="1"/>
  <c r="T335" i="22"/>
  <c r="L583" i="22"/>
  <c r="L35" i="105" s="1"/>
  <c r="L337" i="22"/>
  <c r="N589" i="22"/>
  <c r="R36" i="105" s="1"/>
  <c r="R141" i="105" s="1"/>
  <c r="N338" i="22"/>
  <c r="J211" i="22"/>
  <c r="J590" i="22"/>
  <c r="J36" i="105" s="1"/>
  <c r="J367" i="22"/>
  <c r="M345" i="22"/>
  <c r="X218" i="22"/>
  <c r="X244" i="22" s="1"/>
  <c r="X248" i="22" s="1"/>
  <c r="X621" i="22"/>
  <c r="AN45" i="105" s="1"/>
  <c r="X345" i="22"/>
  <c r="X354" i="22" s="1"/>
  <c r="X487" i="22" s="1"/>
  <c r="AN54" i="41" s="1"/>
  <c r="S219" i="22"/>
  <c r="S255" i="22" s="1"/>
  <c r="S259" i="22" s="1"/>
  <c r="S627" i="22"/>
  <c r="AI46" i="105" s="1"/>
  <c r="S346" i="22"/>
  <c r="S355" i="22" s="1"/>
  <c r="S493" i="22" s="1"/>
  <c r="AI55" i="41" s="1"/>
  <c r="O347" i="22"/>
  <c r="O356" i="22" s="1"/>
  <c r="O499" i="22" s="1"/>
  <c r="W56" i="41" s="1"/>
  <c r="T223" i="22"/>
  <c r="T303" i="22" s="1"/>
  <c r="T307" i="22" s="1"/>
  <c r="T651" i="22"/>
  <c r="AJ50" i="105" s="1"/>
  <c r="T350" i="22"/>
  <c r="J219" i="22"/>
  <c r="J255" i="22" s="1"/>
  <c r="J259" i="22" s="1"/>
  <c r="J628" i="22"/>
  <c r="J46" i="105" s="1"/>
  <c r="J375" i="22"/>
  <c r="N527" i="22"/>
  <c r="R22" i="105" s="1"/>
  <c r="W199" i="22"/>
  <c r="W231" i="22" s="1"/>
  <c r="W238" i="22" s="1"/>
  <c r="W527" i="22"/>
  <c r="AM22" i="105" s="1"/>
  <c r="W353" i="22"/>
  <c r="W481" i="22" s="1"/>
  <c r="AM53" i="41" s="1"/>
  <c r="P533" i="22"/>
  <c r="AB23" i="105" s="1"/>
  <c r="Y200" i="22"/>
  <c r="Y242" i="22" s="1"/>
  <c r="Y249" i="22" s="1"/>
  <c r="Y533" i="22"/>
  <c r="AO23" i="105" s="1"/>
  <c r="Y354" i="22"/>
  <c r="Y487" i="22" s="1"/>
  <c r="AO54" i="41" s="1"/>
  <c r="S201" i="22"/>
  <c r="S253" i="22" s="1"/>
  <c r="S539" i="22"/>
  <c r="AI24" i="105" s="1"/>
  <c r="N545" i="22"/>
  <c r="R25" i="105" s="1"/>
  <c r="W202" i="22"/>
  <c r="W545" i="22"/>
  <c r="AM25" i="105" s="1"/>
  <c r="W356" i="22"/>
  <c r="W499" i="22" s="1"/>
  <c r="AM56" i="41" s="1"/>
  <c r="P557" i="22"/>
  <c r="AB27" i="105" s="1"/>
  <c r="K209" i="22"/>
  <c r="K243" i="22" s="1"/>
  <c r="K247" i="22" s="1"/>
  <c r="K577" i="22"/>
  <c r="K34" i="105" s="1"/>
  <c r="K336" i="22"/>
  <c r="K354" i="22" s="1"/>
  <c r="K487" i="22" s="1"/>
  <c r="K54" i="41" s="1"/>
  <c r="M210" i="22"/>
  <c r="M254" i="22" s="1"/>
  <c r="M258" i="22" s="1"/>
  <c r="M337" i="22"/>
  <c r="Q208" i="22"/>
  <c r="Q232" i="22" s="1"/>
  <c r="Q236" i="22" s="1"/>
  <c r="Q572" i="22"/>
  <c r="AG33" i="105" s="1"/>
  <c r="Q364" i="22"/>
  <c r="N621" i="22"/>
  <c r="R45" i="105" s="1"/>
  <c r="K219" i="22"/>
  <c r="K255" i="22" s="1"/>
  <c r="K259" i="22" s="1"/>
  <c r="K627" i="22"/>
  <c r="K46" i="105" s="1"/>
  <c r="K346" i="22"/>
  <c r="T219" i="22"/>
  <c r="T255" i="22" s="1"/>
  <c r="T259" i="22" s="1"/>
  <c r="T627" i="22"/>
  <c r="AJ46" i="105" s="1"/>
  <c r="T346" i="22"/>
  <c r="P633" i="22"/>
  <c r="AB47" i="105" s="1"/>
  <c r="AB142" i="105" s="1"/>
  <c r="P347" i="22"/>
  <c r="P356" i="22" s="1"/>
  <c r="P499" i="22" s="1"/>
  <c r="AB56" i="41" s="1"/>
  <c r="P639" i="22"/>
  <c r="AB48" i="105" s="1"/>
  <c r="P348" i="22"/>
  <c r="P357" i="22" s="1"/>
  <c r="P505" i="22" s="1"/>
  <c r="AB57" i="41" s="1"/>
  <c r="V223" i="22"/>
  <c r="V303" i="22" s="1"/>
  <c r="V307" i="22" s="1"/>
  <c r="V651" i="22"/>
  <c r="AL50" i="105" s="1"/>
  <c r="V350" i="22"/>
  <c r="U199" i="22"/>
  <c r="U231" i="22" s="1"/>
  <c r="U238" i="22" s="1"/>
  <c r="U527" i="22"/>
  <c r="AK22" i="105" s="1"/>
  <c r="U353" i="22"/>
  <c r="U481" i="22" s="1"/>
  <c r="AK53" i="41" s="1"/>
  <c r="Y201" i="22"/>
  <c r="Y253" i="22" s="1"/>
  <c r="Y260" i="22" s="1"/>
  <c r="Y539" i="22"/>
  <c r="AO24" i="105" s="1"/>
  <c r="Y355" i="22"/>
  <c r="Y493" i="22" s="1"/>
  <c r="AO55" i="41" s="1"/>
  <c r="O527" i="22"/>
  <c r="W22" i="105" s="1"/>
  <c r="X199" i="22"/>
  <c r="X231" i="22" s="1"/>
  <c r="X527" i="22"/>
  <c r="AN22" i="105" s="1"/>
  <c r="R200" i="22"/>
  <c r="R242" i="22" s="1"/>
  <c r="K201" i="22"/>
  <c r="K253" i="22" s="1"/>
  <c r="K539" i="22"/>
  <c r="K24" i="105" s="1"/>
  <c r="T201" i="22"/>
  <c r="T253" i="22" s="1"/>
  <c r="T539" i="22"/>
  <c r="AJ24" i="105" s="1"/>
  <c r="O545" i="22"/>
  <c r="W25" i="105" s="1"/>
  <c r="X202" i="22"/>
  <c r="X545" i="22"/>
  <c r="AN25" i="105" s="1"/>
  <c r="X356" i="22"/>
  <c r="X499" i="22" s="1"/>
  <c r="AN56" i="41" s="1"/>
  <c r="N563" i="22"/>
  <c r="R28" i="105" s="1"/>
  <c r="Q199" i="22"/>
  <c r="Q231" i="22" s="1"/>
  <c r="Q528" i="22"/>
  <c r="AG22" i="105" s="1"/>
  <c r="Q546" i="22"/>
  <c r="AG25" i="105" s="1"/>
  <c r="Q202" i="22"/>
  <c r="L577" i="22"/>
  <c r="L34" i="105" s="1"/>
  <c r="L336" i="22"/>
  <c r="T589" i="22"/>
  <c r="AJ36" i="105" s="1"/>
  <c r="T211" i="22"/>
  <c r="T338" i="22"/>
  <c r="J209" i="22"/>
  <c r="J243" i="22" s="1"/>
  <c r="J247" i="22" s="1"/>
  <c r="J578" i="22"/>
  <c r="J34" i="105" s="1"/>
  <c r="J365" i="22"/>
  <c r="Q211" i="22"/>
  <c r="Q590" i="22"/>
  <c r="AG36" i="105" s="1"/>
  <c r="Q367" i="22"/>
  <c r="Q385" i="22" s="1"/>
  <c r="Q500" i="22" s="1"/>
  <c r="AG56" i="41" s="1"/>
  <c r="O621" i="22"/>
  <c r="W45" i="105" s="1"/>
  <c r="O345" i="22"/>
  <c r="L627" i="22"/>
  <c r="L46" i="105" s="1"/>
  <c r="L346" i="22"/>
  <c r="V219" i="22"/>
  <c r="V255" i="22" s="1"/>
  <c r="V259" i="22" s="1"/>
  <c r="V627" i="22"/>
  <c r="AL46" i="105" s="1"/>
  <c r="V346" i="22"/>
  <c r="V355" i="22" s="1"/>
  <c r="V493" i="22" s="1"/>
  <c r="AL55" i="41" s="1"/>
  <c r="R220" i="22"/>
  <c r="R633" i="22"/>
  <c r="AH47" i="105" s="1"/>
  <c r="R347" i="22"/>
  <c r="N645" i="22"/>
  <c r="R49" i="105" s="1"/>
  <c r="N349" i="22"/>
  <c r="X223" i="22"/>
  <c r="X303" i="22" s="1"/>
  <c r="X307" i="22" s="1"/>
  <c r="X651" i="22"/>
  <c r="AN50" i="105" s="1"/>
  <c r="X350" i="22"/>
  <c r="X359" i="22" s="1"/>
  <c r="X517" i="22" s="1"/>
  <c r="AN59" i="41" s="1"/>
  <c r="P539" i="22"/>
  <c r="AB24" i="105" s="1"/>
  <c r="P527" i="22"/>
  <c r="AB22" i="105" s="1"/>
  <c r="Y199" i="22"/>
  <c r="Y231" i="22" s="1"/>
  <c r="Y238" i="22" s="1"/>
  <c r="Y527" i="22"/>
  <c r="AO22" i="105" s="1"/>
  <c r="Y353" i="22"/>
  <c r="Y481" i="22" s="1"/>
  <c r="AO53" i="41" s="1"/>
  <c r="S200" i="22"/>
  <c r="S242" i="22" s="1"/>
  <c r="S533" i="22"/>
  <c r="AI23" i="105" s="1"/>
  <c r="L539" i="22"/>
  <c r="L24" i="105" s="1"/>
  <c r="U201" i="22"/>
  <c r="U253" i="22" s="1"/>
  <c r="U260" i="22" s="1"/>
  <c r="U539" i="22"/>
  <c r="AK24" i="105" s="1"/>
  <c r="U355" i="22"/>
  <c r="U493" i="22" s="1"/>
  <c r="AK55" i="41" s="1"/>
  <c r="P545" i="22"/>
  <c r="AB25" i="105" s="1"/>
  <c r="Y202" i="22"/>
  <c r="Y545" i="22"/>
  <c r="AO25" i="105" s="1"/>
  <c r="Y356" i="22"/>
  <c r="Y499" i="22" s="1"/>
  <c r="AO56" i="41" s="1"/>
  <c r="O563" i="22"/>
  <c r="W28" i="105" s="1"/>
  <c r="J200" i="22"/>
  <c r="J242" i="22" s="1"/>
  <c r="J534" i="22"/>
  <c r="J23" i="105" s="1"/>
  <c r="K208" i="22"/>
  <c r="K232" i="22" s="1"/>
  <c r="K236" i="22" s="1"/>
  <c r="K571" i="22"/>
  <c r="K33" i="105" s="1"/>
  <c r="K335" i="22"/>
  <c r="M209" i="22"/>
  <c r="M243" i="22" s="1"/>
  <c r="M247" i="22" s="1"/>
  <c r="R210" i="22"/>
  <c r="R254" i="22" s="1"/>
  <c r="R258" i="22" s="1"/>
  <c r="R583" i="22"/>
  <c r="AH35" i="105" s="1"/>
  <c r="R337" i="22"/>
  <c r="N595" i="22"/>
  <c r="R37" i="105" s="1"/>
  <c r="N339" i="22"/>
  <c r="P621" i="22"/>
  <c r="AB45" i="105" s="1"/>
  <c r="P345" i="22"/>
  <c r="P354" i="22" s="1"/>
  <c r="P487" i="22" s="1"/>
  <c r="AB54" i="41" s="1"/>
  <c r="M627" i="22"/>
  <c r="Q46" i="105" s="1"/>
  <c r="M219" i="22"/>
  <c r="M255" i="22" s="1"/>
  <c r="M259" i="22" s="1"/>
  <c r="M346" i="22"/>
  <c r="X219" i="22"/>
  <c r="X255" i="22" s="1"/>
  <c r="X259" i="22" s="1"/>
  <c r="X627" i="22"/>
  <c r="AN46" i="105" s="1"/>
  <c r="X346" i="22"/>
  <c r="X355" i="22" s="1"/>
  <c r="X493" i="22" s="1"/>
  <c r="AN55" i="41" s="1"/>
  <c r="S220" i="22"/>
  <c r="S633" i="22"/>
  <c r="AI47" i="105" s="1"/>
  <c r="S347" i="22"/>
  <c r="S356" i="22" s="1"/>
  <c r="S499" i="22" s="1"/>
  <c r="AI56" i="41" s="1"/>
  <c r="O645" i="22"/>
  <c r="W49" i="105" s="1"/>
  <c r="O349" i="22"/>
  <c r="O358" i="22" s="1"/>
  <c r="O511" i="22" s="1"/>
  <c r="W58" i="41" s="1"/>
  <c r="J217" i="22"/>
  <c r="J233" i="22" s="1"/>
  <c r="J237" i="22" s="1"/>
  <c r="J616" i="22"/>
  <c r="J44" i="105" s="1"/>
  <c r="J373" i="22"/>
  <c r="J220" i="22"/>
  <c r="J634" i="22"/>
  <c r="J47" i="105" s="1"/>
  <c r="J376" i="22"/>
  <c r="V527" i="22" l="1"/>
  <c r="AL22" i="105" s="1"/>
  <c r="L345" i="22"/>
  <c r="L354" i="22" s="1"/>
  <c r="L487" i="22" s="1"/>
  <c r="L54" i="41" s="1"/>
  <c r="M583" i="22"/>
  <c r="Q35" i="105" s="1"/>
  <c r="R336" i="22"/>
  <c r="V344" i="22"/>
  <c r="V353" i="22" s="1"/>
  <c r="V481" i="22" s="1"/>
  <c r="AL53" i="41" s="1"/>
  <c r="S345" i="22"/>
  <c r="S354" i="22" s="1"/>
  <c r="S487" i="22" s="1"/>
  <c r="AI54" i="41" s="1"/>
  <c r="R577" i="22"/>
  <c r="AH34" i="105" s="1"/>
  <c r="J682" i="22"/>
  <c r="S621" i="22"/>
  <c r="AI45" i="105" s="1"/>
  <c r="L682" i="22"/>
  <c r="U356" i="22"/>
  <c r="U499" i="22" s="1"/>
  <c r="AK56" i="41" s="1"/>
  <c r="K337" i="22"/>
  <c r="P349" i="22"/>
  <c r="P358" i="22" s="1"/>
  <c r="P511" i="22" s="1"/>
  <c r="AB58" i="41" s="1"/>
  <c r="X238" i="22"/>
  <c r="Q382" i="22"/>
  <c r="Q482" i="22" s="1"/>
  <c r="AG53" i="41" s="1"/>
  <c r="S260" i="22"/>
  <c r="K152" i="22"/>
  <c r="M577" i="22"/>
  <c r="Q34" i="105" s="1"/>
  <c r="Q147" i="105" s="1"/>
  <c r="Q375" i="22"/>
  <c r="O354" i="22"/>
  <c r="O487" i="22" s="1"/>
  <c r="W54" i="41" s="1"/>
  <c r="R152" i="22"/>
  <c r="M621" i="22"/>
  <c r="Q45" i="105" s="1"/>
  <c r="Q162" i="22"/>
  <c r="O152" i="22"/>
  <c r="Q628" i="22"/>
  <c r="AG46" i="105" s="1"/>
  <c r="V359" i="22"/>
  <c r="V517" i="22" s="1"/>
  <c r="AL59" i="41" s="1"/>
  <c r="P350" i="22"/>
  <c r="P359" i="22" s="1"/>
  <c r="P517" i="22" s="1"/>
  <c r="AB59" i="41" s="1"/>
  <c r="L681" i="22"/>
  <c r="S152" i="22"/>
  <c r="P152" i="22"/>
  <c r="V356" i="22"/>
  <c r="V499" i="22" s="1"/>
  <c r="AL56" i="41" s="1"/>
  <c r="V345" i="22"/>
  <c r="V354" i="22" s="1"/>
  <c r="V487" i="22" s="1"/>
  <c r="AL54" i="41" s="1"/>
  <c r="N681" i="22"/>
  <c r="L152" i="22"/>
  <c r="L615" i="22" s="1"/>
  <c r="L44" i="105" s="1"/>
  <c r="L148" i="105" s="1"/>
  <c r="V545" i="22"/>
  <c r="AL25" i="105" s="1"/>
  <c r="AL182" i="105" s="1"/>
  <c r="V218" i="22"/>
  <c r="V244" i="22" s="1"/>
  <c r="V248" i="22" s="1"/>
  <c r="V249" i="22" s="1"/>
  <c r="J162" i="22"/>
  <c r="K681" i="22"/>
  <c r="N337" i="22"/>
  <c r="N355" i="22" s="1"/>
  <c r="N493" i="22" s="1"/>
  <c r="R55" i="41" s="1"/>
  <c r="R338" i="22"/>
  <c r="R356" i="22" s="1"/>
  <c r="R499" i="22" s="1"/>
  <c r="AH56" i="41" s="1"/>
  <c r="W354" i="22"/>
  <c r="W487" i="22" s="1"/>
  <c r="AM54" i="41" s="1"/>
  <c r="P346" i="22"/>
  <c r="P355" i="22" s="1"/>
  <c r="P493" i="22" s="1"/>
  <c r="AB55" i="41" s="1"/>
  <c r="N152" i="22"/>
  <c r="N615" i="22" s="1"/>
  <c r="R44" i="105" s="1"/>
  <c r="R148" i="105" s="1"/>
  <c r="J681" i="22"/>
  <c r="T152" i="22"/>
  <c r="R589" i="22"/>
  <c r="AH36" i="105" s="1"/>
  <c r="W200" i="22"/>
  <c r="W242" i="22" s="1"/>
  <c r="W249" i="22" s="1"/>
  <c r="O348" i="22"/>
  <c r="O357" i="22" s="1"/>
  <c r="O505" i="22" s="1"/>
  <c r="W57" i="41" s="1"/>
  <c r="M336" i="22"/>
  <c r="O355" i="22"/>
  <c r="O493" i="22" s="1"/>
  <c r="W55" i="41" s="1"/>
  <c r="M152" i="22"/>
  <c r="L355" i="22"/>
  <c r="L493" i="22" s="1"/>
  <c r="L55" i="41" s="1"/>
  <c r="N359" i="22"/>
  <c r="N517" i="22" s="1"/>
  <c r="R59" i="41" s="1"/>
  <c r="K356" i="22"/>
  <c r="K499" i="22" s="1"/>
  <c r="K56" i="41" s="1"/>
  <c r="N354" i="22"/>
  <c r="N487" i="22" s="1"/>
  <c r="R54" i="41" s="1"/>
  <c r="N356" i="22"/>
  <c r="N499" i="22" s="1"/>
  <c r="R56" i="41" s="1"/>
  <c r="J382" i="22"/>
  <c r="J482" i="22" s="1"/>
  <c r="J53" i="41" s="1"/>
  <c r="R249" i="22"/>
  <c r="M356" i="22"/>
  <c r="M499" i="22" s="1"/>
  <c r="Q56" i="41" s="1"/>
  <c r="L356" i="22"/>
  <c r="L499" i="22" s="1"/>
  <c r="L56" i="41" s="1"/>
  <c r="R355" i="22"/>
  <c r="R493" i="22" s="1"/>
  <c r="AH55" i="41" s="1"/>
  <c r="S249" i="22"/>
  <c r="S57" i="80" s="1"/>
  <c r="T260" i="22"/>
  <c r="R354" i="22"/>
  <c r="R487" i="22" s="1"/>
  <c r="AH54" i="41" s="1"/>
  <c r="T354" i="22"/>
  <c r="T487" i="22" s="1"/>
  <c r="AJ54" i="41" s="1"/>
  <c r="T359" i="22"/>
  <c r="T517" i="22" s="1"/>
  <c r="AJ59" i="41" s="1"/>
  <c r="N357" i="22"/>
  <c r="N505" i="22" s="1"/>
  <c r="R57" i="41" s="1"/>
  <c r="Q238" i="22"/>
  <c r="Q31" i="53" s="1"/>
  <c r="M355" i="22"/>
  <c r="M493" i="22" s="1"/>
  <c r="Q55" i="41" s="1"/>
  <c r="J385" i="22"/>
  <c r="J500" i="22" s="1"/>
  <c r="J56" i="41" s="1"/>
  <c r="J153" i="41" s="1"/>
  <c r="K260" i="22"/>
  <c r="K355" i="22"/>
  <c r="K493" i="22" s="1"/>
  <c r="K55" i="41" s="1"/>
  <c r="Q384" i="22"/>
  <c r="Q494" i="22" s="1"/>
  <c r="AG55" i="41" s="1"/>
  <c r="J384" i="22"/>
  <c r="J494" i="22" s="1"/>
  <c r="J55" i="41" s="1"/>
  <c r="T356" i="22"/>
  <c r="T499" i="22" s="1"/>
  <c r="AJ56" i="41" s="1"/>
  <c r="M354" i="22"/>
  <c r="M487" i="22" s="1"/>
  <c r="Q54" i="41" s="1"/>
  <c r="J114" i="41"/>
  <c r="J126" i="41" s="1"/>
  <c r="AB146" i="105"/>
  <c r="AB63" i="82" s="1"/>
  <c r="AB174" i="105"/>
  <c r="AO164" i="41"/>
  <c r="AH142" i="105"/>
  <c r="AO174" i="105"/>
  <c r="AO146" i="105"/>
  <c r="R270" i="22"/>
  <c r="R274" i="22" s="1"/>
  <c r="R22" i="112"/>
  <c r="Q268" i="22"/>
  <c r="Q20" i="112"/>
  <c r="AN170" i="105"/>
  <c r="AN172" i="105" s="1"/>
  <c r="AL64" i="82" s="1"/>
  <c r="AN197" i="105"/>
  <c r="AN184" i="105"/>
  <c r="AN188" i="105"/>
  <c r="AN198" i="105"/>
  <c r="AN183" i="105"/>
  <c r="AN182" i="105"/>
  <c r="AN187" i="105"/>
  <c r="AN186" i="105"/>
  <c r="AN185" i="105"/>
  <c r="K58" i="80"/>
  <c r="K33" i="53"/>
  <c r="W174" i="105"/>
  <c r="W65" i="82" s="1"/>
  <c r="W146" i="105"/>
  <c r="W63" i="82" s="1"/>
  <c r="X270" i="22"/>
  <c r="X274" i="22" s="1"/>
  <c r="X22" i="112"/>
  <c r="AG142" i="105"/>
  <c r="AL142" i="105"/>
  <c r="T308" i="22"/>
  <c r="W33" i="53"/>
  <c r="W58" i="80"/>
  <c r="W264" i="22"/>
  <c r="W17" i="111" s="1"/>
  <c r="K249" i="22"/>
  <c r="T270" i="22"/>
  <c r="T274" i="22" s="1"/>
  <c r="T22" i="112"/>
  <c r="T615" i="22"/>
  <c r="AJ44" i="105" s="1"/>
  <c r="T217" i="22"/>
  <c r="T233" i="22" s="1"/>
  <c r="T237" i="22" s="1"/>
  <c r="T238" i="22" s="1"/>
  <c r="T344" i="22"/>
  <c r="T353" i="22" s="1"/>
  <c r="T481" i="22" s="1"/>
  <c r="AJ53" i="41" s="1"/>
  <c r="S33" i="53"/>
  <c r="S58" i="80"/>
  <c r="K217" i="22"/>
  <c r="K233" i="22" s="1"/>
  <c r="K237" i="22" s="1"/>
  <c r="K615" i="22"/>
  <c r="K44" i="105" s="1"/>
  <c r="K344" i="22"/>
  <c r="U33" i="53"/>
  <c r="U264" i="22"/>
  <c r="U17" i="111" s="1"/>
  <c r="U58" i="80"/>
  <c r="Y31" i="53"/>
  <c r="Y56" i="80"/>
  <c r="S217" i="22"/>
  <c r="S233" i="22" s="1"/>
  <c r="S237" i="22" s="1"/>
  <c r="S615" i="22"/>
  <c r="AI44" i="105" s="1"/>
  <c r="S344" i="22"/>
  <c r="S353" i="22" s="1"/>
  <c r="S481" i="22" s="1"/>
  <c r="AI53" i="41" s="1"/>
  <c r="T269" i="22"/>
  <c r="T273" i="22" s="1"/>
  <c r="T21" i="112"/>
  <c r="AG170" i="105"/>
  <c r="AG172" i="105" s="1"/>
  <c r="AG64" i="82" s="1"/>
  <c r="X268" i="22"/>
  <c r="X20" i="112"/>
  <c r="R217" i="22"/>
  <c r="R233" i="22" s="1"/>
  <c r="R237" i="22" s="1"/>
  <c r="R615" i="22"/>
  <c r="AH44" i="105" s="1"/>
  <c r="R344" i="22"/>
  <c r="R353" i="22" s="1"/>
  <c r="R481" i="22" s="1"/>
  <c r="AH53" i="41" s="1"/>
  <c r="AM193" i="105"/>
  <c r="AM195" i="105"/>
  <c r="AM183" i="105"/>
  <c r="AM182" i="105"/>
  <c r="AM170" i="105"/>
  <c r="AM172" i="105" s="1"/>
  <c r="AM188" i="105"/>
  <c r="AM187" i="105"/>
  <c r="AM194" i="105"/>
  <c r="AM186" i="105"/>
  <c r="AM185" i="105"/>
  <c r="AM184" i="105"/>
  <c r="AM197" i="105"/>
  <c r="AM196" i="105"/>
  <c r="AM140" i="105"/>
  <c r="AM207" i="105" s="1"/>
  <c r="AM198" i="105"/>
  <c r="AM199" i="105"/>
  <c r="R174" i="105"/>
  <c r="R146" i="105"/>
  <c r="R63" i="82" s="1"/>
  <c r="J238" i="22"/>
  <c r="L140" i="105"/>
  <c r="L194" i="105"/>
  <c r="L196" i="105"/>
  <c r="L170" i="105"/>
  <c r="L172" i="105" s="1"/>
  <c r="L64" i="82" s="1"/>
  <c r="L182" i="105"/>
  <c r="L199" i="105"/>
  <c r="L197" i="105"/>
  <c r="L195" i="105"/>
  <c r="L193" i="105"/>
  <c r="L188" i="105"/>
  <c r="L187" i="105"/>
  <c r="L186" i="105"/>
  <c r="L185" i="105"/>
  <c r="L184" i="105"/>
  <c r="L183" i="105"/>
  <c r="L198" i="105"/>
  <c r="Q170" i="105"/>
  <c r="Q172" i="105" s="1"/>
  <c r="Q64" i="82" s="1"/>
  <c r="X308" i="22"/>
  <c r="V308" i="22"/>
  <c r="Q270" i="22"/>
  <c r="Q274" i="22" s="1"/>
  <c r="Q22" i="112"/>
  <c r="V270" i="22"/>
  <c r="V274" i="22" s="1"/>
  <c r="V22" i="112"/>
  <c r="AJ141" i="105"/>
  <c r="W268" i="22"/>
  <c r="W275" i="22" s="1"/>
  <c r="W20" i="112"/>
  <c r="Y32" i="53"/>
  <c r="Y57" i="80"/>
  <c r="P615" i="22"/>
  <c r="AB44" i="105" s="1"/>
  <c r="AB148" i="105" s="1"/>
  <c r="P344" i="22"/>
  <c r="P353" i="22" s="1"/>
  <c r="P481" i="22" s="1"/>
  <c r="AB53" i="41" s="1"/>
  <c r="AL164" i="41"/>
  <c r="M270" i="22"/>
  <c r="M274" i="22" s="1"/>
  <c r="M22" i="112"/>
  <c r="X260" i="22"/>
  <c r="T249" i="22"/>
  <c r="AI146" i="105"/>
  <c r="AI63" i="82" s="1"/>
  <c r="L174" i="105"/>
  <c r="L65" i="82" s="1"/>
  <c r="L146" i="105"/>
  <c r="L63" i="82" s="1"/>
  <c r="N358" i="22"/>
  <c r="N511" i="22" s="1"/>
  <c r="R58" i="41" s="1"/>
  <c r="L147" i="105"/>
  <c r="S238" i="22"/>
  <c r="K142" i="105"/>
  <c r="AG141" i="105"/>
  <c r="Y33" i="53"/>
  <c r="Y264" i="22"/>
  <c r="Y17" i="111" s="1"/>
  <c r="Y58" i="80"/>
  <c r="J622" i="22"/>
  <c r="J45" i="105" s="1"/>
  <c r="J218" i="22"/>
  <c r="J244" i="22" s="1"/>
  <c r="J248" i="22" s="1"/>
  <c r="J249" i="22" s="1"/>
  <c r="J374" i="22"/>
  <c r="J383" i="22" s="1"/>
  <c r="J488" i="22" s="1"/>
  <c r="J54" i="41" s="1"/>
  <c r="Q142" i="105"/>
  <c r="AI142" i="105"/>
  <c r="Y268" i="22"/>
  <c r="Y275" i="22" s="1"/>
  <c r="Y20" i="112"/>
  <c r="Q269" i="22"/>
  <c r="Q273" i="22" s="1"/>
  <c r="Q21" i="112"/>
  <c r="AN164" i="41"/>
  <c r="AK164" i="41"/>
  <c r="R187" i="105"/>
  <c r="R186" i="105"/>
  <c r="R185" i="105"/>
  <c r="R184" i="105"/>
  <c r="R183" i="105"/>
  <c r="R182" i="105"/>
  <c r="R198" i="105"/>
  <c r="R170" i="105"/>
  <c r="R172" i="105" s="1"/>
  <c r="R64" i="82" s="1"/>
  <c r="R140" i="105"/>
  <c r="R194" i="105"/>
  <c r="R196" i="105"/>
  <c r="R199" i="105"/>
  <c r="R197" i="105"/>
  <c r="R195" i="105"/>
  <c r="R193" i="105"/>
  <c r="R188" i="105"/>
  <c r="R260" i="22"/>
  <c r="V56" i="80"/>
  <c r="V31" i="53"/>
  <c r="Q218" i="22"/>
  <c r="Q244" i="22" s="1"/>
  <c r="Q248" i="22" s="1"/>
  <c r="Q249" i="22" s="1"/>
  <c r="Q622" i="22"/>
  <c r="AG45" i="105" s="1"/>
  <c r="Q374" i="22"/>
  <c r="Q383" i="22" s="1"/>
  <c r="Q488" i="22" s="1"/>
  <c r="AG54" i="41" s="1"/>
  <c r="O615" i="22"/>
  <c r="W44" i="105" s="1"/>
  <c r="W148" i="105" s="1"/>
  <c r="O344" i="22"/>
  <c r="O353" i="22" s="1"/>
  <c r="O481" i="22" s="1"/>
  <c r="W53" i="41" s="1"/>
  <c r="Q141" i="105"/>
  <c r="K527" i="22"/>
  <c r="K22" i="105" s="1"/>
  <c r="K199" i="22"/>
  <c r="K231" i="22" s="1"/>
  <c r="K238" i="22" s="1"/>
  <c r="K353" i="22"/>
  <c r="K481" i="22" s="1"/>
  <c r="K53" i="41" s="1"/>
  <c r="K141" i="105"/>
  <c r="K270" i="22"/>
  <c r="K274" i="22" s="1"/>
  <c r="K22" i="112"/>
  <c r="AL148" i="105"/>
  <c r="T355" i="22"/>
  <c r="T493" i="22" s="1"/>
  <c r="AJ55" i="41" s="1"/>
  <c r="T33" i="53"/>
  <c r="T58" i="80"/>
  <c r="AK174" i="105"/>
  <c r="AK146" i="105"/>
  <c r="AM164" i="41"/>
  <c r="J269" i="22"/>
  <c r="J273" i="22" s="1"/>
  <c r="J21" i="112"/>
  <c r="M269" i="22"/>
  <c r="M273" i="22" s="1"/>
  <c r="M21" i="112"/>
  <c r="N344" i="22"/>
  <c r="N353" i="22" s="1"/>
  <c r="N481" i="22" s="1"/>
  <c r="R53" i="41" s="1"/>
  <c r="M249" i="22"/>
  <c r="R238" i="22"/>
  <c r="K269" i="22"/>
  <c r="K273" i="22" s="1"/>
  <c r="K21" i="112"/>
  <c r="J260" i="22"/>
  <c r="AI170" i="105"/>
  <c r="AI172" i="105" s="1"/>
  <c r="AI64" i="82" s="1"/>
  <c r="AI186" i="105"/>
  <c r="AI197" i="105"/>
  <c r="AI183" i="105"/>
  <c r="AI198" i="105"/>
  <c r="AI185" i="105"/>
  <c r="AI187" i="105"/>
  <c r="AI184" i="105"/>
  <c r="AI188" i="105"/>
  <c r="AI199" i="105"/>
  <c r="AI182" i="105"/>
  <c r="AI140" i="105"/>
  <c r="R268" i="22"/>
  <c r="R20" i="112"/>
  <c r="AO198" i="105"/>
  <c r="AO196" i="105"/>
  <c r="AO197" i="105"/>
  <c r="AO140" i="105"/>
  <c r="AO207" i="105" s="1"/>
  <c r="AO194" i="105"/>
  <c r="AO188" i="105"/>
  <c r="AO185" i="105"/>
  <c r="AO183" i="105"/>
  <c r="AO187" i="105"/>
  <c r="AO186" i="105"/>
  <c r="AO184" i="105"/>
  <c r="AO195" i="105"/>
  <c r="AO193" i="105"/>
  <c r="AO182" i="105"/>
  <c r="AO199" i="105"/>
  <c r="AO170" i="105"/>
  <c r="AO172" i="105" s="1"/>
  <c r="W193" i="105"/>
  <c r="W188" i="105"/>
  <c r="W187" i="105"/>
  <c r="W186" i="105"/>
  <c r="W185" i="105"/>
  <c r="W184" i="105"/>
  <c r="W183" i="105"/>
  <c r="W182" i="105"/>
  <c r="W198" i="105"/>
  <c r="W140" i="105"/>
  <c r="W194" i="105"/>
  <c r="W196" i="105"/>
  <c r="W199" i="105"/>
  <c r="W170" i="105"/>
  <c r="W172" i="105" s="1"/>
  <c r="W64" i="82" s="1"/>
  <c r="W197" i="105"/>
  <c r="W195" i="105"/>
  <c r="AJ147" i="105"/>
  <c r="J270" i="22"/>
  <c r="J274" i="22" s="1"/>
  <c r="J22" i="112"/>
  <c r="S270" i="22"/>
  <c r="S274" i="22" s="1"/>
  <c r="S22" i="112"/>
  <c r="AB184" i="105"/>
  <c r="AB183" i="105"/>
  <c r="AB182" i="105"/>
  <c r="AB170" i="105"/>
  <c r="AB172" i="105" s="1"/>
  <c r="AB64" i="82" s="1"/>
  <c r="AB198" i="105"/>
  <c r="AB140" i="105"/>
  <c r="AB194" i="105"/>
  <c r="AB196" i="105"/>
  <c r="AB199" i="105"/>
  <c r="AB197" i="105"/>
  <c r="AB195" i="105"/>
  <c r="AB193" i="105"/>
  <c r="AB188" i="105"/>
  <c r="AB187" i="105"/>
  <c r="AB186" i="105"/>
  <c r="AB185" i="105"/>
  <c r="X56" i="80"/>
  <c r="X31" i="53"/>
  <c r="U31" i="53"/>
  <c r="U56" i="80"/>
  <c r="AH141" i="105"/>
  <c r="AM174" i="105"/>
  <c r="AM146" i="105"/>
  <c r="J268" i="22"/>
  <c r="J20" i="112"/>
  <c r="AL188" i="105"/>
  <c r="AL184" i="105"/>
  <c r="AL197" i="105"/>
  <c r="X249" i="22"/>
  <c r="AK199" i="105"/>
  <c r="AK193" i="105"/>
  <c r="AK140" i="105"/>
  <c r="AK196" i="105"/>
  <c r="AK188" i="105"/>
  <c r="AK183" i="105"/>
  <c r="AK195" i="105"/>
  <c r="AK198" i="105"/>
  <c r="AK194" i="105"/>
  <c r="AK186" i="105"/>
  <c r="AK185" i="105"/>
  <c r="AK184" i="105"/>
  <c r="AK182" i="105"/>
  <c r="AK187" i="105"/>
  <c r="AK170" i="105"/>
  <c r="AK172" i="105" s="1"/>
  <c r="AK197" i="105"/>
  <c r="Q260" i="22"/>
  <c r="T268" i="22"/>
  <c r="T20" i="112"/>
  <c r="S268" i="22"/>
  <c r="S20" i="112"/>
  <c r="U57" i="80"/>
  <c r="U32" i="53"/>
  <c r="AH170" i="105"/>
  <c r="AH172" i="105" s="1"/>
  <c r="AH64" i="82" s="1"/>
  <c r="AH197" i="105"/>
  <c r="AH198" i="105"/>
  <c r="AH186" i="105"/>
  <c r="AH187" i="105"/>
  <c r="AH199" i="105"/>
  <c r="AH188" i="105"/>
  <c r="AH140" i="105"/>
  <c r="M260" i="22"/>
  <c r="L344" i="22"/>
  <c r="L353" i="22" s="1"/>
  <c r="L481" i="22" s="1"/>
  <c r="L53" i="41" s="1"/>
  <c r="K147" i="105"/>
  <c r="R32" i="53"/>
  <c r="R57" i="80"/>
  <c r="W57" i="80"/>
  <c r="W32" i="53"/>
  <c r="AG153" i="41"/>
  <c r="AG114" i="41"/>
  <c r="AG126" i="41" s="1"/>
  <c r="AG119" i="41"/>
  <c r="AG131" i="41" s="1"/>
  <c r="AG116" i="41"/>
  <c r="AG128" i="41" s="1"/>
  <c r="AG121" i="41"/>
  <c r="AG133" i="41" s="1"/>
  <c r="AG120" i="41"/>
  <c r="AG132" i="41" s="1"/>
  <c r="AG117" i="41"/>
  <c r="AG129" i="41" s="1"/>
  <c r="AG115" i="41"/>
  <c r="AG127" i="41" s="1"/>
  <c r="AG118" i="41"/>
  <c r="AG130" i="41" s="1"/>
  <c r="R269" i="22"/>
  <c r="R273" i="22" s="1"/>
  <c r="R21" i="112"/>
  <c r="W56" i="80"/>
  <c r="W31" i="53"/>
  <c r="J170" i="105"/>
  <c r="J172" i="105" s="1"/>
  <c r="J64" i="82" s="1"/>
  <c r="V268" i="22"/>
  <c r="V20" i="112"/>
  <c r="U268" i="22"/>
  <c r="U275" i="22" s="1"/>
  <c r="U20" i="112"/>
  <c r="R147" i="105"/>
  <c r="AJ170" i="105"/>
  <c r="AJ172" i="105" s="1"/>
  <c r="AJ64" i="82" s="1"/>
  <c r="AJ187" i="105"/>
  <c r="AJ197" i="105"/>
  <c r="AJ186" i="105"/>
  <c r="AJ198" i="105"/>
  <c r="V260" i="22"/>
  <c r="AL185" i="105" l="1"/>
  <c r="AL187" i="105"/>
  <c r="AL183" i="105"/>
  <c r="AL198" i="105"/>
  <c r="AL186" i="105"/>
  <c r="AL170" i="105"/>
  <c r="AL172" i="105" s="1"/>
  <c r="AK64" i="82" s="1"/>
  <c r="J117" i="41"/>
  <c r="J129" i="41" s="1"/>
  <c r="X275" i="22"/>
  <c r="J116" i="41"/>
  <c r="J128" i="41" s="1"/>
  <c r="J119" i="41"/>
  <c r="J131" i="41" s="1"/>
  <c r="J120" i="41"/>
  <c r="J132" i="41" s="1"/>
  <c r="J115" i="41"/>
  <c r="J127" i="41" s="1"/>
  <c r="Y34" i="53"/>
  <c r="J121" i="41"/>
  <c r="J133" i="41" s="1"/>
  <c r="J118" i="41"/>
  <c r="J130" i="41" s="1"/>
  <c r="J680" i="22"/>
  <c r="J685" i="22" s="1"/>
  <c r="L680" i="22"/>
  <c r="L685" i="22" s="1"/>
  <c r="K680" i="22"/>
  <c r="K685" i="22" s="1"/>
  <c r="N680" i="22"/>
  <c r="N685" i="22" s="1"/>
  <c r="M680" i="22"/>
  <c r="M685" i="22" s="1"/>
  <c r="M344" i="22"/>
  <c r="M353" i="22" s="1"/>
  <c r="M481" i="22" s="1"/>
  <c r="Q53" i="41" s="1"/>
  <c r="M615" i="22"/>
  <c r="Q44" i="105" s="1"/>
  <c r="Q148" i="105" s="1"/>
  <c r="M217" i="22"/>
  <c r="M233" i="22" s="1"/>
  <c r="M237" i="22" s="1"/>
  <c r="M238" i="22" s="1"/>
  <c r="AG164" i="41"/>
  <c r="AG166" i="41" s="1"/>
  <c r="AG174" i="41" s="1"/>
  <c r="V275" i="22"/>
  <c r="V16" i="111" s="1"/>
  <c r="W34" i="53"/>
  <c r="W49" i="53" s="1"/>
  <c r="S32" i="53"/>
  <c r="S264" i="22"/>
  <c r="S17" i="111" s="1"/>
  <c r="T275" i="22"/>
  <c r="M275" i="22"/>
  <c r="M16" i="111" s="1"/>
  <c r="R200" i="105"/>
  <c r="T264" i="22"/>
  <c r="T17" i="111" s="1"/>
  <c r="Q56" i="80"/>
  <c r="W200" i="105"/>
  <c r="S275" i="22"/>
  <c r="S18" i="74" s="1"/>
  <c r="J275" i="22"/>
  <c r="J16" i="111" s="1"/>
  <c r="K264" i="22"/>
  <c r="K17" i="111" s="1"/>
  <c r="J32" i="53"/>
  <c r="J57" i="80"/>
  <c r="AJ164" i="41"/>
  <c r="Q32" i="53"/>
  <c r="Q57" i="80"/>
  <c r="AH164" i="41"/>
  <c r="AH62" i="82"/>
  <c r="AH206" i="105"/>
  <c r="AH73" i="82" s="1"/>
  <c r="AH207" i="105"/>
  <c r="AH74" i="82" s="1"/>
  <c r="K36" i="112"/>
  <c r="K37" i="112"/>
  <c r="K50" i="112"/>
  <c r="K60" i="112" s="1"/>
  <c r="S16" i="111"/>
  <c r="AI207" i="105"/>
  <c r="AI74" i="82" s="1"/>
  <c r="AI62" i="82"/>
  <c r="W164" i="41"/>
  <c r="R33" i="53"/>
  <c r="R58" i="80"/>
  <c r="R264" i="22"/>
  <c r="R17" i="111" s="1"/>
  <c r="Y48" i="53"/>
  <c r="Y54" i="53" s="1"/>
  <c r="Y93" i="53" s="1"/>
  <c r="Y50" i="53"/>
  <c r="Y49" i="53"/>
  <c r="L200" i="105"/>
  <c r="L207" i="105"/>
  <c r="L74" i="82" s="1"/>
  <c r="L206" i="105"/>
  <c r="L73" i="82" s="1"/>
  <c r="L62" i="82"/>
  <c r="AI148" i="105"/>
  <c r="AN189" i="105"/>
  <c r="Q275" i="22"/>
  <c r="V58" i="80"/>
  <c r="V264" i="22"/>
  <c r="V17" i="111" s="1"/>
  <c r="V33" i="53"/>
  <c r="V18" i="74"/>
  <c r="K164" i="41"/>
  <c r="Y37" i="112"/>
  <c r="Y36" i="112"/>
  <c r="Y50" i="112"/>
  <c r="Y60" i="112" s="1"/>
  <c r="J31" i="53"/>
  <c r="J56" i="80"/>
  <c r="AM189" i="105"/>
  <c r="K148" i="105"/>
  <c r="W59" i="80"/>
  <c r="U59" i="80"/>
  <c r="U18" i="74"/>
  <c r="U16" i="111"/>
  <c r="V37" i="112"/>
  <c r="V36" i="112"/>
  <c r="V50" i="112"/>
  <c r="V60" i="112" s="1"/>
  <c r="V57" i="80"/>
  <c r="V32" i="53"/>
  <c r="AK189" i="105"/>
  <c r="AI189" i="105"/>
  <c r="L164" i="41"/>
  <c r="T36" i="112"/>
  <c r="T37" i="112"/>
  <c r="T50" i="112"/>
  <c r="T60" i="112" s="1"/>
  <c r="W207" i="105"/>
  <c r="W74" i="82" s="1"/>
  <c r="W62" i="82"/>
  <c r="W206" i="105"/>
  <c r="R56" i="80"/>
  <c r="R31" i="53"/>
  <c r="K56" i="80"/>
  <c r="K31" i="53"/>
  <c r="Y16" i="111"/>
  <c r="Y18" i="74"/>
  <c r="T32" i="53"/>
  <c r="T57" i="80"/>
  <c r="Y59" i="80"/>
  <c r="J164" i="41"/>
  <c r="J166" i="41" s="1"/>
  <c r="W36" i="112"/>
  <c r="W37" i="112"/>
  <c r="W50" i="112"/>
  <c r="W60" i="112" s="1"/>
  <c r="X36" i="112"/>
  <c r="X37" i="112"/>
  <c r="X50" i="112"/>
  <c r="X60" i="112" s="1"/>
  <c r="W48" i="53"/>
  <c r="W54" i="53" s="1"/>
  <c r="W93" i="53" s="1"/>
  <c r="T18" i="74"/>
  <c r="T16" i="111"/>
  <c r="M57" i="80"/>
  <c r="M32" i="53"/>
  <c r="K170" i="105"/>
  <c r="K172" i="105" s="1"/>
  <c r="K64" i="82" s="1"/>
  <c r="R62" i="82"/>
  <c r="R206" i="105"/>
  <c r="R73" i="82" s="1"/>
  <c r="R207" i="105"/>
  <c r="R74" i="82" s="1"/>
  <c r="T56" i="80"/>
  <c r="T31" i="53"/>
  <c r="M58" i="80"/>
  <c r="M264" i="22"/>
  <c r="M17" i="111" s="1"/>
  <c r="M33" i="53"/>
  <c r="Q58" i="80"/>
  <c r="Q33" i="53"/>
  <c r="Q264" i="22"/>
  <c r="Q17" i="111" s="1"/>
  <c r="Q29" i="111" s="1"/>
  <c r="AK200" i="105"/>
  <c r="J37" i="112"/>
  <c r="J36" i="112"/>
  <c r="U34" i="53"/>
  <c r="AB206" i="105"/>
  <c r="AB62" i="82"/>
  <c r="AB207" i="105"/>
  <c r="AB74" i="82" s="1"/>
  <c r="W189" i="105"/>
  <c r="J33" i="53"/>
  <c r="J58" i="80"/>
  <c r="J264" i="22"/>
  <c r="R164" i="41"/>
  <c r="X58" i="80"/>
  <c r="X264" i="22"/>
  <c r="X17" i="111" s="1"/>
  <c r="X33" i="53"/>
  <c r="W16" i="111"/>
  <c r="W18" i="74"/>
  <c r="L189" i="105"/>
  <c r="AM200" i="105"/>
  <c r="X16" i="111"/>
  <c r="X18" i="74"/>
  <c r="AK207" i="105"/>
  <c r="AK206" i="105"/>
  <c r="S31" i="53"/>
  <c r="S34" i="53" s="1"/>
  <c r="S56" i="80"/>
  <c r="S59" i="80" s="1"/>
  <c r="M56" i="80"/>
  <c r="M31" i="53"/>
  <c r="AL189" i="105"/>
  <c r="AB200" i="105"/>
  <c r="AO189" i="105"/>
  <c r="R36" i="112"/>
  <c r="R37" i="112"/>
  <c r="R50" i="112"/>
  <c r="R60" i="112" s="1"/>
  <c r="K275" i="22"/>
  <c r="M36" i="112"/>
  <c r="M37" i="112"/>
  <c r="M50" i="112"/>
  <c r="M60" i="112" s="1"/>
  <c r="R189" i="105"/>
  <c r="AB164" i="41"/>
  <c r="U36" i="112"/>
  <c r="U37" i="112"/>
  <c r="U50" i="112"/>
  <c r="U60" i="112" s="1"/>
  <c r="S36" i="112"/>
  <c r="S37" i="112"/>
  <c r="S50" i="112"/>
  <c r="S60" i="112" s="1"/>
  <c r="X57" i="80"/>
  <c r="X32" i="53"/>
  <c r="X34" i="53" s="1"/>
  <c r="AB189" i="105"/>
  <c r="AO200" i="105"/>
  <c r="R275" i="22"/>
  <c r="Q164" i="41"/>
  <c r="AI164" i="41"/>
  <c r="K32" i="53"/>
  <c r="K57" i="80"/>
  <c r="Q37" i="112"/>
  <c r="Q36" i="112"/>
  <c r="Q50" i="112"/>
  <c r="Q60" i="112" s="1"/>
  <c r="M18" i="74" l="1"/>
  <c r="V34" i="53"/>
  <c r="X59" i="80"/>
  <c r="H687" i="22"/>
  <c r="Q59" i="80"/>
  <c r="Q200" i="80" s="1"/>
  <c r="Q20" i="74" s="1"/>
  <c r="W50" i="53"/>
  <c r="T34" i="53"/>
  <c r="T50" i="53" s="1"/>
  <c r="R34" i="53"/>
  <c r="R48" i="53" s="1"/>
  <c r="R54" i="53" s="1"/>
  <c r="R93" i="53" s="1"/>
  <c r="V59" i="80"/>
  <c r="J18" i="74"/>
  <c r="M34" i="53"/>
  <c r="M71" i="53" s="1"/>
  <c r="M73" i="53" s="1"/>
  <c r="K59" i="80"/>
  <c r="K200" i="80" s="1"/>
  <c r="K20" i="74" s="1"/>
  <c r="K77" i="74" s="1"/>
  <c r="Q34" i="53"/>
  <c r="Q50" i="53" s="1"/>
  <c r="R59" i="80"/>
  <c r="S48" i="53"/>
  <c r="S54" i="53" s="1"/>
  <c r="S93" i="53" s="1"/>
  <c r="S50" i="53"/>
  <c r="S49" i="53"/>
  <c r="Q258" i="80"/>
  <c r="Q253" i="80"/>
  <c r="Q257" i="80"/>
  <c r="Q252" i="80"/>
  <c r="X49" i="53"/>
  <c r="X50" i="53"/>
  <c r="X48" i="53"/>
  <c r="X54" i="53" s="1"/>
  <c r="X93" i="53" s="1"/>
  <c r="X28" i="111"/>
  <c r="X34" i="111" s="1"/>
  <c r="X27" i="111"/>
  <c r="X33" i="111" s="1"/>
  <c r="Y27" i="111"/>
  <c r="Y33" i="111" s="1"/>
  <c r="Y28" i="111"/>
  <c r="Y34" i="111" s="1"/>
  <c r="J34" i="53"/>
  <c r="Q16" i="111"/>
  <c r="Q18" i="74"/>
  <c r="R18" i="74"/>
  <c r="R16" i="111"/>
  <c r="K18" i="74"/>
  <c r="K16" i="111"/>
  <c r="V28" i="111"/>
  <c r="V34" i="111" s="1"/>
  <c r="V27" i="111"/>
  <c r="V33" i="111" s="1"/>
  <c r="M69" i="53"/>
  <c r="U48" i="53"/>
  <c r="U54" i="53" s="1"/>
  <c r="U93" i="53" s="1"/>
  <c r="U50" i="53"/>
  <c r="U49" i="53"/>
  <c r="W278" i="53"/>
  <c r="W272" i="53"/>
  <c r="W296" i="53"/>
  <c r="W289" i="53"/>
  <c r="W283" i="53"/>
  <c r="W273" i="53"/>
  <c r="W286" i="53"/>
  <c r="W285" i="53"/>
  <c r="W288" i="53"/>
  <c r="W298" i="53"/>
  <c r="W301" i="53"/>
  <c r="W275" i="53"/>
  <c r="W299" i="53"/>
  <c r="W276" i="53"/>
  <c r="W295" i="53"/>
  <c r="W297" i="53"/>
  <c r="W302" i="53"/>
  <c r="W277" i="53"/>
  <c r="W287" i="53"/>
  <c r="W280" i="53"/>
  <c r="W290" i="53"/>
  <c r="W300" i="53"/>
  <c r="W291" i="53"/>
  <c r="W279" i="53"/>
  <c r="W294" i="53"/>
  <c r="W284" i="53"/>
  <c r="W274" i="53"/>
  <c r="K34" i="53"/>
  <c r="J43" i="53" s="1"/>
  <c r="J49" i="53" s="1"/>
  <c r="Y296" i="53"/>
  <c r="Y285" i="53"/>
  <c r="Y277" i="53"/>
  <c r="Y274" i="53"/>
  <c r="Y300" i="53"/>
  <c r="Y299" i="53"/>
  <c r="Y290" i="53"/>
  <c r="Y289" i="53"/>
  <c r="Y295" i="53"/>
  <c r="Y298" i="53"/>
  <c r="Y279" i="53"/>
  <c r="Y294" i="53"/>
  <c r="Y273" i="53"/>
  <c r="Y288" i="53"/>
  <c r="Y276" i="53"/>
  <c r="Y286" i="53"/>
  <c r="Y301" i="53"/>
  <c r="Y302" i="53"/>
  <c r="Y272" i="53"/>
  <c r="Y283" i="53"/>
  <c r="Y287" i="53"/>
  <c r="Y275" i="53"/>
  <c r="Y280" i="53"/>
  <c r="Y297" i="53"/>
  <c r="Y291" i="53"/>
  <c r="Y278" i="53"/>
  <c r="Y284" i="53"/>
  <c r="T27" i="111"/>
  <c r="T33" i="111" s="1"/>
  <c r="T28" i="111"/>
  <c r="T34" i="111" s="1"/>
  <c r="M59" i="80"/>
  <c r="M200" i="80" s="1"/>
  <c r="M20" i="74" s="1"/>
  <c r="W27" i="111"/>
  <c r="W33" i="111" s="1"/>
  <c r="W28" i="111"/>
  <c r="W34" i="111" s="1"/>
  <c r="J17" i="111"/>
  <c r="U27" i="111"/>
  <c r="U33" i="111" s="1"/>
  <c r="U28" i="111"/>
  <c r="U34" i="111" s="1"/>
  <c r="J59" i="80"/>
  <c r="J200" i="80" s="1"/>
  <c r="V48" i="53"/>
  <c r="V54" i="53" s="1"/>
  <c r="V93" i="53" s="1"/>
  <c r="V49" i="53"/>
  <c r="V50" i="53"/>
  <c r="J44" i="53"/>
  <c r="J50" i="53" s="1"/>
  <c r="K44" i="53"/>
  <c r="K50" i="53" s="1"/>
  <c r="J28" i="111"/>
  <c r="J34" i="111" s="1"/>
  <c r="J27" i="111"/>
  <c r="J33" i="111" s="1"/>
  <c r="M28" i="111"/>
  <c r="M34" i="111" s="1"/>
  <c r="M27" i="111"/>
  <c r="M33" i="111" s="1"/>
  <c r="T59" i="80"/>
  <c r="K166" i="41"/>
  <c r="K174" i="41" s="1"/>
  <c r="J172" i="41"/>
  <c r="J174" i="41" s="1"/>
  <c r="S28" i="111"/>
  <c r="S34" i="111" s="1"/>
  <c r="S27" i="111"/>
  <c r="S33" i="111" s="1"/>
  <c r="Q256" i="80" l="1"/>
  <c r="Q255" i="80"/>
  <c r="T48" i="53"/>
  <c r="T54" i="53" s="1"/>
  <c r="T93" i="53" s="1"/>
  <c r="R49" i="53"/>
  <c r="R50" i="53"/>
  <c r="Q204" i="80"/>
  <c r="Q206" i="80" s="1"/>
  <c r="Q259" i="80"/>
  <c r="Q254" i="80"/>
  <c r="N689" i="22"/>
  <c r="P170" i="41" s="1"/>
  <c r="P172" i="41" s="1"/>
  <c r="L689" i="22"/>
  <c r="N170" i="41" s="1"/>
  <c r="N172" i="41" s="1"/>
  <c r="J689" i="22"/>
  <c r="K689" i="22"/>
  <c r="M170" i="41" s="1"/>
  <c r="M172" i="41" s="1"/>
  <c r="M689" i="22"/>
  <c r="O170" i="41" s="1"/>
  <c r="O172" i="41" s="1"/>
  <c r="K75" i="74"/>
  <c r="K72" i="74"/>
  <c r="T49" i="53"/>
  <c r="K74" i="74"/>
  <c r="K73" i="74"/>
  <c r="K76" i="74"/>
  <c r="K78" i="74"/>
  <c r="Q48" i="53"/>
  <c r="Q54" i="53" s="1"/>
  <c r="Q93" i="53" s="1"/>
  <c r="Q278" i="53" s="1"/>
  <c r="K43" i="53"/>
  <c r="K49" i="53" s="1"/>
  <c r="Q49" i="53"/>
  <c r="Y101" i="80"/>
  <c r="Y113" i="80" s="1"/>
  <c r="Y102" i="83"/>
  <c r="Y190" i="83" s="1"/>
  <c r="Y61" i="71" s="1"/>
  <c r="Y166" i="71" s="1"/>
  <c r="Y113" i="83"/>
  <c r="Y218" i="83" s="1"/>
  <c r="Y90" i="71" s="1"/>
  <c r="Y195" i="71" s="1"/>
  <c r="Y123" i="80"/>
  <c r="Y135" i="80" s="1"/>
  <c r="Y117" i="80"/>
  <c r="Y129" i="80" s="1"/>
  <c r="Y107" i="83"/>
  <c r="Y212" i="83" s="1"/>
  <c r="Y84" i="71" s="1"/>
  <c r="Y189" i="71" s="1"/>
  <c r="Y108" i="83"/>
  <c r="Y213" i="83" s="1"/>
  <c r="Y85" i="71" s="1"/>
  <c r="Y190" i="71" s="1"/>
  <c r="Y118" i="80"/>
  <c r="Y130" i="80" s="1"/>
  <c r="W112" i="83"/>
  <c r="W217" i="83" s="1"/>
  <c r="W89" i="71" s="1"/>
  <c r="W194" i="71" s="1"/>
  <c r="W122" i="80"/>
  <c r="W134" i="80" s="1"/>
  <c r="W86" i="83"/>
  <c r="W157" i="83" s="1"/>
  <c r="W27" i="71" s="1"/>
  <c r="W132" i="71" s="1"/>
  <c r="W74" i="80"/>
  <c r="W86" i="80" s="1"/>
  <c r="W83" i="83"/>
  <c r="W154" i="83" s="1"/>
  <c r="W24" i="71" s="1"/>
  <c r="W129" i="71" s="1"/>
  <c r="W71" i="80"/>
  <c r="W83" i="80" s="1"/>
  <c r="U300" i="53"/>
  <c r="U289" i="53"/>
  <c r="U278" i="53"/>
  <c r="U302" i="53"/>
  <c r="U275" i="53"/>
  <c r="U276" i="53"/>
  <c r="U273" i="53"/>
  <c r="U290" i="53"/>
  <c r="U291" i="53"/>
  <c r="U279" i="53"/>
  <c r="U274" i="53"/>
  <c r="U301" i="53"/>
  <c r="U285" i="53"/>
  <c r="U280" i="53"/>
  <c r="U294" i="53"/>
  <c r="U287" i="53"/>
  <c r="U296" i="53"/>
  <c r="U272" i="53"/>
  <c r="U288" i="53"/>
  <c r="U298" i="53"/>
  <c r="U297" i="53"/>
  <c r="U283" i="53"/>
  <c r="U299" i="53"/>
  <c r="U284" i="53"/>
  <c r="U286" i="53"/>
  <c r="U277" i="53"/>
  <c r="U295" i="53"/>
  <c r="R28" i="111"/>
  <c r="R34" i="111" s="1"/>
  <c r="R27" i="111"/>
  <c r="R33" i="111" s="1"/>
  <c r="Y109" i="83"/>
  <c r="Y214" i="83" s="1"/>
  <c r="Y86" i="71" s="1"/>
  <c r="Y191" i="71" s="1"/>
  <c r="Y119" i="80"/>
  <c r="Y131" i="80" s="1"/>
  <c r="Y100" i="83"/>
  <c r="Y188" i="83" s="1"/>
  <c r="Y59" i="71" s="1"/>
  <c r="Y164" i="71" s="1"/>
  <c r="Y99" i="80"/>
  <c r="Y111" i="80" s="1"/>
  <c r="W101" i="83"/>
  <c r="W189" i="83" s="1"/>
  <c r="W60" i="71" s="1"/>
  <c r="W165" i="71" s="1"/>
  <c r="W100" i="80"/>
  <c r="W112" i="80" s="1"/>
  <c r="W111" i="83"/>
  <c r="W216" i="83" s="1"/>
  <c r="W88" i="71" s="1"/>
  <c r="W193" i="71" s="1"/>
  <c r="W121" i="80"/>
  <c r="W133" i="80" s="1"/>
  <c r="Q76" i="74"/>
  <c r="Q75" i="74"/>
  <c r="Q78" i="74"/>
  <c r="Q74" i="74"/>
  <c r="Q73" i="74"/>
  <c r="Q77" i="74"/>
  <c r="Q72" i="74"/>
  <c r="R287" i="53"/>
  <c r="R283" i="53"/>
  <c r="R272" i="53"/>
  <c r="R294" i="53"/>
  <c r="R285" i="53"/>
  <c r="R290" i="53"/>
  <c r="R279" i="53"/>
  <c r="R280" i="53"/>
  <c r="R299" i="53"/>
  <c r="R274" i="53"/>
  <c r="R277" i="53"/>
  <c r="R295" i="53"/>
  <c r="R301" i="53"/>
  <c r="R275" i="53"/>
  <c r="R273" i="53"/>
  <c r="R278" i="53"/>
  <c r="R286" i="53"/>
  <c r="R302" i="53"/>
  <c r="R300" i="53"/>
  <c r="R276" i="53"/>
  <c r="R298" i="53"/>
  <c r="R288" i="53"/>
  <c r="R296" i="53"/>
  <c r="R291" i="53"/>
  <c r="R297" i="53"/>
  <c r="R289" i="53"/>
  <c r="R284" i="53"/>
  <c r="V285" i="53"/>
  <c r="V276" i="53"/>
  <c r="V284" i="53"/>
  <c r="V273" i="53"/>
  <c r="V300" i="53"/>
  <c r="V294" i="53"/>
  <c r="V297" i="53"/>
  <c r="V295" i="53"/>
  <c r="V279" i="53"/>
  <c r="V286" i="53"/>
  <c r="V278" i="53"/>
  <c r="V272" i="53"/>
  <c r="V275" i="53"/>
  <c r="V291" i="53"/>
  <c r="V287" i="53"/>
  <c r="V288" i="53"/>
  <c r="V289" i="53"/>
  <c r="V283" i="53"/>
  <c r="V298" i="53"/>
  <c r="V277" i="53"/>
  <c r="V302" i="53"/>
  <c r="V290" i="53"/>
  <c r="V296" i="53"/>
  <c r="V299" i="53"/>
  <c r="V280" i="53"/>
  <c r="V301" i="53"/>
  <c r="V274" i="53"/>
  <c r="Y90" i="83"/>
  <c r="Y161" i="83" s="1"/>
  <c r="Y31" i="71" s="1"/>
  <c r="Y136" i="71" s="1"/>
  <c r="Y78" i="80"/>
  <c r="Y90" i="80" s="1"/>
  <c r="Y86" i="83"/>
  <c r="Y157" i="83" s="1"/>
  <c r="Y27" i="71" s="1"/>
  <c r="Y132" i="71" s="1"/>
  <c r="Y74" i="80"/>
  <c r="Y86" i="80" s="1"/>
  <c r="Y101" i="83"/>
  <c r="Y189" i="83" s="1"/>
  <c r="Y60" i="71" s="1"/>
  <c r="Y165" i="71" s="1"/>
  <c r="Y100" i="80"/>
  <c r="Y112" i="80" s="1"/>
  <c r="K71" i="53"/>
  <c r="K73" i="53" s="1"/>
  <c r="K69" i="53"/>
  <c r="W90" i="83"/>
  <c r="W161" i="83" s="1"/>
  <c r="W31" i="71" s="1"/>
  <c r="W136" i="71" s="1"/>
  <c r="W78" i="80"/>
  <c r="W90" i="80" s="1"/>
  <c r="W85" i="83"/>
  <c r="W156" i="83" s="1"/>
  <c r="W26" i="71" s="1"/>
  <c r="W131" i="71" s="1"/>
  <c r="W73" i="80"/>
  <c r="W85" i="80" s="1"/>
  <c r="W100" i="83"/>
  <c r="W188" i="83" s="1"/>
  <c r="W59" i="71" s="1"/>
  <c r="W164" i="71" s="1"/>
  <c r="W99" i="80"/>
  <c r="W111" i="80" s="1"/>
  <c r="Q287" i="53"/>
  <c r="Q274" i="53"/>
  <c r="Q302" i="53"/>
  <c r="Y96" i="80"/>
  <c r="Y108" i="80" s="1"/>
  <c r="Y97" i="83"/>
  <c r="Y185" i="83" s="1"/>
  <c r="Y56" i="71" s="1"/>
  <c r="Y161" i="71" s="1"/>
  <c r="W93" i="80"/>
  <c r="W105" i="80" s="1"/>
  <c r="W94" i="83"/>
  <c r="W182" i="83" s="1"/>
  <c r="W53" i="71" s="1"/>
  <c r="W158" i="71" s="1"/>
  <c r="W93" i="83"/>
  <c r="W181" i="83" s="1"/>
  <c r="W52" i="71" s="1"/>
  <c r="W157" i="71" s="1"/>
  <c r="M77" i="74"/>
  <c r="M73" i="74"/>
  <c r="M75" i="74"/>
  <c r="M72" i="74"/>
  <c r="M78" i="74"/>
  <c r="M74" i="74"/>
  <c r="M76" i="74"/>
  <c r="Y85" i="83"/>
  <c r="Y156" i="83" s="1"/>
  <c r="Y26" i="71" s="1"/>
  <c r="Y131" i="71" s="1"/>
  <c r="Y73" i="80"/>
  <c r="Y85" i="80" s="1"/>
  <c r="Y99" i="83"/>
  <c r="Y187" i="83" s="1"/>
  <c r="Y58" i="71" s="1"/>
  <c r="Y163" i="71" s="1"/>
  <c r="Y98" i="80"/>
  <c r="Y110" i="80" s="1"/>
  <c r="Y111" i="83"/>
  <c r="Y216" i="83" s="1"/>
  <c r="Y88" i="71" s="1"/>
  <c r="Y193" i="71" s="1"/>
  <c r="Y121" i="80"/>
  <c r="Y133" i="80" s="1"/>
  <c r="W84" i="83"/>
  <c r="W155" i="83" s="1"/>
  <c r="W25" i="71" s="1"/>
  <c r="W130" i="71" s="1"/>
  <c r="W72" i="80"/>
  <c r="W84" i="80" s="1"/>
  <c r="W98" i="83"/>
  <c r="W186" i="83" s="1"/>
  <c r="W57" i="71" s="1"/>
  <c r="W162" i="71" s="1"/>
  <c r="W97" i="80"/>
  <c r="W109" i="80" s="1"/>
  <c r="W113" i="83"/>
  <c r="W218" i="83" s="1"/>
  <c r="W90" i="71" s="1"/>
  <c r="W195" i="71" s="1"/>
  <c r="W123" i="80"/>
  <c r="W135" i="80" s="1"/>
  <c r="W118" i="80"/>
  <c r="W130" i="80" s="1"/>
  <c r="W108" i="83"/>
  <c r="W213" i="83" s="1"/>
  <c r="W85" i="71" s="1"/>
  <c r="W190" i="71" s="1"/>
  <c r="Q28" i="111"/>
  <c r="Q34" i="111" s="1"/>
  <c r="Q27" i="111"/>
  <c r="Q33" i="111" s="1"/>
  <c r="Y98" i="83"/>
  <c r="Y186" i="83" s="1"/>
  <c r="Y57" i="71" s="1"/>
  <c r="Y162" i="71" s="1"/>
  <c r="Y97" i="80"/>
  <c r="Y109" i="80" s="1"/>
  <c r="Y71" i="80"/>
  <c r="Y83" i="80" s="1"/>
  <c r="Y83" i="83"/>
  <c r="Y154" i="83" s="1"/>
  <c r="Y24" i="71" s="1"/>
  <c r="Y129" i="71" s="1"/>
  <c r="Y112" i="83"/>
  <c r="Y217" i="83" s="1"/>
  <c r="Y89" i="71" s="1"/>
  <c r="Y194" i="71" s="1"/>
  <c r="Y122" i="80"/>
  <c r="Y134" i="80" s="1"/>
  <c r="W95" i="83"/>
  <c r="W183" i="83" s="1"/>
  <c r="W54" i="71" s="1"/>
  <c r="W159" i="71" s="1"/>
  <c r="W94" i="80"/>
  <c r="W106" i="80" s="1"/>
  <c r="W87" i="83"/>
  <c r="W158" i="83" s="1"/>
  <c r="W28" i="71" s="1"/>
  <c r="W133" i="71" s="1"/>
  <c r="W75" i="80"/>
  <c r="W87" i="80" s="1"/>
  <c r="W110" i="83"/>
  <c r="W215" i="83" s="1"/>
  <c r="W87" i="71" s="1"/>
  <c r="W192" i="71" s="1"/>
  <c r="W120" i="80"/>
  <c r="W132" i="80" s="1"/>
  <c r="W81" i="83"/>
  <c r="W152" i="83" s="1"/>
  <c r="W82" i="83"/>
  <c r="W153" i="83" s="1"/>
  <c r="W23" i="71" s="1"/>
  <c r="W128" i="71" s="1"/>
  <c r="W70" i="80"/>
  <c r="W82" i="80" s="1"/>
  <c r="T290" i="53"/>
  <c r="T280" i="53"/>
  <c r="T296" i="53"/>
  <c r="T300" i="53"/>
  <c r="T275" i="53"/>
  <c r="T285" i="53"/>
  <c r="T289" i="53"/>
  <c r="T302" i="53"/>
  <c r="T283" i="53"/>
  <c r="T274" i="53"/>
  <c r="T299" i="53"/>
  <c r="T278" i="53"/>
  <c r="T295" i="53"/>
  <c r="T286" i="53"/>
  <c r="T272" i="53"/>
  <c r="T277" i="53"/>
  <c r="T273" i="53"/>
  <c r="T279" i="53"/>
  <c r="T298" i="53"/>
  <c r="T294" i="53"/>
  <c r="T288" i="53"/>
  <c r="T284" i="53"/>
  <c r="T287" i="53"/>
  <c r="T301" i="53"/>
  <c r="T276" i="53"/>
  <c r="T291" i="53"/>
  <c r="T297" i="53"/>
  <c r="J256" i="80"/>
  <c r="J254" i="80"/>
  <c r="J204" i="80"/>
  <c r="J206" i="80" s="1"/>
  <c r="J253" i="80"/>
  <c r="J259" i="80"/>
  <c r="J255" i="80"/>
  <c r="J257" i="80"/>
  <c r="J258" i="80"/>
  <c r="J252" i="80"/>
  <c r="J20" i="74"/>
  <c r="Y93" i="80"/>
  <c r="Y105" i="80" s="1"/>
  <c r="Y93" i="83"/>
  <c r="Y181" i="83" s="1"/>
  <c r="Y52" i="71" s="1"/>
  <c r="Y157" i="71" s="1"/>
  <c r="Y94" i="83"/>
  <c r="Y182" i="83" s="1"/>
  <c r="Y53" i="71" s="1"/>
  <c r="Y158" i="71" s="1"/>
  <c r="Y106" i="83"/>
  <c r="Y211" i="83" s="1"/>
  <c r="Y83" i="71" s="1"/>
  <c r="Y188" i="71" s="1"/>
  <c r="Y105" i="83"/>
  <c r="Y210" i="83" s="1"/>
  <c r="Y82" i="71" s="1"/>
  <c r="Y187" i="71" s="1"/>
  <c r="Y116" i="80"/>
  <c r="Y128" i="80" s="1"/>
  <c r="Y84" i="83"/>
  <c r="Y155" i="83" s="1"/>
  <c r="Y25" i="71" s="1"/>
  <c r="Y130" i="71" s="1"/>
  <c r="Y72" i="80"/>
  <c r="Y84" i="80" s="1"/>
  <c r="W116" i="80"/>
  <c r="W128" i="80" s="1"/>
  <c r="W105" i="83"/>
  <c r="W210" i="83" s="1"/>
  <c r="W82" i="71" s="1"/>
  <c r="W187" i="71" s="1"/>
  <c r="W106" i="83"/>
  <c r="W211" i="83" s="1"/>
  <c r="W83" i="71" s="1"/>
  <c r="W188" i="71" s="1"/>
  <c r="W114" i="83"/>
  <c r="W219" i="83" s="1"/>
  <c r="W91" i="71" s="1"/>
  <c r="W196" i="71" s="1"/>
  <c r="W124" i="80"/>
  <c r="W136" i="80" s="1"/>
  <c r="W99" i="83"/>
  <c r="W187" i="83" s="1"/>
  <c r="W58" i="71" s="1"/>
  <c r="W163" i="71" s="1"/>
  <c r="W98" i="80"/>
  <c r="W110" i="80" s="1"/>
  <c r="W76" i="80"/>
  <c r="W88" i="80" s="1"/>
  <c r="W88" i="83"/>
  <c r="W159" i="83" s="1"/>
  <c r="W29" i="71" s="1"/>
  <c r="W134" i="71" s="1"/>
  <c r="J42" i="53"/>
  <c r="J48" i="53" s="1"/>
  <c r="J54" i="53" s="1"/>
  <c r="X294" i="53"/>
  <c r="X275" i="53"/>
  <c r="X290" i="53"/>
  <c r="X283" i="53"/>
  <c r="X300" i="53"/>
  <c r="X298" i="53"/>
  <c r="X279" i="53"/>
  <c r="X280" i="53"/>
  <c r="X278" i="53"/>
  <c r="X276" i="53"/>
  <c r="X284" i="53"/>
  <c r="X277" i="53"/>
  <c r="X297" i="53"/>
  <c r="X301" i="53"/>
  <c r="X288" i="53"/>
  <c r="X289" i="53"/>
  <c r="X302" i="53"/>
  <c r="X287" i="53"/>
  <c r="X273" i="53"/>
  <c r="X295" i="53"/>
  <c r="X272" i="53"/>
  <c r="X296" i="53"/>
  <c r="X274" i="53"/>
  <c r="X286" i="53"/>
  <c r="X299" i="53"/>
  <c r="X291" i="53"/>
  <c r="X285" i="53"/>
  <c r="Y94" i="80"/>
  <c r="Y106" i="80" s="1"/>
  <c r="Y95" i="83"/>
  <c r="Y183" i="83" s="1"/>
  <c r="Y54" i="71" s="1"/>
  <c r="Y159" i="71" s="1"/>
  <c r="Y70" i="80"/>
  <c r="Y82" i="80" s="1"/>
  <c r="Y82" i="83"/>
  <c r="Y153" i="83" s="1"/>
  <c r="Y23" i="71" s="1"/>
  <c r="Y128" i="71" s="1"/>
  <c r="Y81" i="83"/>
  <c r="Y152" i="83" s="1"/>
  <c r="Y89" i="83"/>
  <c r="Y160" i="83" s="1"/>
  <c r="Y30" i="71" s="1"/>
  <c r="Y135" i="71" s="1"/>
  <c r="Y77" i="80"/>
  <c r="Y89" i="80" s="1"/>
  <c r="Y75" i="80"/>
  <c r="Y87" i="80" s="1"/>
  <c r="Y87" i="83"/>
  <c r="Y158" i="83" s="1"/>
  <c r="Y28" i="71" s="1"/>
  <c r="Y133" i="71" s="1"/>
  <c r="W89" i="83"/>
  <c r="W160" i="83" s="1"/>
  <c r="W30" i="71" s="1"/>
  <c r="W135" i="71" s="1"/>
  <c r="W77" i="80"/>
  <c r="W89" i="80" s="1"/>
  <c r="W109" i="83"/>
  <c r="W214" i="83" s="1"/>
  <c r="W86" i="71" s="1"/>
  <c r="W191" i="71" s="1"/>
  <c r="W119" i="80"/>
  <c r="W131" i="80" s="1"/>
  <c r="W96" i="83"/>
  <c r="W184" i="83" s="1"/>
  <c r="W55" i="71" s="1"/>
  <c r="W160" i="71" s="1"/>
  <c r="W95" i="80"/>
  <c r="W107" i="80" s="1"/>
  <c r="K28" i="111"/>
  <c r="K34" i="111" s="1"/>
  <c r="K27" i="111"/>
  <c r="K33" i="111" s="1"/>
  <c r="K42" i="53"/>
  <c r="K48" i="53" s="1"/>
  <c r="K54" i="53" s="1"/>
  <c r="J69" i="53"/>
  <c r="J71" i="53"/>
  <c r="J73" i="53" s="1"/>
  <c r="Y88" i="83"/>
  <c r="Y159" i="83" s="1"/>
  <c r="Y29" i="71" s="1"/>
  <c r="Y134" i="71" s="1"/>
  <c r="Y76" i="80"/>
  <c r="Y88" i="80" s="1"/>
  <c r="Y124" i="80"/>
  <c r="Y136" i="80" s="1"/>
  <c r="Y114" i="83"/>
  <c r="Y219" i="83" s="1"/>
  <c r="Y91" i="71" s="1"/>
  <c r="Y196" i="71" s="1"/>
  <c r="Y110" i="83"/>
  <c r="Y215" i="83" s="1"/>
  <c r="Y87" i="71" s="1"/>
  <c r="Y192" i="71" s="1"/>
  <c r="Y120" i="80"/>
  <c r="Y132" i="80" s="1"/>
  <c r="Y95" i="80"/>
  <c r="Y107" i="80" s="1"/>
  <c r="Y96" i="83"/>
  <c r="Y184" i="83" s="1"/>
  <c r="Y55" i="71" s="1"/>
  <c r="Y160" i="71" s="1"/>
  <c r="W102" i="83"/>
  <c r="W190" i="83" s="1"/>
  <c r="W61" i="71" s="1"/>
  <c r="W166" i="71" s="1"/>
  <c r="W101" i="80"/>
  <c r="W113" i="80" s="1"/>
  <c r="W117" i="80"/>
  <c r="W129" i="80" s="1"/>
  <c r="W107" i="83"/>
  <c r="W212" i="83" s="1"/>
  <c r="W84" i="71" s="1"/>
  <c r="W189" i="71" s="1"/>
  <c r="W96" i="80"/>
  <c r="W108" i="80" s="1"/>
  <c r="W97" i="83"/>
  <c r="W185" i="83" s="1"/>
  <c r="W56" i="71" s="1"/>
  <c r="W161" i="71" s="1"/>
  <c r="S283" i="53"/>
  <c r="S280" i="53"/>
  <c r="S294" i="53"/>
  <c r="S272" i="53"/>
  <c r="S295" i="53"/>
  <c r="S290" i="53"/>
  <c r="S299" i="53"/>
  <c r="S275" i="53"/>
  <c r="S302" i="53"/>
  <c r="S286" i="53"/>
  <c r="S287" i="53"/>
  <c r="S278" i="53"/>
  <c r="S285" i="53"/>
  <c r="S274" i="53"/>
  <c r="S279" i="53"/>
  <c r="S277" i="53"/>
  <c r="S300" i="53"/>
  <c r="S276" i="53"/>
  <c r="S273" i="53"/>
  <c r="S301" i="53"/>
  <c r="S284" i="53"/>
  <c r="S289" i="53"/>
  <c r="S297" i="53"/>
  <c r="S291" i="53"/>
  <c r="S298" i="53"/>
  <c r="S296" i="53"/>
  <c r="S288" i="53"/>
  <c r="Q300" i="53" l="1"/>
  <c r="Q299" i="53"/>
  <c r="Q297" i="53"/>
  <c r="Q277" i="53"/>
  <c r="L161" i="22"/>
  <c r="P71" i="22"/>
  <c r="L135" i="22"/>
  <c r="P164" i="22"/>
  <c r="P634" i="22" s="1"/>
  <c r="AC47" i="105" s="1"/>
  <c r="P72" i="22"/>
  <c r="P558" i="22" s="1"/>
  <c r="AC27" i="105" s="1"/>
  <c r="L114" i="22"/>
  <c r="P70" i="22"/>
  <c r="P166" i="22"/>
  <c r="L117" i="22"/>
  <c r="L173" i="22"/>
  <c r="L69" i="22"/>
  <c r="L126" i="22"/>
  <c r="L88" i="22"/>
  <c r="L70" i="22"/>
  <c r="L116" i="22"/>
  <c r="L79" i="22"/>
  <c r="P88" i="22"/>
  <c r="L163" i="22"/>
  <c r="P79" i="22"/>
  <c r="L68" i="22"/>
  <c r="L534" i="22" s="1"/>
  <c r="M23" i="105" s="1"/>
  <c r="L182" i="22"/>
  <c r="L164" i="22"/>
  <c r="P173" i="22"/>
  <c r="L115" i="22"/>
  <c r="L578" i="22" s="1"/>
  <c r="M34" i="105" s="1"/>
  <c r="P165" i="22"/>
  <c r="P182" i="22"/>
  <c r="Q298" i="53"/>
  <c r="Q285" i="53"/>
  <c r="Q96" i="83" s="1"/>
  <c r="Q184" i="83" s="1"/>
  <c r="Q55" i="71" s="1"/>
  <c r="Q160" i="71" s="1"/>
  <c r="Q291" i="53"/>
  <c r="Q102" i="83" s="1"/>
  <c r="Q190" i="83" s="1"/>
  <c r="Q61" i="71" s="1"/>
  <c r="Q166" i="71" s="1"/>
  <c r="Q288" i="53"/>
  <c r="Q273" i="53"/>
  <c r="Q83" i="83" s="1"/>
  <c r="Q154" i="83" s="1"/>
  <c r="Q24" i="71" s="1"/>
  <c r="Q129" i="71" s="1"/>
  <c r="Q276" i="53"/>
  <c r="Q86" i="83" s="1"/>
  <c r="Q157" i="83" s="1"/>
  <c r="Q27" i="71" s="1"/>
  <c r="Q132" i="71" s="1"/>
  <c r="Q296" i="53"/>
  <c r="Q108" i="83" s="1"/>
  <c r="Q213" i="83" s="1"/>
  <c r="Q85" i="71" s="1"/>
  <c r="Q190" i="71" s="1"/>
  <c r="Q280" i="53"/>
  <c r="Q90" i="83" s="1"/>
  <c r="Q161" i="83" s="1"/>
  <c r="Q31" i="71" s="1"/>
  <c r="Q136" i="71" s="1"/>
  <c r="Q272" i="53"/>
  <c r="Q295" i="53"/>
  <c r="Q117" i="80" s="1"/>
  <c r="Q129" i="80" s="1"/>
  <c r="Q294" i="53"/>
  <c r="Q116" i="80" s="1"/>
  <c r="Q128" i="80" s="1"/>
  <c r="Q289" i="53"/>
  <c r="Q99" i="80" s="1"/>
  <c r="Q111" i="80" s="1"/>
  <c r="Q284" i="53"/>
  <c r="Q95" i="83" s="1"/>
  <c r="Q183" i="83" s="1"/>
  <c r="Q54" i="71" s="1"/>
  <c r="Q159" i="71" s="1"/>
  <c r="Q290" i="53"/>
  <c r="Q100" i="80" s="1"/>
  <c r="Q112" i="80" s="1"/>
  <c r="Q279" i="53"/>
  <c r="Q77" i="80" s="1"/>
  <c r="Q89" i="80" s="1"/>
  <c r="Q275" i="53"/>
  <c r="Q85" i="83" s="1"/>
  <c r="Q156" i="83" s="1"/>
  <c r="Q26" i="71" s="1"/>
  <c r="Q131" i="71" s="1"/>
  <c r="Q283" i="53"/>
  <c r="Q301" i="53"/>
  <c r="Q113" i="83" s="1"/>
  <c r="Q218" i="83" s="1"/>
  <c r="Q90" i="71" s="1"/>
  <c r="Q195" i="71" s="1"/>
  <c r="Q286" i="53"/>
  <c r="Q97" i="83" s="1"/>
  <c r="Q185" i="83" s="1"/>
  <c r="Q56" i="71" s="1"/>
  <c r="Q161" i="71" s="1"/>
  <c r="Y142" i="80"/>
  <c r="Y168" i="80" s="1"/>
  <c r="Y269" i="80" s="1"/>
  <c r="W149" i="80"/>
  <c r="W175" i="80" s="1"/>
  <c r="W276" i="80" s="1"/>
  <c r="Y147" i="80"/>
  <c r="Y173" i="80" s="1"/>
  <c r="Y274" i="80" s="1"/>
  <c r="Y149" i="80"/>
  <c r="Y175" i="80" s="1"/>
  <c r="Y276" i="80" s="1"/>
  <c r="Y145" i="80"/>
  <c r="Y171" i="80" s="1"/>
  <c r="Y272" i="80" s="1"/>
  <c r="W148" i="80"/>
  <c r="W174" i="80" s="1"/>
  <c r="W275" i="80" s="1"/>
  <c r="S98" i="83"/>
  <c r="S186" i="83" s="1"/>
  <c r="S57" i="71" s="1"/>
  <c r="S162" i="71" s="1"/>
  <c r="S97" i="80"/>
  <c r="S109" i="80" s="1"/>
  <c r="Y22" i="71"/>
  <c r="Y127" i="71" s="1"/>
  <c r="X84" i="83"/>
  <c r="X155" i="83" s="1"/>
  <c r="X25" i="71" s="1"/>
  <c r="X130" i="71" s="1"/>
  <c r="X72" i="80"/>
  <c r="X84" i="80" s="1"/>
  <c r="X99" i="83"/>
  <c r="X187" i="83" s="1"/>
  <c r="X58" i="71" s="1"/>
  <c r="X163" i="71" s="1"/>
  <c r="X98" i="80"/>
  <c r="X110" i="80" s="1"/>
  <c r="X89" i="83"/>
  <c r="X160" i="83" s="1"/>
  <c r="X30" i="71" s="1"/>
  <c r="X135" i="71" s="1"/>
  <c r="X77" i="80"/>
  <c r="X89" i="80" s="1"/>
  <c r="T113" i="83"/>
  <c r="T218" i="83" s="1"/>
  <c r="T90" i="71" s="1"/>
  <c r="T195" i="71" s="1"/>
  <c r="T123" i="80"/>
  <c r="T135" i="80" s="1"/>
  <c r="T87" i="83"/>
  <c r="T158" i="83" s="1"/>
  <c r="T28" i="71" s="1"/>
  <c r="T133" i="71" s="1"/>
  <c r="T75" i="80"/>
  <c r="T87" i="80" s="1"/>
  <c r="T124" i="80"/>
  <c r="T136" i="80" s="1"/>
  <c r="T114" i="83"/>
  <c r="T219" i="83" s="1"/>
  <c r="T91" i="71" s="1"/>
  <c r="T196" i="71" s="1"/>
  <c r="L634" i="22"/>
  <c r="M47" i="105" s="1"/>
  <c r="L376" i="22"/>
  <c r="P547" i="22"/>
  <c r="AD25" i="105" s="1"/>
  <c r="Q106" i="83"/>
  <c r="Q211" i="83" s="1"/>
  <c r="Q83" i="71" s="1"/>
  <c r="Q188" i="71" s="1"/>
  <c r="Q94" i="80"/>
  <c r="Q106" i="80" s="1"/>
  <c r="V78" i="80"/>
  <c r="V90" i="80" s="1"/>
  <c r="V90" i="83"/>
  <c r="V161" i="83" s="1"/>
  <c r="V31" i="71" s="1"/>
  <c r="V136" i="71" s="1"/>
  <c r="V100" i="83"/>
  <c r="V188" i="83" s="1"/>
  <c r="V59" i="71" s="1"/>
  <c r="V164" i="71" s="1"/>
  <c r="V99" i="80"/>
  <c r="V111" i="80" s="1"/>
  <c r="V77" i="80"/>
  <c r="V89" i="80" s="1"/>
  <c r="V89" i="83"/>
  <c r="V160" i="83" s="1"/>
  <c r="V30" i="71" s="1"/>
  <c r="V135" i="71" s="1"/>
  <c r="V95" i="80"/>
  <c r="V107" i="80" s="1"/>
  <c r="V96" i="83"/>
  <c r="V184" i="83" s="1"/>
  <c r="V55" i="71" s="1"/>
  <c r="V160" i="71" s="1"/>
  <c r="R86" i="83"/>
  <c r="R157" i="83" s="1"/>
  <c r="R27" i="71" s="1"/>
  <c r="R132" i="71" s="1"/>
  <c r="R74" i="80"/>
  <c r="R86" i="80" s="1"/>
  <c r="R107" i="83"/>
  <c r="R212" i="83" s="1"/>
  <c r="R84" i="71" s="1"/>
  <c r="R189" i="71" s="1"/>
  <c r="R117" i="80"/>
  <c r="R129" i="80" s="1"/>
  <c r="R105" i="83"/>
  <c r="R210" i="83" s="1"/>
  <c r="R82" i="71" s="1"/>
  <c r="R187" i="71" s="1"/>
  <c r="R116" i="80"/>
  <c r="R128" i="80" s="1"/>
  <c r="R106" i="83"/>
  <c r="R211" i="83" s="1"/>
  <c r="R83" i="71" s="1"/>
  <c r="R188" i="71" s="1"/>
  <c r="U120" i="80"/>
  <c r="U132" i="80" s="1"/>
  <c r="U110" i="83"/>
  <c r="U215" i="83" s="1"/>
  <c r="U87" i="71" s="1"/>
  <c r="U192" i="71" s="1"/>
  <c r="U113" i="83"/>
  <c r="U218" i="83" s="1"/>
  <c r="U90" i="71" s="1"/>
  <c r="U195" i="71" s="1"/>
  <c r="U123" i="80"/>
  <c r="U135" i="80" s="1"/>
  <c r="U124" i="80"/>
  <c r="U136" i="80" s="1"/>
  <c r="U114" i="83"/>
  <c r="U219" i="83" s="1"/>
  <c r="U91" i="71" s="1"/>
  <c r="U196" i="71" s="1"/>
  <c r="J79" i="53"/>
  <c r="J85" i="53" s="1"/>
  <c r="K79" i="53"/>
  <c r="K85" i="53" s="1"/>
  <c r="X118" i="80"/>
  <c r="X130" i="80" s="1"/>
  <c r="X108" i="83"/>
  <c r="X213" i="83" s="1"/>
  <c r="X85" i="71" s="1"/>
  <c r="X190" i="71" s="1"/>
  <c r="X113" i="83"/>
  <c r="X218" i="83" s="1"/>
  <c r="X90" i="71" s="1"/>
  <c r="X195" i="71" s="1"/>
  <c r="X123" i="80"/>
  <c r="X135" i="80" s="1"/>
  <c r="X120" i="80"/>
  <c r="X132" i="80" s="1"/>
  <c r="X110" i="83"/>
  <c r="X215" i="83" s="1"/>
  <c r="X87" i="71" s="1"/>
  <c r="X192" i="71" s="1"/>
  <c r="T98" i="83"/>
  <c r="T186" i="83" s="1"/>
  <c r="T57" i="71" s="1"/>
  <c r="T162" i="71" s="1"/>
  <c r="T97" i="80"/>
  <c r="T109" i="80" s="1"/>
  <c r="T70" i="80"/>
  <c r="T82" i="80" s="1"/>
  <c r="T81" i="83"/>
  <c r="T152" i="83" s="1"/>
  <c r="T82" i="83"/>
  <c r="T153" i="83" s="1"/>
  <c r="T23" i="71" s="1"/>
  <c r="T128" i="71" s="1"/>
  <c r="T100" i="83"/>
  <c r="T188" i="83" s="1"/>
  <c r="T59" i="71" s="1"/>
  <c r="T164" i="71" s="1"/>
  <c r="T99" i="80"/>
  <c r="T111" i="80" s="1"/>
  <c r="W142" i="80"/>
  <c r="W168" i="80" s="1"/>
  <c r="W269" i="80" s="1"/>
  <c r="L546" i="22"/>
  <c r="M25" i="105" s="1"/>
  <c r="P635" i="22"/>
  <c r="AD47" i="105" s="1"/>
  <c r="P405" i="22"/>
  <c r="P414" i="22" s="1"/>
  <c r="P501" i="22" s="1"/>
  <c r="AD56" i="41" s="1"/>
  <c r="Q89" i="83"/>
  <c r="Q160" i="83" s="1"/>
  <c r="Q30" i="71" s="1"/>
  <c r="Q135" i="71" s="1"/>
  <c r="Q94" i="83"/>
  <c r="Q182" i="83" s="1"/>
  <c r="Q53" i="71" s="1"/>
  <c r="Q158" i="71" s="1"/>
  <c r="Q93" i="83"/>
  <c r="Q181" i="83" s="1"/>
  <c r="Q52" i="71" s="1"/>
  <c r="Q157" i="71" s="1"/>
  <c r="Q93" i="80"/>
  <c r="Q105" i="80" s="1"/>
  <c r="V111" i="83"/>
  <c r="V216" i="83" s="1"/>
  <c r="V88" i="71" s="1"/>
  <c r="V193" i="71" s="1"/>
  <c r="V121" i="80"/>
  <c r="V133" i="80" s="1"/>
  <c r="V99" i="83"/>
  <c r="V187" i="83" s="1"/>
  <c r="V58" i="71" s="1"/>
  <c r="V163" i="71" s="1"/>
  <c r="V98" i="80"/>
  <c r="V110" i="80" s="1"/>
  <c r="V107" i="83"/>
  <c r="V212" i="83" s="1"/>
  <c r="V84" i="71" s="1"/>
  <c r="V189" i="71" s="1"/>
  <c r="V117" i="80"/>
  <c r="V129" i="80" s="1"/>
  <c r="R94" i="80"/>
  <c r="R106" i="80" s="1"/>
  <c r="R95" i="83"/>
  <c r="R183" i="83" s="1"/>
  <c r="R54" i="71" s="1"/>
  <c r="R159" i="71" s="1"/>
  <c r="R112" i="83"/>
  <c r="R217" i="83" s="1"/>
  <c r="R89" i="71" s="1"/>
  <c r="R194" i="71" s="1"/>
  <c r="R122" i="80"/>
  <c r="R134" i="80" s="1"/>
  <c r="R87" i="83"/>
  <c r="R158" i="83" s="1"/>
  <c r="R28" i="71" s="1"/>
  <c r="R133" i="71" s="1"/>
  <c r="R75" i="80"/>
  <c r="R87" i="80" s="1"/>
  <c r="R82" i="83"/>
  <c r="R153" i="83" s="1"/>
  <c r="R23" i="71" s="1"/>
  <c r="R128" i="71" s="1"/>
  <c r="R81" i="83"/>
  <c r="R152" i="83" s="1"/>
  <c r="R70" i="80"/>
  <c r="R82" i="80" s="1"/>
  <c r="U107" i="83"/>
  <c r="U212" i="83" s="1"/>
  <c r="U84" i="71" s="1"/>
  <c r="U189" i="71" s="1"/>
  <c r="U117" i="80"/>
  <c r="U129" i="80" s="1"/>
  <c r="U99" i="83"/>
  <c r="U187" i="83" s="1"/>
  <c r="U58" i="71" s="1"/>
  <c r="U163" i="71" s="1"/>
  <c r="U98" i="80"/>
  <c r="U110" i="80" s="1"/>
  <c r="U84" i="83"/>
  <c r="U155" i="83" s="1"/>
  <c r="U25" i="71" s="1"/>
  <c r="U130" i="71" s="1"/>
  <c r="U72" i="80"/>
  <c r="U84" i="80" s="1"/>
  <c r="U88" i="83"/>
  <c r="U159" i="83" s="1"/>
  <c r="U29" i="71" s="1"/>
  <c r="U134" i="71" s="1"/>
  <c r="U76" i="80"/>
  <c r="U88" i="80" s="1"/>
  <c r="S82" i="83"/>
  <c r="S153" i="83" s="1"/>
  <c r="S23" i="71" s="1"/>
  <c r="S128" i="71" s="1"/>
  <c r="S81" i="83"/>
  <c r="S152" i="83" s="1"/>
  <c r="S70" i="80"/>
  <c r="S82" i="80" s="1"/>
  <c r="S99" i="83"/>
  <c r="S187" i="83" s="1"/>
  <c r="S58" i="71" s="1"/>
  <c r="S163" i="71" s="1"/>
  <c r="S98" i="80"/>
  <c r="S110" i="80" s="1"/>
  <c r="S118" i="80"/>
  <c r="S130" i="80" s="1"/>
  <c r="S108" i="83"/>
  <c r="S213" i="83" s="1"/>
  <c r="S85" i="71" s="1"/>
  <c r="S190" i="71" s="1"/>
  <c r="S97" i="83"/>
  <c r="S185" i="83" s="1"/>
  <c r="S56" i="71" s="1"/>
  <c r="S161" i="71" s="1"/>
  <c r="S96" i="80"/>
  <c r="S108" i="80" s="1"/>
  <c r="S90" i="83"/>
  <c r="S161" i="83" s="1"/>
  <c r="S31" i="71" s="1"/>
  <c r="S136" i="71" s="1"/>
  <c r="S78" i="80"/>
  <c r="S90" i="80" s="1"/>
  <c r="S110" i="83"/>
  <c r="S215" i="83" s="1"/>
  <c r="S87" i="71" s="1"/>
  <c r="S192" i="71" s="1"/>
  <c r="S120" i="80"/>
  <c r="S132" i="80" s="1"/>
  <c r="S112" i="83"/>
  <c r="S217" i="83" s="1"/>
  <c r="S89" i="71" s="1"/>
  <c r="S194" i="71" s="1"/>
  <c r="S122" i="80"/>
  <c r="S134" i="80" s="1"/>
  <c r="S114" i="83"/>
  <c r="S219" i="83" s="1"/>
  <c r="S91" i="71" s="1"/>
  <c r="S196" i="71" s="1"/>
  <c r="S124" i="80"/>
  <c r="S136" i="80" s="1"/>
  <c r="S93" i="80"/>
  <c r="S105" i="80" s="1"/>
  <c r="S94" i="83"/>
  <c r="S182" i="83" s="1"/>
  <c r="S53" i="71" s="1"/>
  <c r="S158" i="71" s="1"/>
  <c r="S93" i="83"/>
  <c r="S181" i="83" s="1"/>
  <c r="S52" i="71" s="1"/>
  <c r="S157" i="71" s="1"/>
  <c r="K77" i="53"/>
  <c r="K83" i="53" s="1"/>
  <c r="J77" i="53"/>
  <c r="J83" i="53" s="1"/>
  <c r="X82" i="83"/>
  <c r="X153" i="83" s="1"/>
  <c r="X23" i="71" s="1"/>
  <c r="X128" i="71" s="1"/>
  <c r="X81" i="83"/>
  <c r="X152" i="83" s="1"/>
  <c r="X70" i="80"/>
  <c r="X82" i="80" s="1"/>
  <c r="X109" i="83"/>
  <c r="X214" i="83" s="1"/>
  <c r="X86" i="71" s="1"/>
  <c r="X191" i="71" s="1"/>
  <c r="X119" i="80"/>
  <c r="X131" i="80" s="1"/>
  <c r="X112" i="83"/>
  <c r="X217" i="83" s="1"/>
  <c r="X89" i="71" s="1"/>
  <c r="X194" i="71" s="1"/>
  <c r="X122" i="80"/>
  <c r="X134" i="80" s="1"/>
  <c r="Y144" i="80"/>
  <c r="Y170" i="80" s="1"/>
  <c r="Y271" i="80" s="1"/>
  <c r="T94" i="80"/>
  <c r="T106" i="80" s="1"/>
  <c r="T95" i="83"/>
  <c r="T183" i="83" s="1"/>
  <c r="T54" i="71" s="1"/>
  <c r="T159" i="71" s="1"/>
  <c r="T96" i="80"/>
  <c r="T108" i="80" s="1"/>
  <c r="T97" i="83"/>
  <c r="T185" i="83" s="1"/>
  <c r="T56" i="71" s="1"/>
  <c r="T161" i="71" s="1"/>
  <c r="T96" i="83"/>
  <c r="T184" i="83" s="1"/>
  <c r="T55" i="71" s="1"/>
  <c r="T160" i="71" s="1"/>
  <c r="T95" i="80"/>
  <c r="T107" i="80" s="1"/>
  <c r="Y148" i="80"/>
  <c r="Y174" i="80" s="1"/>
  <c r="Y275" i="80" s="1"/>
  <c r="P376" i="22"/>
  <c r="L616" i="22"/>
  <c r="M44" i="105" s="1"/>
  <c r="L373" i="22"/>
  <c r="Q120" i="80"/>
  <c r="Q132" i="80" s="1"/>
  <c r="Q110" i="83"/>
  <c r="Q215" i="83" s="1"/>
  <c r="Q87" i="71" s="1"/>
  <c r="Q192" i="71" s="1"/>
  <c r="W145" i="80"/>
  <c r="W171" i="80" s="1"/>
  <c r="W272" i="80" s="1"/>
  <c r="Y146" i="80"/>
  <c r="Y172" i="80" s="1"/>
  <c r="Y273" i="80" s="1"/>
  <c r="V118" i="80"/>
  <c r="V130" i="80" s="1"/>
  <c r="V108" i="83"/>
  <c r="V213" i="83" s="1"/>
  <c r="V85" i="71" s="1"/>
  <c r="V190" i="71" s="1"/>
  <c r="V97" i="80"/>
  <c r="V109" i="80" s="1"/>
  <c r="V98" i="83"/>
  <c r="V186" i="83" s="1"/>
  <c r="V57" i="71" s="1"/>
  <c r="V162" i="71" s="1"/>
  <c r="V109" i="83"/>
  <c r="V214" i="83" s="1"/>
  <c r="V86" i="71" s="1"/>
  <c r="V191" i="71" s="1"/>
  <c r="V119" i="80"/>
  <c r="V131" i="80" s="1"/>
  <c r="R100" i="83"/>
  <c r="R188" i="83" s="1"/>
  <c r="R59" i="71" s="1"/>
  <c r="R164" i="71" s="1"/>
  <c r="R99" i="80"/>
  <c r="R111" i="80" s="1"/>
  <c r="R114" i="83"/>
  <c r="R219" i="83" s="1"/>
  <c r="R91" i="71" s="1"/>
  <c r="R196" i="71" s="1"/>
  <c r="R124" i="80"/>
  <c r="R136" i="80" s="1"/>
  <c r="R84" i="83"/>
  <c r="R155" i="83" s="1"/>
  <c r="R25" i="71" s="1"/>
  <c r="R130" i="71" s="1"/>
  <c r="R72" i="80"/>
  <c r="R84" i="80" s="1"/>
  <c r="R94" i="83"/>
  <c r="R182" i="83" s="1"/>
  <c r="R53" i="71" s="1"/>
  <c r="R158" i="71" s="1"/>
  <c r="R93" i="80"/>
  <c r="R105" i="80" s="1"/>
  <c r="R93" i="83"/>
  <c r="R181" i="83" s="1"/>
  <c r="R52" i="71" s="1"/>
  <c r="R157" i="71" s="1"/>
  <c r="U87" i="83"/>
  <c r="U158" i="83" s="1"/>
  <c r="U28" i="71" s="1"/>
  <c r="U133" i="71" s="1"/>
  <c r="U75" i="80"/>
  <c r="U87" i="80" s="1"/>
  <c r="U82" i="83"/>
  <c r="U153" i="83" s="1"/>
  <c r="U23" i="71" s="1"/>
  <c r="U128" i="71" s="1"/>
  <c r="U81" i="83"/>
  <c r="U152" i="83" s="1"/>
  <c r="U70" i="80"/>
  <c r="U82" i="80" s="1"/>
  <c r="U77" i="80"/>
  <c r="U89" i="80" s="1"/>
  <c r="U89" i="83"/>
  <c r="U160" i="83" s="1"/>
  <c r="U30" i="71" s="1"/>
  <c r="U135" i="71" s="1"/>
  <c r="U99" i="80"/>
  <c r="U111" i="80" s="1"/>
  <c r="U100" i="83"/>
  <c r="U188" i="83" s="1"/>
  <c r="U59" i="71" s="1"/>
  <c r="U164" i="71" s="1"/>
  <c r="S106" i="83"/>
  <c r="S211" i="83" s="1"/>
  <c r="S83" i="71" s="1"/>
  <c r="S188" i="71" s="1"/>
  <c r="S116" i="80"/>
  <c r="S128" i="80" s="1"/>
  <c r="S105" i="83"/>
  <c r="S210" i="83" s="1"/>
  <c r="S82" i="71" s="1"/>
  <c r="S187" i="71" s="1"/>
  <c r="S75" i="80"/>
  <c r="S87" i="80" s="1"/>
  <c r="S87" i="83"/>
  <c r="S158" i="83" s="1"/>
  <c r="S28" i="71" s="1"/>
  <c r="S133" i="71" s="1"/>
  <c r="X107" i="83"/>
  <c r="X212" i="83" s="1"/>
  <c r="X84" i="71" s="1"/>
  <c r="X189" i="71" s="1"/>
  <c r="X117" i="80"/>
  <c r="X129" i="80" s="1"/>
  <c r="X75" i="80"/>
  <c r="X87" i="80" s="1"/>
  <c r="X87" i="83"/>
  <c r="X158" i="83" s="1"/>
  <c r="X28" i="71" s="1"/>
  <c r="X133" i="71" s="1"/>
  <c r="X93" i="80"/>
  <c r="X105" i="80" s="1"/>
  <c r="X94" i="83"/>
  <c r="X182" i="83" s="1"/>
  <c r="X53" i="71" s="1"/>
  <c r="X158" i="71" s="1"/>
  <c r="X93" i="83"/>
  <c r="X181" i="83" s="1"/>
  <c r="X52" i="71" s="1"/>
  <c r="X157" i="71" s="1"/>
  <c r="J74" i="74"/>
  <c r="J76" i="74"/>
  <c r="J78" i="74"/>
  <c r="J77" i="74"/>
  <c r="J75" i="74"/>
  <c r="J72" i="74"/>
  <c r="J73" i="74"/>
  <c r="T99" i="83"/>
  <c r="T187" i="83" s="1"/>
  <c r="T58" i="71" s="1"/>
  <c r="T163" i="71" s="1"/>
  <c r="T98" i="80"/>
  <c r="T110" i="80" s="1"/>
  <c r="T107" i="83"/>
  <c r="T212" i="83" s="1"/>
  <c r="T84" i="71" s="1"/>
  <c r="T189" i="71" s="1"/>
  <c r="T117" i="80"/>
  <c r="T129" i="80" s="1"/>
  <c r="T85" i="83"/>
  <c r="T156" i="83" s="1"/>
  <c r="T26" i="71" s="1"/>
  <c r="T131" i="71" s="1"/>
  <c r="T73" i="80"/>
  <c r="T85" i="80" s="1"/>
  <c r="W22" i="71"/>
  <c r="W127" i="71" s="1"/>
  <c r="P546" i="22"/>
  <c r="AC25" i="105" s="1"/>
  <c r="P385" i="22"/>
  <c r="P500" i="22" s="1"/>
  <c r="AC56" i="41" s="1"/>
  <c r="P646" i="22"/>
  <c r="AC49" i="105" s="1"/>
  <c r="P378" i="22"/>
  <c r="P387" i="22" s="1"/>
  <c r="P512" i="22" s="1"/>
  <c r="AC58" i="41" s="1"/>
  <c r="L572" i="22"/>
  <c r="M33" i="105" s="1"/>
  <c r="L364" i="22"/>
  <c r="Q114" i="83"/>
  <c r="Q219" i="83" s="1"/>
  <c r="Q91" i="71" s="1"/>
  <c r="Q196" i="71" s="1"/>
  <c r="Q124" i="80"/>
  <c r="Q136" i="80" s="1"/>
  <c r="Q84" i="83"/>
  <c r="Q155" i="83" s="1"/>
  <c r="Q25" i="71" s="1"/>
  <c r="Q130" i="71" s="1"/>
  <c r="Q72" i="80"/>
  <c r="Q84" i="80" s="1"/>
  <c r="Q98" i="83"/>
  <c r="Q186" i="83" s="1"/>
  <c r="Q57" i="71" s="1"/>
  <c r="Q162" i="71" s="1"/>
  <c r="Q97" i="80"/>
  <c r="Q109" i="80" s="1"/>
  <c r="V101" i="83"/>
  <c r="V189" i="83" s="1"/>
  <c r="V60" i="71" s="1"/>
  <c r="V165" i="71" s="1"/>
  <c r="V100" i="80"/>
  <c r="V112" i="80" s="1"/>
  <c r="V102" i="83"/>
  <c r="V190" i="83" s="1"/>
  <c r="V61" i="71" s="1"/>
  <c r="V166" i="71" s="1"/>
  <c r="V101" i="80"/>
  <c r="V113" i="80" s="1"/>
  <c r="V106" i="83"/>
  <c r="V211" i="83" s="1"/>
  <c r="V83" i="71" s="1"/>
  <c r="V188" i="71" s="1"/>
  <c r="V116" i="80"/>
  <c r="V128" i="80" s="1"/>
  <c r="V105" i="83"/>
  <c r="V210" i="83" s="1"/>
  <c r="V82" i="71" s="1"/>
  <c r="V187" i="71" s="1"/>
  <c r="R109" i="83"/>
  <c r="R214" i="83" s="1"/>
  <c r="R86" i="71" s="1"/>
  <c r="R191" i="71" s="1"/>
  <c r="R119" i="80"/>
  <c r="R131" i="80" s="1"/>
  <c r="R96" i="80"/>
  <c r="R108" i="80" s="1"/>
  <c r="R97" i="83"/>
  <c r="R185" i="83" s="1"/>
  <c r="R56" i="71" s="1"/>
  <c r="R161" i="71" s="1"/>
  <c r="R121" i="80"/>
  <c r="R133" i="80" s="1"/>
  <c r="R111" i="83"/>
  <c r="R216" i="83" s="1"/>
  <c r="R88" i="71" s="1"/>
  <c r="R193" i="71" s="1"/>
  <c r="R98" i="83"/>
  <c r="R186" i="83" s="1"/>
  <c r="R57" i="71" s="1"/>
  <c r="R162" i="71" s="1"/>
  <c r="R97" i="80"/>
  <c r="R109" i="80" s="1"/>
  <c r="U97" i="83"/>
  <c r="U185" i="83" s="1"/>
  <c r="U56" i="71" s="1"/>
  <c r="U161" i="71" s="1"/>
  <c r="U96" i="80"/>
  <c r="U108" i="80" s="1"/>
  <c r="U108" i="83"/>
  <c r="U213" i="83" s="1"/>
  <c r="U85" i="71" s="1"/>
  <c r="U190" i="71" s="1"/>
  <c r="U118" i="80"/>
  <c r="U130" i="80" s="1"/>
  <c r="U102" i="83"/>
  <c r="U190" i="83" s="1"/>
  <c r="U61" i="71" s="1"/>
  <c r="U166" i="71" s="1"/>
  <c r="U101" i="80"/>
  <c r="U113" i="80" s="1"/>
  <c r="U122" i="80"/>
  <c r="U134" i="80" s="1"/>
  <c r="U112" i="83"/>
  <c r="U217" i="83" s="1"/>
  <c r="U89" i="71" s="1"/>
  <c r="U194" i="71" s="1"/>
  <c r="L548" i="22"/>
  <c r="O25" i="105" s="1"/>
  <c r="S100" i="83"/>
  <c r="S188" i="83" s="1"/>
  <c r="S59" i="71" s="1"/>
  <c r="S164" i="71" s="1"/>
  <c r="S99" i="80"/>
  <c r="S111" i="80" s="1"/>
  <c r="S88" i="83"/>
  <c r="S159" i="83" s="1"/>
  <c r="S29" i="71" s="1"/>
  <c r="S134" i="71" s="1"/>
  <c r="S76" i="80"/>
  <c r="S88" i="80" s="1"/>
  <c r="S71" i="80"/>
  <c r="S83" i="80" s="1"/>
  <c r="S83" i="83"/>
  <c r="S154" i="83" s="1"/>
  <c r="S24" i="71" s="1"/>
  <c r="S129" i="71" s="1"/>
  <c r="S74" i="80"/>
  <c r="S86" i="80" s="1"/>
  <c r="S86" i="83"/>
  <c r="S157" i="83" s="1"/>
  <c r="S27" i="71" s="1"/>
  <c r="S132" i="71" s="1"/>
  <c r="S102" i="83"/>
  <c r="S190" i="83" s="1"/>
  <c r="S61" i="71" s="1"/>
  <c r="S166" i="71" s="1"/>
  <c r="S101" i="80"/>
  <c r="S113" i="80" s="1"/>
  <c r="S85" i="83"/>
  <c r="S156" i="83" s="1"/>
  <c r="S26" i="71" s="1"/>
  <c r="S131" i="71" s="1"/>
  <c r="S73" i="80"/>
  <c r="S85" i="80" s="1"/>
  <c r="S109" i="83"/>
  <c r="S214" i="83" s="1"/>
  <c r="S86" i="71" s="1"/>
  <c r="S191" i="71" s="1"/>
  <c r="S119" i="80"/>
  <c r="S131" i="80" s="1"/>
  <c r="S89" i="83"/>
  <c r="S160" i="83" s="1"/>
  <c r="S30" i="71" s="1"/>
  <c r="S135" i="71" s="1"/>
  <c r="S77" i="80"/>
  <c r="S89" i="80" s="1"/>
  <c r="S111" i="83"/>
  <c r="S216" i="83" s="1"/>
  <c r="S88" i="71" s="1"/>
  <c r="S193" i="71" s="1"/>
  <c r="S121" i="80"/>
  <c r="S133" i="80" s="1"/>
  <c r="X95" i="80"/>
  <c r="X107" i="80" s="1"/>
  <c r="X96" i="83"/>
  <c r="X184" i="83" s="1"/>
  <c r="X55" i="71" s="1"/>
  <c r="X160" i="71" s="1"/>
  <c r="X83" i="83"/>
  <c r="X154" i="83" s="1"/>
  <c r="X24" i="71" s="1"/>
  <c r="X129" i="71" s="1"/>
  <c r="X71" i="80"/>
  <c r="X83" i="80" s="1"/>
  <c r="X94" i="80"/>
  <c r="X106" i="80" s="1"/>
  <c r="X95" i="83"/>
  <c r="X183" i="83" s="1"/>
  <c r="X54" i="71" s="1"/>
  <c r="X159" i="71" s="1"/>
  <c r="X101" i="83"/>
  <c r="X189" i="83" s="1"/>
  <c r="X60" i="71" s="1"/>
  <c r="X165" i="71" s="1"/>
  <c r="X100" i="80"/>
  <c r="X112" i="80" s="1"/>
  <c r="T116" i="80"/>
  <c r="T128" i="80" s="1"/>
  <c r="T106" i="83"/>
  <c r="T211" i="83" s="1"/>
  <c r="T83" i="71" s="1"/>
  <c r="T188" i="71" s="1"/>
  <c r="T105" i="83"/>
  <c r="T210" i="83" s="1"/>
  <c r="T82" i="71" s="1"/>
  <c r="T187" i="71" s="1"/>
  <c r="T76" i="80"/>
  <c r="T88" i="80" s="1"/>
  <c r="T88" i="83"/>
  <c r="T159" i="83" s="1"/>
  <c r="T29" i="71" s="1"/>
  <c r="T134" i="71" s="1"/>
  <c r="T122" i="80"/>
  <c r="T134" i="80" s="1"/>
  <c r="T112" i="83"/>
  <c r="T217" i="83" s="1"/>
  <c r="T89" i="71" s="1"/>
  <c r="T194" i="71" s="1"/>
  <c r="L590" i="22"/>
  <c r="M36" i="105" s="1"/>
  <c r="L367" i="22"/>
  <c r="L67" i="22"/>
  <c r="Q88" i="83"/>
  <c r="Q159" i="83" s="1"/>
  <c r="Q29" i="71" s="1"/>
  <c r="Q134" i="71" s="1"/>
  <c r="Q76" i="80"/>
  <c r="Q88" i="80" s="1"/>
  <c r="W150" i="80"/>
  <c r="Y150" i="80"/>
  <c r="V114" i="83"/>
  <c r="V219" i="83" s="1"/>
  <c r="V91" i="71" s="1"/>
  <c r="V196" i="71" s="1"/>
  <c r="V124" i="80"/>
  <c r="V136" i="80" s="1"/>
  <c r="V85" i="83"/>
  <c r="V156" i="83" s="1"/>
  <c r="V26" i="71" s="1"/>
  <c r="V131" i="71" s="1"/>
  <c r="V73" i="80"/>
  <c r="V85" i="80" s="1"/>
  <c r="V112" i="83"/>
  <c r="V217" i="83" s="1"/>
  <c r="V89" i="71" s="1"/>
  <c r="V194" i="71" s="1"/>
  <c r="V122" i="80"/>
  <c r="V134" i="80" s="1"/>
  <c r="R101" i="80"/>
  <c r="R113" i="80" s="1"/>
  <c r="R102" i="83"/>
  <c r="R190" i="83" s="1"/>
  <c r="R61" i="71" s="1"/>
  <c r="R166" i="71" s="1"/>
  <c r="R88" i="83"/>
  <c r="R159" i="83" s="1"/>
  <c r="R29" i="71" s="1"/>
  <c r="R134" i="71" s="1"/>
  <c r="R76" i="80"/>
  <c r="R88" i="80" s="1"/>
  <c r="R78" i="80"/>
  <c r="R90" i="80" s="1"/>
  <c r="R90" i="83"/>
  <c r="R161" i="83" s="1"/>
  <c r="R31" i="71" s="1"/>
  <c r="R136" i="71" s="1"/>
  <c r="U95" i="83"/>
  <c r="U183" i="83" s="1"/>
  <c r="U54" i="71" s="1"/>
  <c r="U159" i="71" s="1"/>
  <c r="U94" i="80"/>
  <c r="U106" i="80" s="1"/>
  <c r="U98" i="83"/>
  <c r="U186" i="83" s="1"/>
  <c r="U57" i="71" s="1"/>
  <c r="U162" i="71" s="1"/>
  <c r="U97" i="80"/>
  <c r="U109" i="80" s="1"/>
  <c r="U100" i="80"/>
  <c r="U112" i="80" s="1"/>
  <c r="U101" i="83"/>
  <c r="U189" i="83" s="1"/>
  <c r="U60" i="71" s="1"/>
  <c r="U165" i="71" s="1"/>
  <c r="W143" i="80"/>
  <c r="W169" i="80" s="1"/>
  <c r="W270" i="80" s="1"/>
  <c r="P548" i="22"/>
  <c r="AE25" i="105" s="1"/>
  <c r="X102" i="83"/>
  <c r="X190" i="83" s="1"/>
  <c r="X61" i="71" s="1"/>
  <c r="X166" i="71" s="1"/>
  <c r="X101" i="80"/>
  <c r="X113" i="80" s="1"/>
  <c r="X98" i="83"/>
  <c r="X186" i="83" s="1"/>
  <c r="X57" i="71" s="1"/>
  <c r="X162" i="71" s="1"/>
  <c r="X97" i="80"/>
  <c r="X109" i="80" s="1"/>
  <c r="X86" i="83"/>
  <c r="X157" i="83" s="1"/>
  <c r="X27" i="71" s="1"/>
  <c r="X132" i="71" s="1"/>
  <c r="X74" i="80"/>
  <c r="X86" i="80" s="1"/>
  <c r="X85" i="83"/>
  <c r="X156" i="83" s="1"/>
  <c r="X26" i="71" s="1"/>
  <c r="X131" i="71" s="1"/>
  <c r="X73" i="80"/>
  <c r="X85" i="80" s="1"/>
  <c r="T109" i="83"/>
  <c r="T214" i="83" s="1"/>
  <c r="T86" i="71" s="1"/>
  <c r="T191" i="71" s="1"/>
  <c r="T119" i="80"/>
  <c r="T131" i="80" s="1"/>
  <c r="T110" i="83"/>
  <c r="T215" i="83" s="1"/>
  <c r="T87" i="71" s="1"/>
  <c r="T192" i="71" s="1"/>
  <c r="T120" i="80"/>
  <c r="T132" i="80" s="1"/>
  <c r="T111" i="83"/>
  <c r="T216" i="83" s="1"/>
  <c r="T88" i="71" s="1"/>
  <c r="T193" i="71" s="1"/>
  <c r="T121" i="80"/>
  <c r="T133" i="80" s="1"/>
  <c r="T108" i="83"/>
  <c r="T213" i="83" s="1"/>
  <c r="T85" i="71" s="1"/>
  <c r="T190" i="71" s="1"/>
  <c r="T118" i="80"/>
  <c r="T130" i="80" s="1"/>
  <c r="Y143" i="80"/>
  <c r="Y169" i="80" s="1"/>
  <c r="Y270" i="80" s="1"/>
  <c r="L540" i="22"/>
  <c r="M24" i="105" s="1"/>
  <c r="L635" i="22"/>
  <c r="N47" i="105" s="1"/>
  <c r="L405" i="22"/>
  <c r="Q109" i="83"/>
  <c r="Q214" i="83" s="1"/>
  <c r="Q86" i="71" s="1"/>
  <c r="Q191" i="71" s="1"/>
  <c r="Q119" i="80"/>
  <c r="Q131" i="80" s="1"/>
  <c r="Q112" i="83"/>
  <c r="Q217" i="83" s="1"/>
  <c r="Q89" i="71" s="1"/>
  <c r="Q194" i="71" s="1"/>
  <c r="Q122" i="80"/>
  <c r="Q134" i="80" s="1"/>
  <c r="V87" i="83"/>
  <c r="V158" i="83" s="1"/>
  <c r="V28" i="71" s="1"/>
  <c r="V133" i="71" s="1"/>
  <c r="V75" i="80"/>
  <c r="V87" i="80" s="1"/>
  <c r="V82" i="83"/>
  <c r="V153" i="83" s="1"/>
  <c r="V23" i="71" s="1"/>
  <c r="V128" i="71" s="1"/>
  <c r="V81" i="83"/>
  <c r="V152" i="83" s="1"/>
  <c r="V70" i="80"/>
  <c r="V82" i="80" s="1"/>
  <c r="V71" i="80"/>
  <c r="V83" i="80" s="1"/>
  <c r="V83" i="83"/>
  <c r="V154" i="83" s="1"/>
  <c r="V24" i="71" s="1"/>
  <c r="V129" i="71" s="1"/>
  <c r="R108" i="83"/>
  <c r="R213" i="83" s="1"/>
  <c r="R85" i="71" s="1"/>
  <c r="R190" i="71" s="1"/>
  <c r="R118" i="80"/>
  <c r="R130" i="80" s="1"/>
  <c r="R83" i="83"/>
  <c r="R154" i="83" s="1"/>
  <c r="R24" i="71" s="1"/>
  <c r="R129" i="71" s="1"/>
  <c r="R71" i="80"/>
  <c r="R83" i="80" s="1"/>
  <c r="R89" i="83"/>
  <c r="R160" i="83" s="1"/>
  <c r="R30" i="71" s="1"/>
  <c r="R135" i="71" s="1"/>
  <c r="R77" i="80"/>
  <c r="R89" i="80" s="1"/>
  <c r="P640" i="22"/>
  <c r="AC48" i="105" s="1"/>
  <c r="P377" i="22"/>
  <c r="P386" i="22" s="1"/>
  <c r="P506" i="22" s="1"/>
  <c r="AC57" i="41" s="1"/>
  <c r="U121" i="80"/>
  <c r="U133" i="80" s="1"/>
  <c r="U111" i="83"/>
  <c r="U216" i="83" s="1"/>
  <c r="U88" i="71" s="1"/>
  <c r="U193" i="71" s="1"/>
  <c r="U116" i="80"/>
  <c r="U128" i="80" s="1"/>
  <c r="U106" i="83"/>
  <c r="U211" i="83" s="1"/>
  <c r="U83" i="71" s="1"/>
  <c r="U188" i="71" s="1"/>
  <c r="U105" i="83"/>
  <c r="U210" i="83" s="1"/>
  <c r="U82" i="71" s="1"/>
  <c r="U187" i="71" s="1"/>
  <c r="U83" i="83"/>
  <c r="U154" i="83" s="1"/>
  <c r="U24" i="71" s="1"/>
  <c r="U129" i="71" s="1"/>
  <c r="U71" i="80"/>
  <c r="U83" i="80" s="1"/>
  <c r="L636" i="22"/>
  <c r="O47" i="105" s="1"/>
  <c r="L434" i="22"/>
  <c r="S101" i="83"/>
  <c r="S189" i="83" s="1"/>
  <c r="S60" i="71" s="1"/>
  <c r="S165" i="71" s="1"/>
  <c r="S100" i="80"/>
  <c r="S112" i="80" s="1"/>
  <c r="S94" i="80"/>
  <c r="S106" i="80" s="1"/>
  <c r="S95" i="83"/>
  <c r="S183" i="83" s="1"/>
  <c r="S54" i="71" s="1"/>
  <c r="S159" i="71" s="1"/>
  <c r="S95" i="80"/>
  <c r="S107" i="80" s="1"/>
  <c r="S96" i="83"/>
  <c r="S184" i="83" s="1"/>
  <c r="S55" i="71" s="1"/>
  <c r="S160" i="71" s="1"/>
  <c r="S117" i="80"/>
  <c r="S129" i="80" s="1"/>
  <c r="S107" i="83"/>
  <c r="S212" i="83" s="1"/>
  <c r="S84" i="71" s="1"/>
  <c r="S189" i="71" s="1"/>
  <c r="X111" i="83"/>
  <c r="X216" i="83" s="1"/>
  <c r="X88" i="71" s="1"/>
  <c r="X193" i="71" s="1"/>
  <c r="X121" i="80"/>
  <c r="X133" i="80" s="1"/>
  <c r="X124" i="80"/>
  <c r="X136" i="80" s="1"/>
  <c r="X114" i="83"/>
  <c r="X219" i="83" s="1"/>
  <c r="X91" i="71" s="1"/>
  <c r="X196" i="71" s="1"/>
  <c r="X88" i="83"/>
  <c r="X159" i="83" s="1"/>
  <c r="X29" i="71" s="1"/>
  <c r="X134" i="71" s="1"/>
  <c r="X76" i="80"/>
  <c r="X88" i="80" s="1"/>
  <c r="X116" i="80"/>
  <c r="X128" i="80" s="1"/>
  <c r="X105" i="83"/>
  <c r="X210" i="83" s="1"/>
  <c r="X82" i="71" s="1"/>
  <c r="X187" i="71" s="1"/>
  <c r="X106" i="83"/>
  <c r="X211" i="83" s="1"/>
  <c r="X83" i="71" s="1"/>
  <c r="X188" i="71" s="1"/>
  <c r="T102" i="83"/>
  <c r="T190" i="83" s="1"/>
  <c r="T61" i="71" s="1"/>
  <c r="T166" i="71" s="1"/>
  <c r="T101" i="80"/>
  <c r="T113" i="80" s="1"/>
  <c r="T77" i="80"/>
  <c r="T89" i="80" s="1"/>
  <c r="T89" i="83"/>
  <c r="T160" i="83" s="1"/>
  <c r="T30" i="71" s="1"/>
  <c r="T135" i="71" s="1"/>
  <c r="T84" i="83"/>
  <c r="T155" i="83" s="1"/>
  <c r="T25" i="71" s="1"/>
  <c r="T130" i="71" s="1"/>
  <c r="T72" i="80"/>
  <c r="T84" i="80" s="1"/>
  <c r="T90" i="83"/>
  <c r="T161" i="83" s="1"/>
  <c r="T31" i="71" s="1"/>
  <c r="T136" i="71" s="1"/>
  <c r="T78" i="80"/>
  <c r="T90" i="80" s="1"/>
  <c r="W147" i="80"/>
  <c r="W173" i="80" s="1"/>
  <c r="W274" i="80" s="1"/>
  <c r="W144" i="80"/>
  <c r="W170" i="80" s="1"/>
  <c r="W271" i="80" s="1"/>
  <c r="L584" i="22"/>
  <c r="M35" i="105" s="1"/>
  <c r="L366" i="22"/>
  <c r="L396" i="22"/>
  <c r="L414" i="22" s="1"/>
  <c r="L501" i="22" s="1"/>
  <c r="N56" i="41" s="1"/>
  <c r="Q118" i="80"/>
  <c r="Q130" i="80" s="1"/>
  <c r="Q70" i="80"/>
  <c r="Q82" i="80" s="1"/>
  <c r="Q82" i="83"/>
  <c r="Q153" i="83" s="1"/>
  <c r="Q23" i="71" s="1"/>
  <c r="Q128" i="71" s="1"/>
  <c r="Q81" i="83"/>
  <c r="Q152" i="83" s="1"/>
  <c r="Q107" i="83"/>
  <c r="Q212" i="83" s="1"/>
  <c r="Q84" i="71" s="1"/>
  <c r="Q189" i="71" s="1"/>
  <c r="V84" i="83"/>
  <c r="V155" i="83" s="1"/>
  <c r="V25" i="71" s="1"/>
  <c r="V130" i="71" s="1"/>
  <c r="V72" i="80"/>
  <c r="V84" i="80" s="1"/>
  <c r="V110" i="83"/>
  <c r="V215" i="83" s="1"/>
  <c r="V87" i="71" s="1"/>
  <c r="V192" i="71" s="1"/>
  <c r="V120" i="80"/>
  <c r="V132" i="80" s="1"/>
  <c r="V76" i="80"/>
  <c r="V88" i="80" s="1"/>
  <c r="V88" i="83"/>
  <c r="V159" i="83" s="1"/>
  <c r="V29" i="71" s="1"/>
  <c r="V134" i="71" s="1"/>
  <c r="V94" i="80"/>
  <c r="V106" i="80" s="1"/>
  <c r="V95" i="83"/>
  <c r="V183" i="83" s="1"/>
  <c r="V54" i="71" s="1"/>
  <c r="V159" i="71" s="1"/>
  <c r="R99" i="83"/>
  <c r="R187" i="83" s="1"/>
  <c r="R58" i="71" s="1"/>
  <c r="R163" i="71" s="1"/>
  <c r="R98" i="80"/>
  <c r="R110" i="80" s="1"/>
  <c r="R73" i="80"/>
  <c r="R85" i="80" s="1"/>
  <c r="R85" i="83"/>
  <c r="R156" i="83" s="1"/>
  <c r="R26" i="71" s="1"/>
  <c r="R131" i="71" s="1"/>
  <c r="R101" i="83"/>
  <c r="R189" i="83" s="1"/>
  <c r="R60" i="71" s="1"/>
  <c r="R165" i="71" s="1"/>
  <c r="R100" i="80"/>
  <c r="R112" i="80" s="1"/>
  <c r="P552" i="22"/>
  <c r="AC26" i="105" s="1"/>
  <c r="U93" i="80"/>
  <c r="U105" i="80" s="1"/>
  <c r="U94" i="83"/>
  <c r="U182" i="83" s="1"/>
  <c r="U53" i="71" s="1"/>
  <c r="U158" i="71" s="1"/>
  <c r="U93" i="83"/>
  <c r="U181" i="83" s="1"/>
  <c r="U52" i="71" s="1"/>
  <c r="U157" i="71" s="1"/>
  <c r="U90" i="83"/>
  <c r="U161" i="83" s="1"/>
  <c r="U31" i="71" s="1"/>
  <c r="U136" i="71" s="1"/>
  <c r="U78" i="80"/>
  <c r="U90" i="80" s="1"/>
  <c r="U86" i="83"/>
  <c r="U157" i="83" s="1"/>
  <c r="U27" i="71" s="1"/>
  <c r="U132" i="71" s="1"/>
  <c r="U74" i="80"/>
  <c r="U86" i="80" s="1"/>
  <c r="W146" i="80"/>
  <c r="W172" i="80" s="1"/>
  <c r="W273" i="80" s="1"/>
  <c r="P636" i="22"/>
  <c r="AE47" i="105" s="1"/>
  <c r="P434" i="22"/>
  <c r="P443" i="22" s="1"/>
  <c r="P502" i="22" s="1"/>
  <c r="AE56" i="41" s="1"/>
  <c r="S72" i="80"/>
  <c r="S84" i="80" s="1"/>
  <c r="S84" i="83"/>
  <c r="S155" i="83" s="1"/>
  <c r="S25" i="71" s="1"/>
  <c r="S130" i="71" s="1"/>
  <c r="S113" i="83"/>
  <c r="S218" i="83" s="1"/>
  <c r="S90" i="71" s="1"/>
  <c r="S195" i="71" s="1"/>
  <c r="S123" i="80"/>
  <c r="S135" i="80" s="1"/>
  <c r="X97" i="83"/>
  <c r="X185" i="83" s="1"/>
  <c r="X56" i="71" s="1"/>
  <c r="X161" i="71" s="1"/>
  <c r="X96" i="80"/>
  <c r="X108" i="80" s="1"/>
  <c r="X100" i="83"/>
  <c r="X188" i="83" s="1"/>
  <c r="X59" i="71" s="1"/>
  <c r="X164" i="71" s="1"/>
  <c r="X99" i="80"/>
  <c r="X111" i="80" s="1"/>
  <c r="X90" i="83"/>
  <c r="X161" i="83" s="1"/>
  <c r="X31" i="71" s="1"/>
  <c r="X136" i="71" s="1"/>
  <c r="X78" i="80"/>
  <c r="X90" i="80" s="1"/>
  <c r="T74" i="80"/>
  <c r="T86" i="80" s="1"/>
  <c r="T86" i="83"/>
  <c r="T157" i="83" s="1"/>
  <c r="T27" i="71" s="1"/>
  <c r="T132" i="71" s="1"/>
  <c r="T71" i="80"/>
  <c r="T83" i="80" s="1"/>
  <c r="T83" i="83"/>
  <c r="T154" i="83" s="1"/>
  <c r="T24" i="71" s="1"/>
  <c r="T129" i="71" s="1"/>
  <c r="T94" i="83"/>
  <c r="T182" i="83" s="1"/>
  <c r="T53" i="71" s="1"/>
  <c r="T158" i="71" s="1"/>
  <c r="T93" i="83"/>
  <c r="T181" i="83" s="1"/>
  <c r="T52" i="71" s="1"/>
  <c r="T157" i="71" s="1"/>
  <c r="T93" i="80"/>
  <c r="T105" i="80" s="1"/>
  <c r="T101" i="83"/>
  <c r="T189" i="83" s="1"/>
  <c r="T60" i="71" s="1"/>
  <c r="T165" i="71" s="1"/>
  <c r="T100" i="80"/>
  <c r="T112" i="80" s="1"/>
  <c r="L628" i="22"/>
  <c r="M46" i="105" s="1"/>
  <c r="L375" i="22"/>
  <c r="L547" i="22"/>
  <c r="N25" i="105" s="1"/>
  <c r="Q87" i="83"/>
  <c r="Q158" i="83" s="1"/>
  <c r="Q28" i="71" s="1"/>
  <c r="Q133" i="71" s="1"/>
  <c r="Q75" i="80"/>
  <c r="Q87" i="80" s="1"/>
  <c r="Q99" i="83"/>
  <c r="Q187" i="83" s="1"/>
  <c r="Q58" i="71" s="1"/>
  <c r="Q163" i="71" s="1"/>
  <c r="Q98" i="80"/>
  <c r="Q110" i="80" s="1"/>
  <c r="Q111" i="83"/>
  <c r="Q216" i="83" s="1"/>
  <c r="Q88" i="71" s="1"/>
  <c r="Q193" i="71" s="1"/>
  <c r="Q121" i="80"/>
  <c r="Q133" i="80" s="1"/>
  <c r="V123" i="80"/>
  <c r="V135" i="80" s="1"/>
  <c r="V113" i="83"/>
  <c r="V218" i="83" s="1"/>
  <c r="V90" i="71" s="1"/>
  <c r="V195" i="71" s="1"/>
  <c r="V94" i="83"/>
  <c r="V182" i="83" s="1"/>
  <c r="V53" i="71" s="1"/>
  <c r="V158" i="71" s="1"/>
  <c r="V93" i="83"/>
  <c r="V181" i="83" s="1"/>
  <c r="V52" i="71" s="1"/>
  <c r="V157" i="71" s="1"/>
  <c r="V93" i="80"/>
  <c r="V105" i="80" s="1"/>
  <c r="V96" i="80"/>
  <c r="V108" i="80" s="1"/>
  <c r="V97" i="83"/>
  <c r="V185" i="83" s="1"/>
  <c r="V56" i="71" s="1"/>
  <c r="V161" i="71" s="1"/>
  <c r="V86" i="83"/>
  <c r="V157" i="83" s="1"/>
  <c r="V27" i="71" s="1"/>
  <c r="V132" i="71" s="1"/>
  <c r="V74" i="80"/>
  <c r="V86" i="80" s="1"/>
  <c r="R120" i="80"/>
  <c r="R132" i="80" s="1"/>
  <c r="R110" i="83"/>
  <c r="R215" i="83" s="1"/>
  <c r="R87" i="71" s="1"/>
  <c r="R192" i="71" s="1"/>
  <c r="R113" i="83"/>
  <c r="R218" i="83" s="1"/>
  <c r="R90" i="71" s="1"/>
  <c r="R195" i="71" s="1"/>
  <c r="R123" i="80"/>
  <c r="R135" i="80" s="1"/>
  <c r="R95" i="80"/>
  <c r="R107" i="80" s="1"/>
  <c r="R96" i="83"/>
  <c r="R184" i="83" s="1"/>
  <c r="R55" i="71" s="1"/>
  <c r="R160" i="71" s="1"/>
  <c r="U109" i="83"/>
  <c r="U214" i="83" s="1"/>
  <c r="U86" i="71" s="1"/>
  <c r="U191" i="71" s="1"/>
  <c r="U119" i="80"/>
  <c r="U131" i="80" s="1"/>
  <c r="U96" i="83"/>
  <c r="U184" i="83" s="1"/>
  <c r="U55" i="71" s="1"/>
  <c r="U160" i="71" s="1"/>
  <c r="U95" i="80"/>
  <c r="U107" i="80" s="1"/>
  <c r="U85" i="83"/>
  <c r="U156" i="83" s="1"/>
  <c r="U26" i="71" s="1"/>
  <c r="U131" i="71" s="1"/>
  <c r="U73" i="80"/>
  <c r="U85" i="80" s="1"/>
  <c r="L592" i="22"/>
  <c r="O36" i="105" s="1"/>
  <c r="L425" i="22"/>
  <c r="L443" i="22" s="1"/>
  <c r="L502" i="22" s="1"/>
  <c r="O56" i="41" s="1"/>
  <c r="L384" i="22" l="1"/>
  <c r="L494" i="22" s="1"/>
  <c r="M55" i="41" s="1"/>
  <c r="Q95" i="80"/>
  <c r="Q107" i="80" s="1"/>
  <c r="Q144" i="80" s="1"/>
  <c r="Q170" i="80" s="1"/>
  <c r="Q271" i="80" s="1"/>
  <c r="P191" i="22"/>
  <c r="L591" i="22"/>
  <c r="N36" i="105" s="1"/>
  <c r="P81" i="22"/>
  <c r="L172" i="22"/>
  <c r="Q105" i="83"/>
  <c r="Q210" i="83" s="1"/>
  <c r="Q82" i="71" s="1"/>
  <c r="Q187" i="71" s="1"/>
  <c r="L85" i="22"/>
  <c r="L530" i="22" s="1"/>
  <c r="O22" i="105" s="1"/>
  <c r="L365" i="22"/>
  <c r="L162" i="22"/>
  <c r="L78" i="22"/>
  <c r="L541" i="22" s="1"/>
  <c r="N24" i="105" s="1"/>
  <c r="L132" i="22"/>
  <c r="L97" i="22"/>
  <c r="P175" i="22"/>
  <c r="Q101" i="80"/>
  <c r="Q113" i="80" s="1"/>
  <c r="L144" i="22"/>
  <c r="L211" i="22" s="1"/>
  <c r="L124" i="22"/>
  <c r="L123" i="22"/>
  <c r="P174" i="22"/>
  <c r="L76" i="22"/>
  <c r="Q96" i="80"/>
  <c r="Q108" i="80" s="1"/>
  <c r="L191" i="22"/>
  <c r="L220" i="22" s="1"/>
  <c r="L77" i="22"/>
  <c r="L535" i="22" s="1"/>
  <c r="N23" i="105" s="1"/>
  <c r="P80" i="22"/>
  <c r="P553" i="22" s="1"/>
  <c r="AD26" i="105" s="1"/>
  <c r="L170" i="22"/>
  <c r="P97" i="22"/>
  <c r="L125" i="22"/>
  <c r="L171" i="22"/>
  <c r="L179" i="22"/>
  <c r="L385" i="22"/>
  <c r="L500" i="22" s="1"/>
  <c r="M56" i="41" s="1"/>
  <c r="Q71" i="80"/>
  <c r="Q83" i="80" s="1"/>
  <c r="Q143" i="80" s="1"/>
  <c r="Q169" i="80" s="1"/>
  <c r="Q270" i="80" s="1"/>
  <c r="Q74" i="80"/>
  <c r="Q86" i="80" s="1"/>
  <c r="Q146" i="80" s="1"/>
  <c r="Q172" i="80" s="1"/>
  <c r="Q273" i="80" s="1"/>
  <c r="Q78" i="80"/>
  <c r="Q90" i="80" s="1"/>
  <c r="J91" i="53"/>
  <c r="J267" i="53" s="1"/>
  <c r="J78" i="83" s="1"/>
  <c r="J126" i="83" s="1"/>
  <c r="J126" i="72" s="1"/>
  <c r="J196" i="72" s="1"/>
  <c r="J226" i="72" s="1"/>
  <c r="Q73" i="80"/>
  <c r="Q85" i="80" s="1"/>
  <c r="T143" i="80"/>
  <c r="T169" i="80" s="1"/>
  <c r="T270" i="80" s="1"/>
  <c r="S146" i="80"/>
  <c r="S172" i="80" s="1"/>
  <c r="S273" i="80" s="1"/>
  <c r="Q100" i="83"/>
  <c r="Q188" i="83" s="1"/>
  <c r="Q59" i="71" s="1"/>
  <c r="Q164" i="71" s="1"/>
  <c r="R145" i="80"/>
  <c r="R171" i="80" s="1"/>
  <c r="R272" i="80" s="1"/>
  <c r="Q123" i="80"/>
  <c r="Q135" i="80" s="1"/>
  <c r="Q149" i="80" s="1"/>
  <c r="Q175" i="80" s="1"/>
  <c r="Q276" i="80" s="1"/>
  <c r="Q101" i="83"/>
  <c r="Q189" i="83" s="1"/>
  <c r="Q60" i="71" s="1"/>
  <c r="Q165" i="71" s="1"/>
  <c r="K91" i="53"/>
  <c r="K267" i="53" s="1"/>
  <c r="K78" i="83" s="1"/>
  <c r="K130" i="83" s="1"/>
  <c r="K130" i="72" s="1"/>
  <c r="K200" i="72" s="1"/>
  <c r="K230" i="72" s="1"/>
  <c r="U143" i="80"/>
  <c r="U169" i="80" s="1"/>
  <c r="U270" i="80" s="1"/>
  <c r="S144" i="80"/>
  <c r="S170" i="80" s="1"/>
  <c r="S271" i="80" s="1"/>
  <c r="Q142" i="80"/>
  <c r="Q168" i="80" s="1"/>
  <c r="Q269" i="80" s="1"/>
  <c r="V147" i="80"/>
  <c r="V173" i="80" s="1"/>
  <c r="V274" i="80" s="1"/>
  <c r="U145" i="80"/>
  <c r="U171" i="80" s="1"/>
  <c r="U272" i="80" s="1"/>
  <c r="U146" i="80"/>
  <c r="U172" i="80" s="1"/>
  <c r="U273" i="80" s="1"/>
  <c r="X146" i="80"/>
  <c r="X172" i="80" s="1"/>
  <c r="X273" i="80" s="1"/>
  <c r="R143" i="80"/>
  <c r="R169" i="80" s="1"/>
  <c r="R270" i="80" s="1"/>
  <c r="R148" i="80"/>
  <c r="R174" i="80" s="1"/>
  <c r="R275" i="80" s="1"/>
  <c r="T146" i="80"/>
  <c r="T172" i="80" s="1"/>
  <c r="T273" i="80" s="1"/>
  <c r="U150" i="80"/>
  <c r="U208" i="80" s="1"/>
  <c r="X150" i="80"/>
  <c r="X208" i="80" s="1"/>
  <c r="V144" i="80"/>
  <c r="V170" i="80" s="1"/>
  <c r="V271" i="80" s="1"/>
  <c r="T148" i="80"/>
  <c r="T174" i="80" s="1"/>
  <c r="T275" i="80" s="1"/>
  <c r="T149" i="80"/>
  <c r="T175" i="80" s="1"/>
  <c r="T276" i="80" s="1"/>
  <c r="AD153" i="41"/>
  <c r="AD116" i="41"/>
  <c r="AD128" i="41" s="1"/>
  <c r="AD114" i="41"/>
  <c r="AD126" i="41" s="1"/>
  <c r="AD117" i="41"/>
  <c r="AD129" i="41" s="1"/>
  <c r="AE116" i="41"/>
  <c r="AE128" i="41" s="1"/>
  <c r="L270" i="22"/>
  <c r="L274" i="22" s="1"/>
  <c r="L22" i="112"/>
  <c r="O153" i="41"/>
  <c r="O115" i="41"/>
  <c r="O127" i="41" s="1"/>
  <c r="O114" i="41"/>
  <c r="O126" i="41" s="1"/>
  <c r="M153" i="41"/>
  <c r="M120" i="41"/>
  <c r="M132" i="41" s="1"/>
  <c r="M118" i="41"/>
  <c r="M130" i="41" s="1"/>
  <c r="M117" i="41"/>
  <c r="M129" i="41" s="1"/>
  <c r="M116" i="41"/>
  <c r="M128" i="41" s="1"/>
  <c r="M114" i="41"/>
  <c r="M126" i="41" s="1"/>
  <c r="N115" i="41"/>
  <c r="N127" i="41" s="1"/>
  <c r="M115" i="41"/>
  <c r="M127" i="41" s="1"/>
  <c r="O119" i="41"/>
  <c r="O131" i="41" s="1"/>
  <c r="M119" i="41"/>
  <c r="M131" i="41" s="1"/>
  <c r="N118" i="41"/>
  <c r="N130" i="41" s="1"/>
  <c r="N119" i="41"/>
  <c r="N131" i="41" s="1"/>
  <c r="W208" i="80"/>
  <c r="W176" i="80"/>
  <c r="W177" i="80" s="1"/>
  <c r="X147" i="80"/>
  <c r="X173" i="80" s="1"/>
  <c r="X274" i="80" s="1"/>
  <c r="P549" i="22"/>
  <c r="AF25" i="105" s="1"/>
  <c r="U148" i="80"/>
  <c r="U174" i="80" s="1"/>
  <c r="U275" i="80" s="1"/>
  <c r="T22" i="71"/>
  <c r="T127" i="71" s="1"/>
  <c r="X143" i="80"/>
  <c r="X169" i="80" s="1"/>
  <c r="X270" i="80" s="1"/>
  <c r="S147" i="80"/>
  <c r="S173" i="80" s="1"/>
  <c r="S274" i="80" s="1"/>
  <c r="P637" i="22"/>
  <c r="AF47" i="105" s="1"/>
  <c r="P463" i="22"/>
  <c r="P472" i="22" s="1"/>
  <c r="P503" i="22" s="1"/>
  <c r="AF56" i="41" s="1"/>
  <c r="U147" i="80"/>
  <c r="U173" i="80" s="1"/>
  <c r="U274" i="80" s="1"/>
  <c r="X142" i="80"/>
  <c r="X168" i="80" s="1"/>
  <c r="T142" i="80"/>
  <c r="T168" i="80" s="1"/>
  <c r="L579" i="22"/>
  <c r="N34" i="105" s="1"/>
  <c r="L394" i="22"/>
  <c r="V148" i="80"/>
  <c r="V174" i="80" s="1"/>
  <c r="V275" i="80" s="1"/>
  <c r="L617" i="22"/>
  <c r="N44" i="105" s="1"/>
  <c r="L402" i="22"/>
  <c r="X145" i="80"/>
  <c r="X171" i="80" s="1"/>
  <c r="X272" i="80" s="1"/>
  <c r="L528" i="22"/>
  <c r="M22" i="105" s="1"/>
  <c r="L382" i="22"/>
  <c r="L482" i="22" s="1"/>
  <c r="M53" i="41" s="1"/>
  <c r="S149" i="80"/>
  <c r="S175" i="80" s="1"/>
  <c r="S276" i="80" s="1"/>
  <c r="R144" i="80"/>
  <c r="R170" i="80" s="1"/>
  <c r="R271" i="80" s="1"/>
  <c r="X22" i="71"/>
  <c r="X127" i="71" s="1"/>
  <c r="S150" i="80"/>
  <c r="S142" i="80"/>
  <c r="S168" i="80" s="1"/>
  <c r="S269" i="80" s="1"/>
  <c r="U144" i="80"/>
  <c r="U170" i="80" s="1"/>
  <c r="U271" i="80" s="1"/>
  <c r="V149" i="80"/>
  <c r="V175" i="80" s="1"/>
  <c r="V276" i="80" s="1"/>
  <c r="AD185" i="105"/>
  <c r="P641" i="22"/>
  <c r="AD48" i="105" s="1"/>
  <c r="P406" i="22"/>
  <c r="Q147" i="80"/>
  <c r="Q173" i="80" s="1"/>
  <c r="Q274" i="80" s="1"/>
  <c r="L622" i="22"/>
  <c r="M45" i="105" s="1"/>
  <c r="L374" i="22"/>
  <c r="L383" i="22" s="1"/>
  <c r="L488" i="22" s="1"/>
  <c r="M54" i="41" s="1"/>
  <c r="L573" i="22"/>
  <c r="N33" i="105" s="1"/>
  <c r="L393" i="22"/>
  <c r="AE153" i="41"/>
  <c r="AE115" i="41"/>
  <c r="AE127" i="41" s="1"/>
  <c r="AE114" i="41"/>
  <c r="AE126" i="41" s="1"/>
  <c r="V145" i="80"/>
  <c r="V171" i="80" s="1"/>
  <c r="V272" i="80" s="1"/>
  <c r="Q148" i="80"/>
  <c r="Q174" i="80" s="1"/>
  <c r="Q275" i="80" s="1"/>
  <c r="P647" i="22"/>
  <c r="AD49" i="105" s="1"/>
  <c r="P407" i="22"/>
  <c r="P416" i="22" s="1"/>
  <c r="P513" i="22" s="1"/>
  <c r="AD58" i="41" s="1"/>
  <c r="S22" i="71"/>
  <c r="S127" i="71" s="1"/>
  <c r="L623" i="22"/>
  <c r="N45" i="105" s="1"/>
  <c r="L403" i="22"/>
  <c r="X144" i="80"/>
  <c r="X170" i="80" s="1"/>
  <c r="X271" i="80" s="1"/>
  <c r="V143" i="80"/>
  <c r="V169" i="80" s="1"/>
  <c r="V270" i="80" s="1"/>
  <c r="V146" i="80"/>
  <c r="V172" i="80" s="1"/>
  <c r="V273" i="80" s="1"/>
  <c r="R149" i="80"/>
  <c r="R175" i="80" s="1"/>
  <c r="R276" i="80" s="1"/>
  <c r="V142" i="80"/>
  <c r="V168" i="80" s="1"/>
  <c r="AE185" i="105"/>
  <c r="R150" i="80"/>
  <c r="P559" i="22"/>
  <c r="AD27" i="105" s="1"/>
  <c r="R142" i="80"/>
  <c r="R168" i="80" s="1"/>
  <c r="R269" i="80" s="1"/>
  <c r="V22" i="71"/>
  <c r="V127" i="71" s="1"/>
  <c r="S143" i="80"/>
  <c r="S169" i="80" s="1"/>
  <c r="S270" i="80" s="1"/>
  <c r="AC153" i="41"/>
  <c r="AD118" i="41"/>
  <c r="AD130" i="41" s="1"/>
  <c r="AC120" i="41"/>
  <c r="AC132" i="41" s="1"/>
  <c r="AC119" i="41"/>
  <c r="AC131" i="41" s="1"/>
  <c r="AD119" i="41"/>
  <c r="AD131" i="41" s="1"/>
  <c r="AC118" i="41"/>
  <c r="AC130" i="41" s="1"/>
  <c r="AD115" i="41"/>
  <c r="AD127" i="41" s="1"/>
  <c r="AE119" i="41"/>
  <c r="AE131" i="41" s="1"/>
  <c r="AC116" i="41"/>
  <c r="AC128" i="41" s="1"/>
  <c r="AC115" i="41"/>
  <c r="AC127" i="41" s="1"/>
  <c r="AC114" i="41"/>
  <c r="AC126" i="41" s="1"/>
  <c r="AC117" i="41"/>
  <c r="AC129" i="41" s="1"/>
  <c r="L549" i="22"/>
  <c r="P25" i="105" s="1"/>
  <c r="U149" i="80"/>
  <c r="U175" i="80" s="1"/>
  <c r="U276" i="80" s="1"/>
  <c r="L585" i="22"/>
  <c r="N35" i="105" s="1"/>
  <c r="L395" i="22"/>
  <c r="R22" i="71"/>
  <c r="R127" i="71" s="1"/>
  <c r="R146" i="80"/>
  <c r="R172" i="80" s="1"/>
  <c r="R273" i="80" s="1"/>
  <c r="L618" i="22"/>
  <c r="O44" i="105" s="1"/>
  <c r="L431" i="22"/>
  <c r="Q22" i="71"/>
  <c r="Q127" i="71" s="1"/>
  <c r="T144" i="80"/>
  <c r="T170" i="80" s="1"/>
  <c r="T271" i="80" s="1"/>
  <c r="S145" i="80"/>
  <c r="S171" i="80" s="1"/>
  <c r="S272" i="80" s="1"/>
  <c r="S148" i="80"/>
  <c r="S174" i="80" s="1"/>
  <c r="S275" i="80" s="1"/>
  <c r="P202" i="22"/>
  <c r="T145" i="80"/>
  <c r="T171" i="80" s="1"/>
  <c r="T272" i="80" s="1"/>
  <c r="L593" i="22"/>
  <c r="P36" i="105" s="1"/>
  <c r="U142" i="80"/>
  <c r="U168" i="80" s="1"/>
  <c r="U269" i="80" s="1"/>
  <c r="J132" i="83"/>
  <c r="J132" i="72" s="1"/>
  <c r="J202" i="72" s="1"/>
  <c r="J232" i="72" s="1"/>
  <c r="J128" i="83"/>
  <c r="J128" i="72" s="1"/>
  <c r="J198" i="72" s="1"/>
  <c r="J228" i="72" s="1"/>
  <c r="J125" i="83"/>
  <c r="J125" i="72" s="1"/>
  <c r="J195" i="72" s="1"/>
  <c r="J225" i="72" s="1"/>
  <c r="L202" i="22"/>
  <c r="V150" i="80"/>
  <c r="T150" i="80"/>
  <c r="L574" i="22"/>
  <c r="O33" i="105" s="1"/>
  <c r="L422" i="22"/>
  <c r="L529" i="22"/>
  <c r="N22" i="105" s="1"/>
  <c r="N153" i="41"/>
  <c r="N114" i="41"/>
  <c r="N126" i="41" s="1"/>
  <c r="N116" i="41"/>
  <c r="N128" i="41" s="1"/>
  <c r="N117" i="41"/>
  <c r="N129" i="41" s="1"/>
  <c r="O116" i="41"/>
  <c r="O128" i="41" s="1"/>
  <c r="X148" i="80"/>
  <c r="X174" i="80" s="1"/>
  <c r="X275" i="80" s="1"/>
  <c r="Y208" i="80"/>
  <c r="Y176" i="80"/>
  <c r="Y177" i="80" s="1"/>
  <c r="AC187" i="105"/>
  <c r="AC185" i="105"/>
  <c r="AC186" i="105"/>
  <c r="L637" i="22"/>
  <c r="P47" i="105" s="1"/>
  <c r="L463" i="22"/>
  <c r="U22" i="71"/>
  <c r="U127" i="71" s="1"/>
  <c r="P220" i="22"/>
  <c r="K123" i="83"/>
  <c r="K132" i="83"/>
  <c r="K132" i="72" s="1"/>
  <c r="K202" i="72" s="1"/>
  <c r="K232" i="72" s="1"/>
  <c r="L629" i="22"/>
  <c r="N46" i="105" s="1"/>
  <c r="L404" i="22"/>
  <c r="R147" i="80"/>
  <c r="R173" i="80" s="1"/>
  <c r="R274" i="80" s="1"/>
  <c r="M170" i="105"/>
  <c r="M172" i="105" s="1"/>
  <c r="M64" i="82" s="1"/>
  <c r="T147" i="80"/>
  <c r="T173" i="80" s="1"/>
  <c r="T274" i="80" s="1"/>
  <c r="X149" i="80"/>
  <c r="X175" i="80" s="1"/>
  <c r="X276" i="80" s="1"/>
  <c r="Q150" i="80" l="1"/>
  <c r="Q208" i="80" s="1"/>
  <c r="P415" i="22"/>
  <c r="P507" i="22" s="1"/>
  <c r="AD57" i="41" s="1"/>
  <c r="L454" i="22"/>
  <c r="K126" i="83"/>
  <c r="K126" i="72" s="1"/>
  <c r="K196" i="72" s="1"/>
  <c r="K226" i="72" s="1"/>
  <c r="J124" i="83"/>
  <c r="K127" i="83"/>
  <c r="K127" i="72" s="1"/>
  <c r="K197" i="72" s="1"/>
  <c r="K227" i="72" s="1"/>
  <c r="K129" i="83"/>
  <c r="K129" i="72" s="1"/>
  <c r="K199" i="72" s="1"/>
  <c r="K229" i="72" s="1"/>
  <c r="K124" i="83"/>
  <c r="J130" i="83"/>
  <c r="J130" i="72" s="1"/>
  <c r="J200" i="72" s="1"/>
  <c r="J230" i="72" s="1"/>
  <c r="K128" i="83"/>
  <c r="K128" i="72" s="1"/>
  <c r="K198" i="72" s="1"/>
  <c r="K228" i="72" s="1"/>
  <c r="J127" i="83"/>
  <c r="J127" i="72" s="1"/>
  <c r="J197" i="72" s="1"/>
  <c r="J227" i="72" s="1"/>
  <c r="J129" i="83"/>
  <c r="J129" i="72" s="1"/>
  <c r="J199" i="72" s="1"/>
  <c r="J229" i="72" s="1"/>
  <c r="K131" i="83"/>
  <c r="K131" i="72" s="1"/>
  <c r="K201" i="72" s="1"/>
  <c r="K231" i="72" s="1"/>
  <c r="J123" i="83"/>
  <c r="J131" i="83"/>
  <c r="J131" i="72" s="1"/>
  <c r="J201" i="72" s="1"/>
  <c r="J231" i="72" s="1"/>
  <c r="K125" i="83"/>
  <c r="K125" i="72" s="1"/>
  <c r="K195" i="72" s="1"/>
  <c r="K225" i="72" s="1"/>
  <c r="L440" i="22"/>
  <c r="L484" i="22" s="1"/>
  <c r="O53" i="41" s="1"/>
  <c r="L412" i="22"/>
  <c r="L489" i="22" s="1"/>
  <c r="N54" i="41" s="1"/>
  <c r="Q145" i="80"/>
  <c r="Q171" i="80" s="1"/>
  <c r="Q272" i="80" s="1"/>
  <c r="L269" i="22"/>
  <c r="L273" i="22" s="1"/>
  <c r="L21" i="112"/>
  <c r="L141" i="22"/>
  <c r="P90" i="22"/>
  <c r="L134" i="22"/>
  <c r="L586" i="22" s="1"/>
  <c r="O35" i="105" s="1"/>
  <c r="L87" i="22"/>
  <c r="L180" i="22"/>
  <c r="L181" i="22"/>
  <c r="L133" i="22"/>
  <c r="L86" i="22"/>
  <c r="L188" i="22"/>
  <c r="P89" i="22"/>
  <c r="L94" i="22"/>
  <c r="L531" i="22" s="1"/>
  <c r="P22" i="105" s="1"/>
  <c r="P184" i="22"/>
  <c r="P648" i="22" s="1"/>
  <c r="AE49" i="105" s="1"/>
  <c r="P183" i="22"/>
  <c r="L411" i="22"/>
  <c r="L483" i="22" s="1"/>
  <c r="N53" i="41" s="1"/>
  <c r="K93" i="53"/>
  <c r="J93" i="53"/>
  <c r="U176" i="80"/>
  <c r="U177" i="80" s="1"/>
  <c r="X176" i="80"/>
  <c r="X177" i="80" s="1"/>
  <c r="L472" i="22"/>
  <c r="L503" i="22" s="1"/>
  <c r="P56" i="41" s="1"/>
  <c r="P118" i="41" s="1"/>
  <c r="P130" i="41" s="1"/>
  <c r="AD186" i="105"/>
  <c r="AF153" i="41"/>
  <c r="AF119" i="41"/>
  <c r="AF131" i="41" s="1"/>
  <c r="AF114" i="41"/>
  <c r="AF126" i="41" s="1"/>
  <c r="AF116" i="41"/>
  <c r="AF128" i="41" s="1"/>
  <c r="AF115" i="41"/>
  <c r="AF127" i="41" s="1"/>
  <c r="AE120" i="41"/>
  <c r="AE132" i="41" s="1"/>
  <c r="AE118" i="41"/>
  <c r="AE130" i="41" s="1"/>
  <c r="AE117" i="41"/>
  <c r="AE129" i="41" s="1"/>
  <c r="AF117" i="41"/>
  <c r="AF129" i="41" s="1"/>
  <c r="AD121" i="41"/>
  <c r="AD133" i="41" s="1"/>
  <c r="AD120" i="41"/>
  <c r="AD132" i="41" s="1"/>
  <c r="AE121" i="41"/>
  <c r="AE133" i="41" s="1"/>
  <c r="AF121" i="41"/>
  <c r="AF133" i="41" s="1"/>
  <c r="AF120" i="41"/>
  <c r="AF132" i="41" s="1"/>
  <c r="AC121" i="41"/>
  <c r="AC133" i="41" s="1"/>
  <c r="AF118" i="41"/>
  <c r="AF130" i="41" s="1"/>
  <c r="AF185" i="105"/>
  <c r="P268" i="22"/>
  <c r="P20" i="112"/>
  <c r="L575" i="22"/>
  <c r="P33" i="105" s="1"/>
  <c r="L451" i="22"/>
  <c r="P436" i="22"/>
  <c r="P445" i="22" s="1"/>
  <c r="P514" i="22" s="1"/>
  <c r="AE58" i="41" s="1"/>
  <c r="V269" i="80"/>
  <c r="P554" i="22"/>
  <c r="AE26" i="105" s="1"/>
  <c r="S208" i="80"/>
  <c r="S176" i="80"/>
  <c r="S177" i="80" s="1"/>
  <c r="N170" i="105"/>
  <c r="N172" i="105" s="1"/>
  <c r="N64" i="82" s="1"/>
  <c r="P560" i="22"/>
  <c r="AE27" i="105" s="1"/>
  <c r="L624" i="22"/>
  <c r="O45" i="105" s="1"/>
  <c r="L432" i="22"/>
  <c r="P642" i="22"/>
  <c r="AE48" i="105" s="1"/>
  <c r="P435" i="22"/>
  <c r="P444" i="22" s="1"/>
  <c r="P508" i="22" s="1"/>
  <c r="AE57" i="41" s="1"/>
  <c r="T269" i="80"/>
  <c r="R176" i="80"/>
  <c r="R177" i="80" s="1"/>
  <c r="R208" i="80"/>
  <c r="L580" i="22"/>
  <c r="O34" i="105" s="1"/>
  <c r="L423" i="22"/>
  <c r="L441" i="22" s="1"/>
  <c r="L490" i="22" s="1"/>
  <c r="O54" i="41" s="1"/>
  <c r="L208" i="22"/>
  <c r="L232" i="22" s="1"/>
  <c r="L236" i="22" s="1"/>
  <c r="T176" i="80"/>
  <c r="T177" i="80" s="1"/>
  <c r="T208" i="80"/>
  <c r="L413" i="22"/>
  <c r="L495" i="22" s="1"/>
  <c r="N55" i="41" s="1"/>
  <c r="AD187" i="105"/>
  <c r="M164" i="41"/>
  <c r="M166" i="41" s="1"/>
  <c r="M174" i="41" s="1"/>
  <c r="L542" i="22"/>
  <c r="O24" i="105" s="1"/>
  <c r="V176" i="80"/>
  <c r="V177" i="80" s="1"/>
  <c r="V208" i="80"/>
  <c r="X269" i="80"/>
  <c r="P270" i="22"/>
  <c r="P274" i="22" s="1"/>
  <c r="P22" i="112"/>
  <c r="L536" i="22"/>
  <c r="O23" i="105" s="1"/>
  <c r="L630" i="22"/>
  <c r="O46" i="105" s="1"/>
  <c r="L433" i="22"/>
  <c r="L268" i="22"/>
  <c r="L275" i="22" s="1"/>
  <c r="L20" i="112"/>
  <c r="L619" i="22"/>
  <c r="P44" i="105" s="1"/>
  <c r="L460" i="22"/>
  <c r="L217" i="22"/>
  <c r="L233" i="22" s="1"/>
  <c r="L237" i="22" s="1"/>
  <c r="Q176" i="80" l="1"/>
  <c r="L424" i="22"/>
  <c r="L199" i="22"/>
  <c r="L231" i="22" s="1"/>
  <c r="P119" i="41"/>
  <c r="P131" i="41" s="1"/>
  <c r="Q177" i="80"/>
  <c r="P192" i="22"/>
  <c r="P193" i="22"/>
  <c r="P222" i="22" s="1"/>
  <c r="P292" i="22" s="1"/>
  <c r="P296" i="22" s="1"/>
  <c r="L190" i="22"/>
  <c r="L219" i="22" s="1"/>
  <c r="L255" i="22" s="1"/>
  <c r="L259" i="22" s="1"/>
  <c r="L96" i="22"/>
  <c r="L201" i="22" s="1"/>
  <c r="L253" i="22" s="1"/>
  <c r="L260" i="22" s="1"/>
  <c r="L33" i="53" s="1"/>
  <c r="L142" i="22"/>
  <c r="P98" i="22"/>
  <c r="L143" i="22"/>
  <c r="L210" i="22" s="1"/>
  <c r="L254" i="22" s="1"/>
  <c r="L258" i="22" s="1"/>
  <c r="L95" i="22"/>
  <c r="L200" i="22" s="1"/>
  <c r="L242" i="22" s="1"/>
  <c r="L189" i="22"/>
  <c r="L218" i="22" s="1"/>
  <c r="L244" i="22" s="1"/>
  <c r="L248" i="22" s="1"/>
  <c r="P99" i="22"/>
  <c r="P204" i="22" s="1"/>
  <c r="P290" i="22" s="1"/>
  <c r="M121" i="41"/>
  <c r="M133" i="41" s="1"/>
  <c r="O121" i="41"/>
  <c r="O133" i="41" s="1"/>
  <c r="P117" i="41"/>
  <c r="P129" i="41" s="1"/>
  <c r="O117" i="41"/>
  <c r="O129" i="41" s="1"/>
  <c r="O120" i="41"/>
  <c r="O132" i="41" s="1"/>
  <c r="N120" i="41"/>
  <c r="N132" i="41" s="1"/>
  <c r="O118" i="41"/>
  <c r="O130" i="41" s="1"/>
  <c r="P114" i="41"/>
  <c r="P126" i="41" s="1"/>
  <c r="J287" i="53"/>
  <c r="J296" i="53"/>
  <c r="J289" i="53"/>
  <c r="J290" i="53"/>
  <c r="J274" i="53"/>
  <c r="J300" i="53"/>
  <c r="J299" i="53"/>
  <c r="J286" i="53"/>
  <c r="J280" i="53"/>
  <c r="J302" i="53"/>
  <c r="J291" i="53"/>
  <c r="J284" i="53"/>
  <c r="J297" i="53"/>
  <c r="J275" i="53"/>
  <c r="J273" i="53"/>
  <c r="J277" i="53"/>
  <c r="J301" i="53"/>
  <c r="J283" i="53"/>
  <c r="J288" i="53"/>
  <c r="J295" i="53"/>
  <c r="J272" i="53"/>
  <c r="J278" i="53"/>
  <c r="J279" i="53"/>
  <c r="J298" i="53"/>
  <c r="J276" i="53"/>
  <c r="J294" i="53"/>
  <c r="J285" i="53"/>
  <c r="K301" i="53"/>
  <c r="K275" i="53"/>
  <c r="K273" i="53"/>
  <c r="K300" i="53"/>
  <c r="K299" i="53"/>
  <c r="K280" i="53"/>
  <c r="K295" i="53"/>
  <c r="K297" i="53"/>
  <c r="K291" i="53"/>
  <c r="K289" i="53"/>
  <c r="K274" i="53"/>
  <c r="K290" i="53"/>
  <c r="K279" i="53"/>
  <c r="K286" i="53"/>
  <c r="K272" i="53"/>
  <c r="K302" i="53"/>
  <c r="K285" i="53"/>
  <c r="K284" i="53"/>
  <c r="K288" i="53"/>
  <c r="K296" i="53"/>
  <c r="K283" i="53"/>
  <c r="K276" i="53"/>
  <c r="K298" i="53"/>
  <c r="K277" i="53"/>
  <c r="K278" i="53"/>
  <c r="K294" i="53"/>
  <c r="K287" i="53"/>
  <c r="P121" i="41"/>
  <c r="P133" i="41" s="1"/>
  <c r="P115" i="41"/>
  <c r="P127" i="41" s="1"/>
  <c r="L469" i="22"/>
  <c r="L485" i="22" s="1"/>
  <c r="P53" i="41" s="1"/>
  <c r="P116" i="41"/>
  <c r="P128" i="41" s="1"/>
  <c r="L442" i="22"/>
  <c r="L496" i="22" s="1"/>
  <c r="O55" i="41" s="1"/>
  <c r="O164" i="41" s="1"/>
  <c r="O166" i="41" s="1"/>
  <c r="O174" i="41" s="1"/>
  <c r="N121" i="41"/>
  <c r="N133" i="41" s="1"/>
  <c r="P153" i="41"/>
  <c r="P120" i="41"/>
  <c r="P132" i="41" s="1"/>
  <c r="L36" i="112"/>
  <c r="L37" i="112"/>
  <c r="P561" i="22"/>
  <c r="AF27" i="105" s="1"/>
  <c r="O170" i="105"/>
  <c r="O172" i="105" s="1"/>
  <c r="O64" i="82" s="1"/>
  <c r="AE187" i="105"/>
  <c r="L625" i="22"/>
  <c r="P45" i="105" s="1"/>
  <c r="L461" i="22"/>
  <c r="L581" i="22"/>
  <c r="P34" i="105" s="1"/>
  <c r="L452" i="22"/>
  <c r="P555" i="22"/>
  <c r="AF26" i="105" s="1"/>
  <c r="P203" i="22"/>
  <c r="P279" i="22" s="1"/>
  <c r="P297" i="22"/>
  <c r="P189" i="80" s="1"/>
  <c r="P643" i="22"/>
  <c r="AF48" i="105" s="1"/>
  <c r="P464" i="22"/>
  <c r="P473" i="22" s="1"/>
  <c r="P509" i="22" s="1"/>
  <c r="AF57" i="41" s="1"/>
  <c r="P221" i="22"/>
  <c r="P281" i="22" s="1"/>
  <c r="P285" i="22" s="1"/>
  <c r="P36" i="112"/>
  <c r="P37" i="112"/>
  <c r="L238" i="22"/>
  <c r="P649" i="22"/>
  <c r="AF49" i="105" s="1"/>
  <c r="P465" i="22"/>
  <c r="P474" i="22" s="1"/>
  <c r="P515" i="22" s="1"/>
  <c r="AF58" i="41" s="1"/>
  <c r="L209" i="22"/>
  <c r="L243" i="22" s="1"/>
  <c r="L247" i="22" s="1"/>
  <c r="L249" i="22" s="1"/>
  <c r="AE186" i="105"/>
  <c r="P275" i="22"/>
  <c r="L587" i="22"/>
  <c r="P35" i="105" s="1"/>
  <c r="L453" i="22"/>
  <c r="L16" i="111"/>
  <c r="L18" i="74"/>
  <c r="N164" i="41"/>
  <c r="N166" i="41" s="1"/>
  <c r="N174" i="41" s="1"/>
  <c r="L462" i="22" l="1"/>
  <c r="L543" i="22"/>
  <c r="P24" i="105" s="1"/>
  <c r="L631" i="22"/>
  <c r="P46" i="105" s="1"/>
  <c r="L537" i="22"/>
  <c r="P23" i="105" s="1"/>
  <c r="P170" i="105" s="1"/>
  <c r="P172" i="105" s="1"/>
  <c r="P64" i="82" s="1"/>
  <c r="O68" i="22"/>
  <c r="O165" i="22"/>
  <c r="N129" i="22"/>
  <c r="N399" i="22" s="1"/>
  <c r="P176" i="22"/>
  <c r="P653" i="22" s="1"/>
  <c r="AD50" i="105" s="1"/>
  <c r="P78" i="22"/>
  <c r="O67" i="22"/>
  <c r="N171" i="22"/>
  <c r="N170" i="22"/>
  <c r="N617" i="22" s="1"/>
  <c r="T44" i="105" s="1"/>
  <c r="P171" i="22"/>
  <c r="O73" i="22"/>
  <c r="N78" i="22"/>
  <c r="P77" i="22"/>
  <c r="P535" i="22" s="1"/>
  <c r="AD23" i="105" s="1"/>
  <c r="N123" i="22"/>
  <c r="O167" i="22"/>
  <c r="N76" i="22"/>
  <c r="N176" i="22"/>
  <c r="P170" i="22"/>
  <c r="O161" i="22"/>
  <c r="O166" i="22"/>
  <c r="N172" i="22"/>
  <c r="N629" i="22" s="1"/>
  <c r="T46" i="105" s="1"/>
  <c r="P76" i="22"/>
  <c r="N82" i="22"/>
  <c r="O71" i="22"/>
  <c r="N124" i="22"/>
  <c r="N579" i="22" s="1"/>
  <c r="T34" i="105" s="1"/>
  <c r="P82" i="22"/>
  <c r="N77" i="22"/>
  <c r="O163" i="22"/>
  <c r="O375" i="22" s="1"/>
  <c r="O384" i="22" s="1"/>
  <c r="O494" i="22" s="1"/>
  <c r="X55" i="41" s="1"/>
  <c r="O69" i="22"/>
  <c r="O72" i="22"/>
  <c r="N125" i="22"/>
  <c r="P172" i="22"/>
  <c r="L471" i="22"/>
  <c r="L497" i="22" s="1"/>
  <c r="P55" i="41" s="1"/>
  <c r="L58" i="80"/>
  <c r="J112" i="83"/>
  <c r="J217" i="83" s="1"/>
  <c r="J89" i="71" s="1"/>
  <c r="J194" i="71" s="1"/>
  <c r="J122" i="80"/>
  <c r="J134" i="80" s="1"/>
  <c r="K94" i="83"/>
  <c r="K182" i="83" s="1"/>
  <c r="K53" i="71" s="1"/>
  <c r="K158" i="71" s="1"/>
  <c r="K93" i="80"/>
  <c r="K105" i="80" s="1"/>
  <c r="K93" i="83"/>
  <c r="K181" i="83" s="1"/>
  <c r="K52" i="71" s="1"/>
  <c r="K157" i="71" s="1"/>
  <c r="K77" i="80"/>
  <c r="K89" i="80" s="1"/>
  <c r="K89" i="83"/>
  <c r="K160" i="83" s="1"/>
  <c r="K30" i="71" s="1"/>
  <c r="K135" i="71" s="1"/>
  <c r="K111" i="83"/>
  <c r="K216" i="83" s="1"/>
  <c r="K88" i="71" s="1"/>
  <c r="K193" i="71" s="1"/>
  <c r="K121" i="80"/>
  <c r="K133" i="80" s="1"/>
  <c r="J110" i="83"/>
  <c r="J215" i="83" s="1"/>
  <c r="J87" i="71" s="1"/>
  <c r="J192" i="71" s="1"/>
  <c r="J120" i="80"/>
  <c r="J132" i="80" s="1"/>
  <c r="J75" i="80"/>
  <c r="J87" i="80" s="1"/>
  <c r="J87" i="83"/>
  <c r="J158" i="83" s="1"/>
  <c r="J28" i="71" s="1"/>
  <c r="J133" i="71" s="1"/>
  <c r="J96" i="80"/>
  <c r="J108" i="80" s="1"/>
  <c r="J97" i="83"/>
  <c r="J185" i="83" s="1"/>
  <c r="J56" i="71" s="1"/>
  <c r="J161" i="71" s="1"/>
  <c r="K84" i="83"/>
  <c r="K155" i="83" s="1"/>
  <c r="K25" i="71" s="1"/>
  <c r="K130" i="71" s="1"/>
  <c r="K72" i="80"/>
  <c r="K84" i="80" s="1"/>
  <c r="K118" i="80"/>
  <c r="K130" i="80" s="1"/>
  <c r="K108" i="83"/>
  <c r="K213" i="83" s="1"/>
  <c r="K85" i="71" s="1"/>
  <c r="K190" i="71" s="1"/>
  <c r="K100" i="80"/>
  <c r="K112" i="80" s="1"/>
  <c r="K101" i="83"/>
  <c r="K189" i="83" s="1"/>
  <c r="K60" i="71" s="1"/>
  <c r="K165" i="71" s="1"/>
  <c r="K112" i="83"/>
  <c r="K217" i="83" s="1"/>
  <c r="K89" i="71" s="1"/>
  <c r="K194" i="71" s="1"/>
  <c r="K122" i="80"/>
  <c r="K134" i="80" s="1"/>
  <c r="J77" i="80"/>
  <c r="J89" i="80" s="1"/>
  <c r="J89" i="83"/>
  <c r="J160" i="83" s="1"/>
  <c r="J30" i="71" s="1"/>
  <c r="J135" i="71" s="1"/>
  <c r="J83" i="83"/>
  <c r="J154" i="83" s="1"/>
  <c r="J24" i="71" s="1"/>
  <c r="J129" i="71" s="1"/>
  <c r="J71" i="80"/>
  <c r="J83" i="80" s="1"/>
  <c r="J121" i="80"/>
  <c r="J133" i="80" s="1"/>
  <c r="J111" i="83"/>
  <c r="J216" i="83" s="1"/>
  <c r="J88" i="71" s="1"/>
  <c r="J193" i="71" s="1"/>
  <c r="J73" i="80"/>
  <c r="J85" i="80" s="1"/>
  <c r="J85" i="83"/>
  <c r="J156" i="83" s="1"/>
  <c r="J26" i="71" s="1"/>
  <c r="J131" i="71" s="1"/>
  <c r="K85" i="83"/>
  <c r="K156" i="83" s="1"/>
  <c r="K26" i="71" s="1"/>
  <c r="K131" i="71" s="1"/>
  <c r="K73" i="80"/>
  <c r="K85" i="80" s="1"/>
  <c r="J84" i="83"/>
  <c r="J155" i="83" s="1"/>
  <c r="J25" i="71" s="1"/>
  <c r="J130" i="71" s="1"/>
  <c r="J72" i="80"/>
  <c r="J84" i="80" s="1"/>
  <c r="K76" i="80"/>
  <c r="K88" i="80" s="1"/>
  <c r="K88" i="83"/>
  <c r="K159" i="83" s="1"/>
  <c r="K29" i="71" s="1"/>
  <c r="K134" i="71" s="1"/>
  <c r="K95" i="80"/>
  <c r="K107" i="80" s="1"/>
  <c r="K96" i="83"/>
  <c r="K184" i="83" s="1"/>
  <c r="K55" i="71" s="1"/>
  <c r="K160" i="71" s="1"/>
  <c r="K101" i="80"/>
  <c r="K113" i="80" s="1"/>
  <c r="K102" i="83"/>
  <c r="K190" i="83" s="1"/>
  <c r="K61" i="71" s="1"/>
  <c r="K166" i="71" s="1"/>
  <c r="K123" i="80"/>
  <c r="K135" i="80" s="1"/>
  <c r="K113" i="83"/>
  <c r="K218" i="83" s="1"/>
  <c r="K90" i="71" s="1"/>
  <c r="K195" i="71" s="1"/>
  <c r="J107" i="83"/>
  <c r="J212" i="83" s="1"/>
  <c r="J84" i="71" s="1"/>
  <c r="J189" i="71" s="1"/>
  <c r="J117" i="80"/>
  <c r="J129" i="80" s="1"/>
  <c r="J94" i="80"/>
  <c r="J106" i="80" s="1"/>
  <c r="J95" i="83"/>
  <c r="J183" i="83" s="1"/>
  <c r="J54" i="71" s="1"/>
  <c r="J159" i="71" s="1"/>
  <c r="J101" i="83"/>
  <c r="J189" i="83" s="1"/>
  <c r="J60" i="71" s="1"/>
  <c r="J165" i="71" s="1"/>
  <c r="J100" i="80"/>
  <c r="J112" i="80" s="1"/>
  <c r="K99" i="83"/>
  <c r="K187" i="83" s="1"/>
  <c r="K58" i="71" s="1"/>
  <c r="K163" i="71" s="1"/>
  <c r="K98" i="80"/>
  <c r="K110" i="80" s="1"/>
  <c r="K99" i="80"/>
  <c r="K111" i="80" s="1"/>
  <c r="K100" i="83"/>
  <c r="K188" i="83" s="1"/>
  <c r="K59" i="71" s="1"/>
  <c r="K164" i="71" s="1"/>
  <c r="K87" i="83"/>
  <c r="K158" i="83" s="1"/>
  <c r="K28" i="71" s="1"/>
  <c r="K133" i="71" s="1"/>
  <c r="K75" i="80"/>
  <c r="K87" i="80" s="1"/>
  <c r="K124" i="80"/>
  <c r="K136" i="80" s="1"/>
  <c r="K114" i="83"/>
  <c r="K219" i="83" s="1"/>
  <c r="K91" i="71" s="1"/>
  <c r="K196" i="71" s="1"/>
  <c r="K109" i="83"/>
  <c r="K214" i="83" s="1"/>
  <c r="K86" i="71" s="1"/>
  <c r="K191" i="71" s="1"/>
  <c r="K119" i="80"/>
  <c r="K131" i="80" s="1"/>
  <c r="J95" i="80"/>
  <c r="J107" i="80" s="1"/>
  <c r="J96" i="83"/>
  <c r="J184" i="83" s="1"/>
  <c r="J55" i="71" s="1"/>
  <c r="J160" i="71" s="1"/>
  <c r="J98" i="80"/>
  <c r="J110" i="80" s="1"/>
  <c r="J99" i="83"/>
  <c r="J187" i="83" s="1"/>
  <c r="J58" i="71" s="1"/>
  <c r="J163" i="71" s="1"/>
  <c r="J102" i="83"/>
  <c r="J190" i="83" s="1"/>
  <c r="J61" i="71" s="1"/>
  <c r="J166" i="71" s="1"/>
  <c r="J101" i="80"/>
  <c r="J113" i="80" s="1"/>
  <c r="J99" i="80"/>
  <c r="J111" i="80" s="1"/>
  <c r="J100" i="83"/>
  <c r="J188" i="83" s="1"/>
  <c r="J59" i="71" s="1"/>
  <c r="J164" i="71" s="1"/>
  <c r="J88" i="83"/>
  <c r="J159" i="83" s="1"/>
  <c r="J29" i="71" s="1"/>
  <c r="J134" i="71" s="1"/>
  <c r="J76" i="80"/>
  <c r="J88" i="80" s="1"/>
  <c r="K106" i="83"/>
  <c r="K211" i="83" s="1"/>
  <c r="K83" i="71" s="1"/>
  <c r="K188" i="71" s="1"/>
  <c r="K116" i="80"/>
  <c r="K128" i="80" s="1"/>
  <c r="K105" i="83"/>
  <c r="K210" i="83" s="1"/>
  <c r="K82" i="71" s="1"/>
  <c r="K187" i="71" s="1"/>
  <c r="J109" i="83"/>
  <c r="J214" i="83" s="1"/>
  <c r="J86" i="71" s="1"/>
  <c r="J191" i="71" s="1"/>
  <c r="J119" i="80"/>
  <c r="J131" i="80" s="1"/>
  <c r="K120" i="80"/>
  <c r="K132" i="80" s="1"/>
  <c r="K110" i="83"/>
  <c r="K215" i="83" s="1"/>
  <c r="K87" i="71" s="1"/>
  <c r="K192" i="71" s="1"/>
  <c r="K82" i="83"/>
  <c r="K153" i="83" s="1"/>
  <c r="K23" i="71" s="1"/>
  <c r="K128" i="71" s="1"/>
  <c r="K81" i="83"/>
  <c r="K152" i="83" s="1"/>
  <c r="K22" i="71" s="1"/>
  <c r="K127" i="71" s="1"/>
  <c r="K70" i="80"/>
  <c r="K82" i="80" s="1"/>
  <c r="K142" i="80" s="1"/>
  <c r="K168" i="80" s="1"/>
  <c r="K269" i="80" s="1"/>
  <c r="K117" i="80"/>
  <c r="K129" i="80" s="1"/>
  <c r="K107" i="83"/>
  <c r="K212" i="83" s="1"/>
  <c r="K84" i="71" s="1"/>
  <c r="K189" i="71" s="1"/>
  <c r="J116" i="80"/>
  <c r="J128" i="80" s="1"/>
  <c r="J106" i="83"/>
  <c r="J211" i="83" s="1"/>
  <c r="J83" i="71" s="1"/>
  <c r="J188" i="71" s="1"/>
  <c r="J105" i="83"/>
  <c r="J210" i="83" s="1"/>
  <c r="J82" i="71" s="1"/>
  <c r="J187" i="71" s="1"/>
  <c r="J93" i="80"/>
  <c r="J105" i="80" s="1"/>
  <c r="J94" i="83"/>
  <c r="J182" i="83" s="1"/>
  <c r="J53" i="71" s="1"/>
  <c r="J158" i="71" s="1"/>
  <c r="J93" i="83"/>
  <c r="J181" i="83" s="1"/>
  <c r="J52" i="71" s="1"/>
  <c r="J157" i="71" s="1"/>
  <c r="J114" i="83"/>
  <c r="J219" i="83" s="1"/>
  <c r="J91" i="71" s="1"/>
  <c r="J196" i="71" s="1"/>
  <c r="J124" i="80"/>
  <c r="J136" i="80" s="1"/>
  <c r="J108" i="83"/>
  <c r="J213" i="83" s="1"/>
  <c r="J85" i="71" s="1"/>
  <c r="J190" i="71" s="1"/>
  <c r="J118" i="80"/>
  <c r="J130" i="80" s="1"/>
  <c r="K97" i="80"/>
  <c r="K109" i="80" s="1"/>
  <c r="K98" i="83"/>
  <c r="K186" i="83" s="1"/>
  <c r="K57" i="71" s="1"/>
  <c r="K162" i="71" s="1"/>
  <c r="K71" i="80"/>
  <c r="K83" i="80" s="1"/>
  <c r="K83" i="83"/>
  <c r="K154" i="83" s="1"/>
  <c r="K24" i="71" s="1"/>
  <c r="K129" i="71" s="1"/>
  <c r="K95" i="83"/>
  <c r="K183" i="83" s="1"/>
  <c r="K54" i="71" s="1"/>
  <c r="K159" i="71" s="1"/>
  <c r="K94" i="80"/>
  <c r="K106" i="80" s="1"/>
  <c r="J82" i="83"/>
  <c r="J153" i="83" s="1"/>
  <c r="J23" i="71" s="1"/>
  <c r="J128" i="71" s="1"/>
  <c r="J81" i="83"/>
  <c r="J152" i="83" s="1"/>
  <c r="J22" i="71" s="1"/>
  <c r="J127" i="71" s="1"/>
  <c r="J70" i="80"/>
  <c r="J82" i="80" s="1"/>
  <c r="K74" i="80"/>
  <c r="K86" i="80" s="1"/>
  <c r="K86" i="83"/>
  <c r="K157" i="83" s="1"/>
  <c r="K27" i="71" s="1"/>
  <c r="K132" i="71" s="1"/>
  <c r="K97" i="83"/>
  <c r="K185" i="83" s="1"/>
  <c r="K56" i="71" s="1"/>
  <c r="K161" i="71" s="1"/>
  <c r="K96" i="80"/>
  <c r="K108" i="80" s="1"/>
  <c r="K78" i="80"/>
  <c r="K90" i="80" s="1"/>
  <c r="K90" i="83"/>
  <c r="K161" i="83" s="1"/>
  <c r="K31" i="71" s="1"/>
  <c r="K136" i="71" s="1"/>
  <c r="J86" i="83"/>
  <c r="J157" i="83" s="1"/>
  <c r="J27" i="71" s="1"/>
  <c r="J132" i="71" s="1"/>
  <c r="J74" i="80"/>
  <c r="J86" i="80" s="1"/>
  <c r="J113" i="83"/>
  <c r="J218" i="83" s="1"/>
  <c r="J90" i="71" s="1"/>
  <c r="J195" i="71" s="1"/>
  <c r="J123" i="80"/>
  <c r="J135" i="80" s="1"/>
  <c r="J78" i="80"/>
  <c r="J90" i="80" s="1"/>
  <c r="J150" i="80" s="1"/>
  <c r="J208" i="80" s="1"/>
  <c r="J90" i="83"/>
  <c r="J161" i="83" s="1"/>
  <c r="J31" i="71" s="1"/>
  <c r="J136" i="71" s="1"/>
  <c r="J97" i="80"/>
  <c r="J109" i="80" s="1"/>
  <c r="J98" i="83"/>
  <c r="J186" i="83" s="1"/>
  <c r="J57" i="71" s="1"/>
  <c r="J162" i="71" s="1"/>
  <c r="L470" i="22"/>
  <c r="L491" i="22" s="1"/>
  <c r="P54" i="41" s="1"/>
  <c r="P286" i="22"/>
  <c r="P188" i="80" s="1"/>
  <c r="P191" i="80" s="1"/>
  <c r="P192" i="80" s="1"/>
  <c r="P240" i="80" s="1"/>
  <c r="L57" i="80"/>
  <c r="L32" i="53"/>
  <c r="L264" i="22"/>
  <c r="L17" i="111" s="1"/>
  <c r="N529" i="22"/>
  <c r="T22" i="105" s="1"/>
  <c r="N653" i="22"/>
  <c r="T50" i="105" s="1"/>
  <c r="N408" i="22"/>
  <c r="P617" i="22"/>
  <c r="AD44" i="105" s="1"/>
  <c r="P402" i="22"/>
  <c r="P411" i="22" s="1"/>
  <c r="P483" i="22" s="1"/>
  <c r="AD53" i="41" s="1"/>
  <c r="AF186" i="105"/>
  <c r="O628" i="22"/>
  <c r="X46" i="105" s="1"/>
  <c r="P529" i="22"/>
  <c r="AD22" i="105" s="1"/>
  <c r="O646" i="22"/>
  <c r="X49" i="105" s="1"/>
  <c r="O378" i="22"/>
  <c r="O387" i="22" s="1"/>
  <c r="O512" i="22" s="1"/>
  <c r="X58" i="41" s="1"/>
  <c r="O552" i="22"/>
  <c r="X26" i="105" s="1"/>
  <c r="P565" i="22"/>
  <c r="AD28" i="105" s="1"/>
  <c r="AD188" i="105" s="1"/>
  <c r="L56" i="80"/>
  <c r="L31" i="53"/>
  <c r="K199" i="105"/>
  <c r="P629" i="22"/>
  <c r="AD46" i="105" s="1"/>
  <c r="P404" i="22"/>
  <c r="P413" i="22" s="1"/>
  <c r="P495" i="22" s="1"/>
  <c r="AD55" i="41" s="1"/>
  <c r="P18" i="74"/>
  <c r="P16" i="111"/>
  <c r="O558" i="22"/>
  <c r="X27" i="105" s="1"/>
  <c r="N609" i="22"/>
  <c r="T39" i="105" s="1"/>
  <c r="K188" i="105"/>
  <c r="O652" i="22"/>
  <c r="X50" i="105" s="1"/>
  <c r="O379" i="22"/>
  <c r="O388" i="22" s="1"/>
  <c r="O518" i="22" s="1"/>
  <c r="X59" i="41" s="1"/>
  <c r="O640" i="22"/>
  <c r="X48" i="105" s="1"/>
  <c r="O377" i="22"/>
  <c r="O386" i="22" s="1"/>
  <c r="O506" i="22" s="1"/>
  <c r="X57" i="41" s="1"/>
  <c r="O616" i="22"/>
  <c r="X44" i="105" s="1"/>
  <c r="O373" i="22"/>
  <c r="O382" i="22" s="1"/>
  <c r="O482" i="22" s="1"/>
  <c r="X53" i="41" s="1"/>
  <c r="N565" i="22"/>
  <c r="T28" i="105" s="1"/>
  <c r="N535" i="22"/>
  <c r="T23" i="105" s="1"/>
  <c r="P541" i="22"/>
  <c r="AD24" i="105" s="1"/>
  <c r="J129" i="74"/>
  <c r="L129" i="74"/>
  <c r="O540" i="22"/>
  <c r="X24" i="105" s="1"/>
  <c r="O534" i="22"/>
  <c r="X23" i="105" s="1"/>
  <c r="O528" i="22"/>
  <c r="X22" i="105" s="1"/>
  <c r="N623" i="22"/>
  <c r="T45" i="105" s="1"/>
  <c r="N403" i="22"/>
  <c r="P623" i="22"/>
  <c r="AD45" i="105" s="1"/>
  <c r="P403" i="22"/>
  <c r="P412" i="22" s="1"/>
  <c r="P489" i="22" s="1"/>
  <c r="AD54" i="41" s="1"/>
  <c r="L27" i="111"/>
  <c r="L33" i="111" s="1"/>
  <c r="L28" i="111"/>
  <c r="L34" i="111" s="1"/>
  <c r="AF187" i="105"/>
  <c r="N585" i="22"/>
  <c r="T35" i="105" s="1"/>
  <c r="N395" i="22"/>
  <c r="O564" i="22"/>
  <c r="X28" i="105" s="1"/>
  <c r="N541" i="22"/>
  <c r="T24" i="105" s="1"/>
  <c r="N573" i="22"/>
  <c r="T33" i="105" s="1"/>
  <c r="N393" i="22"/>
  <c r="N402" i="22" l="1"/>
  <c r="N394" i="22"/>
  <c r="P408" i="22"/>
  <c r="P417" i="22" s="1"/>
  <c r="P519" i="22" s="1"/>
  <c r="AD59" i="41" s="1"/>
  <c r="N404" i="22"/>
  <c r="P164" i="41"/>
  <c r="P166" i="41" s="1"/>
  <c r="P174" i="41" s="1"/>
  <c r="N127" i="22"/>
  <c r="N597" i="22" s="1"/>
  <c r="T37" i="105" s="1"/>
  <c r="O77" i="22"/>
  <c r="O200" i="22" s="1"/>
  <c r="O242" i="22" s="1"/>
  <c r="O188" i="22"/>
  <c r="O97" i="22"/>
  <c r="O183" i="22"/>
  <c r="O221" i="22" s="1"/>
  <c r="O281" i="22" s="1"/>
  <c r="O285" i="22" s="1"/>
  <c r="P73" i="22"/>
  <c r="O82" i="22"/>
  <c r="O565" i="22" s="1"/>
  <c r="Y28" i="105" s="1"/>
  <c r="N68" i="22"/>
  <c r="P67" i="22"/>
  <c r="P528" i="22" s="1"/>
  <c r="AC22" i="105" s="1"/>
  <c r="P189" i="22"/>
  <c r="P461" i="22" s="1"/>
  <c r="P470" i="22" s="1"/>
  <c r="P491" i="22" s="1"/>
  <c r="AF54" i="41" s="1"/>
  <c r="N85" i="22"/>
  <c r="N167" i="22"/>
  <c r="O189" i="22"/>
  <c r="O461" i="22" s="1"/>
  <c r="O470" i="22" s="1"/>
  <c r="O491" i="22" s="1"/>
  <c r="AA54" i="41" s="1"/>
  <c r="O180" i="22"/>
  <c r="O98" i="22"/>
  <c r="O555" i="22" s="1"/>
  <c r="AA26" i="105" s="1"/>
  <c r="P86" i="22"/>
  <c r="N118" i="22"/>
  <c r="N596" i="22" s="1"/>
  <c r="S37" i="105" s="1"/>
  <c r="O184" i="22"/>
  <c r="O648" i="22" s="1"/>
  <c r="Z49" i="105" s="1"/>
  <c r="N143" i="22"/>
  <c r="N97" i="22"/>
  <c r="P163" i="22"/>
  <c r="P628" i="22" s="1"/>
  <c r="AC46" i="105" s="1"/>
  <c r="P100" i="22"/>
  <c r="O171" i="22"/>
  <c r="O623" i="22" s="1"/>
  <c r="Y45" i="105" s="1"/>
  <c r="N87" i="22"/>
  <c r="N161" i="22"/>
  <c r="N373" i="22" s="1"/>
  <c r="O190" i="22"/>
  <c r="O462" i="22" s="1"/>
  <c r="O471" i="22" s="1"/>
  <c r="O497" i="22" s="1"/>
  <c r="AA55" i="41" s="1"/>
  <c r="N80" i="22"/>
  <c r="N553" i="22" s="1"/>
  <c r="T26" i="105" s="1"/>
  <c r="N89" i="22"/>
  <c r="N554" i="22" s="1"/>
  <c r="U26" i="105" s="1"/>
  <c r="O86" i="22"/>
  <c r="O536" i="22" s="1"/>
  <c r="Z23" i="105" s="1"/>
  <c r="O99" i="22"/>
  <c r="N99" i="22"/>
  <c r="P91" i="22"/>
  <c r="O175" i="22"/>
  <c r="O222" i="22" s="1"/>
  <c r="O292" i="22" s="1"/>
  <c r="O296" i="22" s="1"/>
  <c r="N119" i="22"/>
  <c r="N602" i="22" s="1"/>
  <c r="S38" i="105" s="1"/>
  <c r="N117" i="22"/>
  <c r="N141" i="22"/>
  <c r="N95" i="22"/>
  <c r="N537" i="22" s="1"/>
  <c r="V23" i="105" s="1"/>
  <c r="N134" i="22"/>
  <c r="O91" i="22"/>
  <c r="O81" i="22"/>
  <c r="N188" i="22"/>
  <c r="N460" i="22" s="1"/>
  <c r="O162" i="22"/>
  <c r="O622" i="22" s="1"/>
  <c r="X45" i="105" s="1"/>
  <c r="P190" i="22"/>
  <c r="O78" i="22"/>
  <c r="N91" i="22"/>
  <c r="N566" i="22" s="1"/>
  <c r="U28" i="105" s="1"/>
  <c r="N179" i="22"/>
  <c r="N114" i="22"/>
  <c r="N572" i="22" s="1"/>
  <c r="S33" i="105" s="1"/>
  <c r="O194" i="22"/>
  <c r="N174" i="22"/>
  <c r="N641" i="22" s="1"/>
  <c r="T48" i="105" s="1"/>
  <c r="N90" i="22"/>
  <c r="N560" i="22" s="1"/>
  <c r="U27" i="105" s="1"/>
  <c r="O185" i="22"/>
  <c r="O193" i="22"/>
  <c r="N98" i="22"/>
  <c r="N203" i="22" s="1"/>
  <c r="N279" i="22" s="1"/>
  <c r="P85" i="22"/>
  <c r="O80" i="22"/>
  <c r="O553" i="22" s="1"/>
  <c r="Y26" i="105" s="1"/>
  <c r="N71" i="22"/>
  <c r="N70" i="22"/>
  <c r="N202" i="22" s="1"/>
  <c r="N147" i="22"/>
  <c r="N611" i="22" s="1"/>
  <c r="V39" i="105" s="1"/>
  <c r="N144" i="22"/>
  <c r="O95" i="22"/>
  <c r="O192" i="22"/>
  <c r="O643" i="22" s="1"/>
  <c r="AA48" i="105" s="1"/>
  <c r="P69" i="22"/>
  <c r="P167" i="22"/>
  <c r="P223" i="22" s="1"/>
  <c r="P303" i="22" s="1"/>
  <c r="P307" i="22" s="1"/>
  <c r="P188" i="22"/>
  <c r="O170" i="22"/>
  <c r="O402" i="22" s="1"/>
  <c r="O411" i="22" s="1"/>
  <c r="O483" i="22" s="1"/>
  <c r="Y53" i="41" s="1"/>
  <c r="N132" i="22"/>
  <c r="N574" i="22" s="1"/>
  <c r="U33" i="105" s="1"/>
  <c r="N86" i="22"/>
  <c r="N116" i="22"/>
  <c r="O96" i="22"/>
  <c r="O201" i="22" s="1"/>
  <c r="O253" i="22" s="1"/>
  <c r="N175" i="22"/>
  <c r="N137" i="22"/>
  <c r="O181" i="22"/>
  <c r="O191" i="22"/>
  <c r="O637" i="22" s="1"/>
  <c r="AA47" i="105" s="1"/>
  <c r="O88" i="22"/>
  <c r="O548" i="22" s="1"/>
  <c r="Z25" i="105" s="1"/>
  <c r="P87" i="22"/>
  <c r="O174" i="22"/>
  <c r="N72" i="22"/>
  <c r="N558" i="22" s="1"/>
  <c r="S27" i="105" s="1"/>
  <c r="O164" i="22"/>
  <c r="N94" i="22"/>
  <c r="N417" i="22"/>
  <c r="N519" i="22" s="1"/>
  <c r="T59" i="41" s="1"/>
  <c r="K146" i="80"/>
  <c r="K172" i="80" s="1"/>
  <c r="K273" i="80" s="1"/>
  <c r="N115" i="22"/>
  <c r="N578" i="22" s="1"/>
  <c r="S34" i="105" s="1"/>
  <c r="N184" i="22"/>
  <c r="P181" i="22"/>
  <c r="N164" i="22"/>
  <c r="N220" i="22" s="1"/>
  <c r="N81" i="22"/>
  <c r="N180" i="22"/>
  <c r="N145" i="22"/>
  <c r="P68" i="22"/>
  <c r="P534" i="22" s="1"/>
  <c r="AC23" i="105" s="1"/>
  <c r="AC183" i="105" s="1"/>
  <c r="N138" i="22"/>
  <c r="N610" i="22" s="1"/>
  <c r="U39" i="105" s="1"/>
  <c r="N88" i="22"/>
  <c r="O182" i="22"/>
  <c r="O79" i="22"/>
  <c r="O202" i="22" s="1"/>
  <c r="N142" i="22"/>
  <c r="P161" i="22"/>
  <c r="P94" i="22"/>
  <c r="O76" i="22"/>
  <c r="O529" i="22" s="1"/>
  <c r="Y22" i="105" s="1"/>
  <c r="N133" i="22"/>
  <c r="N580" i="22" s="1"/>
  <c r="U34" i="105" s="1"/>
  <c r="N163" i="22"/>
  <c r="N73" i="22"/>
  <c r="O94" i="22"/>
  <c r="O531" i="22" s="1"/>
  <c r="AA22" i="105" s="1"/>
  <c r="N128" i="22"/>
  <c r="N182" i="22"/>
  <c r="O87" i="22"/>
  <c r="N146" i="22"/>
  <c r="N456" i="22" s="1"/>
  <c r="P180" i="22"/>
  <c r="P432" i="22" s="1"/>
  <c r="P441" i="22" s="1"/>
  <c r="P490" i="22" s="1"/>
  <c r="AE54" i="41" s="1"/>
  <c r="N79" i="22"/>
  <c r="O173" i="22"/>
  <c r="O89" i="22"/>
  <c r="O554" i="22" s="1"/>
  <c r="Z26" i="105" s="1"/>
  <c r="N190" i="22"/>
  <c r="N100" i="22"/>
  <c r="P194" i="22"/>
  <c r="N165" i="22"/>
  <c r="N640" i="22" s="1"/>
  <c r="S48" i="105" s="1"/>
  <c r="N120" i="22"/>
  <c r="N370" i="22" s="1"/>
  <c r="P179" i="22"/>
  <c r="O100" i="22"/>
  <c r="N136" i="22"/>
  <c r="N598" i="22" s="1"/>
  <c r="U37" i="105" s="1"/>
  <c r="N135" i="22"/>
  <c r="O179" i="22"/>
  <c r="N193" i="22"/>
  <c r="P185" i="22"/>
  <c r="P654" i="22" s="1"/>
  <c r="AE50" i="105" s="1"/>
  <c r="N126" i="22"/>
  <c r="N396" i="22" s="1"/>
  <c r="N414" i="22" s="1"/>
  <c r="N501" i="22" s="1"/>
  <c r="T56" i="41" s="1"/>
  <c r="N166" i="22"/>
  <c r="O90" i="22"/>
  <c r="N96" i="22"/>
  <c r="N543" i="22" s="1"/>
  <c r="V24" i="105" s="1"/>
  <c r="N189" i="22"/>
  <c r="O172" i="22"/>
  <c r="O629" i="22" s="1"/>
  <c r="Y46" i="105" s="1"/>
  <c r="P96" i="22"/>
  <c r="N185" i="22"/>
  <c r="N437" i="22" s="1"/>
  <c r="O85" i="22"/>
  <c r="O530" i="22" s="1"/>
  <c r="Z22" i="105" s="1"/>
  <c r="O70" i="22"/>
  <c r="P95" i="22"/>
  <c r="N181" i="22"/>
  <c r="N433" i="22" s="1"/>
  <c r="N191" i="22"/>
  <c r="O176" i="22"/>
  <c r="O653" i="22" s="1"/>
  <c r="Y50" i="105" s="1"/>
  <c r="N69" i="22"/>
  <c r="N183" i="22"/>
  <c r="N435" i="22" s="1"/>
  <c r="N192" i="22"/>
  <c r="N464" i="22" s="1"/>
  <c r="N173" i="22"/>
  <c r="N194" i="22"/>
  <c r="P252" i="80"/>
  <c r="N412" i="22"/>
  <c r="N489" i="22" s="1"/>
  <c r="T54" i="41" s="1"/>
  <c r="P259" i="80"/>
  <c r="P239" i="80"/>
  <c r="P241" i="80"/>
  <c r="P255" i="80"/>
  <c r="P258" i="80"/>
  <c r="J148" i="80"/>
  <c r="J174" i="80" s="1"/>
  <c r="J275" i="80" s="1"/>
  <c r="J145" i="80"/>
  <c r="J171" i="80" s="1"/>
  <c r="J272" i="80" s="1"/>
  <c r="K149" i="80"/>
  <c r="K175" i="80" s="1"/>
  <c r="K276" i="80" s="1"/>
  <c r="J146" i="80"/>
  <c r="J172" i="80" s="1"/>
  <c r="J273" i="80" s="1"/>
  <c r="K143" i="80"/>
  <c r="K169" i="80" s="1"/>
  <c r="K270" i="80" s="1"/>
  <c r="J176" i="80"/>
  <c r="K150" i="80"/>
  <c r="J149" i="80"/>
  <c r="J175" i="80" s="1"/>
  <c r="J276" i="80" s="1"/>
  <c r="K147" i="80"/>
  <c r="K173" i="80" s="1"/>
  <c r="K274" i="80" s="1"/>
  <c r="J142" i="80"/>
  <c r="J168" i="80" s="1"/>
  <c r="J269" i="80" s="1"/>
  <c r="K148" i="80"/>
  <c r="K174" i="80" s="1"/>
  <c r="K275" i="80" s="1"/>
  <c r="J147" i="80"/>
  <c r="J173" i="80" s="1"/>
  <c r="J274" i="80" s="1"/>
  <c r="J144" i="80"/>
  <c r="J170" i="80" s="1"/>
  <c r="J271" i="80" s="1"/>
  <c r="J143" i="80"/>
  <c r="J169" i="80" s="1"/>
  <c r="J270" i="80" s="1"/>
  <c r="K145" i="80"/>
  <c r="K171" i="80" s="1"/>
  <c r="K272" i="80" s="1"/>
  <c r="K144" i="80"/>
  <c r="K170" i="80" s="1"/>
  <c r="K271" i="80" s="1"/>
  <c r="N413" i="22"/>
  <c r="N495" i="22" s="1"/>
  <c r="T55" i="41" s="1"/>
  <c r="P244" i="80"/>
  <c r="P242" i="80"/>
  <c r="P260" i="80"/>
  <c r="P243" i="80"/>
  <c r="P254" i="80"/>
  <c r="P246" i="80"/>
  <c r="P202" i="80"/>
  <c r="P253" i="80"/>
  <c r="P256" i="80"/>
  <c r="P245" i="80"/>
  <c r="N411" i="22"/>
  <c r="N483" i="22" s="1"/>
  <c r="T53" i="41" s="1"/>
  <c r="P257" i="80"/>
  <c r="O625" i="22"/>
  <c r="AA45" i="105" s="1"/>
  <c r="N637" i="22"/>
  <c r="V47" i="105" s="1"/>
  <c r="N463" i="22"/>
  <c r="P564" i="22"/>
  <c r="AC28" i="105" s="1"/>
  <c r="AC188" i="105" s="1"/>
  <c r="P205" i="22"/>
  <c r="P301" i="22" s="1"/>
  <c r="P537" i="22"/>
  <c r="AF23" i="105" s="1"/>
  <c r="AF183" i="105" s="1"/>
  <c r="N630" i="22"/>
  <c r="U46" i="105" s="1"/>
  <c r="N534" i="22"/>
  <c r="S23" i="105" s="1"/>
  <c r="N564" i="22"/>
  <c r="S28" i="105" s="1"/>
  <c r="N205" i="22"/>
  <c r="N301" i="22" s="1"/>
  <c r="N603" i="22"/>
  <c r="T38" i="105" s="1"/>
  <c r="N398" i="22"/>
  <c r="O654" i="22"/>
  <c r="Z50" i="105" s="1"/>
  <c r="O437" i="22"/>
  <c r="O446" i="22" s="1"/>
  <c r="O520" i="22" s="1"/>
  <c r="Z59" i="41" s="1"/>
  <c r="O649" i="22"/>
  <c r="AA49" i="105" s="1"/>
  <c r="O465" i="22"/>
  <c r="O474" i="22" s="1"/>
  <c r="O515" i="22" s="1"/>
  <c r="AA58" i="41" s="1"/>
  <c r="N561" i="22"/>
  <c r="V27" i="105" s="1"/>
  <c r="O641" i="22"/>
  <c r="Y48" i="105" s="1"/>
  <c r="O406" i="22"/>
  <c r="N377" i="22"/>
  <c r="O546" i="22"/>
  <c r="X25" i="105" s="1"/>
  <c r="X170" i="105" s="1"/>
  <c r="X172" i="105" s="1"/>
  <c r="X64" i="82" s="1"/>
  <c r="N581" i="22"/>
  <c r="V34" i="105" s="1"/>
  <c r="N452" i="22"/>
  <c r="N549" i="22"/>
  <c r="V25" i="105" s="1"/>
  <c r="P199" i="22"/>
  <c r="P231" i="22" s="1"/>
  <c r="P625" i="22"/>
  <c r="AF45" i="105" s="1"/>
  <c r="O408" i="22"/>
  <c r="O417" i="22" s="1"/>
  <c r="O519" i="22" s="1"/>
  <c r="Y59" i="41" s="1"/>
  <c r="N530" i="22"/>
  <c r="U22" i="105" s="1"/>
  <c r="N540" i="22"/>
  <c r="S24" i="105" s="1"/>
  <c r="N67" i="22"/>
  <c r="O567" i="22"/>
  <c r="AA28" i="105" s="1"/>
  <c r="O630" i="22"/>
  <c r="Z46" i="105" s="1"/>
  <c r="O433" i="22"/>
  <c r="O442" i="22" s="1"/>
  <c r="O496" i="22" s="1"/>
  <c r="Z55" i="41" s="1"/>
  <c r="N599" i="22"/>
  <c r="V37" i="105" s="1"/>
  <c r="N455" i="22"/>
  <c r="P536" i="22"/>
  <c r="AE23" i="105" s="1"/>
  <c r="AE183" i="105" s="1"/>
  <c r="N552" i="22"/>
  <c r="S26" i="105" s="1"/>
  <c r="N631" i="22"/>
  <c r="V46" i="105" s="1"/>
  <c r="N462" i="22"/>
  <c r="N567" i="22"/>
  <c r="V28" i="105" s="1"/>
  <c r="L133" i="74"/>
  <c r="L132" i="74"/>
  <c r="O223" i="22"/>
  <c r="O303" i="22" s="1"/>
  <c r="O307" i="22" s="1"/>
  <c r="O203" i="22"/>
  <c r="O279" i="22" s="1"/>
  <c r="P219" i="22"/>
  <c r="P255" i="22" s="1"/>
  <c r="P259" i="22" s="1"/>
  <c r="N652" i="22"/>
  <c r="S50" i="105" s="1"/>
  <c r="N223" i="22"/>
  <c r="N303" i="22" s="1"/>
  <c r="N307" i="22" s="1"/>
  <c r="N379" i="22"/>
  <c r="N590" i="22"/>
  <c r="S36" i="105" s="1"/>
  <c r="N367" i="22"/>
  <c r="P540" i="22"/>
  <c r="AC24" i="105" s="1"/>
  <c r="AC184" i="105" s="1"/>
  <c r="P201" i="22"/>
  <c r="P253" i="22" s="1"/>
  <c r="N586" i="22"/>
  <c r="U35" i="105" s="1"/>
  <c r="N424" i="22"/>
  <c r="N636" i="22"/>
  <c r="U47" i="105" s="1"/>
  <c r="N434" i="22"/>
  <c r="P630" i="22"/>
  <c r="AE46" i="105" s="1"/>
  <c r="P433" i="22"/>
  <c r="P442" i="22" s="1"/>
  <c r="P496" i="22" s="1"/>
  <c r="AE55" i="41" s="1"/>
  <c r="N655" i="22"/>
  <c r="V50" i="105" s="1"/>
  <c r="N466" i="22"/>
  <c r="P631" i="22"/>
  <c r="AF46" i="105" s="1"/>
  <c r="P462" i="22"/>
  <c r="P471" i="22" s="1"/>
  <c r="P497" i="22" s="1"/>
  <c r="AF55" i="41" s="1"/>
  <c r="O541" i="22"/>
  <c r="Y24" i="105" s="1"/>
  <c r="N618" i="22"/>
  <c r="U44" i="105" s="1"/>
  <c r="N431" i="22"/>
  <c r="O537" i="22"/>
  <c r="AA23" i="105" s="1"/>
  <c r="N397" i="22"/>
  <c r="N648" i="22"/>
  <c r="U49" i="105" s="1"/>
  <c r="N436" i="22"/>
  <c r="N592" i="22"/>
  <c r="U36" i="105" s="1"/>
  <c r="N425" i="22"/>
  <c r="O618" i="22"/>
  <c r="Z44" i="105" s="1"/>
  <c r="O431" i="22"/>
  <c r="O549" i="22"/>
  <c r="AA25" i="105" s="1"/>
  <c r="P530" i="22"/>
  <c r="AE22" i="105" s="1"/>
  <c r="N635" i="22"/>
  <c r="T47" i="105" s="1"/>
  <c r="N405" i="22"/>
  <c r="O635" i="22"/>
  <c r="Y47" i="105" s="1"/>
  <c r="O405" i="22"/>
  <c r="O414" i="22" s="1"/>
  <c r="O501" i="22" s="1"/>
  <c r="Y56" i="41" s="1"/>
  <c r="N546" i="22"/>
  <c r="S25" i="105" s="1"/>
  <c r="N575" i="22"/>
  <c r="V33" i="105" s="1"/>
  <c r="N451" i="22"/>
  <c r="AD183" i="105"/>
  <c r="AD164" i="41"/>
  <c r="AD166" i="41" s="1"/>
  <c r="AD174" i="41" s="1"/>
  <c r="N542" i="22"/>
  <c r="U24" i="105" s="1"/>
  <c r="N642" i="22"/>
  <c r="U48" i="105" s="1"/>
  <c r="P566" i="22"/>
  <c r="AE28" i="105" s="1"/>
  <c r="AE188" i="105" s="1"/>
  <c r="O547" i="22"/>
  <c r="Y25" i="105" s="1"/>
  <c r="J132" i="74"/>
  <c r="J133" i="74"/>
  <c r="P655" i="22"/>
  <c r="AF50" i="105" s="1"/>
  <c r="P466" i="22"/>
  <c r="P475" i="22" s="1"/>
  <c r="P521" i="22" s="1"/>
  <c r="AF59" i="41" s="1"/>
  <c r="N624" i="22"/>
  <c r="U45" i="105" s="1"/>
  <c r="N432" i="22"/>
  <c r="O642" i="22"/>
  <c r="Z48" i="105" s="1"/>
  <c r="O435" i="22"/>
  <c r="O444" i="22" s="1"/>
  <c r="O508" i="22" s="1"/>
  <c r="Z57" i="41" s="1"/>
  <c r="N587" i="22"/>
  <c r="V35" i="105" s="1"/>
  <c r="N453" i="22"/>
  <c r="P619" i="22"/>
  <c r="AF44" i="105" s="1"/>
  <c r="P460" i="22"/>
  <c r="N536" i="22"/>
  <c r="U23" i="105" s="1"/>
  <c r="O655" i="22"/>
  <c r="AA50" i="105" s="1"/>
  <c r="O466" i="22"/>
  <c r="O475" i="22" s="1"/>
  <c r="O521" i="22" s="1"/>
  <c r="AA59" i="41" s="1"/>
  <c r="N406" i="22"/>
  <c r="O624" i="22"/>
  <c r="Z45" i="105" s="1"/>
  <c r="O432" i="22"/>
  <c r="P542" i="22"/>
  <c r="AE24" i="105" s="1"/>
  <c r="AE184" i="105" s="1"/>
  <c r="N619" i="22"/>
  <c r="V44" i="105" s="1"/>
  <c r="AD184" i="105"/>
  <c r="AD182" i="105"/>
  <c r="AD170" i="105"/>
  <c r="AD172" i="105" s="1"/>
  <c r="AD64" i="82" s="1"/>
  <c r="P567" i="22"/>
  <c r="AF28" i="105" s="1"/>
  <c r="AF188" i="105" s="1"/>
  <c r="N548" i="22"/>
  <c r="U25" i="105" s="1"/>
  <c r="N547" i="22"/>
  <c r="T25" i="105" s="1"/>
  <c r="N625" i="22"/>
  <c r="V45" i="105" s="1"/>
  <c r="N461" i="22"/>
  <c r="O404" i="22"/>
  <c r="O413" i="22" s="1"/>
  <c r="O495" i="22" s="1"/>
  <c r="Y55" i="41" s="1"/>
  <c r="N616" i="22"/>
  <c r="S44" i="105" s="1"/>
  <c r="N217" i="22"/>
  <c r="N233" i="22" s="1"/>
  <c r="N237" i="22" s="1"/>
  <c r="O542" i="22"/>
  <c r="Z24" i="105" s="1"/>
  <c r="N591" i="22"/>
  <c r="T36" i="105" s="1"/>
  <c r="N634" i="22"/>
  <c r="S47" i="105" s="1"/>
  <c r="N376" i="22"/>
  <c r="P652" i="22"/>
  <c r="AC50" i="105" s="1"/>
  <c r="P379" i="22"/>
  <c r="P388" i="22" s="1"/>
  <c r="P518" i="22" s="1"/>
  <c r="AC59" i="41" s="1"/>
  <c r="O617" i="22"/>
  <c r="Y44" i="105" s="1"/>
  <c r="N364" i="22"/>
  <c r="N605" i="22"/>
  <c r="V38" i="105" s="1"/>
  <c r="O647" i="22"/>
  <c r="Y49" i="105" s="1"/>
  <c r="O407" i="22"/>
  <c r="O416" i="22" s="1"/>
  <c r="O513" i="22" s="1"/>
  <c r="Y58" i="41" s="1"/>
  <c r="P543" i="22"/>
  <c r="AF24" i="105" s="1"/>
  <c r="AF184" i="105" s="1"/>
  <c r="N654" i="22"/>
  <c r="U50" i="105" s="1"/>
  <c r="N428" i="22"/>
  <c r="N210" i="22"/>
  <c r="N254" i="22" s="1"/>
  <c r="N258" i="22" s="1"/>
  <c r="N584" i="22"/>
  <c r="S35" i="105" s="1"/>
  <c r="N366" i="22"/>
  <c r="O543" i="22"/>
  <c r="AA24" i="105" s="1"/>
  <c r="N647" i="22"/>
  <c r="T49" i="105" s="1"/>
  <c r="N407" i="22"/>
  <c r="N604" i="22"/>
  <c r="U38" i="105" s="1"/>
  <c r="N427" i="22"/>
  <c r="N445" i="22" s="1"/>
  <c r="N514" i="22" s="1"/>
  <c r="U58" i="41" s="1"/>
  <c r="O561" i="22"/>
  <c r="AA27" i="105" s="1"/>
  <c r="N649" i="22"/>
  <c r="V49" i="105" s="1"/>
  <c r="N465" i="22"/>
  <c r="O636" i="22"/>
  <c r="Z47" i="105" s="1"/>
  <c r="O434" i="22"/>
  <c r="P618" i="22"/>
  <c r="AE44" i="105" s="1"/>
  <c r="P431" i="22"/>
  <c r="P440" i="22" s="1"/>
  <c r="P484" i="22" s="1"/>
  <c r="AE53" i="41" s="1"/>
  <c r="O559" i="22"/>
  <c r="Y27" i="105" s="1"/>
  <c r="N212" i="22"/>
  <c r="N280" i="22" s="1"/>
  <c r="N284" i="22" s="1"/>
  <c r="N368" i="22"/>
  <c r="N457" i="22"/>
  <c r="N475" i="22" s="1"/>
  <c r="N521" i="22" s="1"/>
  <c r="V59" i="41" s="1"/>
  <c r="L34" i="53"/>
  <c r="L42" i="53" s="1"/>
  <c r="L48" i="53" s="1"/>
  <c r="L54" i="53" s="1"/>
  <c r="N593" i="22"/>
  <c r="V36" i="105" s="1"/>
  <c r="N454" i="22"/>
  <c r="N646" i="22"/>
  <c r="S49" i="105" s="1"/>
  <c r="N222" i="22"/>
  <c r="N292" i="22" s="1"/>
  <c r="N296" i="22" s="1"/>
  <c r="N378" i="22"/>
  <c r="O560" i="22"/>
  <c r="Z27" i="105" s="1"/>
  <c r="P616" i="22"/>
  <c r="AC44" i="105" s="1"/>
  <c r="P217" i="22"/>
  <c r="P233" i="22" s="1"/>
  <c r="P237" i="22" s="1"/>
  <c r="P373" i="22"/>
  <c r="P531" i="22"/>
  <c r="AF22" i="105" s="1"/>
  <c r="P469" i="22"/>
  <c r="P485" i="22" s="1"/>
  <c r="AF53" i="41" s="1"/>
  <c r="N628" i="22"/>
  <c r="S46" i="105" s="1"/>
  <c r="N219" i="22"/>
  <c r="N255" i="22" s="1"/>
  <c r="N259" i="22" s="1"/>
  <c r="N375" i="22"/>
  <c r="N608" i="22"/>
  <c r="S39" i="105" s="1"/>
  <c r="O619" i="22"/>
  <c r="AA44" i="105" s="1"/>
  <c r="O460" i="22"/>
  <c r="O469" i="22" s="1"/>
  <c r="O485" i="22" s="1"/>
  <c r="AA53" i="41" s="1"/>
  <c r="N559" i="22"/>
  <c r="T27" i="105" s="1"/>
  <c r="O566" i="22"/>
  <c r="Z28" i="105" s="1"/>
  <c r="O464" i="22"/>
  <c r="O473" i="22" s="1"/>
  <c r="O509" i="22" s="1"/>
  <c r="AA57" i="41" s="1"/>
  <c r="N643" i="22"/>
  <c r="V48" i="105" s="1"/>
  <c r="O634" i="22"/>
  <c r="X47" i="105" s="1"/>
  <c r="O220" i="22"/>
  <c r="O376" i="22"/>
  <c r="O385" i="22" s="1"/>
  <c r="O500" i="22" s="1"/>
  <c r="X56" i="41" s="1"/>
  <c r="N531" i="22"/>
  <c r="V22" i="105" s="1"/>
  <c r="P27" i="111"/>
  <c r="P33" i="111" s="1"/>
  <c r="P28" i="111"/>
  <c r="P34" i="111" s="1"/>
  <c r="L59" i="80"/>
  <c r="L200" i="80" s="1"/>
  <c r="N204" i="22" l="1"/>
  <c r="N290" i="22" s="1"/>
  <c r="N369" i="22"/>
  <c r="P382" i="22"/>
  <c r="P482" i="22" s="1"/>
  <c r="AC53" i="41" s="1"/>
  <c r="O436" i="22"/>
  <c r="O445" i="22" s="1"/>
  <c r="O514" i="22" s="1"/>
  <c r="Z58" i="41" s="1"/>
  <c r="O443" i="22"/>
  <c r="O502" i="22" s="1"/>
  <c r="Z56" i="41" s="1"/>
  <c r="N416" i="22"/>
  <c r="N513" i="22" s="1"/>
  <c r="T58" i="41" s="1"/>
  <c r="N471" i="22"/>
  <c r="N497" i="22" s="1"/>
  <c r="V55" i="41" s="1"/>
  <c r="P375" i="22"/>
  <c r="P384" i="22" s="1"/>
  <c r="P494" i="22" s="1"/>
  <c r="AC55" i="41" s="1"/>
  <c r="N201" i="22"/>
  <c r="N253" i="22" s="1"/>
  <c r="N221" i="22"/>
  <c r="N281" i="22" s="1"/>
  <c r="N285" i="22" s="1"/>
  <c r="N200" i="22"/>
  <c r="N242" i="22" s="1"/>
  <c r="N213" i="22"/>
  <c r="N291" i="22" s="1"/>
  <c r="N295" i="22" s="1"/>
  <c r="O440" i="22"/>
  <c r="O484" i="22" s="1"/>
  <c r="Z53" i="41" s="1"/>
  <c r="O535" i="22"/>
  <c r="Y23" i="105" s="1"/>
  <c r="N211" i="22"/>
  <c r="N269" i="22" s="1"/>
  <c r="N273" i="22" s="1"/>
  <c r="O415" i="22"/>
  <c r="O507" i="22" s="1"/>
  <c r="Y57" i="41" s="1"/>
  <c r="O199" i="22"/>
  <c r="O231" i="22" s="1"/>
  <c r="N214" i="22"/>
  <c r="N302" i="22" s="1"/>
  <c r="N306" i="22" s="1"/>
  <c r="N308" i="22" s="1"/>
  <c r="N423" i="22"/>
  <c r="N441" i="22" s="1"/>
  <c r="N490" i="22" s="1"/>
  <c r="U54" i="41" s="1"/>
  <c r="O219" i="22"/>
  <c r="O255" i="22" s="1"/>
  <c r="O259" i="22" s="1"/>
  <c r="N208" i="22"/>
  <c r="N232" i="22" s="1"/>
  <c r="N236" i="22" s="1"/>
  <c r="N365" i="22"/>
  <c r="P624" i="22"/>
  <c r="AE45" i="105" s="1"/>
  <c r="P200" i="22"/>
  <c r="P242" i="22" s="1"/>
  <c r="N422" i="22"/>
  <c r="O463" i="22"/>
  <c r="O472" i="22" s="1"/>
  <c r="O503" i="22" s="1"/>
  <c r="AA56" i="41" s="1"/>
  <c r="O205" i="22"/>
  <c r="O301" i="22" s="1"/>
  <c r="O308" i="22" s="1"/>
  <c r="N209" i="22"/>
  <c r="N243" i="22" s="1"/>
  <c r="N247" i="22" s="1"/>
  <c r="O631" i="22"/>
  <c r="AA46" i="105" s="1"/>
  <c r="N555" i="22"/>
  <c r="V26" i="105" s="1"/>
  <c r="O218" i="22"/>
  <c r="O244" i="22" s="1"/>
  <c r="O248" i="22" s="1"/>
  <c r="O249" i="22" s="1"/>
  <c r="N426" i="22"/>
  <c r="N444" i="22" s="1"/>
  <c r="N508" i="22" s="1"/>
  <c r="U57" i="41" s="1"/>
  <c r="P437" i="22"/>
  <c r="P446" i="22" s="1"/>
  <c r="P520" i="22" s="1"/>
  <c r="AE59" i="41" s="1"/>
  <c r="O403" i="22"/>
  <c r="O412" i="22" s="1"/>
  <c r="O489" i="22" s="1"/>
  <c r="Y54" i="41" s="1"/>
  <c r="O374" i="22"/>
  <c r="O383" i="22" s="1"/>
  <c r="O488" i="22" s="1"/>
  <c r="X54" i="41" s="1"/>
  <c r="X164" i="41" s="1"/>
  <c r="X166" i="41" s="1"/>
  <c r="X174" i="41" s="1"/>
  <c r="O441" i="22"/>
  <c r="O490" i="22" s="1"/>
  <c r="Z54" i="41" s="1"/>
  <c r="Z164" i="41" s="1"/>
  <c r="Z166" i="41" s="1"/>
  <c r="Z174" i="41" s="1"/>
  <c r="P162" i="22"/>
  <c r="O204" i="22"/>
  <c r="O290" i="22" s="1"/>
  <c r="O297" i="22"/>
  <c r="O189" i="80" s="1"/>
  <c r="T164" i="41"/>
  <c r="T166" i="41" s="1"/>
  <c r="T174" i="41" s="1"/>
  <c r="N162" i="22"/>
  <c r="N218" i="22" s="1"/>
  <c r="N244" i="22" s="1"/>
  <c r="N248" i="22" s="1"/>
  <c r="O217" i="22"/>
  <c r="O233" i="22" s="1"/>
  <c r="O237" i="22" s="1"/>
  <c r="O238" i="22" s="1"/>
  <c r="N469" i="22"/>
  <c r="N485" i="22" s="1"/>
  <c r="V53" i="41" s="1"/>
  <c r="N388" i="22"/>
  <c r="N518" i="22" s="1"/>
  <c r="S59" i="41" s="1"/>
  <c r="N446" i="22"/>
  <c r="N520" i="22" s="1"/>
  <c r="U59" i="41" s="1"/>
  <c r="N443" i="22"/>
  <c r="N502" i="22" s="1"/>
  <c r="U56" i="41" s="1"/>
  <c r="Y116" i="41" s="1"/>
  <c r="Y128" i="41" s="1"/>
  <c r="K176" i="80"/>
  <c r="K177" i="80" s="1"/>
  <c r="K208" i="80"/>
  <c r="J177" i="80"/>
  <c r="N472" i="22"/>
  <c r="N503" i="22" s="1"/>
  <c r="V56" i="41" s="1"/>
  <c r="N386" i="22"/>
  <c r="N506" i="22" s="1"/>
  <c r="S57" i="41" s="1"/>
  <c r="N286" i="22"/>
  <c r="N188" i="80" s="1"/>
  <c r="N385" i="22"/>
  <c r="N500" i="22" s="1"/>
  <c r="S56" i="41" s="1"/>
  <c r="X117" i="41" s="1"/>
  <c r="X129" i="41" s="1"/>
  <c r="N297" i="22"/>
  <c r="N189" i="80" s="1"/>
  <c r="N191" i="80" s="1"/>
  <c r="N192" i="80" s="1"/>
  <c r="N473" i="22"/>
  <c r="N509" i="22" s="1"/>
  <c r="V57" i="41" s="1"/>
  <c r="N384" i="22"/>
  <c r="N494" i="22" s="1"/>
  <c r="S55" i="41" s="1"/>
  <c r="N442" i="22"/>
  <c r="N496" i="22" s="1"/>
  <c r="U55" i="41" s="1"/>
  <c r="M43" i="53"/>
  <c r="M49" i="53" s="1"/>
  <c r="N470" i="22"/>
  <c r="N491" i="22" s="1"/>
  <c r="V54" i="41" s="1"/>
  <c r="N387" i="22"/>
  <c r="N512" i="22" s="1"/>
  <c r="S58" i="41" s="1"/>
  <c r="N474" i="22"/>
  <c r="N515" i="22" s="1"/>
  <c r="V58" i="41" s="1"/>
  <c r="N440" i="22"/>
  <c r="N484" i="22" s="1"/>
  <c r="U53" i="41" s="1"/>
  <c r="P238" i="22"/>
  <c r="P56" i="80" s="1"/>
  <c r="AD189" i="105"/>
  <c r="AE164" i="41"/>
  <c r="AE166" i="41" s="1"/>
  <c r="AE174" i="41" s="1"/>
  <c r="T153" i="41"/>
  <c r="T114" i="41"/>
  <c r="T126" i="41" s="1"/>
  <c r="Y114" i="41"/>
  <c r="Y126" i="41" s="1"/>
  <c r="T117" i="41"/>
  <c r="T129" i="41" s="1"/>
  <c r="Y117" i="41"/>
  <c r="Y129" i="41" s="1"/>
  <c r="X153" i="41"/>
  <c r="AA119" i="41"/>
  <c r="AA131" i="41" s="1"/>
  <c r="AA115" i="41"/>
  <c r="AA127" i="41" s="1"/>
  <c r="AA116" i="41"/>
  <c r="AA128" i="41" s="1"/>
  <c r="AA114" i="41"/>
  <c r="AA126" i="41" s="1"/>
  <c r="V116" i="41"/>
  <c r="V128" i="41" s="1"/>
  <c r="AA153" i="41"/>
  <c r="AA164" i="41"/>
  <c r="AA166" i="41" s="1"/>
  <c r="AA174" i="41" s="1"/>
  <c r="S115" i="41"/>
  <c r="S127" i="41" s="1"/>
  <c r="S120" i="41"/>
  <c r="S132" i="41" s="1"/>
  <c r="S117" i="41"/>
  <c r="S129" i="41" s="1"/>
  <c r="T115" i="41"/>
  <c r="T127" i="41" s="1"/>
  <c r="Y121" i="41"/>
  <c r="Y133" i="41" s="1"/>
  <c r="N622" i="22"/>
  <c r="S45" i="105" s="1"/>
  <c r="Y170" i="105"/>
  <c r="Y172" i="105" s="1"/>
  <c r="Y64" i="82" s="1"/>
  <c r="Y186" i="105"/>
  <c r="Y188" i="105"/>
  <c r="Y187" i="105"/>
  <c r="Y183" i="105"/>
  <c r="Y185" i="105"/>
  <c r="Y182" i="105"/>
  <c r="Y184" i="105"/>
  <c r="L20" i="74"/>
  <c r="L204" i="80"/>
  <c r="L206" i="80" s="1"/>
  <c r="L257" i="80"/>
  <c r="L252" i="80"/>
  <c r="L256" i="80"/>
  <c r="L258" i="80"/>
  <c r="L259" i="80"/>
  <c r="L254" i="80"/>
  <c r="L253" i="80"/>
  <c r="L255" i="80"/>
  <c r="L69" i="53"/>
  <c r="L71" i="53"/>
  <c r="L73" i="53" s="1"/>
  <c r="M44" i="53"/>
  <c r="M50" i="53" s="1"/>
  <c r="L44" i="53"/>
  <c r="L50" i="53" s="1"/>
  <c r="L43" i="53"/>
  <c r="L49" i="53" s="1"/>
  <c r="AC170" i="105"/>
  <c r="AC172" i="105" s="1"/>
  <c r="AC64" i="82" s="1"/>
  <c r="AC182" i="105"/>
  <c r="AC189" i="105" s="1"/>
  <c r="Z170" i="105"/>
  <c r="Z172" i="105" s="1"/>
  <c r="Z64" i="82" s="1"/>
  <c r="Z185" i="105"/>
  <c r="Z187" i="105"/>
  <c r="Z182" i="105"/>
  <c r="Z184" i="105"/>
  <c r="Z183" i="105"/>
  <c r="Z186" i="105"/>
  <c r="Z188" i="105"/>
  <c r="P31" i="53"/>
  <c r="O270" i="22"/>
  <c r="O274" i="22" s="1"/>
  <c r="O22" i="112"/>
  <c r="Y164" i="41"/>
  <c r="Y166" i="41" s="1"/>
  <c r="Y174" i="41" s="1"/>
  <c r="N260" i="22"/>
  <c r="N270" i="22"/>
  <c r="N274" i="22" s="1"/>
  <c r="N22" i="112"/>
  <c r="P260" i="22"/>
  <c r="N268" i="22"/>
  <c r="N20" i="112"/>
  <c r="V170" i="105"/>
  <c r="V172" i="105" s="1"/>
  <c r="V64" i="82" s="1"/>
  <c r="H234" i="87" a="1"/>
  <c r="H234" i="87" s="1"/>
  <c r="H236" i="87" s="1"/>
  <c r="AF164" i="41"/>
  <c r="AF166" i="41" s="1"/>
  <c r="AF174" i="41" s="1"/>
  <c r="O260" i="22"/>
  <c r="T170" i="105"/>
  <c r="T172" i="105" s="1"/>
  <c r="T64" i="82" s="1"/>
  <c r="AE182" i="105"/>
  <c r="AE189" i="105" s="1"/>
  <c r="AE170" i="105"/>
  <c r="AE172" i="105" s="1"/>
  <c r="AE64" i="82" s="1"/>
  <c r="AF182" i="105"/>
  <c r="AF189" i="105" s="1"/>
  <c r="AF170" i="105"/>
  <c r="AF172" i="105" s="1"/>
  <c r="AF64" i="82" s="1"/>
  <c r="U115" i="41"/>
  <c r="U127" i="41" s="1"/>
  <c r="N415" i="22"/>
  <c r="N507" i="22" s="1"/>
  <c r="T57" i="41" s="1"/>
  <c r="P622" i="22"/>
  <c r="AC45" i="105" s="1"/>
  <c r="P218" i="22"/>
  <c r="P244" i="22" s="1"/>
  <c r="P248" i="22" s="1"/>
  <c r="P249" i="22" s="1"/>
  <c r="P374" i="22"/>
  <c r="P383" i="22" s="1"/>
  <c r="P488" i="22" s="1"/>
  <c r="AC54" i="41" s="1"/>
  <c r="N528" i="22"/>
  <c r="S22" i="105" s="1"/>
  <c r="N199" i="22"/>
  <c r="N231" i="22" s="1"/>
  <c r="N238" i="22" s="1"/>
  <c r="N382" i="22"/>
  <c r="N482" i="22" s="1"/>
  <c r="S53" i="41" s="1"/>
  <c r="O268" i="22"/>
  <c r="O20" i="112"/>
  <c r="P308" i="22"/>
  <c r="U170" i="105"/>
  <c r="U172" i="105" s="1"/>
  <c r="U64" i="82" s="1"/>
  <c r="AA170" i="105"/>
  <c r="AA172" i="105" s="1"/>
  <c r="AA64" i="82" s="1"/>
  <c r="AA188" i="105"/>
  <c r="AA183" i="105"/>
  <c r="AA185" i="105"/>
  <c r="AA186" i="105"/>
  <c r="AA187" i="105"/>
  <c r="AA184" i="105"/>
  <c r="AA182" i="105"/>
  <c r="X185" i="105"/>
  <c r="X186" i="105"/>
  <c r="X182" i="105"/>
  <c r="X183" i="105"/>
  <c r="X184" i="105"/>
  <c r="X187" i="105"/>
  <c r="X188" i="105"/>
  <c r="Z153" i="41"/>
  <c r="M42" i="53"/>
  <c r="M48" i="53" s="1"/>
  <c r="M54" i="53" s="1"/>
  <c r="Y153" i="41"/>
  <c r="O286" i="22"/>
  <c r="O188" i="80" s="1"/>
  <c r="O57" i="80" l="1"/>
  <c r="O32" i="53"/>
  <c r="O191" i="80"/>
  <c r="O192" i="80" s="1"/>
  <c r="U117" i="41"/>
  <c r="U129" i="41" s="1"/>
  <c r="V118" i="41"/>
  <c r="V130" i="41" s="1"/>
  <c r="Z120" i="41"/>
  <c r="Z132" i="41" s="1"/>
  <c r="Z117" i="41"/>
  <c r="Z129" i="41" s="1"/>
  <c r="N21" i="112"/>
  <c r="N36" i="112" s="1"/>
  <c r="U118" i="41"/>
  <c r="U130" i="41" s="1"/>
  <c r="S153" i="41"/>
  <c r="N249" i="22"/>
  <c r="U114" i="41"/>
  <c r="U126" i="41" s="1"/>
  <c r="U116" i="41"/>
  <c r="U128" i="41" s="1"/>
  <c r="V164" i="41"/>
  <c r="V166" i="41" s="1"/>
  <c r="V174" i="41" s="1"/>
  <c r="O275" i="22"/>
  <c r="O16" i="111" s="1"/>
  <c r="V114" i="41"/>
  <c r="V126" i="41" s="1"/>
  <c r="AD136" i="41" s="1"/>
  <c r="V119" i="41"/>
  <c r="V131" i="41" s="1"/>
  <c r="V115" i="41"/>
  <c r="V127" i="41" s="1"/>
  <c r="O31" i="53"/>
  <c r="O56" i="80"/>
  <c r="AA118" i="41"/>
  <c r="AA130" i="41" s="1"/>
  <c r="U153" i="41"/>
  <c r="U120" i="41"/>
  <c r="U132" i="41" s="1"/>
  <c r="T116" i="41"/>
  <c r="T128" i="41" s="1"/>
  <c r="J138" i="41" s="1"/>
  <c r="Z121" i="41"/>
  <c r="Z133" i="41" s="1"/>
  <c r="Y119" i="41"/>
  <c r="Y131" i="41" s="1"/>
  <c r="AA120" i="41"/>
  <c r="AA132" i="41" s="1"/>
  <c r="Z114" i="41"/>
  <c r="Z126" i="41" s="1"/>
  <c r="V121" i="41"/>
  <c r="V133" i="41" s="1"/>
  <c r="T120" i="41"/>
  <c r="T132" i="41" s="1"/>
  <c r="V117" i="41"/>
  <c r="V129" i="41" s="1"/>
  <c r="AD139" i="41" s="1"/>
  <c r="Z118" i="41"/>
  <c r="Z130" i="41" s="1"/>
  <c r="S119" i="41"/>
  <c r="S131" i="41" s="1"/>
  <c r="V120" i="41"/>
  <c r="V132" i="41" s="1"/>
  <c r="N374" i="22"/>
  <c r="N383" i="22" s="1"/>
  <c r="N488" i="22" s="1"/>
  <c r="S54" i="41" s="1"/>
  <c r="T119" i="41"/>
  <c r="T131" i="41" s="1"/>
  <c r="Z116" i="41"/>
  <c r="Z128" i="41" s="1"/>
  <c r="Y120" i="41"/>
  <c r="Y132" i="41" s="1"/>
  <c r="AA117" i="41"/>
  <c r="AA129" i="41" s="1"/>
  <c r="Z115" i="41"/>
  <c r="Z127" i="41" s="1"/>
  <c r="V153" i="41"/>
  <c r="Z119" i="41"/>
  <c r="Z131" i="41" s="1"/>
  <c r="X120" i="41"/>
  <c r="X132" i="41" s="1"/>
  <c r="Y115" i="41"/>
  <c r="Y127" i="41" s="1"/>
  <c r="U121" i="41"/>
  <c r="U133" i="41" s="1"/>
  <c r="T118" i="41"/>
  <c r="T130" i="41" s="1"/>
  <c r="X118" i="41"/>
  <c r="X130" i="41" s="1"/>
  <c r="X115" i="41"/>
  <c r="X127" i="41" s="1"/>
  <c r="T137" i="41" s="1"/>
  <c r="T121" i="41"/>
  <c r="T133" i="41" s="1"/>
  <c r="X121" i="41"/>
  <c r="X133" i="41" s="1"/>
  <c r="Y118" i="41"/>
  <c r="Y130" i="41" s="1"/>
  <c r="S116" i="41"/>
  <c r="S128" i="41" s="1"/>
  <c r="AD138" i="41" s="1"/>
  <c r="X116" i="41"/>
  <c r="X128" i="41" s="1"/>
  <c r="X119" i="41"/>
  <c r="X131" i="41" s="1"/>
  <c r="AA121" i="41"/>
  <c r="AA133" i="41" s="1"/>
  <c r="S118" i="41"/>
  <c r="S130" i="41" s="1"/>
  <c r="X114" i="41"/>
  <c r="X126" i="41" s="1"/>
  <c r="S121" i="41"/>
  <c r="S133" i="41" s="1"/>
  <c r="U119" i="41"/>
  <c r="U131" i="41" s="1"/>
  <c r="S114" i="41"/>
  <c r="S126" i="41" s="1"/>
  <c r="T136" i="41" s="1"/>
  <c r="U164" i="41"/>
  <c r="U166" i="41" s="1"/>
  <c r="U174" i="41" s="1"/>
  <c r="Y189" i="105"/>
  <c r="N275" i="22"/>
  <c r="N18" i="74" s="1"/>
  <c r="P57" i="80"/>
  <c r="P32" i="53"/>
  <c r="N31" i="53"/>
  <c r="N56" i="80"/>
  <c r="H693" i="22" a="1"/>
  <c r="H693" i="22" s="1"/>
  <c r="O18" i="74"/>
  <c r="N37" i="112"/>
  <c r="P33" i="53"/>
  <c r="P264" i="22"/>
  <c r="P17" i="111" s="1"/>
  <c r="P58" i="80"/>
  <c r="L77" i="74"/>
  <c r="L76" i="74"/>
  <c r="L72" i="74"/>
  <c r="L73" i="74"/>
  <c r="L78" i="74"/>
  <c r="L75" i="74"/>
  <c r="L74" i="74"/>
  <c r="AC137" i="41"/>
  <c r="AF137" i="41"/>
  <c r="O202" i="80"/>
  <c r="O258" i="80"/>
  <c r="O252" i="80"/>
  <c r="O254" i="80"/>
  <c r="O246" i="80"/>
  <c r="O242" i="80"/>
  <c r="O257" i="80"/>
  <c r="O253" i="80"/>
  <c r="O245" i="80"/>
  <c r="O239" i="80"/>
  <c r="O240" i="80"/>
  <c r="O259" i="80"/>
  <c r="O244" i="80"/>
  <c r="O256" i="80"/>
  <c r="O241" i="80"/>
  <c r="O255" i="80"/>
  <c r="O243" i="80"/>
  <c r="O260" i="80"/>
  <c r="X189" i="105"/>
  <c r="AA189" i="105"/>
  <c r="N241" i="80"/>
  <c r="N242" i="80"/>
  <c r="N244" i="80"/>
  <c r="N239" i="80"/>
  <c r="N245" i="80"/>
  <c r="N202" i="80"/>
  <c r="N240" i="80"/>
  <c r="N243" i="80"/>
  <c r="N246" i="80"/>
  <c r="N253" i="80"/>
  <c r="N252" i="80"/>
  <c r="N257" i="80"/>
  <c r="N259" i="80"/>
  <c r="N256" i="80"/>
  <c r="N258" i="80"/>
  <c r="N254" i="80"/>
  <c r="N255" i="80"/>
  <c r="N260" i="80"/>
  <c r="N32" i="53"/>
  <c r="N57" i="80"/>
  <c r="N33" i="53"/>
  <c r="N58" i="80"/>
  <c r="N264" i="22"/>
  <c r="N17" i="111" s="1"/>
  <c r="L79" i="53"/>
  <c r="L85" i="53" s="1"/>
  <c r="M79" i="53"/>
  <c r="M85" i="53" s="1"/>
  <c r="O36" i="112"/>
  <c r="O37" i="112"/>
  <c r="S170" i="105"/>
  <c r="S172" i="105" s="1"/>
  <c r="S64" i="82" s="1"/>
  <c r="O58" i="80"/>
  <c r="O59" i="80" s="1"/>
  <c r="O200" i="80" s="1"/>
  <c r="O33" i="53"/>
  <c r="O264" i="22"/>
  <c r="O17" i="111" s="1"/>
  <c r="Z189" i="105"/>
  <c r="L77" i="53"/>
  <c r="L83" i="53" s="1"/>
  <c r="M77" i="53"/>
  <c r="M83" i="53" s="1"/>
  <c r="A4" i="87"/>
  <c r="J35" i="55"/>
  <c r="J141" i="41"/>
  <c r="S139" i="41"/>
  <c r="V139" i="41"/>
  <c r="J139" i="41"/>
  <c r="N139" i="41"/>
  <c r="M139" i="41"/>
  <c r="S164" i="41"/>
  <c r="S166" i="41" s="1"/>
  <c r="S174" i="41" s="1"/>
  <c r="AC164" i="41"/>
  <c r="AC166" i="41" s="1"/>
  <c r="AC174" i="41" s="1"/>
  <c r="Y136" i="41"/>
  <c r="J136" i="41" l="1"/>
  <c r="Z136" i="41"/>
  <c r="P139" i="41"/>
  <c r="T139" i="41"/>
  <c r="N137" i="41"/>
  <c r="AD137" i="41"/>
  <c r="P141" i="41"/>
  <c r="N138" i="41"/>
  <c r="O143" i="41"/>
  <c r="AE140" i="41"/>
  <c r="AG136" i="41"/>
  <c r="Z137" i="41"/>
  <c r="S136" i="41"/>
  <c r="AE139" i="41"/>
  <c r="AG139" i="41"/>
  <c r="AA137" i="41"/>
  <c r="V137" i="41"/>
  <c r="P137" i="41"/>
  <c r="S137" i="41"/>
  <c r="X139" i="41"/>
  <c r="Y137" i="41"/>
  <c r="U136" i="41"/>
  <c r="Y139" i="41"/>
  <c r="U137" i="41"/>
  <c r="AA139" i="41"/>
  <c r="U139" i="41"/>
  <c r="AG137" i="41"/>
  <c r="X137" i="41"/>
  <c r="J137" i="41"/>
  <c r="AF139" i="41"/>
  <c r="O137" i="41"/>
  <c r="AF136" i="41"/>
  <c r="AF145" i="41" s="1"/>
  <c r="AF147" i="41" s="1" a="1"/>
  <c r="Z139" i="41"/>
  <c r="AE137" i="41"/>
  <c r="O139" i="41"/>
  <c r="AC139" i="41"/>
  <c r="M137" i="41"/>
  <c r="S138" i="41"/>
  <c r="O138" i="41"/>
  <c r="X138" i="41"/>
  <c r="AC140" i="41"/>
  <c r="T138" i="41"/>
  <c r="Z138" i="41"/>
  <c r="AA138" i="41"/>
  <c r="V138" i="41"/>
  <c r="AG138" i="41"/>
  <c r="J143" i="41"/>
  <c r="AE138" i="41"/>
  <c r="AE145" i="41" s="1"/>
  <c r="AE147" i="41" s="1" a="1"/>
  <c r="AE147" i="41" s="1"/>
  <c r="AE149" i="41" s="1"/>
  <c r="P138" i="41"/>
  <c r="AG143" i="41"/>
  <c r="AF138" i="41"/>
  <c r="AC138" i="41"/>
  <c r="N143" i="41"/>
  <c r="Y138" i="41"/>
  <c r="M138" i="41"/>
  <c r="U138" i="41"/>
  <c r="M140" i="41"/>
  <c r="AF142" i="41"/>
  <c r="Y142" i="41"/>
  <c r="AD140" i="41"/>
  <c r="AG140" i="41"/>
  <c r="AF140" i="41"/>
  <c r="Y141" i="41"/>
  <c r="AF141" i="41"/>
  <c r="AA140" i="41"/>
  <c r="X140" i="41"/>
  <c r="O140" i="41"/>
  <c r="AC141" i="41"/>
  <c r="Y140" i="41"/>
  <c r="V140" i="41"/>
  <c r="P140" i="41"/>
  <c r="M142" i="41"/>
  <c r="N140" i="41"/>
  <c r="J140" i="41"/>
  <c r="AC142" i="41"/>
  <c r="Z140" i="41"/>
  <c r="U140" i="41"/>
  <c r="T140" i="41"/>
  <c r="AD142" i="41"/>
  <c r="S140" i="41"/>
  <c r="S145" i="41" s="1"/>
  <c r="S147" i="41" s="1" a="1"/>
  <c r="M91" i="53"/>
  <c r="M267" i="53" s="1"/>
  <c r="M78" i="83" s="1"/>
  <c r="M127" i="83" s="1"/>
  <c r="M127" i="72" s="1"/>
  <c r="M197" i="72" s="1"/>
  <c r="M227" i="72" s="1"/>
  <c r="P34" i="53"/>
  <c r="P42" i="53" s="1"/>
  <c r="P48" i="53" s="1"/>
  <c r="P54" i="53" s="1"/>
  <c r="Z141" i="41"/>
  <c r="AE143" i="41"/>
  <c r="AG141" i="41"/>
  <c r="AD141" i="41"/>
  <c r="X141" i="41"/>
  <c r="V142" i="41"/>
  <c r="T142" i="41"/>
  <c r="M143" i="41"/>
  <c r="U141" i="41"/>
  <c r="AA141" i="41"/>
  <c r="N142" i="41"/>
  <c r="U142" i="41"/>
  <c r="S143" i="41"/>
  <c r="M141" i="41"/>
  <c r="V141" i="41"/>
  <c r="O142" i="41"/>
  <c r="AG142" i="41"/>
  <c r="AG145" i="41" s="1"/>
  <c r="AG147" i="41" s="1"/>
  <c r="AG149" i="41" s="1"/>
  <c r="J142" i="41"/>
  <c r="AD143" i="41"/>
  <c r="S141" i="41"/>
  <c r="T141" i="41"/>
  <c r="AA142" i="41"/>
  <c r="Z142" i="41"/>
  <c r="X142" i="41"/>
  <c r="O141" i="41"/>
  <c r="N141" i="41"/>
  <c r="S142" i="41"/>
  <c r="AE142" i="41"/>
  <c r="AE141" i="41"/>
  <c r="L91" i="53"/>
  <c r="L267" i="53" s="1"/>
  <c r="L78" i="83" s="1"/>
  <c r="L129" i="83" s="1"/>
  <c r="L129" i="72" s="1"/>
  <c r="L199" i="72" s="1"/>
  <c r="L229" i="72" s="1"/>
  <c r="P142" i="41"/>
  <c r="O136" i="41"/>
  <c r="Y143" i="41"/>
  <c r="Y145" i="41" s="1"/>
  <c r="Y147" i="41" s="1" a="1"/>
  <c r="P136" i="41"/>
  <c r="X136" i="41"/>
  <c r="V143" i="41"/>
  <c r="AA143" i="41"/>
  <c r="AC136" i="41"/>
  <c r="M136" i="41"/>
  <c r="AF143" i="41"/>
  <c r="Z143" i="41"/>
  <c r="V136" i="41"/>
  <c r="N136" i="41"/>
  <c r="AA136" i="41"/>
  <c r="AC143" i="41"/>
  <c r="X143" i="41"/>
  <c r="X145" i="41" s="1"/>
  <c r="X147" i="41" s="1" a="1"/>
  <c r="P59" i="80"/>
  <c r="P200" i="80" s="1"/>
  <c r="P20" i="74" s="1"/>
  <c r="N16" i="111"/>
  <c r="N27" i="111" s="1"/>
  <c r="N33" i="111" s="1"/>
  <c r="U143" i="41"/>
  <c r="T143" i="41"/>
  <c r="AE136" i="41"/>
  <c r="P143" i="41"/>
  <c r="J108" i="74"/>
  <c r="J140" i="74" s="1"/>
  <c r="L108" i="74"/>
  <c r="L140" i="74" s="1"/>
  <c r="J103" i="74"/>
  <c r="J135" i="74" s="1"/>
  <c r="L103" i="74"/>
  <c r="L135" i="74" s="1"/>
  <c r="L102" i="74"/>
  <c r="L134" i="74" s="1"/>
  <c r="J102" i="74"/>
  <c r="J134" i="74" s="1"/>
  <c r="L106" i="74"/>
  <c r="L138" i="74" s="1"/>
  <c r="J106" i="74"/>
  <c r="J138" i="74" s="1"/>
  <c r="L107" i="74"/>
  <c r="L139" i="74" s="1"/>
  <c r="J107" i="74"/>
  <c r="J139" i="74" s="1"/>
  <c r="J104" i="74"/>
  <c r="J136" i="74" s="1"/>
  <c r="L104" i="74"/>
  <c r="L136" i="74" s="1"/>
  <c r="J105" i="74"/>
  <c r="J137" i="74" s="1"/>
  <c r="L105" i="74"/>
  <c r="L137" i="74" s="1"/>
  <c r="O20" i="74"/>
  <c r="O204" i="80"/>
  <c r="O206" i="80" s="1"/>
  <c r="L131" i="83"/>
  <c r="L131" i="72" s="1"/>
  <c r="L201" i="72" s="1"/>
  <c r="L231" i="72" s="1"/>
  <c r="O34" i="53"/>
  <c r="O44" i="53" s="1"/>
  <c r="O50" i="53" s="1"/>
  <c r="O27" i="111"/>
  <c r="O33" i="111" s="1"/>
  <c r="O28" i="111"/>
  <c r="O34" i="111" s="1"/>
  <c r="P129" i="74"/>
  <c r="Q129" i="74"/>
  <c r="O129" i="74"/>
  <c r="V129" i="74"/>
  <c r="U129" i="74"/>
  <c r="W129" i="74"/>
  <c r="S129" i="74"/>
  <c r="K129" i="74"/>
  <c r="T129" i="74"/>
  <c r="Y129" i="74"/>
  <c r="X129" i="74"/>
  <c r="N129" i="74"/>
  <c r="R129" i="74"/>
  <c r="M129" i="74"/>
  <c r="J41" i="55"/>
  <c r="A4" i="22"/>
  <c r="P69" i="53"/>
  <c r="P71" i="53"/>
  <c r="P73" i="53" s="1"/>
  <c r="P79" i="53" s="1"/>
  <c r="P85" i="53" s="1"/>
  <c r="P44" i="53"/>
  <c r="P50" i="53" s="1"/>
  <c r="N59" i="80"/>
  <c r="N200" i="80" s="1"/>
  <c r="N34" i="53"/>
  <c r="N43" i="53" s="1"/>
  <c r="N49" i="53" s="1"/>
  <c r="P43" i="53"/>
  <c r="P49" i="53" s="1"/>
  <c r="AD145" i="41"/>
  <c r="AD147" i="41" s="1"/>
  <c r="AD149" i="41" s="1"/>
  <c r="J145" i="41"/>
  <c r="J147" i="41" s="1"/>
  <c r="J149" i="41" s="1"/>
  <c r="M130" i="83"/>
  <c r="M130" i="72" s="1"/>
  <c r="M200" i="72" s="1"/>
  <c r="M230" i="72" s="1"/>
  <c r="M128" i="83"/>
  <c r="M128" i="72" s="1"/>
  <c r="M198" i="72" s="1"/>
  <c r="M228" i="72" s="1"/>
  <c r="M132" i="83"/>
  <c r="M132" i="72" s="1"/>
  <c r="M202" i="72" s="1"/>
  <c r="M232" i="72" s="1"/>
  <c r="M131" i="83"/>
  <c r="M131" i="72" s="1"/>
  <c r="M201" i="72" s="1"/>
  <c r="M231" i="72" s="1"/>
  <c r="M124" i="83"/>
  <c r="O145" i="41"/>
  <c r="O147" i="41" s="1"/>
  <c r="O149" i="41" s="1"/>
  <c r="N28" i="111"/>
  <c r="N34" i="111" s="1"/>
  <c r="L93" i="53" l="1"/>
  <c r="L125" i="83"/>
  <c r="L125" i="72" s="1"/>
  <c r="L195" i="72" s="1"/>
  <c r="L225" i="72" s="1"/>
  <c r="L130" i="83"/>
  <c r="L130" i="72" s="1"/>
  <c r="L200" i="72" s="1"/>
  <c r="L230" i="72" s="1"/>
  <c r="L124" i="83"/>
  <c r="L123" i="83"/>
  <c r="U145" i="41"/>
  <c r="U147" i="41" s="1" a="1"/>
  <c r="U147" i="41" s="1"/>
  <c r="U149" i="41" s="1"/>
  <c r="L126" i="83"/>
  <c r="L126" i="72" s="1"/>
  <c r="L196" i="72" s="1"/>
  <c r="L226" i="72" s="1"/>
  <c r="M145" i="41"/>
  <c r="M147" i="41" s="1" a="1"/>
  <c r="V145" i="41"/>
  <c r="V147" i="41" s="1" a="1"/>
  <c r="P145" i="41"/>
  <c r="P147" i="41" s="1" a="1"/>
  <c r="T145" i="41"/>
  <c r="T147" i="41" s="1" a="1"/>
  <c r="N145" i="41"/>
  <c r="N147" i="41" s="1"/>
  <c r="N149" i="41" s="1"/>
  <c r="P204" i="80"/>
  <c r="P206" i="80" s="1"/>
  <c r="Z145" i="41"/>
  <c r="Z147" i="41" s="1"/>
  <c r="Z149" i="41" s="1"/>
  <c r="L288" i="53"/>
  <c r="L275" i="53"/>
  <c r="L85" i="83" s="1"/>
  <c r="L156" i="83" s="1"/>
  <c r="L26" i="71" s="1"/>
  <c r="L131" i="71" s="1"/>
  <c r="L295" i="53"/>
  <c r="M129" i="83"/>
  <c r="M129" i="72" s="1"/>
  <c r="M199" i="72" s="1"/>
  <c r="M229" i="72" s="1"/>
  <c r="L132" i="83"/>
  <c r="L132" i="72" s="1"/>
  <c r="L202" i="72" s="1"/>
  <c r="L232" i="72" s="1"/>
  <c r="M123" i="83"/>
  <c r="M126" i="83"/>
  <c r="M126" i="72" s="1"/>
  <c r="M196" i="72" s="1"/>
  <c r="M226" i="72" s="1"/>
  <c r="L300" i="53"/>
  <c r="L301" i="53"/>
  <c r="M125" i="83"/>
  <c r="M125" i="72" s="1"/>
  <c r="M195" i="72" s="1"/>
  <c r="M225" i="72" s="1"/>
  <c r="L128" i="83"/>
  <c r="L128" i="72" s="1"/>
  <c r="L198" i="72" s="1"/>
  <c r="L228" i="72" s="1"/>
  <c r="M93" i="53"/>
  <c r="M302" i="53" s="1"/>
  <c r="AC145" i="41"/>
  <c r="AC147" i="41" s="1" a="1"/>
  <c r="L127" i="83"/>
  <c r="L127" i="72" s="1"/>
  <c r="L197" i="72" s="1"/>
  <c r="L227" i="72" s="1"/>
  <c r="AA145" i="41"/>
  <c r="AA147" i="41" s="1"/>
  <c r="AA149" i="41" s="1"/>
  <c r="H33" i="111"/>
  <c r="T74" i="81" s="1"/>
  <c r="T76" i="81" s="1"/>
  <c r="T108" i="81" s="1"/>
  <c r="S52" i="82" s="1"/>
  <c r="H34" i="111"/>
  <c r="U74" i="81" s="1"/>
  <c r="U76" i="81" s="1"/>
  <c r="U108" i="81" s="1"/>
  <c r="T52" i="82" s="1"/>
  <c r="Y147" i="41"/>
  <c r="Y149" i="41" s="1"/>
  <c r="V147" i="41"/>
  <c r="V149" i="41" s="1"/>
  <c r="S147" i="41"/>
  <c r="S149" i="41" s="1"/>
  <c r="L98" i="80"/>
  <c r="L110" i="80" s="1"/>
  <c r="L99" i="83"/>
  <c r="L187" i="83" s="1"/>
  <c r="L58" i="71" s="1"/>
  <c r="L163" i="71" s="1"/>
  <c r="L73" i="80"/>
  <c r="L85" i="80" s="1"/>
  <c r="L107" i="83"/>
  <c r="L212" i="83" s="1"/>
  <c r="L84" i="71" s="1"/>
  <c r="L189" i="71" s="1"/>
  <c r="L117" i="80"/>
  <c r="L129" i="80" s="1"/>
  <c r="N42" i="53"/>
  <c r="N69" i="53"/>
  <c r="N71" i="53"/>
  <c r="N73" i="53" s="1"/>
  <c r="N79" i="53" s="1"/>
  <c r="N85" i="53" s="1"/>
  <c r="N44" i="53"/>
  <c r="N50" i="53" s="1"/>
  <c r="M132" i="74"/>
  <c r="M133" i="74"/>
  <c r="W132" i="74"/>
  <c r="W133" i="74"/>
  <c r="R132" i="74"/>
  <c r="R133" i="74"/>
  <c r="U133" i="74"/>
  <c r="U132" i="74"/>
  <c r="AF147" i="41"/>
  <c r="AF149" i="41" s="1"/>
  <c r="P77" i="53"/>
  <c r="P83" i="53" s="1"/>
  <c r="P91" i="53" s="1"/>
  <c r="P267" i="53" s="1"/>
  <c r="P78" i="83" s="1"/>
  <c r="N133" i="74"/>
  <c r="N132" i="74"/>
  <c r="V132" i="74"/>
  <c r="V133" i="74"/>
  <c r="P78" i="74"/>
  <c r="P72" i="74"/>
  <c r="P76" i="74"/>
  <c r="P77" i="74"/>
  <c r="P73" i="74"/>
  <c r="P75" i="74"/>
  <c r="P74" i="74"/>
  <c r="X132" i="74"/>
  <c r="X133" i="74"/>
  <c r="O132" i="74"/>
  <c r="O133" i="74"/>
  <c r="O69" i="53"/>
  <c r="O71" i="53"/>
  <c r="O73" i="53" s="1"/>
  <c r="O79" i="53" s="1"/>
  <c r="O85" i="53" s="1"/>
  <c r="O42" i="53"/>
  <c r="O48" i="53" s="1"/>
  <c r="O54" i="53" s="1"/>
  <c r="O43" i="53"/>
  <c r="O49" i="53" s="1"/>
  <c r="Y132" i="74"/>
  <c r="Y133" i="74"/>
  <c r="Q132" i="74"/>
  <c r="Q133" i="74"/>
  <c r="L112" i="83"/>
  <c r="L217" i="83" s="1"/>
  <c r="L89" i="71" s="1"/>
  <c r="L194" i="71" s="1"/>
  <c r="L122" i="80"/>
  <c r="L134" i="80" s="1"/>
  <c r="L113" i="83"/>
  <c r="L218" i="83" s="1"/>
  <c r="L90" i="71" s="1"/>
  <c r="L195" i="71" s="1"/>
  <c r="L123" i="80"/>
  <c r="L135" i="80" s="1"/>
  <c r="N204" i="80"/>
  <c r="N206" i="80" s="1"/>
  <c r="N20" i="74"/>
  <c r="T132" i="74"/>
  <c r="T133" i="74"/>
  <c r="P132" i="74"/>
  <c r="P133" i="74"/>
  <c r="X147" i="41"/>
  <c r="X149" i="41" s="1"/>
  <c r="K132" i="74"/>
  <c r="K133" i="74"/>
  <c r="S132" i="74"/>
  <c r="S133" i="74"/>
  <c r="O72" i="74"/>
  <c r="O76" i="74"/>
  <c r="O74" i="74"/>
  <c r="O73" i="74"/>
  <c r="O77" i="74"/>
  <c r="O75" i="74"/>
  <c r="O78" i="74"/>
  <c r="M278" i="53" l="1"/>
  <c r="M88" i="83" s="1"/>
  <c r="M159" i="83" s="1"/>
  <c r="M29" i="71" s="1"/>
  <c r="M134" i="71" s="1"/>
  <c r="M272" i="53"/>
  <c r="P147" i="41"/>
  <c r="P149" i="41" s="1"/>
  <c r="M288" i="53"/>
  <c r="M99" i="83" s="1"/>
  <c r="M187" i="83" s="1"/>
  <c r="M58" i="71" s="1"/>
  <c r="M163" i="71" s="1"/>
  <c r="M295" i="53"/>
  <c r="M273" i="53"/>
  <c r="M279" i="53"/>
  <c r="M294" i="53"/>
  <c r="M147" i="41"/>
  <c r="M149" i="41" s="1"/>
  <c r="M274" i="53"/>
  <c r="M298" i="53"/>
  <c r="M110" i="83" s="1"/>
  <c r="M215" i="83" s="1"/>
  <c r="M87" i="71" s="1"/>
  <c r="M192" i="71" s="1"/>
  <c r="M290" i="53"/>
  <c r="M100" i="80" s="1"/>
  <c r="M112" i="80" s="1"/>
  <c r="L302" i="53"/>
  <c r="L278" i="53"/>
  <c r="L285" i="53"/>
  <c r="L296" i="53"/>
  <c r="L274" i="53"/>
  <c r="L272" i="53"/>
  <c r="L280" i="53"/>
  <c r="L290" i="53"/>
  <c r="L287" i="53"/>
  <c r="L279" i="53"/>
  <c r="L291" i="53"/>
  <c r="L284" i="53"/>
  <c r="L294" i="53"/>
  <c r="L276" i="53"/>
  <c r="L297" i="53"/>
  <c r="L273" i="53"/>
  <c r="L289" i="53"/>
  <c r="L277" i="53"/>
  <c r="L283" i="53"/>
  <c r="L299" i="53"/>
  <c r="L286" i="53"/>
  <c r="L298" i="53"/>
  <c r="M114" i="83"/>
  <c r="M219" i="83" s="1"/>
  <c r="M91" i="71" s="1"/>
  <c r="M196" i="71" s="1"/>
  <c r="M124" i="80"/>
  <c r="M136" i="80" s="1"/>
  <c r="M101" i="83"/>
  <c r="M189" i="83" s="1"/>
  <c r="M60" i="71" s="1"/>
  <c r="M165" i="71" s="1"/>
  <c r="AC147" i="41"/>
  <c r="AC149" i="41" s="1"/>
  <c r="M276" i="53"/>
  <c r="T147" i="41"/>
  <c r="T149" i="41" s="1"/>
  <c r="U182" i="41" s="1"/>
  <c r="M277" i="53"/>
  <c r="M75" i="80" s="1"/>
  <c r="M87" i="80" s="1"/>
  <c r="M289" i="53"/>
  <c r="M286" i="53"/>
  <c r="M291" i="53"/>
  <c r="M287" i="53"/>
  <c r="M284" i="53"/>
  <c r="M301" i="53"/>
  <c r="M299" i="53"/>
  <c r="M297" i="53"/>
  <c r="M296" i="53"/>
  <c r="M108" i="83" s="1"/>
  <c r="M213" i="83" s="1"/>
  <c r="M85" i="71" s="1"/>
  <c r="M190" i="71" s="1"/>
  <c r="M280" i="53"/>
  <c r="M90" i="83" s="1"/>
  <c r="M161" i="83" s="1"/>
  <c r="M31" i="71" s="1"/>
  <c r="M136" i="71" s="1"/>
  <c r="M285" i="53"/>
  <c r="M96" i="83" s="1"/>
  <c r="M184" i="83" s="1"/>
  <c r="M55" i="71" s="1"/>
  <c r="M160" i="71" s="1"/>
  <c r="M300" i="53"/>
  <c r="M275" i="53"/>
  <c r="M283" i="53"/>
  <c r="M94" i="83" s="1"/>
  <c r="M182" i="83" s="1"/>
  <c r="M53" i="71" s="1"/>
  <c r="M158" i="71" s="1"/>
  <c r="M76" i="80"/>
  <c r="M88" i="80" s="1"/>
  <c r="M120" i="80"/>
  <c r="M132" i="80" s="1"/>
  <c r="M78" i="80"/>
  <c r="M90" i="80" s="1"/>
  <c r="M95" i="80"/>
  <c r="M107" i="80" s="1"/>
  <c r="M118" i="80"/>
  <c r="M130" i="80" s="1"/>
  <c r="M98" i="80"/>
  <c r="M110" i="80" s="1"/>
  <c r="H38" i="111" a="1"/>
  <c r="H38" i="111" s="1"/>
  <c r="J44" i="55" s="1"/>
  <c r="P93" i="53"/>
  <c r="N77" i="53"/>
  <c r="N83" i="53" s="1"/>
  <c r="N91" i="53" s="1"/>
  <c r="P130" i="83"/>
  <c r="P130" i="72" s="1"/>
  <c r="P200" i="72" s="1"/>
  <c r="P230" i="72" s="1"/>
  <c r="P132" i="83"/>
  <c r="P132" i="72" s="1"/>
  <c r="P202" i="72" s="1"/>
  <c r="P232" i="72" s="1"/>
  <c r="P129" i="83"/>
  <c r="P129" i="72" s="1"/>
  <c r="P199" i="72" s="1"/>
  <c r="P229" i="72" s="1"/>
  <c r="P126" i="83"/>
  <c r="P126" i="72" s="1"/>
  <c r="P196" i="72" s="1"/>
  <c r="P226" i="72" s="1"/>
  <c r="P127" i="83"/>
  <c r="P127" i="72" s="1"/>
  <c r="P197" i="72" s="1"/>
  <c r="P227" i="72" s="1"/>
  <c r="P124" i="83"/>
  <c r="P125" i="83"/>
  <c r="P125" i="72" s="1"/>
  <c r="P195" i="72" s="1"/>
  <c r="P225" i="72" s="1"/>
  <c r="P128" i="83"/>
  <c r="P128" i="72" s="1"/>
  <c r="P198" i="72" s="1"/>
  <c r="P228" i="72" s="1"/>
  <c r="P123" i="83"/>
  <c r="P131" i="83"/>
  <c r="P131" i="72" s="1"/>
  <c r="P201" i="72" s="1"/>
  <c r="P231" i="72" s="1"/>
  <c r="N73" i="74"/>
  <c r="N74" i="74"/>
  <c r="N77" i="74"/>
  <c r="N75" i="74"/>
  <c r="N76" i="74"/>
  <c r="N72" i="74"/>
  <c r="N78" i="74"/>
  <c r="N48" i="53"/>
  <c r="N54" i="53" s="1"/>
  <c r="O77" i="53"/>
  <c r="O83" i="53" s="1"/>
  <c r="O91" i="53" s="1"/>
  <c r="O267" i="53" s="1"/>
  <c r="O78" i="83" s="1"/>
  <c r="L93" i="83" l="1"/>
  <c r="L181" i="83" s="1"/>
  <c r="L52" i="71" s="1"/>
  <c r="L157" i="71" s="1"/>
  <c r="L94" i="83"/>
  <c r="L182" i="83" s="1"/>
  <c r="L53" i="71" s="1"/>
  <c r="L158" i="71" s="1"/>
  <c r="L93" i="80"/>
  <c r="L105" i="80" s="1"/>
  <c r="L101" i="80"/>
  <c r="L113" i="80" s="1"/>
  <c r="L102" i="83"/>
  <c r="L190" i="83" s="1"/>
  <c r="L61" i="71" s="1"/>
  <c r="L166" i="71" s="1"/>
  <c r="L96" i="83"/>
  <c r="L184" i="83" s="1"/>
  <c r="L55" i="71" s="1"/>
  <c r="L160" i="71" s="1"/>
  <c r="L95" i="80"/>
  <c r="L107" i="80" s="1"/>
  <c r="M89" i="83"/>
  <c r="M160" i="83" s="1"/>
  <c r="M30" i="71" s="1"/>
  <c r="M135" i="71" s="1"/>
  <c r="M77" i="80"/>
  <c r="M89" i="80" s="1"/>
  <c r="L94" i="80"/>
  <c r="L106" i="80" s="1"/>
  <c r="L95" i="83"/>
  <c r="L183" i="83" s="1"/>
  <c r="L54" i="71" s="1"/>
  <c r="L159" i="71" s="1"/>
  <c r="U155" i="41"/>
  <c r="U157" i="41" s="1"/>
  <c r="L75" i="80"/>
  <c r="L87" i="80" s="1"/>
  <c r="L87" i="83"/>
  <c r="L158" i="83" s="1"/>
  <c r="L28" i="71" s="1"/>
  <c r="L133" i="71" s="1"/>
  <c r="L89" i="83"/>
  <c r="L160" i="83" s="1"/>
  <c r="L30" i="71" s="1"/>
  <c r="L135" i="71" s="1"/>
  <c r="L77" i="80"/>
  <c r="L89" i="80" s="1"/>
  <c r="L149" i="80" s="1"/>
  <c r="L175" i="80" s="1"/>
  <c r="L276" i="80" s="1"/>
  <c r="L76" i="80"/>
  <c r="L88" i="80" s="1"/>
  <c r="L88" i="83"/>
  <c r="L159" i="83" s="1"/>
  <c r="L29" i="71" s="1"/>
  <c r="L134" i="71" s="1"/>
  <c r="M71" i="80"/>
  <c r="M83" i="80" s="1"/>
  <c r="M83" i="83"/>
  <c r="M154" i="83" s="1"/>
  <c r="M24" i="71" s="1"/>
  <c r="M129" i="71" s="1"/>
  <c r="L108" i="83"/>
  <c r="L213" i="83" s="1"/>
  <c r="L85" i="71" s="1"/>
  <c r="L190" i="71" s="1"/>
  <c r="L118" i="80"/>
  <c r="L130" i="80" s="1"/>
  <c r="AD182" i="41"/>
  <c r="L99" i="80"/>
  <c r="L111" i="80" s="1"/>
  <c r="L100" i="83"/>
  <c r="L188" i="83" s="1"/>
  <c r="L59" i="71" s="1"/>
  <c r="L164" i="71" s="1"/>
  <c r="L98" i="83"/>
  <c r="L186" i="83" s="1"/>
  <c r="L57" i="71" s="1"/>
  <c r="L162" i="71" s="1"/>
  <c r="L97" i="80"/>
  <c r="L109" i="80" s="1"/>
  <c r="L114" i="83"/>
  <c r="L219" i="83" s="1"/>
  <c r="L91" i="71" s="1"/>
  <c r="L196" i="71" s="1"/>
  <c r="L124" i="80"/>
  <c r="L136" i="80" s="1"/>
  <c r="M107" i="83"/>
  <c r="M212" i="83" s="1"/>
  <c r="M84" i="71" s="1"/>
  <c r="M189" i="71" s="1"/>
  <c r="M117" i="80"/>
  <c r="M129" i="80" s="1"/>
  <c r="L111" i="83"/>
  <c r="L216" i="83" s="1"/>
  <c r="L88" i="71" s="1"/>
  <c r="L193" i="71" s="1"/>
  <c r="L121" i="80"/>
  <c r="L133" i="80" s="1"/>
  <c r="M116" i="80"/>
  <c r="M128" i="80" s="1"/>
  <c r="M106" i="83"/>
  <c r="M211" i="83" s="1"/>
  <c r="M83" i="71" s="1"/>
  <c r="M188" i="71" s="1"/>
  <c r="M105" i="83"/>
  <c r="M210" i="83" s="1"/>
  <c r="M82" i="71" s="1"/>
  <c r="M187" i="71" s="1"/>
  <c r="AG182" i="41"/>
  <c r="L83" i="83"/>
  <c r="L154" i="83" s="1"/>
  <c r="L24" i="71" s="1"/>
  <c r="L129" i="71" s="1"/>
  <c r="L71" i="80"/>
  <c r="L83" i="80" s="1"/>
  <c r="L143" i="80" s="1"/>
  <c r="L169" i="80" s="1"/>
  <c r="L270" i="80" s="1"/>
  <c r="L101" i="83"/>
  <c r="L189" i="83" s="1"/>
  <c r="L60" i="71" s="1"/>
  <c r="L165" i="71" s="1"/>
  <c r="L100" i="80"/>
  <c r="L112" i="80" s="1"/>
  <c r="L109" i="83"/>
  <c r="L214" i="83" s="1"/>
  <c r="L86" i="71" s="1"/>
  <c r="L191" i="71" s="1"/>
  <c r="L119" i="80"/>
  <c r="L131" i="80" s="1"/>
  <c r="L90" i="83"/>
  <c r="L161" i="83" s="1"/>
  <c r="L31" i="71" s="1"/>
  <c r="L136" i="71" s="1"/>
  <c r="L78" i="80"/>
  <c r="L90" i="80" s="1"/>
  <c r="L150" i="80" s="1"/>
  <c r="L176" i="80" s="1"/>
  <c r="J182" i="41"/>
  <c r="AA182" i="41"/>
  <c r="AA184" i="41" s="1"/>
  <c r="M87" i="83"/>
  <c r="M158" i="83" s="1"/>
  <c r="M28" i="71" s="1"/>
  <c r="M133" i="71" s="1"/>
  <c r="L120" i="80"/>
  <c r="L132" i="80" s="1"/>
  <c r="L110" i="83"/>
  <c r="L215" i="83" s="1"/>
  <c r="L87" i="71" s="1"/>
  <c r="L192" i="71" s="1"/>
  <c r="L86" i="83"/>
  <c r="L157" i="83" s="1"/>
  <c r="L27" i="71" s="1"/>
  <c r="L132" i="71" s="1"/>
  <c r="L74" i="80"/>
  <c r="L86" i="80" s="1"/>
  <c r="L146" i="80" s="1"/>
  <c r="L70" i="80"/>
  <c r="L82" i="80" s="1"/>
  <c r="L82" i="83"/>
  <c r="L153" i="83" s="1"/>
  <c r="L23" i="71" s="1"/>
  <c r="L128" i="71" s="1"/>
  <c r="L81" i="83"/>
  <c r="L152" i="83" s="1"/>
  <c r="L22" i="71" s="1"/>
  <c r="L127" i="71" s="1"/>
  <c r="M72" i="80"/>
  <c r="M84" i="80" s="1"/>
  <c r="M144" i="80" s="1"/>
  <c r="M170" i="80" s="1"/>
  <c r="M271" i="80" s="1"/>
  <c r="M84" i="83"/>
  <c r="M155" i="83" s="1"/>
  <c r="M25" i="71" s="1"/>
  <c r="M130" i="71" s="1"/>
  <c r="M82" i="83"/>
  <c r="M153" i="83" s="1"/>
  <c r="M23" i="71" s="1"/>
  <c r="M128" i="71" s="1"/>
  <c r="M70" i="80"/>
  <c r="M82" i="80" s="1"/>
  <c r="M81" i="83"/>
  <c r="M152" i="83" s="1"/>
  <c r="M22" i="71" s="1"/>
  <c r="M127" i="71" s="1"/>
  <c r="AO182" i="41"/>
  <c r="Z182" i="41"/>
  <c r="L97" i="83"/>
  <c r="L185" i="83" s="1"/>
  <c r="L56" i="71" s="1"/>
  <c r="L161" i="71" s="1"/>
  <c r="L96" i="80"/>
  <c r="L108" i="80" s="1"/>
  <c r="L145" i="80" s="1"/>
  <c r="L171" i="80" s="1"/>
  <c r="L272" i="80" s="1"/>
  <c r="L116" i="80"/>
  <c r="L128" i="80" s="1"/>
  <c r="L106" i="83"/>
  <c r="L211" i="83" s="1"/>
  <c r="L83" i="71" s="1"/>
  <c r="L188" i="71" s="1"/>
  <c r="L105" i="83"/>
  <c r="L210" i="83" s="1"/>
  <c r="L82" i="71" s="1"/>
  <c r="L187" i="71" s="1"/>
  <c r="L84" i="83"/>
  <c r="L155" i="83" s="1"/>
  <c r="L25" i="71" s="1"/>
  <c r="L130" i="71" s="1"/>
  <c r="L72" i="80"/>
  <c r="L84" i="80" s="1"/>
  <c r="AL182" i="41"/>
  <c r="R182" i="41"/>
  <c r="R184" i="41" s="1"/>
  <c r="AF182" i="41"/>
  <c r="AB155" i="41"/>
  <c r="AB157" i="41" s="1"/>
  <c r="AG155" i="41"/>
  <c r="AG157" i="41" s="1"/>
  <c r="X155" i="41"/>
  <c r="X157" i="41" s="1"/>
  <c r="W155" i="41"/>
  <c r="W157" i="41" s="1"/>
  <c r="P182" i="41"/>
  <c r="K155" i="41"/>
  <c r="K157" i="41" s="1"/>
  <c r="Q155" i="41"/>
  <c r="Q157" i="41" s="1"/>
  <c r="AD155" i="41"/>
  <c r="AD157" i="41" s="1"/>
  <c r="AD184" i="41" s="1"/>
  <c r="AH155" i="41"/>
  <c r="AH157" i="41" s="1"/>
  <c r="AI155" i="41"/>
  <c r="AI157" i="41" s="1"/>
  <c r="Z155" i="41"/>
  <c r="Z157" i="41" s="1"/>
  <c r="Y182" i="41"/>
  <c r="AM182" i="41"/>
  <c r="AK182" i="41"/>
  <c r="S182" i="41"/>
  <c r="J155" i="41"/>
  <c r="J157" i="41" s="1"/>
  <c r="J184" i="41" s="1"/>
  <c r="AB182" i="41"/>
  <c r="N155" i="41"/>
  <c r="N157" i="41" s="1"/>
  <c r="AJ155" i="41"/>
  <c r="AJ157" i="41" s="1"/>
  <c r="Y155" i="41"/>
  <c r="Y157" i="41" s="1"/>
  <c r="M155" i="41"/>
  <c r="M157" i="41" s="1"/>
  <c r="L182" i="41"/>
  <c r="P155" i="41"/>
  <c r="P157" i="41" s="1"/>
  <c r="AK155" i="41"/>
  <c r="AK157" i="41" s="1"/>
  <c r="AK184" i="41" s="1"/>
  <c r="O182" i="41"/>
  <c r="AA155" i="41"/>
  <c r="AA157" i="41" s="1"/>
  <c r="R155" i="41"/>
  <c r="R157" i="41" s="1"/>
  <c r="AE182" i="41"/>
  <c r="S155" i="41"/>
  <c r="S157" i="41" s="1"/>
  <c r="AH182" i="41"/>
  <c r="AJ182" i="41"/>
  <c r="AJ184" i="41" s="1"/>
  <c r="M182" i="41"/>
  <c r="M184" i="41" s="1"/>
  <c r="AI182" i="41"/>
  <c r="M86" i="83"/>
  <c r="M157" i="83" s="1"/>
  <c r="M27" i="71" s="1"/>
  <c r="M132" i="71" s="1"/>
  <c r="M74" i="80"/>
  <c r="M86" i="80" s="1"/>
  <c r="O155" i="41"/>
  <c r="O157" i="41" s="1"/>
  <c r="AN155" i="41"/>
  <c r="AN157" i="41" s="1"/>
  <c r="AO155" i="41"/>
  <c r="AO157" i="41" s="1"/>
  <c r="AO184" i="41" s="1"/>
  <c r="AM155" i="41"/>
  <c r="AM157" i="41" s="1"/>
  <c r="AM184" i="41" s="1"/>
  <c r="AE155" i="41"/>
  <c r="AE157" i="41" s="1"/>
  <c r="AN182" i="41"/>
  <c r="L155" i="41"/>
  <c r="L157" i="41" s="1"/>
  <c r="K182" i="41"/>
  <c r="T182" i="41"/>
  <c r="AF155" i="41"/>
  <c r="AF157" i="41" s="1"/>
  <c r="V155" i="41"/>
  <c r="V157" i="41" s="1"/>
  <c r="V184" i="41" s="1"/>
  <c r="W182" i="41"/>
  <c r="W184" i="41" s="1"/>
  <c r="AL155" i="41"/>
  <c r="AL157" i="41" s="1"/>
  <c r="AC155" i="41"/>
  <c r="AC157" i="41" s="1"/>
  <c r="V182" i="41"/>
  <c r="AC182" i="41"/>
  <c r="X182" i="41"/>
  <c r="Q182" i="41"/>
  <c r="T155" i="41"/>
  <c r="T157" i="41" s="1"/>
  <c r="T184" i="41" s="1"/>
  <c r="N182" i="41"/>
  <c r="N184" i="41" s="1"/>
  <c r="M111" i="83"/>
  <c r="M216" i="83" s="1"/>
  <c r="M88" i="71" s="1"/>
  <c r="M193" i="71" s="1"/>
  <c r="M121" i="80"/>
  <c r="M133" i="80" s="1"/>
  <c r="M147" i="80"/>
  <c r="M173" i="80" s="1"/>
  <c r="M274" i="80" s="1"/>
  <c r="M112" i="83"/>
  <c r="M217" i="83" s="1"/>
  <c r="M89" i="71" s="1"/>
  <c r="M194" i="71" s="1"/>
  <c r="M122" i="80"/>
  <c r="M134" i="80" s="1"/>
  <c r="M95" i="83"/>
  <c r="M183" i="83" s="1"/>
  <c r="M54" i="71" s="1"/>
  <c r="M159" i="71" s="1"/>
  <c r="M94" i="80"/>
  <c r="M106" i="80" s="1"/>
  <c r="M109" i="83"/>
  <c r="M214" i="83" s="1"/>
  <c r="M86" i="71" s="1"/>
  <c r="M191" i="71" s="1"/>
  <c r="M119" i="80"/>
  <c r="M131" i="80" s="1"/>
  <c r="M85" i="83"/>
  <c r="M156" i="83" s="1"/>
  <c r="M26" i="71" s="1"/>
  <c r="M131" i="71" s="1"/>
  <c r="M73" i="80"/>
  <c r="M85" i="80" s="1"/>
  <c r="M123" i="80"/>
  <c r="M135" i="80" s="1"/>
  <c r="M149" i="80" s="1"/>
  <c r="M175" i="80" s="1"/>
  <c r="M276" i="80" s="1"/>
  <c r="M113" i="83"/>
  <c r="M218" i="83" s="1"/>
  <c r="M90" i="71" s="1"/>
  <c r="M195" i="71" s="1"/>
  <c r="M97" i="80"/>
  <c r="M109" i="80" s="1"/>
  <c r="M98" i="83"/>
  <c r="M186" i="83" s="1"/>
  <c r="M57" i="71" s="1"/>
  <c r="M162" i="71" s="1"/>
  <c r="M102" i="83"/>
  <c r="M190" i="83" s="1"/>
  <c r="M61" i="71" s="1"/>
  <c r="M166" i="71" s="1"/>
  <c r="M101" i="80"/>
  <c r="M113" i="80" s="1"/>
  <c r="M150" i="80" s="1"/>
  <c r="M93" i="80"/>
  <c r="M105" i="80" s="1"/>
  <c r="M142" i="80" s="1"/>
  <c r="M168" i="80" s="1"/>
  <c r="M269" i="80" s="1"/>
  <c r="M97" i="83"/>
  <c r="M185" i="83" s="1"/>
  <c r="M56" i="71" s="1"/>
  <c r="M161" i="71" s="1"/>
  <c r="M96" i="80"/>
  <c r="M108" i="80" s="1"/>
  <c r="AN184" i="41"/>
  <c r="M93" i="83"/>
  <c r="M181" i="83" s="1"/>
  <c r="M52" i="71" s="1"/>
  <c r="M157" i="71" s="1"/>
  <c r="M100" i="83"/>
  <c r="M188" i="83" s="1"/>
  <c r="M59" i="71" s="1"/>
  <c r="M164" i="71" s="1"/>
  <c r="M99" i="80"/>
  <c r="M111" i="80" s="1"/>
  <c r="L208" i="80"/>
  <c r="S184" i="41"/>
  <c r="A4" i="111"/>
  <c r="O93" i="53"/>
  <c r="O273" i="53" s="1"/>
  <c r="P291" i="53"/>
  <c r="P279" i="53"/>
  <c r="P283" i="53"/>
  <c r="P294" i="53"/>
  <c r="P289" i="53"/>
  <c r="P274" i="53"/>
  <c r="P286" i="53"/>
  <c r="P302" i="53"/>
  <c r="P297" i="53"/>
  <c r="P273" i="53"/>
  <c r="P285" i="53"/>
  <c r="P298" i="53"/>
  <c r="P278" i="53"/>
  <c r="P299" i="53"/>
  <c r="P272" i="53"/>
  <c r="P301" i="53"/>
  <c r="P277" i="53"/>
  <c r="P284" i="53"/>
  <c r="P280" i="53"/>
  <c r="P296" i="53"/>
  <c r="P300" i="53"/>
  <c r="P287" i="53"/>
  <c r="P288" i="53"/>
  <c r="P295" i="53"/>
  <c r="P275" i="53"/>
  <c r="P276" i="53"/>
  <c r="P290" i="53"/>
  <c r="L172" i="80"/>
  <c r="L273" i="80" s="1"/>
  <c r="K103" i="74"/>
  <c r="K135" i="74" s="1"/>
  <c r="Y103" i="74"/>
  <c r="Y135" i="74" s="1"/>
  <c r="O103" i="74"/>
  <c r="O135" i="74" s="1"/>
  <c r="T103" i="74"/>
  <c r="T135" i="74" s="1"/>
  <c r="S103" i="74"/>
  <c r="S135" i="74" s="1"/>
  <c r="M103" i="74"/>
  <c r="M135" i="74" s="1"/>
  <c r="V103" i="74"/>
  <c r="V135" i="74" s="1"/>
  <c r="X103" i="74"/>
  <c r="X135" i="74" s="1"/>
  <c r="U103" i="74"/>
  <c r="U135" i="74" s="1"/>
  <c r="P103" i="74"/>
  <c r="P135" i="74" s="1"/>
  <c r="W103" i="74"/>
  <c r="W135" i="74" s="1"/>
  <c r="Q103" i="74"/>
  <c r="Q135" i="74" s="1"/>
  <c r="N103" i="74"/>
  <c r="N135" i="74" s="1"/>
  <c r="R103" i="74"/>
  <c r="R135" i="74" s="1"/>
  <c r="W102" i="74"/>
  <c r="W134" i="74" s="1"/>
  <c r="O102" i="74"/>
  <c r="O134" i="74" s="1"/>
  <c r="R102" i="74"/>
  <c r="R134" i="74" s="1"/>
  <c r="X102" i="74"/>
  <c r="X134" i="74" s="1"/>
  <c r="Q102" i="74"/>
  <c r="Q134" i="74" s="1"/>
  <c r="M102" i="74"/>
  <c r="M134" i="74" s="1"/>
  <c r="T102" i="74"/>
  <c r="T134" i="74" s="1"/>
  <c r="N102" i="74"/>
  <c r="N134" i="74" s="1"/>
  <c r="V102" i="74"/>
  <c r="V134" i="74" s="1"/>
  <c r="U102" i="74"/>
  <c r="U134" i="74" s="1"/>
  <c r="S102" i="74"/>
  <c r="S134" i="74" s="1"/>
  <c r="P102" i="74"/>
  <c r="P134" i="74" s="1"/>
  <c r="Y102" i="74"/>
  <c r="Y134" i="74" s="1"/>
  <c r="K102" i="74"/>
  <c r="K134" i="74" s="1"/>
  <c r="U108" i="74"/>
  <c r="U140" i="74" s="1"/>
  <c r="R108" i="74"/>
  <c r="R140" i="74" s="1"/>
  <c r="X108" i="74"/>
  <c r="X140" i="74" s="1"/>
  <c r="V108" i="74"/>
  <c r="V140" i="74" s="1"/>
  <c r="S108" i="74"/>
  <c r="S140" i="74" s="1"/>
  <c r="M108" i="74"/>
  <c r="M140" i="74" s="1"/>
  <c r="Y108" i="74"/>
  <c r="Y140" i="74" s="1"/>
  <c r="N108" i="74"/>
  <c r="N140" i="74" s="1"/>
  <c r="Q108" i="74"/>
  <c r="Q140" i="74" s="1"/>
  <c r="O108" i="74"/>
  <c r="O140" i="74" s="1"/>
  <c r="K108" i="74"/>
  <c r="K140" i="74" s="1"/>
  <c r="T108" i="74"/>
  <c r="T140" i="74" s="1"/>
  <c r="W108" i="74"/>
  <c r="W140" i="74" s="1"/>
  <c r="P108" i="74"/>
  <c r="P140" i="74" s="1"/>
  <c r="X106" i="74"/>
  <c r="X138" i="74" s="1"/>
  <c r="T106" i="74"/>
  <c r="T138" i="74" s="1"/>
  <c r="M106" i="74"/>
  <c r="M138" i="74" s="1"/>
  <c r="O106" i="74"/>
  <c r="O138" i="74" s="1"/>
  <c r="S106" i="74"/>
  <c r="S138" i="74" s="1"/>
  <c r="W106" i="74"/>
  <c r="W138" i="74" s="1"/>
  <c r="N106" i="74"/>
  <c r="N138" i="74" s="1"/>
  <c r="Q106" i="74"/>
  <c r="Q138" i="74" s="1"/>
  <c r="U106" i="74"/>
  <c r="U138" i="74" s="1"/>
  <c r="Y106" i="74"/>
  <c r="Y138" i="74" s="1"/>
  <c r="R106" i="74"/>
  <c r="R138" i="74" s="1"/>
  <c r="K106" i="74"/>
  <c r="K138" i="74" s="1"/>
  <c r="P106" i="74"/>
  <c r="P138" i="74" s="1"/>
  <c r="V106" i="74"/>
  <c r="V138" i="74" s="1"/>
  <c r="W105" i="74"/>
  <c r="W137" i="74" s="1"/>
  <c r="Q105" i="74"/>
  <c r="Q137" i="74" s="1"/>
  <c r="K105" i="74"/>
  <c r="K137" i="74" s="1"/>
  <c r="O105" i="74"/>
  <c r="O137" i="74" s="1"/>
  <c r="R105" i="74"/>
  <c r="R137" i="74" s="1"/>
  <c r="N105" i="74"/>
  <c r="N137" i="74" s="1"/>
  <c r="Y105" i="74"/>
  <c r="Y137" i="74" s="1"/>
  <c r="V105" i="74"/>
  <c r="V137" i="74" s="1"/>
  <c r="P105" i="74"/>
  <c r="P137" i="74" s="1"/>
  <c r="M105" i="74"/>
  <c r="M137" i="74" s="1"/>
  <c r="T105" i="74"/>
  <c r="T137" i="74" s="1"/>
  <c r="X105" i="74"/>
  <c r="X137" i="74" s="1"/>
  <c r="S105" i="74"/>
  <c r="S137" i="74" s="1"/>
  <c r="U105" i="74"/>
  <c r="U137" i="74" s="1"/>
  <c r="N107" i="74"/>
  <c r="N139" i="74" s="1"/>
  <c r="W107" i="74"/>
  <c r="W139" i="74" s="1"/>
  <c r="Q107" i="74"/>
  <c r="Q139" i="74" s="1"/>
  <c r="M107" i="74"/>
  <c r="M139" i="74" s="1"/>
  <c r="T107" i="74"/>
  <c r="T139" i="74" s="1"/>
  <c r="Y107" i="74"/>
  <c r="Y139" i="74" s="1"/>
  <c r="X107" i="74"/>
  <c r="X139" i="74" s="1"/>
  <c r="P107" i="74"/>
  <c r="P139" i="74" s="1"/>
  <c r="U107" i="74"/>
  <c r="U139" i="74" s="1"/>
  <c r="O107" i="74"/>
  <c r="O139" i="74" s="1"/>
  <c r="K107" i="74"/>
  <c r="K139" i="74" s="1"/>
  <c r="S107" i="74"/>
  <c r="S139" i="74" s="1"/>
  <c r="V107" i="74"/>
  <c r="V139" i="74" s="1"/>
  <c r="R107" i="74"/>
  <c r="R139" i="74" s="1"/>
  <c r="X104" i="74"/>
  <c r="X136" i="74" s="1"/>
  <c r="P104" i="74"/>
  <c r="P136" i="74" s="1"/>
  <c r="M104" i="74"/>
  <c r="M136" i="74" s="1"/>
  <c r="S104" i="74"/>
  <c r="S136" i="74" s="1"/>
  <c r="Q104" i="74"/>
  <c r="Q136" i="74" s="1"/>
  <c r="W104" i="74"/>
  <c r="W136" i="74" s="1"/>
  <c r="U104" i="74"/>
  <c r="U136" i="74" s="1"/>
  <c r="R104" i="74"/>
  <c r="R136" i="74" s="1"/>
  <c r="Y104" i="74"/>
  <c r="Y136" i="74" s="1"/>
  <c r="V104" i="74"/>
  <c r="V136" i="74" s="1"/>
  <c r="T104" i="74"/>
  <c r="T136" i="74" s="1"/>
  <c r="N104" i="74"/>
  <c r="N136" i="74" s="1"/>
  <c r="K104" i="74"/>
  <c r="K136" i="74" s="1"/>
  <c r="O104" i="74"/>
  <c r="O136" i="74" s="1"/>
  <c r="AF184" i="41"/>
  <c r="AL184" i="41"/>
  <c r="AC184" i="41"/>
  <c r="P184" i="41"/>
  <c r="K184" i="41"/>
  <c r="X184" i="41"/>
  <c r="Q184" i="41"/>
  <c r="U184" i="41"/>
  <c r="Q199" i="105"/>
  <c r="O276" i="53"/>
  <c r="O286" i="53"/>
  <c r="O300" i="53"/>
  <c r="O299" i="53"/>
  <c r="AE184" i="41"/>
  <c r="Z184" i="41"/>
  <c r="Q188" i="105"/>
  <c r="N93" i="53"/>
  <c r="N267" i="53"/>
  <c r="N78" i="83" s="1"/>
  <c r="L184" i="41"/>
  <c r="AB184" i="41"/>
  <c r="AG184" i="41"/>
  <c r="O131" i="83"/>
  <c r="O131" i="72" s="1"/>
  <c r="O201" i="72" s="1"/>
  <c r="O231" i="72" s="1"/>
  <c r="O128" i="83"/>
  <c r="O128" i="72" s="1"/>
  <c r="O198" i="72" s="1"/>
  <c r="O228" i="72" s="1"/>
  <c r="O127" i="83"/>
  <c r="O127" i="72" s="1"/>
  <c r="O197" i="72" s="1"/>
  <c r="O227" i="72" s="1"/>
  <c r="O124" i="83"/>
  <c r="O125" i="83"/>
  <c r="O125" i="72" s="1"/>
  <c r="O195" i="72" s="1"/>
  <c r="O225" i="72" s="1"/>
  <c r="O123" i="83"/>
  <c r="O132" i="83"/>
  <c r="O132" i="72" s="1"/>
  <c r="O202" i="72" s="1"/>
  <c r="O232" i="72" s="1"/>
  <c r="O129" i="83"/>
  <c r="O129" i="72" s="1"/>
  <c r="O199" i="72" s="1"/>
  <c r="O229" i="72" s="1"/>
  <c r="O126" i="83"/>
  <c r="O126" i="72" s="1"/>
  <c r="O196" i="72" s="1"/>
  <c r="O226" i="72" s="1"/>
  <c r="O130" i="83"/>
  <c r="O130" i="72" s="1"/>
  <c r="O200" i="72" s="1"/>
  <c r="O230" i="72" s="1"/>
  <c r="O184" i="41"/>
  <c r="M146" i="80" l="1"/>
  <c r="M172" i="80" s="1"/>
  <c r="M273" i="80" s="1"/>
  <c r="L142" i="80"/>
  <c r="L168" i="80" s="1"/>
  <c r="L269" i="80" s="1"/>
  <c r="L144" i="80"/>
  <c r="L170" i="80" s="1"/>
  <c r="L271" i="80" s="1"/>
  <c r="L147" i="80"/>
  <c r="L173" i="80" s="1"/>
  <c r="L274" i="80" s="1"/>
  <c r="M148" i="80"/>
  <c r="M174" i="80" s="1"/>
  <c r="M275" i="80" s="1"/>
  <c r="M143" i="80"/>
  <c r="M169" i="80" s="1"/>
  <c r="M270" i="80" s="1"/>
  <c r="L148" i="80"/>
  <c r="L174" i="80" s="1"/>
  <c r="L275" i="80" s="1"/>
  <c r="Y184" i="41"/>
  <c r="AI184" i="41"/>
  <c r="AH184" i="41"/>
  <c r="H186" i="41" s="1"/>
  <c r="Z188" i="41" s="1"/>
  <c r="M145" i="80"/>
  <c r="M171" i="80" s="1"/>
  <c r="M176" i="80"/>
  <c r="M208" i="80"/>
  <c r="O274" i="53"/>
  <c r="O84" i="83" s="1"/>
  <c r="O290" i="53"/>
  <c r="O294" i="53"/>
  <c r="O116" i="80" s="1"/>
  <c r="O128" i="80" s="1"/>
  <c r="O272" i="53"/>
  <c r="O70" i="80" s="1"/>
  <c r="O82" i="80" s="1"/>
  <c r="O302" i="53"/>
  <c r="O124" i="80" s="1"/>
  <c r="O136" i="80" s="1"/>
  <c r="O283" i="53"/>
  <c r="O93" i="80" s="1"/>
  <c r="O105" i="80" s="1"/>
  <c r="O288" i="53"/>
  <c r="O98" i="80" s="1"/>
  <c r="O110" i="80" s="1"/>
  <c r="O291" i="53"/>
  <c r="O102" i="83" s="1"/>
  <c r="O289" i="53"/>
  <c r="O99" i="80" s="1"/>
  <c r="O111" i="80" s="1"/>
  <c r="P99" i="83"/>
  <c r="P187" i="83" s="1"/>
  <c r="P58" i="71" s="1"/>
  <c r="P163" i="71" s="1"/>
  <c r="P98" i="80"/>
  <c r="P110" i="80" s="1"/>
  <c r="P81" i="83"/>
  <c r="P152" i="83" s="1"/>
  <c r="P22" i="71" s="1"/>
  <c r="P127" i="71" s="1"/>
  <c r="P82" i="83"/>
  <c r="P153" i="83" s="1"/>
  <c r="P23" i="71" s="1"/>
  <c r="P128" i="71" s="1"/>
  <c r="P70" i="80"/>
  <c r="P82" i="80" s="1"/>
  <c r="P96" i="80"/>
  <c r="P108" i="80" s="1"/>
  <c r="P97" i="83"/>
  <c r="P185" i="83" s="1"/>
  <c r="P56" i="71" s="1"/>
  <c r="P161" i="71" s="1"/>
  <c r="O296" i="53"/>
  <c r="O118" i="80" s="1"/>
  <c r="O130" i="80" s="1"/>
  <c r="O297" i="53"/>
  <c r="O119" i="80" s="1"/>
  <c r="O131" i="80" s="1"/>
  <c r="O285" i="53"/>
  <c r="O96" i="83" s="1"/>
  <c r="O298" i="53"/>
  <c r="P98" i="83"/>
  <c r="P186" i="83" s="1"/>
  <c r="P57" i="71" s="1"/>
  <c r="P162" i="71" s="1"/>
  <c r="P97" i="80"/>
  <c r="P109" i="80" s="1"/>
  <c r="P121" i="80"/>
  <c r="P133" i="80" s="1"/>
  <c r="P111" i="83"/>
  <c r="P216" i="83" s="1"/>
  <c r="P88" i="71" s="1"/>
  <c r="P193" i="71" s="1"/>
  <c r="P72" i="80"/>
  <c r="P84" i="80" s="1"/>
  <c r="P84" i="83"/>
  <c r="P155" i="83" s="1"/>
  <c r="P25" i="71" s="1"/>
  <c r="P130" i="71" s="1"/>
  <c r="P112" i="83"/>
  <c r="P217" i="83" s="1"/>
  <c r="P89" i="71" s="1"/>
  <c r="P194" i="71" s="1"/>
  <c r="P122" i="80"/>
  <c r="P134" i="80" s="1"/>
  <c r="O284" i="53"/>
  <c r="O94" i="80" s="1"/>
  <c r="O106" i="80" s="1"/>
  <c r="O275" i="53"/>
  <c r="O85" i="83" s="1"/>
  <c r="O287" i="53"/>
  <c r="O98" i="83" s="1"/>
  <c r="O301" i="53"/>
  <c r="O123" i="80" s="1"/>
  <c r="O135" i="80" s="1"/>
  <c r="P108" i="83"/>
  <c r="P213" i="83" s="1"/>
  <c r="P85" i="71" s="1"/>
  <c r="P190" i="71" s="1"/>
  <c r="P118" i="80"/>
  <c r="P130" i="80" s="1"/>
  <c r="P110" i="83"/>
  <c r="P215" i="83" s="1"/>
  <c r="P87" i="71" s="1"/>
  <c r="P192" i="71" s="1"/>
  <c r="P120" i="80"/>
  <c r="P132" i="80" s="1"/>
  <c r="P105" i="83"/>
  <c r="P210" i="83" s="1"/>
  <c r="P82" i="71" s="1"/>
  <c r="P187" i="71" s="1"/>
  <c r="P116" i="80"/>
  <c r="P128" i="80" s="1"/>
  <c r="P106" i="83"/>
  <c r="P211" i="83" s="1"/>
  <c r="P83" i="71" s="1"/>
  <c r="P188" i="71" s="1"/>
  <c r="P88" i="83"/>
  <c r="P159" i="83" s="1"/>
  <c r="P29" i="71" s="1"/>
  <c r="P134" i="71" s="1"/>
  <c r="P76" i="80"/>
  <c r="P88" i="80" s="1"/>
  <c r="P100" i="83"/>
  <c r="P188" i="83" s="1"/>
  <c r="P59" i="71" s="1"/>
  <c r="P164" i="71" s="1"/>
  <c r="P99" i="80"/>
  <c r="P111" i="80" s="1"/>
  <c r="O277" i="53"/>
  <c r="O87" i="83" s="1"/>
  <c r="P100" i="80"/>
  <c r="P112" i="80" s="1"/>
  <c r="P101" i="83"/>
  <c r="P189" i="83" s="1"/>
  <c r="P60" i="71" s="1"/>
  <c r="P165" i="71" s="1"/>
  <c r="P78" i="80"/>
  <c r="P90" i="80" s="1"/>
  <c r="P90" i="83"/>
  <c r="P161" i="83" s="1"/>
  <c r="P31" i="71" s="1"/>
  <c r="P136" i="71" s="1"/>
  <c r="P96" i="83"/>
  <c r="P184" i="83" s="1"/>
  <c r="P55" i="71" s="1"/>
  <c r="P160" i="71" s="1"/>
  <c r="P95" i="80"/>
  <c r="P107" i="80" s="1"/>
  <c r="P93" i="80"/>
  <c r="P105" i="80" s="1"/>
  <c r="P93" i="83"/>
  <c r="P181" i="83" s="1"/>
  <c r="P52" i="71" s="1"/>
  <c r="P157" i="71" s="1"/>
  <c r="P94" i="83"/>
  <c r="P182" i="83" s="1"/>
  <c r="P53" i="71" s="1"/>
  <c r="P158" i="71" s="1"/>
  <c r="O295" i="53"/>
  <c r="O117" i="80" s="1"/>
  <c r="O129" i="80" s="1"/>
  <c r="O280" i="53"/>
  <c r="O90" i="83" s="1"/>
  <c r="O278" i="53"/>
  <c r="O88" i="83" s="1"/>
  <c r="O279" i="53"/>
  <c r="O89" i="83" s="1"/>
  <c r="P86" i="83"/>
  <c r="P157" i="83" s="1"/>
  <c r="P27" i="71" s="1"/>
  <c r="P132" i="71" s="1"/>
  <c r="P74" i="80"/>
  <c r="P86" i="80" s="1"/>
  <c r="P94" i="80"/>
  <c r="P106" i="80" s="1"/>
  <c r="P95" i="83"/>
  <c r="P183" i="83" s="1"/>
  <c r="P54" i="71" s="1"/>
  <c r="P159" i="71" s="1"/>
  <c r="P83" i="83"/>
  <c r="P154" i="83" s="1"/>
  <c r="P24" i="71" s="1"/>
  <c r="P129" i="71" s="1"/>
  <c r="P71" i="80"/>
  <c r="P83" i="80" s="1"/>
  <c r="P89" i="83"/>
  <c r="P160" i="83" s="1"/>
  <c r="P30" i="71" s="1"/>
  <c r="P135" i="71" s="1"/>
  <c r="P77" i="80"/>
  <c r="P89" i="80" s="1"/>
  <c r="P85" i="83"/>
  <c r="P156" i="83" s="1"/>
  <c r="P26" i="71" s="1"/>
  <c r="P131" i="71" s="1"/>
  <c r="P73" i="80"/>
  <c r="P85" i="80" s="1"/>
  <c r="P87" i="83"/>
  <c r="P158" i="83" s="1"/>
  <c r="P28" i="71" s="1"/>
  <c r="P133" i="71" s="1"/>
  <c r="P75" i="80"/>
  <c r="P87" i="80" s="1"/>
  <c r="P109" i="83"/>
  <c r="P214" i="83" s="1"/>
  <c r="P86" i="71" s="1"/>
  <c r="P191" i="71" s="1"/>
  <c r="P119" i="80"/>
  <c r="P131" i="80" s="1"/>
  <c r="P102" i="83"/>
  <c r="P190" i="83" s="1"/>
  <c r="P61" i="71" s="1"/>
  <c r="P166" i="71" s="1"/>
  <c r="P101" i="80"/>
  <c r="P113" i="80" s="1"/>
  <c r="P117" i="80"/>
  <c r="P129" i="80" s="1"/>
  <c r="P107" i="83"/>
  <c r="P212" i="83" s="1"/>
  <c r="P84" i="71" s="1"/>
  <c r="P189" i="71" s="1"/>
  <c r="P123" i="80"/>
  <c r="P135" i="80" s="1"/>
  <c r="P113" i="83"/>
  <c r="P218" i="83" s="1"/>
  <c r="P90" i="71" s="1"/>
  <c r="P195" i="71" s="1"/>
  <c r="P114" i="83"/>
  <c r="P219" i="83" s="1"/>
  <c r="P91" i="71" s="1"/>
  <c r="P196" i="71" s="1"/>
  <c r="P124" i="80"/>
  <c r="P136" i="80" s="1"/>
  <c r="L177" i="80"/>
  <c r="O99" i="83"/>
  <c r="N124" i="83"/>
  <c r="N125" i="83"/>
  <c r="N125" i="72" s="1"/>
  <c r="N128" i="83"/>
  <c r="N128" i="72" s="1"/>
  <c r="N198" i="72" s="1"/>
  <c r="N228" i="72" s="1"/>
  <c r="N131" i="83"/>
  <c r="N131" i="72" s="1"/>
  <c r="N201" i="72" s="1"/>
  <c r="N231" i="72" s="1"/>
  <c r="N126" i="83"/>
  <c r="N126" i="72" s="1"/>
  <c r="N196" i="72" s="1"/>
  <c r="N226" i="72" s="1"/>
  <c r="N132" i="83"/>
  <c r="N132" i="72" s="1"/>
  <c r="N202" i="72" s="1"/>
  <c r="N232" i="72" s="1"/>
  <c r="N123" i="83"/>
  <c r="N130" i="83"/>
  <c r="N130" i="72" s="1"/>
  <c r="N200" i="72" s="1"/>
  <c r="N230" i="72" s="1"/>
  <c r="N129" i="83"/>
  <c r="N129" i="72" s="1"/>
  <c r="N199" i="72" s="1"/>
  <c r="N229" i="72" s="1"/>
  <c r="N127" i="83"/>
  <c r="N127" i="72" s="1"/>
  <c r="N197" i="72" s="1"/>
  <c r="N227" i="72" s="1"/>
  <c r="O122" i="80"/>
  <c r="O134" i="80" s="1"/>
  <c r="O112" i="83"/>
  <c r="O111" i="83"/>
  <c r="O121" i="80"/>
  <c r="O133" i="80" s="1"/>
  <c r="O96" i="80"/>
  <c r="O108" i="80" s="1"/>
  <c r="O97" i="83"/>
  <c r="O86" i="83"/>
  <c r="O74" i="80"/>
  <c r="O86" i="80" s="1"/>
  <c r="N278" i="53"/>
  <c r="N284" i="53"/>
  <c r="N273" i="53"/>
  <c r="N298" i="53"/>
  <c r="N301" i="53"/>
  <c r="N280" i="53"/>
  <c r="N288" i="53"/>
  <c r="N276" i="53"/>
  <c r="N286" i="53"/>
  <c r="N295" i="53"/>
  <c r="N289" i="53"/>
  <c r="N274" i="53"/>
  <c r="N272" i="53"/>
  <c r="N302" i="53"/>
  <c r="N287" i="53"/>
  <c r="N275" i="53"/>
  <c r="N297" i="53"/>
  <c r="N279" i="53"/>
  <c r="N277" i="53"/>
  <c r="N296" i="53"/>
  <c r="N300" i="53"/>
  <c r="N285" i="53"/>
  <c r="N294" i="53"/>
  <c r="N290" i="53"/>
  <c r="N291" i="53"/>
  <c r="N283" i="53"/>
  <c r="N299" i="53"/>
  <c r="O95" i="80"/>
  <c r="O107" i="80" s="1"/>
  <c r="O120" i="80"/>
  <c r="O132" i="80" s="1"/>
  <c r="O110" i="83"/>
  <c r="O82" i="83"/>
  <c r="O81" i="83"/>
  <c r="O72" i="80"/>
  <c r="O84" i="80" s="1"/>
  <c r="O101" i="83"/>
  <c r="O100" i="80"/>
  <c r="O112" i="80" s="1"/>
  <c r="H306" i="53" a="1"/>
  <c r="H306" i="53" s="1"/>
  <c r="O75" i="80"/>
  <c r="O87" i="80" s="1"/>
  <c r="O83" i="83"/>
  <c r="O71" i="80"/>
  <c r="O83" i="80" s="1"/>
  <c r="O114" i="83" l="1"/>
  <c r="O100" i="83"/>
  <c r="O94" i="83"/>
  <c r="O93" i="83"/>
  <c r="O95" i="83"/>
  <c r="M272" i="80"/>
  <c r="M177" i="80"/>
  <c r="O106" i="83"/>
  <c r="O105" i="83"/>
  <c r="T188" i="41"/>
  <c r="O101" i="80"/>
  <c r="O113" i="80" s="1"/>
  <c r="O113" i="83"/>
  <c r="P149" i="80"/>
  <c r="P175" i="80" s="1"/>
  <c r="P276" i="80" s="1"/>
  <c r="O76" i="80"/>
  <c r="O88" i="80" s="1"/>
  <c r="O77" i="80"/>
  <c r="O89" i="80" s="1"/>
  <c r="O149" i="80" s="1"/>
  <c r="O175" i="80" s="1"/>
  <c r="O276" i="80" s="1"/>
  <c r="O97" i="80"/>
  <c r="O109" i="80" s="1"/>
  <c r="O146" i="80" s="1"/>
  <c r="O172" i="80" s="1"/>
  <c r="O273" i="80" s="1"/>
  <c r="O107" i="83"/>
  <c r="O73" i="80"/>
  <c r="O85" i="80" s="1"/>
  <c r="P146" i="80"/>
  <c r="P172" i="80" s="1"/>
  <c r="P273" i="80" s="1"/>
  <c r="O108" i="83"/>
  <c r="P148" i="80"/>
  <c r="P174" i="80" s="1"/>
  <c r="P275" i="80" s="1"/>
  <c r="P144" i="80"/>
  <c r="P170" i="80" s="1"/>
  <c r="P271" i="80" s="1"/>
  <c r="P143" i="80"/>
  <c r="P169" i="80" s="1"/>
  <c r="P270" i="80" s="1"/>
  <c r="P150" i="80"/>
  <c r="O109" i="83"/>
  <c r="P142" i="80"/>
  <c r="P168" i="80" s="1"/>
  <c r="P269" i="80" s="1"/>
  <c r="O78" i="80"/>
  <c r="O90" i="80" s="1"/>
  <c r="O150" i="80" s="1"/>
  <c r="O208" i="80" s="1"/>
  <c r="P147" i="80"/>
  <c r="P173" i="80" s="1"/>
  <c r="P274" i="80" s="1"/>
  <c r="P145" i="80"/>
  <c r="P171" i="80" s="1"/>
  <c r="P272" i="80" s="1"/>
  <c r="O148" i="80"/>
  <c r="O174" i="80" s="1"/>
  <c r="O275" i="80" s="1"/>
  <c r="AB188" i="41"/>
  <c r="N188" i="41"/>
  <c r="O142" i="80"/>
  <c r="O168" i="80" s="1"/>
  <c r="O269" i="80" s="1"/>
  <c r="O145" i="80"/>
  <c r="O171" i="80" s="1"/>
  <c r="O272" i="80" s="1"/>
  <c r="N122" i="80"/>
  <c r="N134" i="80" s="1"/>
  <c r="N112" i="83"/>
  <c r="N81" i="83"/>
  <c r="N82" i="83"/>
  <c r="N70" i="80"/>
  <c r="N113" i="83"/>
  <c r="N123" i="80"/>
  <c r="N135" i="80" s="1"/>
  <c r="O217" i="83"/>
  <c r="O89" i="71" s="1"/>
  <c r="O194" i="71" s="1"/>
  <c r="O181" i="83"/>
  <c r="O52" i="71" s="1"/>
  <c r="O157" i="71" s="1"/>
  <c r="O182" i="83"/>
  <c r="O53" i="71" s="1"/>
  <c r="O158" i="71" s="1"/>
  <c r="O183" i="83"/>
  <c r="O54" i="71" s="1"/>
  <c r="O159" i="71" s="1"/>
  <c r="O189" i="83"/>
  <c r="O60" i="71" s="1"/>
  <c r="O165" i="71" s="1"/>
  <c r="O214" i="83"/>
  <c r="O86" i="71" s="1"/>
  <c r="O191" i="71" s="1"/>
  <c r="N108" i="83"/>
  <c r="N118" i="80"/>
  <c r="N130" i="80" s="1"/>
  <c r="N72" i="80"/>
  <c r="N84" i="80" s="1"/>
  <c r="N84" i="83"/>
  <c r="N110" i="83"/>
  <c r="N120" i="80"/>
  <c r="N132" i="80" s="1"/>
  <c r="O160" i="83"/>
  <c r="O30" i="71" s="1"/>
  <c r="O135" i="71" s="1"/>
  <c r="O159" i="83"/>
  <c r="O29" i="71" s="1"/>
  <c r="O134" i="71" s="1"/>
  <c r="O156" i="83"/>
  <c r="O26" i="71" s="1"/>
  <c r="O131" i="71" s="1"/>
  <c r="O152" i="83"/>
  <c r="O184" i="83"/>
  <c r="O55" i="71" s="1"/>
  <c r="O160" i="71" s="1"/>
  <c r="N95" i="80"/>
  <c r="N107" i="80" s="1"/>
  <c r="N96" i="83"/>
  <c r="N124" i="80"/>
  <c r="N136" i="80" s="1"/>
  <c r="N114" i="83"/>
  <c r="N78" i="80"/>
  <c r="N90" i="80" s="1"/>
  <c r="N90" i="83"/>
  <c r="O216" i="83"/>
  <c r="O88" i="71" s="1"/>
  <c r="O193" i="71" s="1"/>
  <c r="O153" i="83"/>
  <c r="O23" i="71" s="1"/>
  <c r="O128" i="71" s="1"/>
  <c r="N121" i="80"/>
  <c r="N133" i="80" s="1"/>
  <c r="N111" i="83"/>
  <c r="N87" i="83"/>
  <c r="N75" i="80"/>
  <c r="N87" i="80" s="1"/>
  <c r="N100" i="83"/>
  <c r="N99" i="80"/>
  <c r="N111" i="80" s="1"/>
  <c r="N71" i="80"/>
  <c r="N83" i="80" s="1"/>
  <c r="N83" i="83"/>
  <c r="O187" i="83"/>
  <c r="O58" i="71" s="1"/>
  <c r="O163" i="71" s="1"/>
  <c r="O158" i="83"/>
  <c r="O28" i="71" s="1"/>
  <c r="O133" i="71" s="1"/>
  <c r="N116" i="80"/>
  <c r="N128" i="80" s="1"/>
  <c r="N106" i="83"/>
  <c r="N105" i="83"/>
  <c r="N97" i="80"/>
  <c r="N109" i="80" s="1"/>
  <c r="N98" i="83"/>
  <c r="N98" i="80"/>
  <c r="N110" i="80" s="1"/>
  <c r="N99" i="83"/>
  <c r="O147" i="80"/>
  <c r="O173" i="80" s="1"/>
  <c r="O274" i="80" s="1"/>
  <c r="O143" i="80"/>
  <c r="O169" i="80" s="1"/>
  <c r="O270" i="80" s="1"/>
  <c r="O154" i="83"/>
  <c r="O24" i="71" s="1"/>
  <c r="O129" i="71" s="1"/>
  <c r="O161" i="83"/>
  <c r="O31" i="71" s="1"/>
  <c r="O136" i="71" s="1"/>
  <c r="O218" i="83"/>
  <c r="O90" i="71" s="1"/>
  <c r="O195" i="71" s="1"/>
  <c r="O219" i="83"/>
  <c r="O91" i="71" s="1"/>
  <c r="O196" i="71" s="1"/>
  <c r="AM188" i="41"/>
  <c r="U188" i="41"/>
  <c r="Y188" i="41"/>
  <c r="W188" i="41"/>
  <c r="M188" i="41"/>
  <c r="K188" i="41"/>
  <c r="P188" i="41"/>
  <c r="AL188" i="41"/>
  <c r="AI188" i="41"/>
  <c r="Q188" i="41"/>
  <c r="AJ188" i="41"/>
  <c r="AD188" i="41"/>
  <c r="J188" i="41"/>
  <c r="AK188" i="41"/>
  <c r="V188" i="41"/>
  <c r="S188" i="41"/>
  <c r="AH188" i="41"/>
  <c r="AC188" i="41"/>
  <c r="R188" i="41"/>
  <c r="AA188" i="41"/>
  <c r="AF188" i="41"/>
  <c r="AN188" i="41"/>
  <c r="X188" i="41"/>
  <c r="O188" i="41"/>
  <c r="AO188" i="41"/>
  <c r="N93" i="83"/>
  <c r="N93" i="80"/>
  <c r="N105" i="80" s="1"/>
  <c r="N94" i="83"/>
  <c r="N77" i="80"/>
  <c r="N89" i="80" s="1"/>
  <c r="N89" i="83"/>
  <c r="N117" i="80"/>
  <c r="N129" i="80" s="1"/>
  <c r="N107" i="83"/>
  <c r="N94" i="80"/>
  <c r="N106" i="80" s="1"/>
  <c r="N95" i="83"/>
  <c r="O157" i="83"/>
  <c r="O27" i="71" s="1"/>
  <c r="O132" i="71" s="1"/>
  <c r="O190" i="83"/>
  <c r="O61" i="71" s="1"/>
  <c r="O166" i="71" s="1"/>
  <c r="N195" i="72"/>
  <c r="N225" i="72" s="1"/>
  <c r="L188" i="41"/>
  <c r="O211" i="83"/>
  <c r="O83" i="71" s="1"/>
  <c r="O188" i="71" s="1"/>
  <c r="O212" i="83"/>
  <c r="O84" i="71" s="1"/>
  <c r="O189" i="71" s="1"/>
  <c r="O144" i="80"/>
  <c r="O170" i="80" s="1"/>
  <c r="O271" i="80" s="1"/>
  <c r="O213" i="83"/>
  <c r="O85" i="71" s="1"/>
  <c r="O190" i="71" s="1"/>
  <c r="N102" i="83"/>
  <c r="N101" i="80"/>
  <c r="N113" i="80" s="1"/>
  <c r="N109" i="83"/>
  <c r="N119" i="80"/>
  <c r="N131" i="80" s="1"/>
  <c r="N97" i="83"/>
  <c r="N96" i="80"/>
  <c r="N108" i="80" s="1"/>
  <c r="N88" i="83"/>
  <c r="N76" i="80"/>
  <c r="N88" i="80" s="1"/>
  <c r="O185" i="83"/>
  <c r="O56" i="71" s="1"/>
  <c r="O161" i="71" s="1"/>
  <c r="O210" i="83"/>
  <c r="O82" i="71" s="1"/>
  <c r="O187" i="71" s="1"/>
  <c r="J42" i="55"/>
  <c r="A4" i="53"/>
  <c r="O186" i="83"/>
  <c r="O57" i="71" s="1"/>
  <c r="O162" i="71" s="1"/>
  <c r="AE188" i="41"/>
  <c r="O155" i="83"/>
  <c r="O25" i="71" s="1"/>
  <c r="O130" i="71" s="1"/>
  <c r="AG188" i="41"/>
  <c r="O215" i="83"/>
  <c r="O87" i="71" s="1"/>
  <c r="O192" i="71" s="1"/>
  <c r="N101" i="83"/>
  <c r="N100" i="80"/>
  <c r="N112" i="80" s="1"/>
  <c r="N85" i="83"/>
  <c r="N73" i="80"/>
  <c r="N85" i="80" s="1"/>
  <c r="N86" i="83"/>
  <c r="N74" i="80"/>
  <c r="N86" i="80" s="1"/>
  <c r="O188" i="83"/>
  <c r="O59" i="71" s="1"/>
  <c r="O164" i="71" s="1"/>
  <c r="P176" i="80" l="1"/>
  <c r="P177" i="80" s="1"/>
  <c r="P208" i="80"/>
  <c r="O176" i="80"/>
  <c r="Q187" i="105"/>
  <c r="Q198" i="105"/>
  <c r="K198" i="105"/>
  <c r="K187" i="105"/>
  <c r="N146" i="80"/>
  <c r="N145" i="80"/>
  <c r="N149" i="80"/>
  <c r="N150" i="80"/>
  <c r="N208" i="80" s="1"/>
  <c r="H210" i="80" s="1"/>
  <c r="H234" i="80" s="1"/>
  <c r="N144" i="80"/>
  <c r="N147" i="80"/>
  <c r="N158" i="83"/>
  <c r="N28" i="71" s="1"/>
  <c r="N133" i="71" s="1"/>
  <c r="Q196" i="105"/>
  <c r="N213" i="83"/>
  <c r="N85" i="71" s="1"/>
  <c r="N190" i="71" s="1"/>
  <c r="N218" i="83"/>
  <c r="N90" i="71" s="1"/>
  <c r="N195" i="71" s="1"/>
  <c r="N181" i="83"/>
  <c r="N52" i="71" s="1"/>
  <c r="N157" i="71" s="1"/>
  <c r="N187" i="83"/>
  <c r="N58" i="71" s="1"/>
  <c r="N163" i="71" s="1"/>
  <c r="N82" i="80"/>
  <c r="N142" i="80" s="1"/>
  <c r="N157" i="83"/>
  <c r="N27" i="71" s="1"/>
  <c r="N132" i="71" s="1"/>
  <c r="Q185" i="105"/>
  <c r="N153" i="83"/>
  <c r="N23" i="71" s="1"/>
  <c r="N128" i="71" s="1"/>
  <c r="N190" i="83"/>
  <c r="N61" i="71" s="1"/>
  <c r="N166" i="71" s="1"/>
  <c r="N184" i="83"/>
  <c r="N55" i="71" s="1"/>
  <c r="N160" i="71" s="1"/>
  <c r="N185" i="83"/>
  <c r="N56" i="71" s="1"/>
  <c r="N161" i="71" s="1"/>
  <c r="N212" i="83"/>
  <c r="N84" i="71" s="1"/>
  <c r="N189" i="71" s="1"/>
  <c r="N186" i="83"/>
  <c r="N57" i="71" s="1"/>
  <c r="N162" i="71" s="1"/>
  <c r="N154" i="83"/>
  <c r="N24" i="71" s="1"/>
  <c r="N129" i="71" s="1"/>
  <c r="N161" i="83"/>
  <c r="N31" i="71" s="1"/>
  <c r="N136" i="71" s="1"/>
  <c r="N152" i="83"/>
  <c r="N182" i="83"/>
  <c r="N53" i="71" s="1"/>
  <c r="N158" i="71" s="1"/>
  <c r="N159" i="83"/>
  <c r="N29" i="71" s="1"/>
  <c r="N134" i="71" s="1"/>
  <c r="N216" i="83"/>
  <c r="N88" i="71" s="1"/>
  <c r="N193" i="71" s="1"/>
  <c r="K185" i="105"/>
  <c r="O177" i="80"/>
  <c r="AH196" i="105"/>
  <c r="N143" i="80"/>
  <c r="O22" i="71"/>
  <c r="O127" i="71" s="1"/>
  <c r="N215" i="83"/>
  <c r="N87" i="71" s="1"/>
  <c r="N192" i="71" s="1"/>
  <c r="N217" i="83"/>
  <c r="N89" i="71" s="1"/>
  <c r="N194" i="71" s="1"/>
  <c r="N183" i="83"/>
  <c r="N54" i="71" s="1"/>
  <c r="N159" i="71" s="1"/>
  <c r="N156" i="83"/>
  <c r="N26" i="71" s="1"/>
  <c r="N131" i="71" s="1"/>
  <c r="N214" i="83"/>
  <c r="N86" i="71" s="1"/>
  <c r="N191" i="71" s="1"/>
  <c r="K196" i="105"/>
  <c r="N160" i="83"/>
  <c r="N30" i="71" s="1"/>
  <c r="N135" i="71" s="1"/>
  <c r="N210" i="83"/>
  <c r="N82" i="71" s="1"/>
  <c r="N187" i="71" s="1"/>
  <c r="N148" i="80"/>
  <c r="N219" i="83"/>
  <c r="N91" i="71" s="1"/>
  <c r="N196" i="71" s="1"/>
  <c r="N155" i="83"/>
  <c r="N25" i="71" s="1"/>
  <c r="N130" i="71" s="1"/>
  <c r="AI196" i="105"/>
  <c r="N189" i="83"/>
  <c r="N60" i="71" s="1"/>
  <c r="N165" i="71" s="1"/>
  <c r="AH185" i="105"/>
  <c r="N211" i="83"/>
  <c r="N83" i="71" s="1"/>
  <c r="N188" i="71" s="1"/>
  <c r="N188" i="83"/>
  <c r="N59" i="71" s="1"/>
  <c r="N164" i="71" s="1"/>
  <c r="N176" i="80" l="1"/>
  <c r="H162" i="80"/>
  <c r="N174" i="80"/>
  <c r="N275" i="80" s="1"/>
  <c r="H275" i="80" s="1"/>
  <c r="H160" i="80"/>
  <c r="N168" i="80"/>
  <c r="N269" i="80" s="1"/>
  <c r="H269" i="80" s="1"/>
  <c r="H154" i="80"/>
  <c r="N175" i="80"/>
  <c r="N276" i="80" s="1"/>
  <c r="H276" i="80" s="1"/>
  <c r="H161" i="80"/>
  <c r="N172" i="80"/>
  <c r="N273" i="80" s="1"/>
  <c r="H273" i="80" s="1"/>
  <c r="H158" i="80"/>
  <c r="N169" i="80"/>
  <c r="N270" i="80" s="1"/>
  <c r="H270" i="80" s="1"/>
  <c r="H155" i="80"/>
  <c r="H32" i="73"/>
  <c r="L247" i="80"/>
  <c r="M247" i="80"/>
  <c r="M277" i="80" s="1"/>
  <c r="N247" i="80"/>
  <c r="R247" i="80"/>
  <c r="R260" i="80"/>
  <c r="Y260" i="80"/>
  <c r="T247" i="80"/>
  <c r="O247" i="80"/>
  <c r="O277" i="80" s="1"/>
  <c r="V260" i="80"/>
  <c r="T260" i="80"/>
  <c r="P247" i="80"/>
  <c r="P277" i="80" s="1"/>
  <c r="Q260" i="80"/>
  <c r="J247" i="80"/>
  <c r="S247" i="80"/>
  <c r="W260" i="80"/>
  <c r="V247" i="80"/>
  <c r="X260" i="80"/>
  <c r="J260" i="80"/>
  <c r="Q247" i="80"/>
  <c r="U260" i="80"/>
  <c r="K247" i="80"/>
  <c r="K277" i="80" s="1"/>
  <c r="X247" i="80"/>
  <c r="Y247" i="80"/>
  <c r="U247" i="80"/>
  <c r="W247" i="80"/>
  <c r="S260" i="80"/>
  <c r="L260" i="80"/>
  <c r="N171" i="80"/>
  <c r="N272" i="80" s="1"/>
  <c r="H272" i="80" s="1"/>
  <c r="H157" i="80"/>
  <c r="N173" i="80"/>
  <c r="N274" i="80" s="1"/>
  <c r="H274" i="80" s="1"/>
  <c r="H159" i="80"/>
  <c r="N170" i="80"/>
  <c r="N271" i="80" s="1"/>
  <c r="H271" i="80" s="1"/>
  <c r="H156" i="80"/>
  <c r="K186" i="105"/>
  <c r="Q197" i="105"/>
  <c r="Q186" i="105"/>
  <c r="K197" i="105"/>
  <c r="N22" i="71"/>
  <c r="U277" i="80" l="1"/>
  <c r="Y277" i="80"/>
  <c r="N177" i="80"/>
  <c r="T277" i="80"/>
  <c r="X277" i="80"/>
  <c r="S277" i="80"/>
  <c r="V277" i="80"/>
  <c r="R277" i="80"/>
  <c r="Q171" i="73"/>
  <c r="Q231" i="73" s="1"/>
  <c r="J171" i="73"/>
  <c r="J231" i="73" s="1"/>
  <c r="Q141" i="73"/>
  <c r="P171" i="73"/>
  <c r="P231" i="73" s="1"/>
  <c r="N141" i="73"/>
  <c r="K171" i="73"/>
  <c r="K231" i="73" s="1"/>
  <c r="N171" i="73"/>
  <c r="N231" i="73" s="1"/>
  <c r="P141" i="73"/>
  <c r="M171" i="73"/>
  <c r="M231" i="73" s="1"/>
  <c r="L141" i="73"/>
  <c r="J141" i="73"/>
  <c r="L171" i="73"/>
  <c r="L231" i="73" s="1"/>
  <c r="K141" i="73"/>
  <c r="M141" i="73"/>
  <c r="O171" i="73"/>
  <c r="O231" i="73" s="1"/>
  <c r="O141" i="73"/>
  <c r="J51" i="82" a="1"/>
  <c r="J277" i="80"/>
  <c r="Q277" i="80"/>
  <c r="W277" i="80"/>
  <c r="L277" i="80"/>
  <c r="N277" i="80"/>
  <c r="AH184" i="105"/>
  <c r="Q184" i="105"/>
  <c r="AI193" i="105"/>
  <c r="AI195" i="105"/>
  <c r="Q195" i="105"/>
  <c r="Q183" i="105"/>
  <c r="AH182" i="105"/>
  <c r="N127" i="71"/>
  <c r="AH193" i="105"/>
  <c r="AI194" i="105"/>
  <c r="AH194" i="105"/>
  <c r="Q193" i="105"/>
  <c r="AH183" i="105"/>
  <c r="Q182" i="105"/>
  <c r="Q194" i="105"/>
  <c r="AH195" i="105"/>
  <c r="H277" i="80" l="1"/>
  <c r="P201" i="73"/>
  <c r="P271" i="73"/>
  <c r="P34" i="74" s="1"/>
  <c r="P79" i="74" s="1"/>
  <c r="O271" i="73"/>
  <c r="O34" i="74" s="1"/>
  <c r="O79" i="74" s="1"/>
  <c r="O201" i="73"/>
  <c r="M271" i="73"/>
  <c r="M34" i="74" s="1"/>
  <c r="M79" i="74" s="1"/>
  <c r="M201" i="73"/>
  <c r="K201" i="73"/>
  <c r="K271" i="73"/>
  <c r="K34" i="74" s="1"/>
  <c r="K79" i="74" s="1"/>
  <c r="N271" i="73"/>
  <c r="N34" i="74" s="1"/>
  <c r="N79" i="74" s="1"/>
  <c r="N201" i="73"/>
  <c r="J271" i="73"/>
  <c r="J34" i="74" s="1"/>
  <c r="J79" i="74" s="1"/>
  <c r="J201" i="73"/>
  <c r="Q271" i="73"/>
  <c r="Q34" i="74" s="1"/>
  <c r="Q79" i="74" s="1"/>
  <c r="Q201" i="73"/>
  <c r="L271" i="73"/>
  <c r="L34" i="74" s="1"/>
  <c r="L79" i="74" s="1"/>
  <c r="L201" i="73"/>
  <c r="O51" i="82"/>
  <c r="K51" i="82"/>
  <c r="N51" i="82"/>
  <c r="J51" i="82"/>
  <c r="M51" i="82"/>
  <c r="L51" i="82"/>
  <c r="AH200" i="105"/>
  <c r="Q200" i="105"/>
  <c r="Q189" i="105"/>
  <c r="AI200" i="105"/>
  <c r="K183" i="105"/>
  <c r="AH189" i="105"/>
  <c r="K64" i="81" l="1" a="1"/>
  <c r="H281" i="80" a="1"/>
  <c r="H281" i="80" s="1"/>
  <c r="L109" i="74"/>
  <c r="L141" i="74" s="1"/>
  <c r="J109" i="74"/>
  <c r="J141" i="74" s="1"/>
  <c r="T109" i="74"/>
  <c r="T141" i="74" s="1"/>
  <c r="O109" i="74"/>
  <c r="O141" i="74" s="1"/>
  <c r="W109" i="74"/>
  <c r="W141" i="74" s="1"/>
  <c r="S109" i="74"/>
  <c r="S141" i="74" s="1"/>
  <c r="K109" i="74"/>
  <c r="K141" i="74" s="1"/>
  <c r="X109" i="74"/>
  <c r="X141" i="74" s="1"/>
  <c r="M109" i="74"/>
  <c r="M141" i="74" s="1"/>
  <c r="N109" i="74"/>
  <c r="N141" i="74" s="1"/>
  <c r="Q109" i="74"/>
  <c r="Q141" i="74" s="1"/>
  <c r="Y109" i="74"/>
  <c r="Y141" i="74" s="1"/>
  <c r="R109" i="74"/>
  <c r="R141" i="74" s="1"/>
  <c r="P109" i="74"/>
  <c r="P141" i="74" s="1"/>
  <c r="U109" i="74"/>
  <c r="U141" i="74" s="1"/>
  <c r="V109" i="74"/>
  <c r="V141" i="74" s="1"/>
  <c r="K193" i="105"/>
  <c r="K182" i="105"/>
  <c r="K195" i="105"/>
  <c r="K184" i="105"/>
  <c r="J43" i="55" l="1"/>
  <c r="A4" i="80"/>
  <c r="L64" i="81"/>
  <c r="L67" i="81" s="1"/>
  <c r="L73" i="81" s="1"/>
  <c r="L76" i="81" s="1"/>
  <c r="N64" i="81"/>
  <c r="N67" i="81" s="1"/>
  <c r="N73" i="81" s="1"/>
  <c r="N76" i="81" s="1"/>
  <c r="M64" i="81"/>
  <c r="M67" i="81" s="1"/>
  <c r="M73" i="81" s="1"/>
  <c r="M76" i="81" s="1"/>
  <c r="O64" i="81"/>
  <c r="O67" i="81" s="1"/>
  <c r="O73" i="81" s="1"/>
  <c r="O76" i="81" s="1"/>
  <c r="O108" i="81" s="1"/>
  <c r="N52" i="82" s="1"/>
  <c r="P64" i="81"/>
  <c r="P67" i="81" s="1"/>
  <c r="P73" i="81" s="1"/>
  <c r="P76" i="81" s="1"/>
  <c r="P108" i="81" s="1"/>
  <c r="O52" i="82" s="1"/>
  <c r="K64" i="81"/>
  <c r="Q64" i="81"/>
  <c r="Q67" i="81" s="1"/>
  <c r="Q73" i="81" s="1"/>
  <c r="Q76" i="81" s="1"/>
  <c r="Q108" i="81" s="1"/>
  <c r="P52" i="82" s="1"/>
  <c r="R64" i="81"/>
  <c r="R67" i="81" s="1"/>
  <c r="R73" i="81" s="1"/>
  <c r="R76" i="81" s="1"/>
  <c r="R108" i="81" s="1"/>
  <c r="Q52" i="82" s="1"/>
  <c r="S64" i="81"/>
  <c r="S67" i="81" s="1"/>
  <c r="S73" i="81" s="1"/>
  <c r="S76" i="81" s="1"/>
  <c r="S108" i="81" s="1"/>
  <c r="R52" i="82" s="1"/>
  <c r="K189" i="105"/>
  <c r="K200" i="105"/>
  <c r="M78" i="81" l="1"/>
  <c r="M97" i="81" s="1"/>
  <c r="M100" i="81" s="1"/>
  <c r="M115" i="81" s="1"/>
  <c r="M108" i="81"/>
  <c r="L52" i="82" s="1"/>
  <c r="N78" i="81"/>
  <c r="N97" i="81" s="1"/>
  <c r="N100" i="81" s="1"/>
  <c r="N115" i="81" s="1"/>
  <c r="N108" i="81"/>
  <c r="M52" i="82" s="1"/>
  <c r="P78" i="81"/>
  <c r="P97" i="81" s="1"/>
  <c r="P100" i="81" s="1"/>
  <c r="P115" i="81" s="1"/>
  <c r="U78" i="81"/>
  <c r="U97" i="81" s="1"/>
  <c r="L78" i="81"/>
  <c r="L97" i="81" s="1"/>
  <c r="L100" i="81" s="1"/>
  <c r="L115" i="81" s="1"/>
  <c r="T78" i="81"/>
  <c r="T97" i="81" s="1"/>
  <c r="H123" i="81"/>
  <c r="H21" i="76" s="1"/>
  <c r="H35" i="76" s="1"/>
  <c r="P43" i="76" s="1"/>
  <c r="P56" i="74" s="1"/>
  <c r="P157" i="74" s="1"/>
  <c r="K78" i="81"/>
  <c r="K97" i="81" s="1"/>
  <c r="L108" i="81"/>
  <c r="K52" i="82" s="1"/>
  <c r="R78" i="81"/>
  <c r="R97" i="81" s="1"/>
  <c r="R100" i="81" s="1"/>
  <c r="R115" i="81" s="1"/>
  <c r="Q78" i="81"/>
  <c r="Q97" i="81" s="1"/>
  <c r="Q100" i="81" s="1"/>
  <c r="Q115" i="81" s="1"/>
  <c r="O78" i="81"/>
  <c r="O97" i="81" s="1"/>
  <c r="O100" i="81" s="1"/>
  <c r="O115" i="81" s="1"/>
  <c r="K67" i="81"/>
  <c r="J65" i="81"/>
  <c r="J67" i="81" s="1"/>
  <c r="J100" i="81" s="1"/>
  <c r="J115" i="81" s="1"/>
  <c r="S78" i="81"/>
  <c r="S97" i="81" s="1"/>
  <c r="S100" i="81" s="1"/>
  <c r="S115" i="81" s="1"/>
  <c r="K100" i="81" l="1"/>
  <c r="Y43" i="76"/>
  <c r="Y56" i="74" s="1"/>
  <c r="Y157" i="74" s="1"/>
  <c r="K43" i="76"/>
  <c r="K56" i="74" s="1"/>
  <c r="K157" i="74" s="1"/>
  <c r="Q44" i="76"/>
  <c r="Q106" i="71" s="1"/>
  <c r="Q211" i="71" s="1"/>
  <c r="V43" i="76"/>
  <c r="V56" i="74" s="1"/>
  <c r="V157" i="74" s="1"/>
  <c r="J42" i="76"/>
  <c r="J55" i="74" s="1"/>
  <c r="J156" i="74" s="1"/>
  <c r="N42" i="76"/>
  <c r="N55" i="74" s="1"/>
  <c r="N156" i="74" s="1"/>
  <c r="M42" i="76"/>
  <c r="M55" i="74" s="1"/>
  <c r="M156" i="74" s="1"/>
  <c r="R42" i="76"/>
  <c r="R55" i="74" s="1"/>
  <c r="R156" i="74" s="1"/>
  <c r="L43" i="76"/>
  <c r="L56" i="74" s="1"/>
  <c r="L157" i="74" s="1"/>
  <c r="W42" i="76"/>
  <c r="W55" i="74" s="1"/>
  <c r="W156" i="74" s="1"/>
  <c r="U43" i="76"/>
  <c r="U56" i="74" s="1"/>
  <c r="U157" i="74" s="1"/>
  <c r="O42" i="76"/>
  <c r="O55" i="74" s="1"/>
  <c r="O156" i="74" s="1"/>
  <c r="L42" i="76"/>
  <c r="L55" i="74" s="1"/>
  <c r="L156" i="74" s="1"/>
  <c r="S43" i="76"/>
  <c r="S56" i="74" s="1"/>
  <c r="S157" i="74" s="1"/>
  <c r="J43" i="76"/>
  <c r="J56" i="74" s="1"/>
  <c r="J157" i="74" s="1"/>
  <c r="O43" i="76"/>
  <c r="O56" i="74" s="1"/>
  <c r="O157" i="74" s="1"/>
  <c r="Y42" i="76"/>
  <c r="Y55" i="74" s="1"/>
  <c r="Y156" i="74" s="1"/>
  <c r="P42" i="76"/>
  <c r="P55" i="74" s="1"/>
  <c r="P156" i="74" s="1"/>
  <c r="Q43" i="76"/>
  <c r="V42" i="76"/>
  <c r="V55" i="74" s="1"/>
  <c r="V156" i="74" s="1"/>
  <c r="M43" i="76"/>
  <c r="M56" i="74" s="1"/>
  <c r="M157" i="74" s="1"/>
  <c r="U42" i="76"/>
  <c r="U55" i="74" s="1"/>
  <c r="U156" i="74" s="1"/>
  <c r="R43" i="76"/>
  <c r="R56" i="74" s="1"/>
  <c r="R157" i="74" s="1"/>
  <c r="X42" i="76"/>
  <c r="X55" i="74" s="1"/>
  <c r="X156" i="74" s="1"/>
  <c r="T42" i="76"/>
  <c r="T55" i="74" s="1"/>
  <c r="T156" i="74" s="1"/>
  <c r="W43" i="76"/>
  <c r="W56" i="74" s="1"/>
  <c r="W157" i="74" s="1"/>
  <c r="N43" i="76"/>
  <c r="N56" i="74" s="1"/>
  <c r="N157" i="74" s="1"/>
  <c r="S42" i="76"/>
  <c r="S55" i="74" s="1"/>
  <c r="S156" i="74" s="1"/>
  <c r="K42" i="76"/>
  <c r="K55" i="74" s="1"/>
  <c r="K156" i="74" s="1"/>
  <c r="X43" i="76"/>
  <c r="X56" i="74" s="1"/>
  <c r="X157" i="74" s="1"/>
  <c r="Q42" i="76"/>
  <c r="T43" i="76"/>
  <c r="T56" i="74" s="1"/>
  <c r="T157" i="74" s="1"/>
  <c r="H19" i="82" a="1"/>
  <c r="H19" i="82" s="1"/>
  <c r="K115" i="81" l="1"/>
  <c r="H127" i="81" s="1" a="1"/>
  <c r="H127" i="81" s="1"/>
  <c r="H131" i="81" s="1"/>
  <c r="H48" i="76" a="1"/>
  <c r="H48" i="76" s="1"/>
  <c r="A4" i="76" s="1"/>
  <c r="Q76" i="71"/>
  <c r="Q181" i="71" s="1"/>
  <c r="H21" i="82"/>
  <c r="Q46" i="71"/>
  <c r="Q151" i="71" s="1"/>
  <c r="H20" i="82"/>
  <c r="H23" i="82"/>
  <c r="H22" i="82"/>
  <c r="J45" i="55" l="1"/>
  <c r="A4" i="81"/>
  <c r="H63" i="72" a="1"/>
  <c r="H30" i="83" a="1"/>
  <c r="H65" i="73" a="1"/>
  <c r="J47" i="55"/>
  <c r="H37" i="83" l="1"/>
  <c r="H30" i="83"/>
  <c r="H39" i="83"/>
  <c r="H36" i="83"/>
  <c r="H32" i="83"/>
  <c r="H35" i="83"/>
  <c r="H31" i="83"/>
  <c r="H38" i="83"/>
  <c r="H34" i="83"/>
  <c r="H33" i="83"/>
  <c r="H69" i="73"/>
  <c r="H73" i="73"/>
  <c r="H65" i="73"/>
  <c r="H74" i="73"/>
  <c r="H66" i="73"/>
  <c r="H70" i="73"/>
  <c r="H72" i="73"/>
  <c r="H68" i="73"/>
  <c r="H71" i="73"/>
  <c r="H67" i="73"/>
  <c r="H64" i="72"/>
  <c r="H65" i="72"/>
  <c r="H67" i="72"/>
  <c r="H68" i="72"/>
  <c r="H69" i="72"/>
  <c r="H70" i="72"/>
  <c r="H71" i="72"/>
  <c r="H63" i="72"/>
  <c r="H66" i="72"/>
  <c r="H72" i="72"/>
  <c r="W177" i="72" l="1"/>
  <c r="W212" i="72" s="1"/>
  <c r="W242" i="72" s="1"/>
  <c r="Y177" i="72"/>
  <c r="Y212" i="72" s="1"/>
  <c r="Y242" i="72" s="1"/>
  <c r="X177" i="72"/>
  <c r="X212" i="72" s="1"/>
  <c r="X242" i="72" s="1"/>
  <c r="T177" i="72"/>
  <c r="T212" i="72" s="1"/>
  <c r="T242" i="72" s="1"/>
  <c r="V177" i="72"/>
  <c r="V212" i="72" s="1"/>
  <c r="V242" i="72" s="1"/>
  <c r="R177" i="72"/>
  <c r="R212" i="72" s="1"/>
  <c r="R242" i="72" s="1"/>
  <c r="S177" i="72"/>
  <c r="S212" i="72" s="1"/>
  <c r="S242" i="72" s="1"/>
  <c r="U177" i="72"/>
  <c r="U212" i="72" s="1"/>
  <c r="U242" i="72" s="1"/>
  <c r="K181" i="73"/>
  <c r="K241" i="73" s="1"/>
  <c r="L181" i="73"/>
  <c r="L241" i="73" s="1"/>
  <c r="O151" i="73"/>
  <c r="N151" i="73"/>
  <c r="O181" i="73"/>
  <c r="O241" i="73" s="1"/>
  <c r="M151" i="73"/>
  <c r="P181" i="73"/>
  <c r="P241" i="73" s="1"/>
  <c r="Q151" i="73"/>
  <c r="P151" i="73"/>
  <c r="K151" i="73"/>
  <c r="L151" i="73"/>
  <c r="J151" i="73"/>
  <c r="J181" i="73"/>
  <c r="J241" i="73" s="1"/>
  <c r="N181" i="73"/>
  <c r="N241" i="73" s="1"/>
  <c r="Q181" i="73"/>
  <c r="Q241" i="73" s="1"/>
  <c r="M181" i="73"/>
  <c r="M241" i="73" s="1"/>
  <c r="U143" i="83"/>
  <c r="M172" i="83"/>
  <c r="M44" i="71" s="1"/>
  <c r="M149" i="71" s="1"/>
  <c r="L230" i="83"/>
  <c r="L104" i="71" s="1"/>
  <c r="L209" i="71" s="1"/>
  <c r="W172" i="83"/>
  <c r="W44" i="71" s="1"/>
  <c r="W149" i="71" s="1"/>
  <c r="Y230" i="83"/>
  <c r="Y104" i="71" s="1"/>
  <c r="Y209" i="71" s="1"/>
  <c r="L172" i="83"/>
  <c r="L44" i="71" s="1"/>
  <c r="L149" i="71" s="1"/>
  <c r="V201" i="83"/>
  <c r="V74" i="71" s="1"/>
  <c r="V179" i="71" s="1"/>
  <c r="X172" i="83"/>
  <c r="X44" i="71" s="1"/>
  <c r="X149" i="71" s="1"/>
  <c r="Y172" i="83"/>
  <c r="Y44" i="71" s="1"/>
  <c r="Y149" i="71" s="1"/>
  <c r="S201" i="83"/>
  <c r="S74" i="71" s="1"/>
  <c r="S179" i="71" s="1"/>
  <c r="N230" i="83"/>
  <c r="N104" i="71" s="1"/>
  <c r="N209" i="71" s="1"/>
  <c r="V143" i="83"/>
  <c r="V172" i="83"/>
  <c r="V44" i="71" s="1"/>
  <c r="V149" i="71" s="1"/>
  <c r="L143" i="83"/>
  <c r="L145" i="72" s="1"/>
  <c r="L215" i="72" s="1"/>
  <c r="L245" i="72" s="1"/>
  <c r="Q201" i="83"/>
  <c r="Q74" i="71" s="1"/>
  <c r="Q179" i="71" s="1"/>
  <c r="X230" i="83"/>
  <c r="X104" i="71" s="1"/>
  <c r="X209" i="71" s="1"/>
  <c r="Y201" i="83"/>
  <c r="Y74" i="71" s="1"/>
  <c r="Y179" i="71" s="1"/>
  <c r="N201" i="83"/>
  <c r="N74" i="71" s="1"/>
  <c r="N179" i="71" s="1"/>
  <c r="O172" i="83"/>
  <c r="O44" i="71" s="1"/>
  <c r="O149" i="71" s="1"/>
  <c r="T230" i="83"/>
  <c r="T104" i="71" s="1"/>
  <c r="T209" i="71" s="1"/>
  <c r="J143" i="83"/>
  <c r="J145" i="72" s="1"/>
  <c r="J215" i="72" s="1"/>
  <c r="J245" i="72" s="1"/>
  <c r="J172" i="83"/>
  <c r="J44" i="71" s="1"/>
  <c r="J149" i="71" s="1"/>
  <c r="T172" i="83"/>
  <c r="T44" i="71" s="1"/>
  <c r="T149" i="71" s="1"/>
  <c r="N143" i="83"/>
  <c r="N145" i="72" s="1"/>
  <c r="N215" i="72" s="1"/>
  <c r="N245" i="72" s="1"/>
  <c r="K201" i="83"/>
  <c r="K74" i="71" s="1"/>
  <c r="K179" i="71" s="1"/>
  <c r="M230" i="83"/>
  <c r="M104" i="71" s="1"/>
  <c r="M209" i="71" s="1"/>
  <c r="P172" i="83"/>
  <c r="P44" i="71" s="1"/>
  <c r="P149" i="71" s="1"/>
  <c r="T143" i="83"/>
  <c r="W230" i="83"/>
  <c r="W104" i="71" s="1"/>
  <c r="W209" i="71" s="1"/>
  <c r="U230" i="83"/>
  <c r="U104" i="71" s="1"/>
  <c r="U209" i="71" s="1"/>
  <c r="M143" i="83"/>
  <c r="M145" i="72" s="1"/>
  <c r="M215" i="72" s="1"/>
  <c r="M245" i="72" s="1"/>
  <c r="R143" i="83"/>
  <c r="P143" i="83"/>
  <c r="P145" i="72" s="1"/>
  <c r="P215" i="72" s="1"/>
  <c r="P245" i="72" s="1"/>
  <c r="U201" i="83"/>
  <c r="U74" i="71" s="1"/>
  <c r="U179" i="71" s="1"/>
  <c r="P201" i="83"/>
  <c r="P74" i="71" s="1"/>
  <c r="P179" i="71" s="1"/>
  <c r="O230" i="83"/>
  <c r="O104" i="71" s="1"/>
  <c r="O209" i="71" s="1"/>
  <c r="M201" i="83"/>
  <c r="M74" i="71" s="1"/>
  <c r="M179" i="71" s="1"/>
  <c r="R230" i="83"/>
  <c r="R104" i="71" s="1"/>
  <c r="R209" i="71" s="1"/>
  <c r="P230" i="83"/>
  <c r="P104" i="71" s="1"/>
  <c r="P209" i="71" s="1"/>
  <c r="W143" i="83"/>
  <c r="Q143" i="83"/>
  <c r="Q145" i="72" s="1"/>
  <c r="Q215" i="72" s="1"/>
  <c r="Q245" i="72" s="1"/>
  <c r="S143" i="83"/>
  <c r="S172" i="83"/>
  <c r="S44" i="71" s="1"/>
  <c r="S149" i="71" s="1"/>
  <c r="X201" i="83"/>
  <c r="X74" i="71" s="1"/>
  <c r="X179" i="71" s="1"/>
  <c r="Q230" i="83"/>
  <c r="Q104" i="71" s="1"/>
  <c r="Q209" i="71" s="1"/>
  <c r="O201" i="83"/>
  <c r="O74" i="71" s="1"/>
  <c r="O179" i="71" s="1"/>
  <c r="N172" i="83"/>
  <c r="N44" i="71" s="1"/>
  <c r="N149" i="71" s="1"/>
  <c r="T201" i="83"/>
  <c r="T74" i="71" s="1"/>
  <c r="T179" i="71" s="1"/>
  <c r="V230" i="83"/>
  <c r="V104" i="71" s="1"/>
  <c r="V209" i="71" s="1"/>
  <c r="Q172" i="83"/>
  <c r="Q44" i="71" s="1"/>
  <c r="Q149" i="71" s="1"/>
  <c r="O143" i="83"/>
  <c r="O145" i="72" s="1"/>
  <c r="O215" i="72" s="1"/>
  <c r="O245" i="72" s="1"/>
  <c r="J230" i="83"/>
  <c r="J104" i="71" s="1"/>
  <c r="J209" i="71" s="1"/>
  <c r="X143" i="83"/>
  <c r="W201" i="83"/>
  <c r="W74" i="71" s="1"/>
  <c r="W179" i="71" s="1"/>
  <c r="S230" i="83"/>
  <c r="S104" i="71" s="1"/>
  <c r="S209" i="71" s="1"/>
  <c r="K230" i="83"/>
  <c r="K104" i="71" s="1"/>
  <c r="K209" i="71" s="1"/>
  <c r="R201" i="83"/>
  <c r="R74" i="71" s="1"/>
  <c r="R179" i="71" s="1"/>
  <c r="Y143" i="83"/>
  <c r="K172" i="83"/>
  <c r="K44" i="71" s="1"/>
  <c r="K149" i="71" s="1"/>
  <c r="U172" i="83"/>
  <c r="U44" i="71" s="1"/>
  <c r="U149" i="71" s="1"/>
  <c r="R172" i="83"/>
  <c r="R44" i="71" s="1"/>
  <c r="R149" i="71" s="1"/>
  <c r="K143" i="83"/>
  <c r="K145" i="72" s="1"/>
  <c r="K215" i="72" s="1"/>
  <c r="K245" i="72" s="1"/>
  <c r="L201" i="83"/>
  <c r="L74" i="71" s="1"/>
  <c r="L179" i="71" s="1"/>
  <c r="J201" i="83"/>
  <c r="J74" i="71" s="1"/>
  <c r="J179" i="71" s="1"/>
  <c r="S176" i="72"/>
  <c r="S211" i="72" s="1"/>
  <c r="S241" i="72" s="1"/>
  <c r="W176" i="72"/>
  <c r="W211" i="72" s="1"/>
  <c r="W241" i="72" s="1"/>
  <c r="Y176" i="72"/>
  <c r="Y211" i="72" s="1"/>
  <c r="Y241" i="72" s="1"/>
  <c r="U176" i="72"/>
  <c r="U211" i="72" s="1"/>
  <c r="U241" i="72" s="1"/>
  <c r="X176" i="72"/>
  <c r="X211" i="72" s="1"/>
  <c r="X241" i="72" s="1"/>
  <c r="V176" i="72"/>
  <c r="V211" i="72" s="1"/>
  <c r="V241" i="72" s="1"/>
  <c r="T176" i="72"/>
  <c r="T211" i="72" s="1"/>
  <c r="T241" i="72" s="1"/>
  <c r="R176" i="72"/>
  <c r="R211" i="72" s="1"/>
  <c r="R241" i="72" s="1"/>
  <c r="Q147" i="73"/>
  <c r="J147" i="73"/>
  <c r="K147" i="73"/>
  <c r="P177" i="73"/>
  <c r="P237" i="73" s="1"/>
  <c r="O147" i="73"/>
  <c r="N177" i="73"/>
  <c r="N237" i="73" s="1"/>
  <c r="M147" i="73"/>
  <c r="Q177" i="73"/>
  <c r="Q237" i="73" s="1"/>
  <c r="K177" i="73"/>
  <c r="K237" i="73" s="1"/>
  <c r="P147" i="73"/>
  <c r="L147" i="73"/>
  <c r="M177" i="73"/>
  <c r="M237" i="73" s="1"/>
  <c r="L177" i="73"/>
  <c r="L237" i="73" s="1"/>
  <c r="N147" i="73"/>
  <c r="J177" i="73"/>
  <c r="J237" i="73" s="1"/>
  <c r="O177" i="73"/>
  <c r="O237" i="73" s="1"/>
  <c r="J194" i="83"/>
  <c r="J67" i="71" s="1"/>
  <c r="J172" i="71" s="1"/>
  <c r="P194" i="83"/>
  <c r="P67" i="71" s="1"/>
  <c r="P172" i="71" s="1"/>
  <c r="N223" i="83"/>
  <c r="N97" i="71" s="1"/>
  <c r="N202" i="71" s="1"/>
  <c r="K136" i="83"/>
  <c r="K138" i="72" s="1"/>
  <c r="K208" i="72" s="1"/>
  <c r="K238" i="72" s="1"/>
  <c r="V136" i="83"/>
  <c r="V223" i="83"/>
  <c r="V97" i="71" s="1"/>
  <c r="V202" i="71" s="1"/>
  <c r="S194" i="83"/>
  <c r="S67" i="71" s="1"/>
  <c r="S172" i="71" s="1"/>
  <c r="Q165" i="83"/>
  <c r="Q37" i="71" s="1"/>
  <c r="Q142" i="71" s="1"/>
  <c r="L194" i="83"/>
  <c r="L67" i="71" s="1"/>
  <c r="L172" i="71" s="1"/>
  <c r="T165" i="83"/>
  <c r="T37" i="71" s="1"/>
  <c r="T142" i="71" s="1"/>
  <c r="P136" i="83"/>
  <c r="P138" i="72" s="1"/>
  <c r="P208" i="72" s="1"/>
  <c r="P238" i="72" s="1"/>
  <c r="V165" i="83"/>
  <c r="V37" i="71" s="1"/>
  <c r="V142" i="71" s="1"/>
  <c r="O223" i="83"/>
  <c r="O97" i="71" s="1"/>
  <c r="O202" i="71" s="1"/>
  <c r="O136" i="83"/>
  <c r="O138" i="72" s="1"/>
  <c r="O208" i="72" s="1"/>
  <c r="O238" i="72" s="1"/>
  <c r="Y223" i="83"/>
  <c r="Y97" i="71" s="1"/>
  <c r="Y202" i="71" s="1"/>
  <c r="K194" i="83"/>
  <c r="K67" i="71" s="1"/>
  <c r="K172" i="71" s="1"/>
  <c r="X136" i="83"/>
  <c r="R194" i="83"/>
  <c r="R67" i="71" s="1"/>
  <c r="R172" i="71" s="1"/>
  <c r="M136" i="83"/>
  <c r="M138" i="72" s="1"/>
  <c r="M208" i="72" s="1"/>
  <c r="M238" i="72" s="1"/>
  <c r="M223" i="83"/>
  <c r="M97" i="71" s="1"/>
  <c r="M202" i="71" s="1"/>
  <c r="P223" i="83"/>
  <c r="P97" i="71" s="1"/>
  <c r="P202" i="71" s="1"/>
  <c r="P165" i="83"/>
  <c r="P37" i="71" s="1"/>
  <c r="P142" i="71" s="1"/>
  <c r="X165" i="83"/>
  <c r="X37" i="71" s="1"/>
  <c r="X142" i="71" s="1"/>
  <c r="Y194" i="83"/>
  <c r="Y67" i="71" s="1"/>
  <c r="Y172" i="71" s="1"/>
  <c r="L165" i="83"/>
  <c r="L37" i="71" s="1"/>
  <c r="L142" i="71" s="1"/>
  <c r="N136" i="83"/>
  <c r="N138" i="72" s="1"/>
  <c r="N208" i="72" s="1"/>
  <c r="N238" i="72" s="1"/>
  <c r="X194" i="83"/>
  <c r="X67" i="71" s="1"/>
  <c r="X172" i="71" s="1"/>
  <c r="R223" i="83"/>
  <c r="R97" i="71" s="1"/>
  <c r="R202" i="71" s="1"/>
  <c r="J136" i="83"/>
  <c r="J138" i="72" s="1"/>
  <c r="J208" i="72" s="1"/>
  <c r="J238" i="72" s="1"/>
  <c r="N194" i="83"/>
  <c r="N67" i="71" s="1"/>
  <c r="N172" i="71" s="1"/>
  <c r="M165" i="83"/>
  <c r="M37" i="71" s="1"/>
  <c r="M142" i="71" s="1"/>
  <c r="T194" i="83"/>
  <c r="T67" i="71" s="1"/>
  <c r="T172" i="71" s="1"/>
  <c r="U165" i="83"/>
  <c r="U37" i="71" s="1"/>
  <c r="U142" i="71" s="1"/>
  <c r="O194" i="83"/>
  <c r="O67" i="71" s="1"/>
  <c r="O172" i="71" s="1"/>
  <c r="S165" i="83"/>
  <c r="S37" i="71" s="1"/>
  <c r="S142" i="71" s="1"/>
  <c r="W136" i="83"/>
  <c r="N165" i="83"/>
  <c r="N37" i="71" s="1"/>
  <c r="N142" i="71" s="1"/>
  <c r="U136" i="83"/>
  <c r="T223" i="83"/>
  <c r="T97" i="71" s="1"/>
  <c r="T202" i="71" s="1"/>
  <c r="M194" i="83"/>
  <c r="M67" i="71" s="1"/>
  <c r="M172" i="71" s="1"/>
  <c r="S223" i="83"/>
  <c r="S97" i="71" s="1"/>
  <c r="S202" i="71" s="1"/>
  <c r="W194" i="83"/>
  <c r="W67" i="71" s="1"/>
  <c r="W172" i="71" s="1"/>
  <c r="R136" i="83"/>
  <c r="X223" i="83"/>
  <c r="X97" i="71" s="1"/>
  <c r="X202" i="71" s="1"/>
  <c r="V194" i="83"/>
  <c r="V67" i="71" s="1"/>
  <c r="V172" i="71" s="1"/>
  <c r="Q223" i="83"/>
  <c r="Q97" i="71" s="1"/>
  <c r="Q202" i="71" s="1"/>
  <c r="J165" i="83"/>
  <c r="J37" i="71" s="1"/>
  <c r="J142" i="71" s="1"/>
  <c r="S136" i="83"/>
  <c r="L223" i="83"/>
  <c r="L97" i="71" s="1"/>
  <c r="L202" i="71" s="1"/>
  <c r="L136" i="83"/>
  <c r="L138" i="72" s="1"/>
  <c r="L208" i="72" s="1"/>
  <c r="L238" i="72" s="1"/>
  <c r="K223" i="83"/>
  <c r="K97" i="71" s="1"/>
  <c r="K202" i="71" s="1"/>
  <c r="J223" i="83"/>
  <c r="J97" i="71" s="1"/>
  <c r="J202" i="71" s="1"/>
  <c r="Q194" i="83"/>
  <c r="Q67" i="71" s="1"/>
  <c r="Q172" i="71" s="1"/>
  <c r="W165" i="83"/>
  <c r="W37" i="71" s="1"/>
  <c r="W142" i="71" s="1"/>
  <c r="U223" i="83"/>
  <c r="U97" i="71" s="1"/>
  <c r="U202" i="71" s="1"/>
  <c r="U194" i="83"/>
  <c r="U67" i="71" s="1"/>
  <c r="U172" i="71" s="1"/>
  <c r="W223" i="83"/>
  <c r="W97" i="71" s="1"/>
  <c r="W202" i="71" s="1"/>
  <c r="Y136" i="83"/>
  <c r="O165" i="83"/>
  <c r="O37" i="71" s="1"/>
  <c r="O142" i="71" s="1"/>
  <c r="Y165" i="83"/>
  <c r="Y37" i="71" s="1"/>
  <c r="Y142" i="71" s="1"/>
  <c r="K165" i="83"/>
  <c r="K37" i="71" s="1"/>
  <c r="K142" i="71" s="1"/>
  <c r="T136" i="83"/>
  <c r="Q136" i="83"/>
  <c r="Q138" i="72" s="1"/>
  <c r="Q208" i="72" s="1"/>
  <c r="Q238" i="72" s="1"/>
  <c r="R165" i="83"/>
  <c r="R37" i="71" s="1"/>
  <c r="R142" i="71" s="1"/>
  <c r="V181" i="72"/>
  <c r="V216" i="72" s="1"/>
  <c r="V246" i="72" s="1"/>
  <c r="T181" i="72"/>
  <c r="T216" i="72" s="1"/>
  <c r="T246" i="72" s="1"/>
  <c r="W181" i="72"/>
  <c r="W216" i="72" s="1"/>
  <c r="W246" i="72" s="1"/>
  <c r="Y181" i="72"/>
  <c r="Y216" i="72" s="1"/>
  <c r="Y246" i="72" s="1"/>
  <c r="X181" i="72"/>
  <c r="X216" i="72" s="1"/>
  <c r="X246" i="72" s="1"/>
  <c r="S181" i="72"/>
  <c r="S216" i="72" s="1"/>
  <c r="S246" i="72" s="1"/>
  <c r="U181" i="72"/>
  <c r="U216" i="72" s="1"/>
  <c r="U246" i="72" s="1"/>
  <c r="R181" i="72"/>
  <c r="R216" i="72" s="1"/>
  <c r="R246" i="72" s="1"/>
  <c r="X174" i="72"/>
  <c r="X209" i="72" s="1"/>
  <c r="X239" i="72" s="1"/>
  <c r="Y174" i="72"/>
  <c r="Y209" i="72" s="1"/>
  <c r="Y239" i="72" s="1"/>
  <c r="W174" i="72"/>
  <c r="W209" i="72" s="1"/>
  <c r="W239" i="72" s="1"/>
  <c r="R174" i="72"/>
  <c r="R209" i="72" s="1"/>
  <c r="R239" i="72" s="1"/>
  <c r="T174" i="72"/>
  <c r="T209" i="72" s="1"/>
  <c r="T239" i="72" s="1"/>
  <c r="S174" i="72"/>
  <c r="S209" i="72" s="1"/>
  <c r="S239" i="72" s="1"/>
  <c r="V174" i="72"/>
  <c r="V209" i="72" s="1"/>
  <c r="V239" i="72" s="1"/>
  <c r="U174" i="72"/>
  <c r="U209" i="72" s="1"/>
  <c r="U239" i="72" s="1"/>
  <c r="N155" i="73"/>
  <c r="Q185" i="73"/>
  <c r="Q245" i="73" s="1"/>
  <c r="L185" i="73"/>
  <c r="L245" i="73" s="1"/>
  <c r="K155" i="73"/>
  <c r="L155" i="73"/>
  <c r="J155" i="73"/>
  <c r="M185" i="73"/>
  <c r="M245" i="73" s="1"/>
  <c r="P155" i="73"/>
  <c r="P185" i="73"/>
  <c r="P245" i="73" s="1"/>
  <c r="N185" i="73"/>
  <c r="N245" i="73" s="1"/>
  <c r="K185" i="73"/>
  <c r="K245" i="73" s="1"/>
  <c r="Q155" i="73"/>
  <c r="O185" i="73"/>
  <c r="O245" i="73" s="1"/>
  <c r="M155" i="73"/>
  <c r="O155" i="73"/>
  <c r="J185" i="73"/>
  <c r="J245" i="73" s="1"/>
  <c r="V198" i="83"/>
  <c r="V71" i="71" s="1"/>
  <c r="V176" i="71" s="1"/>
  <c r="O227" i="83"/>
  <c r="O101" i="71" s="1"/>
  <c r="O206" i="71" s="1"/>
  <c r="P169" i="83"/>
  <c r="P41" i="71" s="1"/>
  <c r="P146" i="71" s="1"/>
  <c r="W169" i="83"/>
  <c r="W41" i="71" s="1"/>
  <c r="W146" i="71" s="1"/>
  <c r="R140" i="83"/>
  <c r="T169" i="83"/>
  <c r="T41" i="71" s="1"/>
  <c r="T146" i="71" s="1"/>
  <c r="R169" i="83"/>
  <c r="R41" i="71" s="1"/>
  <c r="R146" i="71" s="1"/>
  <c r="L227" i="83"/>
  <c r="L101" i="71" s="1"/>
  <c r="L206" i="71" s="1"/>
  <c r="Y169" i="83"/>
  <c r="Y41" i="71" s="1"/>
  <c r="Y146" i="71" s="1"/>
  <c r="N198" i="83"/>
  <c r="N71" i="71" s="1"/>
  <c r="N176" i="71" s="1"/>
  <c r="T198" i="83"/>
  <c r="T71" i="71" s="1"/>
  <c r="T176" i="71" s="1"/>
  <c r="K169" i="83"/>
  <c r="K41" i="71" s="1"/>
  <c r="K146" i="71" s="1"/>
  <c r="K198" i="83"/>
  <c r="K71" i="71" s="1"/>
  <c r="K176" i="71" s="1"/>
  <c r="W140" i="83"/>
  <c r="O169" i="83"/>
  <c r="O41" i="71" s="1"/>
  <c r="O146" i="71" s="1"/>
  <c r="Y140" i="83"/>
  <c r="J198" i="83"/>
  <c r="J71" i="71" s="1"/>
  <c r="J176" i="71" s="1"/>
  <c r="O140" i="83"/>
  <c r="O142" i="72" s="1"/>
  <c r="O212" i="72" s="1"/>
  <c r="O242" i="72" s="1"/>
  <c r="J169" i="83"/>
  <c r="J41" i="71" s="1"/>
  <c r="J146" i="71" s="1"/>
  <c r="X169" i="83"/>
  <c r="X41" i="71" s="1"/>
  <c r="X146" i="71" s="1"/>
  <c r="Q169" i="83"/>
  <c r="Q41" i="71" s="1"/>
  <c r="Q146" i="71" s="1"/>
  <c r="W227" i="83"/>
  <c r="W101" i="71" s="1"/>
  <c r="W206" i="71" s="1"/>
  <c r="V140" i="83"/>
  <c r="R198" i="83"/>
  <c r="R71" i="71" s="1"/>
  <c r="R176" i="71" s="1"/>
  <c r="K140" i="83"/>
  <c r="K142" i="72" s="1"/>
  <c r="K212" i="72" s="1"/>
  <c r="K242" i="72" s="1"/>
  <c r="S198" i="83"/>
  <c r="S71" i="71" s="1"/>
  <c r="S176" i="71" s="1"/>
  <c r="T227" i="83"/>
  <c r="T101" i="71" s="1"/>
  <c r="T206" i="71" s="1"/>
  <c r="U227" i="83"/>
  <c r="U101" i="71" s="1"/>
  <c r="U206" i="71" s="1"/>
  <c r="Q140" i="83"/>
  <c r="Q142" i="72" s="1"/>
  <c r="Q212" i="72" s="1"/>
  <c r="Q242" i="72" s="1"/>
  <c r="L198" i="83"/>
  <c r="L71" i="71" s="1"/>
  <c r="L176" i="71" s="1"/>
  <c r="Y227" i="83"/>
  <c r="Y101" i="71" s="1"/>
  <c r="Y206" i="71" s="1"/>
  <c r="U169" i="83"/>
  <c r="U41" i="71" s="1"/>
  <c r="U146" i="71" s="1"/>
  <c r="M169" i="83"/>
  <c r="M41" i="71" s="1"/>
  <c r="M146" i="71" s="1"/>
  <c r="L169" i="83"/>
  <c r="L41" i="71" s="1"/>
  <c r="L146" i="71" s="1"/>
  <c r="W198" i="83"/>
  <c r="W71" i="71" s="1"/>
  <c r="W176" i="71" s="1"/>
  <c r="V227" i="83"/>
  <c r="V101" i="71" s="1"/>
  <c r="V206" i="71" s="1"/>
  <c r="X198" i="83"/>
  <c r="X71" i="71" s="1"/>
  <c r="X176" i="71" s="1"/>
  <c r="U140" i="83"/>
  <c r="S169" i="83"/>
  <c r="S41" i="71" s="1"/>
  <c r="S146" i="71" s="1"/>
  <c r="J140" i="83"/>
  <c r="J142" i="72" s="1"/>
  <c r="J212" i="72" s="1"/>
  <c r="J242" i="72" s="1"/>
  <c r="S140" i="83"/>
  <c r="P198" i="83"/>
  <c r="P71" i="71" s="1"/>
  <c r="P176" i="71" s="1"/>
  <c r="Y198" i="83"/>
  <c r="Y71" i="71" s="1"/>
  <c r="Y176" i="71" s="1"/>
  <c r="V169" i="83"/>
  <c r="V41" i="71" s="1"/>
  <c r="V146" i="71" s="1"/>
  <c r="N227" i="83"/>
  <c r="N101" i="71" s="1"/>
  <c r="N206" i="71" s="1"/>
  <c r="X140" i="83"/>
  <c r="P227" i="83"/>
  <c r="P101" i="71" s="1"/>
  <c r="P206" i="71" s="1"/>
  <c r="M140" i="83"/>
  <c r="M142" i="72" s="1"/>
  <c r="M212" i="72" s="1"/>
  <c r="M242" i="72" s="1"/>
  <c r="U198" i="83"/>
  <c r="U71" i="71" s="1"/>
  <c r="U176" i="71" s="1"/>
  <c r="Q198" i="83"/>
  <c r="Q71" i="71" s="1"/>
  <c r="Q176" i="71" s="1"/>
  <c r="Q227" i="83"/>
  <c r="Q101" i="71" s="1"/>
  <c r="Q206" i="71" s="1"/>
  <c r="M227" i="83"/>
  <c r="M101" i="71" s="1"/>
  <c r="M206" i="71" s="1"/>
  <c r="J227" i="83"/>
  <c r="J101" i="71" s="1"/>
  <c r="J206" i="71" s="1"/>
  <c r="X227" i="83"/>
  <c r="X101" i="71" s="1"/>
  <c r="X206" i="71" s="1"/>
  <c r="R227" i="83"/>
  <c r="R101" i="71" s="1"/>
  <c r="R206" i="71" s="1"/>
  <c r="N140" i="83"/>
  <c r="N142" i="72" s="1"/>
  <c r="N212" i="72" s="1"/>
  <c r="N242" i="72" s="1"/>
  <c r="N169" i="83"/>
  <c r="N41" i="71" s="1"/>
  <c r="N146" i="71" s="1"/>
  <c r="P140" i="83"/>
  <c r="P142" i="72" s="1"/>
  <c r="P212" i="72" s="1"/>
  <c r="P242" i="72" s="1"/>
  <c r="K227" i="83"/>
  <c r="K101" i="71" s="1"/>
  <c r="K206" i="71" s="1"/>
  <c r="L140" i="83"/>
  <c r="L142" i="72" s="1"/>
  <c r="L212" i="72" s="1"/>
  <c r="L242" i="72" s="1"/>
  <c r="T140" i="83"/>
  <c r="S227" i="83"/>
  <c r="S101" i="71" s="1"/>
  <c r="S206" i="71" s="1"/>
  <c r="M198" i="83"/>
  <c r="M71" i="71" s="1"/>
  <c r="M176" i="71" s="1"/>
  <c r="O198" i="83"/>
  <c r="O71" i="71" s="1"/>
  <c r="O176" i="71" s="1"/>
  <c r="R175" i="72"/>
  <c r="R210" i="72" s="1"/>
  <c r="R240" i="72" s="1"/>
  <c r="V175" i="72"/>
  <c r="V210" i="72" s="1"/>
  <c r="V240" i="72" s="1"/>
  <c r="U175" i="72"/>
  <c r="U210" i="72" s="1"/>
  <c r="U240" i="72" s="1"/>
  <c r="X175" i="72"/>
  <c r="X210" i="72" s="1"/>
  <c r="X240" i="72" s="1"/>
  <c r="W175" i="72"/>
  <c r="W210" i="72" s="1"/>
  <c r="W240" i="72" s="1"/>
  <c r="T175" i="72"/>
  <c r="T210" i="72" s="1"/>
  <c r="T240" i="72" s="1"/>
  <c r="S175" i="72"/>
  <c r="S210" i="72" s="1"/>
  <c r="S240" i="72" s="1"/>
  <c r="Y175" i="72"/>
  <c r="Y210" i="72" s="1"/>
  <c r="Y240" i="72" s="1"/>
  <c r="W173" i="72"/>
  <c r="W208" i="72" s="1"/>
  <c r="W238" i="72" s="1"/>
  <c r="X173" i="72"/>
  <c r="X208" i="72" s="1"/>
  <c r="X238" i="72" s="1"/>
  <c r="V173" i="72"/>
  <c r="V208" i="72" s="1"/>
  <c r="V238" i="72" s="1"/>
  <c r="Y173" i="72"/>
  <c r="Y208" i="72" s="1"/>
  <c r="Y238" i="72" s="1"/>
  <c r="R173" i="72"/>
  <c r="R208" i="72" s="1"/>
  <c r="R238" i="72" s="1"/>
  <c r="U173" i="72"/>
  <c r="U208" i="72" s="1"/>
  <c r="U238" i="72" s="1"/>
  <c r="T173" i="72"/>
  <c r="T208" i="72" s="1"/>
  <c r="T238" i="72" s="1"/>
  <c r="S173" i="72"/>
  <c r="S208" i="72" s="1"/>
  <c r="S238" i="72" s="1"/>
  <c r="L146" i="73"/>
  <c r="J176" i="73"/>
  <c r="J236" i="73" s="1"/>
  <c r="Q146" i="73"/>
  <c r="N146" i="73"/>
  <c r="N176" i="73"/>
  <c r="N236" i="73" s="1"/>
  <c r="P176" i="73"/>
  <c r="P236" i="73" s="1"/>
  <c r="M146" i="73"/>
  <c r="O176" i="73"/>
  <c r="O236" i="73" s="1"/>
  <c r="K176" i="73"/>
  <c r="K236" i="73" s="1"/>
  <c r="P146" i="73"/>
  <c r="L176" i="73"/>
  <c r="L236" i="73" s="1"/>
  <c r="O146" i="73"/>
  <c r="M176" i="73"/>
  <c r="M236" i="73" s="1"/>
  <c r="J146" i="73"/>
  <c r="Q176" i="73"/>
  <c r="Q236" i="73" s="1"/>
  <c r="K146" i="73"/>
  <c r="X224" i="83"/>
  <c r="X98" i="71" s="1"/>
  <c r="X203" i="71" s="1"/>
  <c r="L195" i="83"/>
  <c r="L68" i="71" s="1"/>
  <c r="L173" i="71" s="1"/>
  <c r="M224" i="83"/>
  <c r="M98" i="71" s="1"/>
  <c r="M203" i="71" s="1"/>
  <c r="P195" i="83"/>
  <c r="P68" i="71" s="1"/>
  <c r="P173" i="71" s="1"/>
  <c r="Y137" i="83"/>
  <c r="J166" i="83"/>
  <c r="J38" i="71" s="1"/>
  <c r="J143" i="71" s="1"/>
  <c r="R195" i="83"/>
  <c r="R68" i="71" s="1"/>
  <c r="R173" i="71" s="1"/>
  <c r="U195" i="83"/>
  <c r="U68" i="71" s="1"/>
  <c r="U173" i="71" s="1"/>
  <c r="K137" i="83"/>
  <c r="K139" i="72" s="1"/>
  <c r="K209" i="72" s="1"/>
  <c r="K239" i="72" s="1"/>
  <c r="Q137" i="83"/>
  <c r="Q139" i="72" s="1"/>
  <c r="Q209" i="72" s="1"/>
  <c r="Q239" i="72" s="1"/>
  <c r="S137" i="83"/>
  <c r="T137" i="83"/>
  <c r="T166" i="83"/>
  <c r="T38" i="71" s="1"/>
  <c r="T143" i="71" s="1"/>
  <c r="Y166" i="83"/>
  <c r="Y38" i="71" s="1"/>
  <c r="Y143" i="71" s="1"/>
  <c r="R137" i="83"/>
  <c r="Y195" i="83"/>
  <c r="Y68" i="71" s="1"/>
  <c r="Y173" i="71" s="1"/>
  <c r="L224" i="83"/>
  <c r="L98" i="71" s="1"/>
  <c r="L203" i="71" s="1"/>
  <c r="K195" i="83"/>
  <c r="K68" i="71" s="1"/>
  <c r="K173" i="71" s="1"/>
  <c r="M195" i="83"/>
  <c r="M68" i="71" s="1"/>
  <c r="M173" i="71" s="1"/>
  <c r="J137" i="83"/>
  <c r="J139" i="72" s="1"/>
  <c r="J209" i="72" s="1"/>
  <c r="J239" i="72" s="1"/>
  <c r="U224" i="83"/>
  <c r="U98" i="71" s="1"/>
  <c r="U203" i="71" s="1"/>
  <c r="N137" i="83"/>
  <c r="N139" i="72" s="1"/>
  <c r="N209" i="72" s="1"/>
  <c r="N239" i="72" s="1"/>
  <c r="L137" i="83"/>
  <c r="L139" i="72" s="1"/>
  <c r="L209" i="72" s="1"/>
  <c r="L239" i="72" s="1"/>
  <c r="U166" i="83"/>
  <c r="U38" i="71" s="1"/>
  <c r="U143" i="71" s="1"/>
  <c r="W137" i="83"/>
  <c r="U137" i="83"/>
  <c r="P137" i="83"/>
  <c r="P139" i="72" s="1"/>
  <c r="P209" i="72" s="1"/>
  <c r="P239" i="72" s="1"/>
  <c r="Y224" i="83"/>
  <c r="Y98" i="71" s="1"/>
  <c r="Y203" i="71" s="1"/>
  <c r="L166" i="83"/>
  <c r="L38" i="71" s="1"/>
  <c r="L143" i="71" s="1"/>
  <c r="V195" i="83"/>
  <c r="V68" i="71" s="1"/>
  <c r="V173" i="71" s="1"/>
  <c r="J224" i="83"/>
  <c r="J98" i="71" s="1"/>
  <c r="J203" i="71" s="1"/>
  <c r="T195" i="83"/>
  <c r="T68" i="71" s="1"/>
  <c r="T173" i="71" s="1"/>
  <c r="R224" i="83"/>
  <c r="R98" i="71" s="1"/>
  <c r="R203" i="71" s="1"/>
  <c r="W195" i="83"/>
  <c r="W68" i="71" s="1"/>
  <c r="W173" i="71" s="1"/>
  <c r="O166" i="83"/>
  <c r="O38" i="71" s="1"/>
  <c r="O143" i="71" s="1"/>
  <c r="O195" i="83"/>
  <c r="O68" i="71" s="1"/>
  <c r="O173" i="71" s="1"/>
  <c r="N166" i="83"/>
  <c r="N38" i="71" s="1"/>
  <c r="N143" i="71" s="1"/>
  <c r="J195" i="83"/>
  <c r="J68" i="71" s="1"/>
  <c r="J173" i="71" s="1"/>
  <c r="N195" i="83"/>
  <c r="N68" i="71" s="1"/>
  <c r="N173" i="71" s="1"/>
  <c r="K224" i="83"/>
  <c r="K98" i="71" s="1"/>
  <c r="K203" i="71" s="1"/>
  <c r="M137" i="83"/>
  <c r="M139" i="72" s="1"/>
  <c r="M209" i="72" s="1"/>
  <c r="M239" i="72" s="1"/>
  <c r="S195" i="83"/>
  <c r="S68" i="71" s="1"/>
  <c r="S173" i="71" s="1"/>
  <c r="P224" i="83"/>
  <c r="P98" i="71" s="1"/>
  <c r="P203" i="71" s="1"/>
  <c r="V137" i="83"/>
  <c r="V166" i="83"/>
  <c r="V38" i="71" s="1"/>
  <c r="V143" i="71" s="1"/>
  <c r="Q166" i="83"/>
  <c r="Q38" i="71" s="1"/>
  <c r="Q143" i="71" s="1"/>
  <c r="X137" i="83"/>
  <c r="O224" i="83"/>
  <c r="O98" i="71" s="1"/>
  <c r="O203" i="71" s="1"/>
  <c r="V224" i="83"/>
  <c r="V98" i="71" s="1"/>
  <c r="V203" i="71" s="1"/>
  <c r="X166" i="83"/>
  <c r="X38" i="71" s="1"/>
  <c r="X143" i="71" s="1"/>
  <c r="R166" i="83"/>
  <c r="R38" i="71" s="1"/>
  <c r="R143" i="71" s="1"/>
  <c r="O137" i="83"/>
  <c r="O139" i="72" s="1"/>
  <c r="O209" i="72" s="1"/>
  <c r="O239" i="72" s="1"/>
  <c r="Q224" i="83"/>
  <c r="Q98" i="71" s="1"/>
  <c r="Q203" i="71" s="1"/>
  <c r="W224" i="83"/>
  <c r="W98" i="71" s="1"/>
  <c r="W203" i="71" s="1"/>
  <c r="X195" i="83"/>
  <c r="X68" i="71" s="1"/>
  <c r="X173" i="71" s="1"/>
  <c r="T224" i="83"/>
  <c r="T98" i="71" s="1"/>
  <c r="T203" i="71" s="1"/>
  <c r="P166" i="83"/>
  <c r="P38" i="71" s="1"/>
  <c r="P143" i="71" s="1"/>
  <c r="S224" i="83"/>
  <c r="S98" i="71" s="1"/>
  <c r="S203" i="71" s="1"/>
  <c r="N224" i="83"/>
  <c r="N98" i="71" s="1"/>
  <c r="N203" i="71" s="1"/>
  <c r="Q195" i="83"/>
  <c r="Q68" i="71" s="1"/>
  <c r="Q173" i="71" s="1"/>
  <c r="K166" i="83"/>
  <c r="K38" i="71" s="1"/>
  <c r="K143" i="71" s="1"/>
  <c r="W166" i="83"/>
  <c r="W38" i="71" s="1"/>
  <c r="W143" i="71" s="1"/>
  <c r="S166" i="83"/>
  <c r="S38" i="71" s="1"/>
  <c r="S143" i="71" s="1"/>
  <c r="M166" i="83"/>
  <c r="M38" i="71" s="1"/>
  <c r="M143" i="71" s="1"/>
  <c r="R172" i="72"/>
  <c r="R207" i="72" s="1"/>
  <c r="R237" i="72" s="1"/>
  <c r="Y172" i="72"/>
  <c r="Y207" i="72" s="1"/>
  <c r="Y237" i="72" s="1"/>
  <c r="W172" i="72"/>
  <c r="W207" i="72" s="1"/>
  <c r="W237" i="72" s="1"/>
  <c r="T172" i="72"/>
  <c r="T207" i="72" s="1"/>
  <c r="T237" i="72" s="1"/>
  <c r="V172" i="72"/>
  <c r="V207" i="72" s="1"/>
  <c r="V237" i="72" s="1"/>
  <c r="U172" i="72"/>
  <c r="U207" i="72" s="1"/>
  <c r="U237" i="72" s="1"/>
  <c r="S172" i="72"/>
  <c r="S207" i="72" s="1"/>
  <c r="S237" i="72" s="1"/>
  <c r="X172" i="72"/>
  <c r="X207" i="72" s="1"/>
  <c r="X237" i="72" s="1"/>
  <c r="P148" i="73"/>
  <c r="K178" i="73"/>
  <c r="K238" i="73" s="1"/>
  <c r="O148" i="73"/>
  <c r="N178" i="73"/>
  <c r="N238" i="73" s="1"/>
  <c r="L178" i="73"/>
  <c r="L238" i="73" s="1"/>
  <c r="P178" i="73"/>
  <c r="P238" i="73" s="1"/>
  <c r="J178" i="73"/>
  <c r="J238" i="73" s="1"/>
  <c r="O178" i="73"/>
  <c r="O238" i="73" s="1"/>
  <c r="K148" i="73"/>
  <c r="M178" i="73"/>
  <c r="M238" i="73" s="1"/>
  <c r="Q148" i="73"/>
  <c r="Q178" i="73"/>
  <c r="Q238" i="73" s="1"/>
  <c r="L148" i="73"/>
  <c r="N148" i="73"/>
  <c r="J148" i="73"/>
  <c r="M148" i="73"/>
  <c r="M184" i="73"/>
  <c r="M244" i="73" s="1"/>
  <c r="L154" i="73"/>
  <c r="K154" i="73"/>
  <c r="P154" i="73"/>
  <c r="Q184" i="73"/>
  <c r="Q244" i="73" s="1"/>
  <c r="O184" i="73"/>
  <c r="O244" i="73" s="1"/>
  <c r="J154" i="73"/>
  <c r="J184" i="73"/>
  <c r="J244" i="73" s="1"/>
  <c r="M154" i="73"/>
  <c r="Q154" i="73"/>
  <c r="N154" i="73"/>
  <c r="K184" i="73"/>
  <c r="K244" i="73" s="1"/>
  <c r="L184" i="73"/>
  <c r="L244" i="73" s="1"/>
  <c r="P184" i="73"/>
  <c r="P244" i="73" s="1"/>
  <c r="O154" i="73"/>
  <c r="N184" i="73"/>
  <c r="N244" i="73" s="1"/>
  <c r="K170" i="83"/>
  <c r="K42" i="71" s="1"/>
  <c r="K147" i="71" s="1"/>
  <c r="Y228" i="83"/>
  <c r="Y102" i="71" s="1"/>
  <c r="Y207" i="71" s="1"/>
  <c r="V228" i="83"/>
  <c r="V102" i="71" s="1"/>
  <c r="V207" i="71" s="1"/>
  <c r="K199" i="83"/>
  <c r="K72" i="71" s="1"/>
  <c r="K177" i="71" s="1"/>
  <c r="O199" i="83"/>
  <c r="O72" i="71" s="1"/>
  <c r="O177" i="71" s="1"/>
  <c r="J141" i="83"/>
  <c r="J143" i="72" s="1"/>
  <c r="J213" i="72" s="1"/>
  <c r="J243" i="72" s="1"/>
  <c r="M199" i="83"/>
  <c r="M72" i="71" s="1"/>
  <c r="M177" i="71" s="1"/>
  <c r="P170" i="83"/>
  <c r="P42" i="71" s="1"/>
  <c r="P147" i="71" s="1"/>
  <c r="S199" i="83"/>
  <c r="S72" i="71" s="1"/>
  <c r="S177" i="71" s="1"/>
  <c r="X170" i="83"/>
  <c r="X42" i="71" s="1"/>
  <c r="X147" i="71" s="1"/>
  <c r="W199" i="83"/>
  <c r="W72" i="71" s="1"/>
  <c r="W177" i="71" s="1"/>
  <c r="T170" i="83"/>
  <c r="T42" i="71" s="1"/>
  <c r="T147" i="71" s="1"/>
  <c r="J199" i="83"/>
  <c r="J72" i="71" s="1"/>
  <c r="J177" i="71" s="1"/>
  <c r="R170" i="83"/>
  <c r="R42" i="71" s="1"/>
  <c r="R147" i="71" s="1"/>
  <c r="Y199" i="83"/>
  <c r="Y72" i="71" s="1"/>
  <c r="Y177" i="71" s="1"/>
  <c r="V170" i="83"/>
  <c r="V42" i="71" s="1"/>
  <c r="V147" i="71" s="1"/>
  <c r="N199" i="83"/>
  <c r="N72" i="71" s="1"/>
  <c r="N177" i="71" s="1"/>
  <c r="Y141" i="83"/>
  <c r="O228" i="83"/>
  <c r="O102" i="71" s="1"/>
  <c r="O207" i="71" s="1"/>
  <c r="Y170" i="83"/>
  <c r="Y42" i="71" s="1"/>
  <c r="Y147" i="71" s="1"/>
  <c r="P199" i="83"/>
  <c r="P72" i="71" s="1"/>
  <c r="P177" i="71" s="1"/>
  <c r="U141" i="83"/>
  <c r="L170" i="83"/>
  <c r="L42" i="71" s="1"/>
  <c r="L147" i="71" s="1"/>
  <c r="J228" i="83"/>
  <c r="J102" i="71" s="1"/>
  <c r="J207" i="71" s="1"/>
  <c r="O170" i="83"/>
  <c r="O42" i="71" s="1"/>
  <c r="O147" i="71" s="1"/>
  <c r="L199" i="83"/>
  <c r="L72" i="71" s="1"/>
  <c r="L177" i="71" s="1"/>
  <c r="V141" i="83"/>
  <c r="M228" i="83"/>
  <c r="M102" i="71" s="1"/>
  <c r="M207" i="71" s="1"/>
  <c r="S228" i="83"/>
  <c r="S102" i="71" s="1"/>
  <c r="S207" i="71" s="1"/>
  <c r="Q199" i="83"/>
  <c r="Q72" i="71" s="1"/>
  <c r="Q177" i="71" s="1"/>
  <c r="P141" i="83"/>
  <c r="P143" i="72" s="1"/>
  <c r="P213" i="72" s="1"/>
  <c r="P243" i="72" s="1"/>
  <c r="V199" i="83"/>
  <c r="V72" i="71" s="1"/>
  <c r="V177" i="71" s="1"/>
  <c r="U228" i="83"/>
  <c r="U102" i="71" s="1"/>
  <c r="U207" i="71" s="1"/>
  <c r="K228" i="83"/>
  <c r="K102" i="71" s="1"/>
  <c r="K207" i="71" s="1"/>
  <c r="N141" i="83"/>
  <c r="N143" i="72" s="1"/>
  <c r="N213" i="72" s="1"/>
  <c r="N243" i="72" s="1"/>
  <c r="J170" i="83"/>
  <c r="J42" i="71" s="1"/>
  <c r="J147" i="71" s="1"/>
  <c r="S141" i="83"/>
  <c r="W170" i="83"/>
  <c r="W42" i="71" s="1"/>
  <c r="W147" i="71" s="1"/>
  <c r="M141" i="83"/>
  <c r="M143" i="72" s="1"/>
  <c r="M213" i="72" s="1"/>
  <c r="M243" i="72" s="1"/>
  <c r="T141" i="83"/>
  <c r="R141" i="83"/>
  <c r="N228" i="83"/>
  <c r="N102" i="71" s="1"/>
  <c r="N207" i="71" s="1"/>
  <c r="K141" i="83"/>
  <c r="K143" i="72" s="1"/>
  <c r="K213" i="72" s="1"/>
  <c r="K243" i="72" s="1"/>
  <c r="X228" i="83"/>
  <c r="X102" i="71" s="1"/>
  <c r="X207" i="71" s="1"/>
  <c r="S170" i="83"/>
  <c r="S42" i="71" s="1"/>
  <c r="S147" i="71" s="1"/>
  <c r="R228" i="83"/>
  <c r="R102" i="71" s="1"/>
  <c r="R207" i="71" s="1"/>
  <c r="P228" i="83"/>
  <c r="P102" i="71" s="1"/>
  <c r="P207" i="71" s="1"/>
  <c r="Q228" i="83"/>
  <c r="Q102" i="71" s="1"/>
  <c r="Q207" i="71" s="1"/>
  <c r="X199" i="83"/>
  <c r="X72" i="71" s="1"/>
  <c r="X177" i="71" s="1"/>
  <c r="W141" i="83"/>
  <c r="R199" i="83"/>
  <c r="R72" i="71" s="1"/>
  <c r="R177" i="71" s="1"/>
  <c r="L228" i="83"/>
  <c r="L102" i="71" s="1"/>
  <c r="L207" i="71" s="1"/>
  <c r="W228" i="83"/>
  <c r="W102" i="71" s="1"/>
  <c r="W207" i="71" s="1"/>
  <c r="O141" i="83"/>
  <c r="O143" i="72" s="1"/>
  <c r="O213" i="72" s="1"/>
  <c r="O243" i="72" s="1"/>
  <c r="U199" i="83"/>
  <c r="U72" i="71" s="1"/>
  <c r="U177" i="71" s="1"/>
  <c r="T199" i="83"/>
  <c r="T72" i="71" s="1"/>
  <c r="T177" i="71" s="1"/>
  <c r="U170" i="83"/>
  <c r="U42" i="71" s="1"/>
  <c r="U147" i="71" s="1"/>
  <c r="Q170" i="83"/>
  <c r="Q42" i="71" s="1"/>
  <c r="Q147" i="71" s="1"/>
  <c r="Q141" i="83"/>
  <c r="Q143" i="72" s="1"/>
  <c r="Q213" i="72" s="1"/>
  <c r="Q243" i="72" s="1"/>
  <c r="M170" i="83"/>
  <c r="M42" i="71" s="1"/>
  <c r="M147" i="71" s="1"/>
  <c r="X141" i="83"/>
  <c r="N170" i="83"/>
  <c r="N42" i="71" s="1"/>
  <c r="N147" i="71" s="1"/>
  <c r="L141" i="83"/>
  <c r="L143" i="72" s="1"/>
  <c r="L213" i="72" s="1"/>
  <c r="L243" i="72" s="1"/>
  <c r="T228" i="83"/>
  <c r="T102" i="71" s="1"/>
  <c r="T207" i="71" s="1"/>
  <c r="S180" i="72"/>
  <c r="S215" i="72" s="1"/>
  <c r="S245" i="72" s="1"/>
  <c r="V180" i="72"/>
  <c r="V215" i="72" s="1"/>
  <c r="V245" i="72" s="1"/>
  <c r="X180" i="72"/>
  <c r="X215" i="72" s="1"/>
  <c r="X245" i="72" s="1"/>
  <c r="T180" i="72"/>
  <c r="T215" i="72" s="1"/>
  <c r="T245" i="72" s="1"/>
  <c r="U180" i="72"/>
  <c r="U215" i="72" s="1"/>
  <c r="U245" i="72" s="1"/>
  <c r="R180" i="72"/>
  <c r="R215" i="72" s="1"/>
  <c r="R245" i="72" s="1"/>
  <c r="Y180" i="72"/>
  <c r="Y215" i="72" s="1"/>
  <c r="Y245" i="72" s="1"/>
  <c r="W180" i="72"/>
  <c r="W215" i="72" s="1"/>
  <c r="W245" i="72" s="1"/>
  <c r="J152" i="73"/>
  <c r="K182" i="73"/>
  <c r="K242" i="73" s="1"/>
  <c r="L182" i="73"/>
  <c r="L242" i="73" s="1"/>
  <c r="J182" i="73"/>
  <c r="J242" i="73" s="1"/>
  <c r="N152" i="73"/>
  <c r="K152" i="73"/>
  <c r="P152" i="73"/>
  <c r="N182" i="73"/>
  <c r="N242" i="73" s="1"/>
  <c r="L152" i="73"/>
  <c r="O182" i="73"/>
  <c r="O242" i="73" s="1"/>
  <c r="Q152" i="73"/>
  <c r="P182" i="73"/>
  <c r="P242" i="73" s="1"/>
  <c r="M182" i="73"/>
  <c r="M242" i="73" s="1"/>
  <c r="M152" i="73"/>
  <c r="Q182" i="73"/>
  <c r="Q242" i="73" s="1"/>
  <c r="O152" i="73"/>
  <c r="K150" i="73"/>
  <c r="K180" i="73"/>
  <c r="K240" i="73" s="1"/>
  <c r="J180" i="73"/>
  <c r="J240" i="73" s="1"/>
  <c r="N180" i="73"/>
  <c r="N240" i="73" s="1"/>
  <c r="L150" i="73"/>
  <c r="Q180" i="73"/>
  <c r="Q240" i="73" s="1"/>
  <c r="N150" i="73"/>
  <c r="O150" i="73"/>
  <c r="L180" i="73"/>
  <c r="L240" i="73" s="1"/>
  <c r="O180" i="73"/>
  <c r="O240" i="73" s="1"/>
  <c r="P150" i="73"/>
  <c r="P180" i="73"/>
  <c r="P240" i="73" s="1"/>
  <c r="J150" i="73"/>
  <c r="M180" i="73"/>
  <c r="M240" i="73" s="1"/>
  <c r="M150" i="73"/>
  <c r="Q150" i="73"/>
  <c r="P202" i="83"/>
  <c r="P75" i="71" s="1"/>
  <c r="P180" i="71" s="1"/>
  <c r="Y231" i="83"/>
  <c r="Y105" i="71" s="1"/>
  <c r="Y210" i="71" s="1"/>
  <c r="V144" i="83"/>
  <c r="T144" i="83"/>
  <c r="U202" i="83"/>
  <c r="U75" i="71" s="1"/>
  <c r="U180" i="71" s="1"/>
  <c r="T202" i="83"/>
  <c r="T75" i="71" s="1"/>
  <c r="T180" i="71" s="1"/>
  <c r="W231" i="83"/>
  <c r="W105" i="71" s="1"/>
  <c r="W210" i="71" s="1"/>
  <c r="M173" i="83"/>
  <c r="M45" i="71" s="1"/>
  <c r="M150" i="71" s="1"/>
  <c r="Q144" i="83"/>
  <c r="Q146" i="72" s="1"/>
  <c r="Q216" i="72" s="1"/>
  <c r="Q246" i="72" s="1"/>
  <c r="Y144" i="83"/>
  <c r="V231" i="83"/>
  <c r="V105" i="71" s="1"/>
  <c r="V210" i="71" s="1"/>
  <c r="Q173" i="83"/>
  <c r="Q45" i="71" s="1"/>
  <c r="Q150" i="71" s="1"/>
  <c r="O202" i="83"/>
  <c r="O75" i="71" s="1"/>
  <c r="O180" i="71" s="1"/>
  <c r="L202" i="83"/>
  <c r="L75" i="71" s="1"/>
  <c r="L180" i="71" s="1"/>
  <c r="L173" i="83"/>
  <c r="L45" i="71" s="1"/>
  <c r="L150" i="71" s="1"/>
  <c r="U173" i="83"/>
  <c r="U45" i="71" s="1"/>
  <c r="U150" i="71" s="1"/>
  <c r="O231" i="83"/>
  <c r="O105" i="71" s="1"/>
  <c r="O210" i="71" s="1"/>
  <c r="J231" i="83"/>
  <c r="J105" i="71" s="1"/>
  <c r="J210" i="71" s="1"/>
  <c r="J173" i="83"/>
  <c r="J45" i="71" s="1"/>
  <c r="J150" i="71" s="1"/>
  <c r="O173" i="83"/>
  <c r="O45" i="71" s="1"/>
  <c r="O150" i="71" s="1"/>
  <c r="M202" i="83"/>
  <c r="M75" i="71" s="1"/>
  <c r="M180" i="71" s="1"/>
  <c r="S173" i="83"/>
  <c r="S45" i="71" s="1"/>
  <c r="S150" i="71" s="1"/>
  <c r="S202" i="83"/>
  <c r="S75" i="71" s="1"/>
  <c r="S180" i="71" s="1"/>
  <c r="S144" i="83"/>
  <c r="N231" i="83"/>
  <c r="N105" i="71" s="1"/>
  <c r="N210" i="71" s="1"/>
  <c r="T231" i="83"/>
  <c r="T105" i="71" s="1"/>
  <c r="T210" i="71" s="1"/>
  <c r="P144" i="83"/>
  <c r="P146" i="72" s="1"/>
  <c r="P216" i="72" s="1"/>
  <c r="P246" i="72" s="1"/>
  <c r="T173" i="83"/>
  <c r="T45" i="71" s="1"/>
  <c r="T150" i="71" s="1"/>
  <c r="X202" i="83"/>
  <c r="X75" i="71" s="1"/>
  <c r="X180" i="71" s="1"/>
  <c r="J144" i="83"/>
  <c r="J146" i="72" s="1"/>
  <c r="J216" i="72" s="1"/>
  <c r="J246" i="72" s="1"/>
  <c r="Y202" i="83"/>
  <c r="Y75" i="71" s="1"/>
  <c r="Y180" i="71" s="1"/>
  <c r="M231" i="83"/>
  <c r="M105" i="71" s="1"/>
  <c r="M210" i="71" s="1"/>
  <c r="W173" i="83"/>
  <c r="W45" i="71" s="1"/>
  <c r="W150" i="71" s="1"/>
  <c r="O144" i="83"/>
  <c r="O146" i="72" s="1"/>
  <c r="O216" i="72" s="1"/>
  <c r="O246" i="72" s="1"/>
  <c r="P173" i="83"/>
  <c r="P45" i="71" s="1"/>
  <c r="P150" i="71" s="1"/>
  <c r="K231" i="83"/>
  <c r="K105" i="71" s="1"/>
  <c r="K210" i="71" s="1"/>
  <c r="L144" i="83"/>
  <c r="L146" i="72" s="1"/>
  <c r="L216" i="72" s="1"/>
  <c r="L246" i="72" s="1"/>
  <c r="M144" i="83"/>
  <c r="M146" i="72" s="1"/>
  <c r="M216" i="72" s="1"/>
  <c r="M246" i="72" s="1"/>
  <c r="R202" i="83"/>
  <c r="R75" i="71" s="1"/>
  <c r="R180" i="71" s="1"/>
  <c r="J202" i="83"/>
  <c r="J75" i="71" s="1"/>
  <c r="J180" i="71" s="1"/>
  <c r="U231" i="83"/>
  <c r="U105" i="71" s="1"/>
  <c r="U210" i="71" s="1"/>
  <c r="W202" i="83"/>
  <c r="W75" i="71" s="1"/>
  <c r="W180" i="71" s="1"/>
  <c r="X144" i="83"/>
  <c r="L231" i="83"/>
  <c r="L105" i="71" s="1"/>
  <c r="L210" i="71" s="1"/>
  <c r="K202" i="83"/>
  <c r="K75" i="71" s="1"/>
  <c r="K180" i="71" s="1"/>
  <c r="K144" i="83"/>
  <c r="K146" i="72" s="1"/>
  <c r="K216" i="72" s="1"/>
  <c r="K246" i="72" s="1"/>
  <c r="P231" i="83"/>
  <c r="P105" i="71" s="1"/>
  <c r="P210" i="71" s="1"/>
  <c r="N173" i="83"/>
  <c r="N45" i="71" s="1"/>
  <c r="N150" i="71" s="1"/>
  <c r="V202" i="83"/>
  <c r="V75" i="71" s="1"/>
  <c r="V180" i="71" s="1"/>
  <c r="V173" i="83"/>
  <c r="V45" i="71" s="1"/>
  <c r="V150" i="71" s="1"/>
  <c r="K173" i="83"/>
  <c r="K45" i="71" s="1"/>
  <c r="K150" i="71" s="1"/>
  <c r="N202" i="83"/>
  <c r="N75" i="71" s="1"/>
  <c r="N180" i="71" s="1"/>
  <c r="W144" i="83"/>
  <c r="Y173" i="83"/>
  <c r="Y45" i="71" s="1"/>
  <c r="Y150" i="71" s="1"/>
  <c r="N144" i="83"/>
  <c r="N146" i="72" s="1"/>
  <c r="N216" i="72" s="1"/>
  <c r="N246" i="72" s="1"/>
  <c r="S231" i="83"/>
  <c r="S105" i="71" s="1"/>
  <c r="S210" i="71" s="1"/>
  <c r="Q231" i="83"/>
  <c r="Q105" i="71" s="1"/>
  <c r="Q210" i="71" s="1"/>
  <c r="Q202" i="83"/>
  <c r="Q75" i="71" s="1"/>
  <c r="Q180" i="71" s="1"/>
  <c r="R144" i="83"/>
  <c r="X231" i="83"/>
  <c r="X105" i="71" s="1"/>
  <c r="X210" i="71" s="1"/>
  <c r="U144" i="83"/>
  <c r="R231" i="83"/>
  <c r="R105" i="71" s="1"/>
  <c r="R210" i="71" s="1"/>
  <c r="X173" i="83"/>
  <c r="X45" i="71" s="1"/>
  <c r="X150" i="71" s="1"/>
  <c r="R173" i="83"/>
  <c r="R45" i="71" s="1"/>
  <c r="R150" i="71" s="1"/>
  <c r="Y179" i="72"/>
  <c r="Y214" i="72" s="1"/>
  <c r="Y244" i="72" s="1"/>
  <c r="X179" i="72"/>
  <c r="X214" i="72" s="1"/>
  <c r="X244" i="72" s="1"/>
  <c r="V179" i="72"/>
  <c r="V214" i="72" s="1"/>
  <c r="V244" i="72" s="1"/>
  <c r="U179" i="72"/>
  <c r="U214" i="72" s="1"/>
  <c r="U244" i="72" s="1"/>
  <c r="W179" i="72"/>
  <c r="W214" i="72" s="1"/>
  <c r="W244" i="72" s="1"/>
  <c r="R179" i="72"/>
  <c r="R214" i="72" s="1"/>
  <c r="R244" i="72" s="1"/>
  <c r="S179" i="72"/>
  <c r="S214" i="72" s="1"/>
  <c r="S244" i="72" s="1"/>
  <c r="T179" i="72"/>
  <c r="T214" i="72" s="1"/>
  <c r="T244" i="72" s="1"/>
  <c r="J149" i="73"/>
  <c r="L149" i="73"/>
  <c r="M149" i="73"/>
  <c r="Q179" i="73"/>
  <c r="Q239" i="73" s="1"/>
  <c r="P179" i="73"/>
  <c r="P239" i="73" s="1"/>
  <c r="N149" i="73"/>
  <c r="O179" i="73"/>
  <c r="O239" i="73" s="1"/>
  <c r="K179" i="73"/>
  <c r="K239" i="73" s="1"/>
  <c r="M179" i="73"/>
  <c r="M239" i="73" s="1"/>
  <c r="L179" i="73"/>
  <c r="L239" i="73" s="1"/>
  <c r="K149" i="73"/>
  <c r="J179" i="73"/>
  <c r="J239" i="73" s="1"/>
  <c r="Q149" i="73"/>
  <c r="O149" i="73"/>
  <c r="N179" i="73"/>
  <c r="N239" i="73" s="1"/>
  <c r="P149" i="73"/>
  <c r="S167" i="83"/>
  <c r="S39" i="71" s="1"/>
  <c r="S144" i="71" s="1"/>
  <c r="V196" i="83"/>
  <c r="V69" i="71" s="1"/>
  <c r="V174" i="71" s="1"/>
  <c r="Q225" i="83"/>
  <c r="Q99" i="71" s="1"/>
  <c r="Q204" i="71" s="1"/>
  <c r="L167" i="83"/>
  <c r="L39" i="71" s="1"/>
  <c r="L144" i="71" s="1"/>
  <c r="O167" i="83"/>
  <c r="O39" i="71" s="1"/>
  <c r="O144" i="71" s="1"/>
  <c r="U138" i="83"/>
  <c r="J225" i="83"/>
  <c r="J99" i="71" s="1"/>
  <c r="J204" i="71" s="1"/>
  <c r="S225" i="83"/>
  <c r="S99" i="71" s="1"/>
  <c r="S204" i="71" s="1"/>
  <c r="N167" i="83"/>
  <c r="N39" i="71" s="1"/>
  <c r="N144" i="71" s="1"/>
  <c r="L225" i="83"/>
  <c r="L99" i="71" s="1"/>
  <c r="L204" i="71" s="1"/>
  <c r="P225" i="83"/>
  <c r="P99" i="71" s="1"/>
  <c r="P204" i="71" s="1"/>
  <c r="K167" i="83"/>
  <c r="K39" i="71" s="1"/>
  <c r="K144" i="71" s="1"/>
  <c r="T138" i="83"/>
  <c r="V167" i="83"/>
  <c r="V39" i="71" s="1"/>
  <c r="V144" i="71" s="1"/>
  <c r="U196" i="83"/>
  <c r="U69" i="71" s="1"/>
  <c r="U174" i="71" s="1"/>
  <c r="K138" i="83"/>
  <c r="K140" i="72" s="1"/>
  <c r="K210" i="72" s="1"/>
  <c r="K240" i="72" s="1"/>
  <c r="Q167" i="83"/>
  <c r="Q39" i="71" s="1"/>
  <c r="Q144" i="71" s="1"/>
  <c r="X225" i="83"/>
  <c r="X99" i="71" s="1"/>
  <c r="X204" i="71" s="1"/>
  <c r="Y196" i="83"/>
  <c r="Y69" i="71" s="1"/>
  <c r="Y174" i="71" s="1"/>
  <c r="X138" i="83"/>
  <c r="O138" i="83"/>
  <c r="O140" i="72" s="1"/>
  <c r="O210" i="72" s="1"/>
  <c r="O240" i="72" s="1"/>
  <c r="M225" i="83"/>
  <c r="M99" i="71" s="1"/>
  <c r="M204" i="71" s="1"/>
  <c r="T196" i="83"/>
  <c r="T69" i="71" s="1"/>
  <c r="T174" i="71" s="1"/>
  <c r="V138" i="83"/>
  <c r="J138" i="83"/>
  <c r="J140" i="72" s="1"/>
  <c r="J210" i="72" s="1"/>
  <c r="J240" i="72" s="1"/>
  <c r="W167" i="83"/>
  <c r="W39" i="71" s="1"/>
  <c r="W144" i="71" s="1"/>
  <c r="O196" i="83"/>
  <c r="O69" i="71" s="1"/>
  <c r="O174" i="71" s="1"/>
  <c r="Y138" i="83"/>
  <c r="T225" i="83"/>
  <c r="T99" i="71" s="1"/>
  <c r="T204" i="71" s="1"/>
  <c r="K225" i="83"/>
  <c r="K99" i="71" s="1"/>
  <c r="K204" i="71" s="1"/>
  <c r="N225" i="83"/>
  <c r="N99" i="71" s="1"/>
  <c r="N204" i="71" s="1"/>
  <c r="V225" i="83"/>
  <c r="V99" i="71" s="1"/>
  <c r="V204" i="71" s="1"/>
  <c r="Y167" i="83"/>
  <c r="Y39" i="71" s="1"/>
  <c r="Y144" i="71" s="1"/>
  <c r="N196" i="83"/>
  <c r="N69" i="71" s="1"/>
  <c r="N174" i="71" s="1"/>
  <c r="L196" i="83"/>
  <c r="L69" i="71" s="1"/>
  <c r="L174" i="71" s="1"/>
  <c r="Y225" i="83"/>
  <c r="Y99" i="71" s="1"/>
  <c r="Y204" i="71" s="1"/>
  <c r="P196" i="83"/>
  <c r="P69" i="71" s="1"/>
  <c r="P174" i="71" s="1"/>
  <c r="W225" i="83"/>
  <c r="W99" i="71" s="1"/>
  <c r="W204" i="71" s="1"/>
  <c r="S138" i="83"/>
  <c r="R138" i="83"/>
  <c r="U225" i="83"/>
  <c r="U99" i="71" s="1"/>
  <c r="U204" i="71" s="1"/>
  <c r="Q196" i="83"/>
  <c r="Q69" i="71" s="1"/>
  <c r="Q174" i="71" s="1"/>
  <c r="X196" i="83"/>
  <c r="X69" i="71" s="1"/>
  <c r="X174" i="71" s="1"/>
  <c r="P167" i="83"/>
  <c r="P39" i="71" s="1"/>
  <c r="P144" i="71" s="1"/>
  <c r="J167" i="83"/>
  <c r="J39" i="71" s="1"/>
  <c r="J144" i="71" s="1"/>
  <c r="M138" i="83"/>
  <c r="M140" i="72" s="1"/>
  <c r="M210" i="72" s="1"/>
  <c r="M240" i="72" s="1"/>
  <c r="R196" i="83"/>
  <c r="R69" i="71" s="1"/>
  <c r="R174" i="71" s="1"/>
  <c r="O225" i="83"/>
  <c r="O99" i="71" s="1"/>
  <c r="O204" i="71" s="1"/>
  <c r="M196" i="83"/>
  <c r="M69" i="71" s="1"/>
  <c r="M174" i="71" s="1"/>
  <c r="S196" i="83"/>
  <c r="S69" i="71" s="1"/>
  <c r="S174" i="71" s="1"/>
  <c r="R225" i="83"/>
  <c r="R99" i="71" s="1"/>
  <c r="R204" i="71" s="1"/>
  <c r="U167" i="83"/>
  <c r="U39" i="71" s="1"/>
  <c r="U144" i="71" s="1"/>
  <c r="X167" i="83"/>
  <c r="X39" i="71" s="1"/>
  <c r="X144" i="71" s="1"/>
  <c r="K196" i="83"/>
  <c r="K69" i="71" s="1"/>
  <c r="K174" i="71" s="1"/>
  <c r="W138" i="83"/>
  <c r="L138" i="83"/>
  <c r="L140" i="72" s="1"/>
  <c r="L210" i="72" s="1"/>
  <c r="L240" i="72" s="1"/>
  <c r="R167" i="83"/>
  <c r="R39" i="71" s="1"/>
  <c r="R144" i="71" s="1"/>
  <c r="W196" i="83"/>
  <c r="W69" i="71" s="1"/>
  <c r="W174" i="71" s="1"/>
  <c r="P138" i="83"/>
  <c r="P140" i="72" s="1"/>
  <c r="P210" i="72" s="1"/>
  <c r="P240" i="72" s="1"/>
  <c r="M167" i="83"/>
  <c r="M39" i="71" s="1"/>
  <c r="M144" i="71" s="1"/>
  <c r="T167" i="83"/>
  <c r="T39" i="71" s="1"/>
  <c r="T144" i="71" s="1"/>
  <c r="J196" i="83"/>
  <c r="J69" i="71" s="1"/>
  <c r="J174" i="71" s="1"/>
  <c r="Q138" i="83"/>
  <c r="Q140" i="72" s="1"/>
  <c r="Q210" i="72" s="1"/>
  <c r="Q240" i="72" s="1"/>
  <c r="N138" i="83"/>
  <c r="N140" i="72" s="1"/>
  <c r="N210" i="72" s="1"/>
  <c r="N240" i="72" s="1"/>
  <c r="R193" i="83"/>
  <c r="R66" i="71" s="1"/>
  <c r="R171" i="71" s="1"/>
  <c r="T164" i="83"/>
  <c r="W164" i="83"/>
  <c r="U135" i="83"/>
  <c r="K164" i="83"/>
  <c r="Q135" i="83"/>
  <c r="Q137" i="72" s="1"/>
  <c r="Q207" i="72" s="1"/>
  <c r="Q237" i="72" s="1"/>
  <c r="J164" i="83"/>
  <c r="S193" i="83"/>
  <c r="S66" i="71" s="1"/>
  <c r="S171" i="71" s="1"/>
  <c r="T135" i="83"/>
  <c r="V164" i="83"/>
  <c r="M164" i="83"/>
  <c r="J222" i="83"/>
  <c r="J96" i="71" s="1"/>
  <c r="J201" i="71" s="1"/>
  <c r="O135" i="83"/>
  <c r="O137" i="72" s="1"/>
  <c r="O207" i="72" s="1"/>
  <c r="O237" i="72" s="1"/>
  <c r="U222" i="83"/>
  <c r="U96" i="71" s="1"/>
  <c r="U201" i="71" s="1"/>
  <c r="O164" i="83"/>
  <c r="V222" i="83"/>
  <c r="V96" i="71" s="1"/>
  <c r="V201" i="71" s="1"/>
  <c r="L164" i="83"/>
  <c r="S222" i="83"/>
  <c r="S96" i="71" s="1"/>
  <c r="S201" i="71" s="1"/>
  <c r="X135" i="83"/>
  <c r="U164" i="83"/>
  <c r="P135" i="83"/>
  <c r="P137" i="72" s="1"/>
  <c r="P207" i="72" s="1"/>
  <c r="P237" i="72" s="1"/>
  <c r="X164" i="83"/>
  <c r="O222" i="83"/>
  <c r="O96" i="71" s="1"/>
  <c r="O201" i="71" s="1"/>
  <c r="Q222" i="83"/>
  <c r="Q96" i="71" s="1"/>
  <c r="Q201" i="71" s="1"/>
  <c r="R222" i="83"/>
  <c r="R96" i="71" s="1"/>
  <c r="R201" i="71" s="1"/>
  <c r="J193" i="83"/>
  <c r="J66" i="71" s="1"/>
  <c r="J171" i="71" s="1"/>
  <c r="Y135" i="83"/>
  <c r="X222" i="83"/>
  <c r="X96" i="71" s="1"/>
  <c r="X201" i="71" s="1"/>
  <c r="L222" i="83"/>
  <c r="L96" i="71" s="1"/>
  <c r="L201" i="71" s="1"/>
  <c r="N222" i="83"/>
  <c r="N96" i="71" s="1"/>
  <c r="N201" i="71" s="1"/>
  <c r="W135" i="83"/>
  <c r="M135" i="83"/>
  <c r="M137" i="72" s="1"/>
  <c r="M207" i="72" s="1"/>
  <c r="M237" i="72" s="1"/>
  <c r="P222" i="83"/>
  <c r="P96" i="71" s="1"/>
  <c r="P201" i="71" s="1"/>
  <c r="K135" i="83"/>
  <c r="K137" i="72" s="1"/>
  <c r="K207" i="72" s="1"/>
  <c r="K237" i="72" s="1"/>
  <c r="W222" i="83"/>
  <c r="W96" i="71" s="1"/>
  <c r="W201" i="71" s="1"/>
  <c r="Y193" i="83"/>
  <c r="Y66" i="71" s="1"/>
  <c r="Y171" i="71" s="1"/>
  <c r="M193" i="83"/>
  <c r="M66" i="71" s="1"/>
  <c r="M171" i="71" s="1"/>
  <c r="X193" i="83"/>
  <c r="X66" i="71" s="1"/>
  <c r="X171" i="71" s="1"/>
  <c r="U193" i="83"/>
  <c r="U66" i="71" s="1"/>
  <c r="U171" i="71" s="1"/>
  <c r="L135" i="83"/>
  <c r="L137" i="72" s="1"/>
  <c r="L207" i="72" s="1"/>
  <c r="L237" i="72" s="1"/>
  <c r="T222" i="83"/>
  <c r="T96" i="71" s="1"/>
  <c r="T201" i="71" s="1"/>
  <c r="L193" i="83"/>
  <c r="L66" i="71" s="1"/>
  <c r="L171" i="71" s="1"/>
  <c r="R135" i="83"/>
  <c r="Q193" i="83"/>
  <c r="Q66" i="71" s="1"/>
  <c r="Q171" i="71" s="1"/>
  <c r="V135" i="83"/>
  <c r="S135" i="83"/>
  <c r="Y164" i="83"/>
  <c r="O193" i="83"/>
  <c r="O66" i="71" s="1"/>
  <c r="O171" i="71" s="1"/>
  <c r="W193" i="83"/>
  <c r="W66" i="71" s="1"/>
  <c r="W171" i="71" s="1"/>
  <c r="N164" i="83"/>
  <c r="S164" i="83"/>
  <c r="P193" i="83"/>
  <c r="P66" i="71" s="1"/>
  <c r="P171" i="71" s="1"/>
  <c r="P164" i="83"/>
  <c r="V193" i="83"/>
  <c r="V66" i="71" s="1"/>
  <c r="V171" i="71" s="1"/>
  <c r="N193" i="83"/>
  <c r="N66" i="71" s="1"/>
  <c r="N171" i="71" s="1"/>
  <c r="K222" i="83"/>
  <c r="K96" i="71" s="1"/>
  <c r="K201" i="71" s="1"/>
  <c r="R164" i="83"/>
  <c r="Q164" i="83"/>
  <c r="K193" i="83"/>
  <c r="K66" i="71" s="1"/>
  <c r="K171" i="71" s="1"/>
  <c r="J135" i="83"/>
  <c r="J137" i="72" s="1"/>
  <c r="J207" i="72" s="1"/>
  <c r="J237" i="72" s="1"/>
  <c r="M222" i="83"/>
  <c r="M96" i="71" s="1"/>
  <c r="M201" i="71" s="1"/>
  <c r="Y222" i="83"/>
  <c r="Y96" i="71" s="1"/>
  <c r="Y201" i="71" s="1"/>
  <c r="T193" i="83"/>
  <c r="T66" i="71" s="1"/>
  <c r="T171" i="71" s="1"/>
  <c r="N135" i="83"/>
  <c r="N137" i="72" s="1"/>
  <c r="N207" i="72" s="1"/>
  <c r="N237" i="72" s="1"/>
  <c r="W178" i="72"/>
  <c r="W213" i="72" s="1"/>
  <c r="W243" i="72" s="1"/>
  <c r="Y178" i="72"/>
  <c r="Y213" i="72" s="1"/>
  <c r="Y243" i="72" s="1"/>
  <c r="V178" i="72"/>
  <c r="V213" i="72" s="1"/>
  <c r="V243" i="72" s="1"/>
  <c r="T178" i="72"/>
  <c r="T213" i="72" s="1"/>
  <c r="T243" i="72" s="1"/>
  <c r="R178" i="72"/>
  <c r="R213" i="72" s="1"/>
  <c r="R243" i="72" s="1"/>
  <c r="X178" i="72"/>
  <c r="X213" i="72" s="1"/>
  <c r="X243" i="72" s="1"/>
  <c r="U178" i="72"/>
  <c r="U213" i="72" s="1"/>
  <c r="U243" i="72" s="1"/>
  <c r="S178" i="72"/>
  <c r="S213" i="72" s="1"/>
  <c r="S243" i="72" s="1"/>
  <c r="O153" i="73"/>
  <c r="J183" i="73"/>
  <c r="J243" i="73" s="1"/>
  <c r="Q153" i="73"/>
  <c r="J153" i="73"/>
  <c r="O183" i="73"/>
  <c r="O243" i="73" s="1"/>
  <c r="N183" i="73"/>
  <c r="N243" i="73" s="1"/>
  <c r="M183" i="73"/>
  <c r="M243" i="73" s="1"/>
  <c r="K183" i="73"/>
  <c r="K243" i="73" s="1"/>
  <c r="L183" i="73"/>
  <c r="L243" i="73" s="1"/>
  <c r="P183" i="73"/>
  <c r="P243" i="73" s="1"/>
  <c r="M153" i="73"/>
  <c r="P153" i="73"/>
  <c r="L153" i="73"/>
  <c r="Q183" i="73"/>
  <c r="Q243" i="73" s="1"/>
  <c r="K153" i="73"/>
  <c r="N153" i="73"/>
  <c r="Q226" i="83"/>
  <c r="Q100" i="71" s="1"/>
  <c r="Q205" i="71" s="1"/>
  <c r="N197" i="83"/>
  <c r="N70" i="71" s="1"/>
  <c r="N175" i="71" s="1"/>
  <c r="L168" i="83"/>
  <c r="L40" i="71" s="1"/>
  <c r="L145" i="71" s="1"/>
  <c r="T139" i="83"/>
  <c r="Y197" i="83"/>
  <c r="Y70" i="71" s="1"/>
  <c r="Y175" i="71" s="1"/>
  <c r="R197" i="83"/>
  <c r="R70" i="71" s="1"/>
  <c r="R175" i="71" s="1"/>
  <c r="P197" i="83"/>
  <c r="P70" i="71" s="1"/>
  <c r="P175" i="71" s="1"/>
  <c r="U168" i="83"/>
  <c r="U40" i="71" s="1"/>
  <c r="U145" i="71" s="1"/>
  <c r="K168" i="83"/>
  <c r="K40" i="71" s="1"/>
  <c r="K145" i="71" s="1"/>
  <c r="M168" i="83"/>
  <c r="M40" i="71" s="1"/>
  <c r="M145" i="71" s="1"/>
  <c r="T226" i="83"/>
  <c r="T100" i="71" s="1"/>
  <c r="T205" i="71" s="1"/>
  <c r="U226" i="83"/>
  <c r="U100" i="71" s="1"/>
  <c r="U205" i="71" s="1"/>
  <c r="J197" i="83"/>
  <c r="J70" i="71" s="1"/>
  <c r="J175" i="71" s="1"/>
  <c r="Y139" i="83"/>
  <c r="W226" i="83"/>
  <c r="W100" i="71" s="1"/>
  <c r="W205" i="71" s="1"/>
  <c r="L139" i="83"/>
  <c r="L141" i="72" s="1"/>
  <c r="L211" i="72" s="1"/>
  <c r="L241" i="72" s="1"/>
  <c r="T168" i="83"/>
  <c r="T40" i="71" s="1"/>
  <c r="T145" i="71" s="1"/>
  <c r="O197" i="83"/>
  <c r="O70" i="71" s="1"/>
  <c r="O175" i="71" s="1"/>
  <c r="X226" i="83"/>
  <c r="X100" i="71" s="1"/>
  <c r="X205" i="71" s="1"/>
  <c r="N226" i="83"/>
  <c r="N100" i="71" s="1"/>
  <c r="N205" i="71" s="1"/>
  <c r="N139" i="83"/>
  <c r="N141" i="72" s="1"/>
  <c r="N211" i="72" s="1"/>
  <c r="N241" i="72" s="1"/>
  <c r="J168" i="83"/>
  <c r="J40" i="71" s="1"/>
  <c r="J145" i="71" s="1"/>
  <c r="P139" i="83"/>
  <c r="P141" i="72" s="1"/>
  <c r="P211" i="72" s="1"/>
  <c r="P241" i="72" s="1"/>
  <c r="R226" i="83"/>
  <c r="R100" i="71" s="1"/>
  <c r="R205" i="71" s="1"/>
  <c r="Q139" i="83"/>
  <c r="Q141" i="72" s="1"/>
  <c r="Q211" i="72" s="1"/>
  <c r="Q241" i="72" s="1"/>
  <c r="Q168" i="83"/>
  <c r="Q40" i="71" s="1"/>
  <c r="Q145" i="71" s="1"/>
  <c r="O226" i="83"/>
  <c r="O100" i="71" s="1"/>
  <c r="O205" i="71" s="1"/>
  <c r="W168" i="83"/>
  <c r="W40" i="71" s="1"/>
  <c r="W145" i="71" s="1"/>
  <c r="Y168" i="83"/>
  <c r="Y40" i="71" s="1"/>
  <c r="Y145" i="71" s="1"/>
  <c r="V197" i="83"/>
  <c r="V70" i="71" s="1"/>
  <c r="V175" i="71" s="1"/>
  <c r="J139" i="83"/>
  <c r="J141" i="72" s="1"/>
  <c r="J211" i="72" s="1"/>
  <c r="J241" i="72" s="1"/>
  <c r="X197" i="83"/>
  <c r="X70" i="71" s="1"/>
  <c r="X175" i="71" s="1"/>
  <c r="V226" i="83"/>
  <c r="V100" i="71" s="1"/>
  <c r="V205" i="71" s="1"/>
  <c r="O139" i="83"/>
  <c r="O141" i="72" s="1"/>
  <c r="O211" i="72" s="1"/>
  <c r="O241" i="72" s="1"/>
  <c r="L226" i="83"/>
  <c r="L100" i="71" s="1"/>
  <c r="L205" i="71" s="1"/>
  <c r="X168" i="83"/>
  <c r="X40" i="71" s="1"/>
  <c r="X145" i="71" s="1"/>
  <c r="N168" i="83"/>
  <c r="N40" i="71" s="1"/>
  <c r="N145" i="71" s="1"/>
  <c r="K139" i="83"/>
  <c r="K141" i="72" s="1"/>
  <c r="K211" i="72" s="1"/>
  <c r="K241" i="72" s="1"/>
  <c r="Y226" i="83"/>
  <c r="Y100" i="71" s="1"/>
  <c r="Y205" i="71" s="1"/>
  <c r="U197" i="83"/>
  <c r="U70" i="71" s="1"/>
  <c r="U175" i="71" s="1"/>
  <c r="P226" i="83"/>
  <c r="P100" i="71" s="1"/>
  <c r="P205" i="71" s="1"/>
  <c r="U139" i="83"/>
  <c r="S226" i="83"/>
  <c r="S100" i="71" s="1"/>
  <c r="S205" i="71" s="1"/>
  <c r="X139" i="83"/>
  <c r="M197" i="83"/>
  <c r="M70" i="71" s="1"/>
  <c r="M175" i="71" s="1"/>
  <c r="V139" i="83"/>
  <c r="K197" i="83"/>
  <c r="K70" i="71" s="1"/>
  <c r="K175" i="71" s="1"/>
  <c r="J226" i="83"/>
  <c r="J100" i="71" s="1"/>
  <c r="J205" i="71" s="1"/>
  <c r="T197" i="83"/>
  <c r="T70" i="71" s="1"/>
  <c r="T175" i="71" s="1"/>
  <c r="L197" i="83"/>
  <c r="L70" i="71" s="1"/>
  <c r="L175" i="71" s="1"/>
  <c r="R139" i="83"/>
  <c r="O168" i="83"/>
  <c r="O40" i="71" s="1"/>
  <c r="O145" i="71" s="1"/>
  <c r="P168" i="83"/>
  <c r="P40" i="71" s="1"/>
  <c r="P145" i="71" s="1"/>
  <c r="M139" i="83"/>
  <c r="M141" i="72" s="1"/>
  <c r="M211" i="72" s="1"/>
  <c r="M241" i="72" s="1"/>
  <c r="V168" i="83"/>
  <c r="V40" i="71" s="1"/>
  <c r="V145" i="71" s="1"/>
  <c r="M226" i="83"/>
  <c r="M100" i="71" s="1"/>
  <c r="M205" i="71" s="1"/>
  <c r="S139" i="83"/>
  <c r="K226" i="83"/>
  <c r="K100" i="71" s="1"/>
  <c r="K205" i="71" s="1"/>
  <c r="S197" i="83"/>
  <c r="S70" i="71" s="1"/>
  <c r="S175" i="71" s="1"/>
  <c r="S168" i="83"/>
  <c r="S40" i="71" s="1"/>
  <c r="S145" i="71" s="1"/>
  <c r="W139" i="83"/>
  <c r="W197" i="83"/>
  <c r="W70" i="71" s="1"/>
  <c r="W175" i="71" s="1"/>
  <c r="R168" i="83"/>
  <c r="R40" i="71" s="1"/>
  <c r="R145" i="71" s="1"/>
  <c r="Q197" i="83"/>
  <c r="Q70" i="71" s="1"/>
  <c r="Q175" i="71" s="1"/>
  <c r="U200" i="83"/>
  <c r="U73" i="71" s="1"/>
  <c r="U178" i="71" s="1"/>
  <c r="N200" i="83"/>
  <c r="N73" i="71" s="1"/>
  <c r="N178" i="71" s="1"/>
  <c r="R142" i="83"/>
  <c r="R200" i="83"/>
  <c r="R73" i="71" s="1"/>
  <c r="R178" i="71" s="1"/>
  <c r="N142" i="83"/>
  <c r="N144" i="72" s="1"/>
  <c r="N214" i="72" s="1"/>
  <c r="N244" i="72" s="1"/>
  <c r="O171" i="83"/>
  <c r="O43" i="71" s="1"/>
  <c r="O148" i="71" s="1"/>
  <c r="P229" i="83"/>
  <c r="P103" i="71" s="1"/>
  <c r="P208" i="71" s="1"/>
  <c r="O200" i="83"/>
  <c r="O73" i="71" s="1"/>
  <c r="O178" i="71" s="1"/>
  <c r="M229" i="83"/>
  <c r="M103" i="71" s="1"/>
  <c r="M208" i="71" s="1"/>
  <c r="K142" i="83"/>
  <c r="K144" i="72" s="1"/>
  <c r="K214" i="72" s="1"/>
  <c r="K244" i="72" s="1"/>
  <c r="W200" i="83"/>
  <c r="W73" i="71" s="1"/>
  <c r="W178" i="71" s="1"/>
  <c r="J171" i="83"/>
  <c r="J43" i="71" s="1"/>
  <c r="J148" i="71" s="1"/>
  <c r="Q200" i="83"/>
  <c r="Q73" i="71" s="1"/>
  <c r="Q178" i="71" s="1"/>
  <c r="Q229" i="83"/>
  <c r="Q103" i="71" s="1"/>
  <c r="Q208" i="71" s="1"/>
  <c r="P142" i="83"/>
  <c r="P144" i="72" s="1"/>
  <c r="P214" i="72" s="1"/>
  <c r="P244" i="72" s="1"/>
  <c r="S142" i="83"/>
  <c r="M142" i="83"/>
  <c r="M144" i="72" s="1"/>
  <c r="M214" i="72" s="1"/>
  <c r="M244" i="72" s="1"/>
  <c r="W142" i="83"/>
  <c r="O142" i="83"/>
  <c r="O144" i="72" s="1"/>
  <c r="O214" i="72" s="1"/>
  <c r="O244" i="72" s="1"/>
  <c r="X171" i="83"/>
  <c r="X43" i="71" s="1"/>
  <c r="X148" i="71" s="1"/>
  <c r="W171" i="83"/>
  <c r="W43" i="71" s="1"/>
  <c r="W148" i="71" s="1"/>
  <c r="R171" i="83"/>
  <c r="R43" i="71" s="1"/>
  <c r="R148" i="71" s="1"/>
  <c r="T171" i="83"/>
  <c r="T43" i="71" s="1"/>
  <c r="T148" i="71" s="1"/>
  <c r="J142" i="83"/>
  <c r="J144" i="72" s="1"/>
  <c r="J214" i="72" s="1"/>
  <c r="J244" i="72" s="1"/>
  <c r="V142" i="83"/>
  <c r="X142" i="83"/>
  <c r="T200" i="83"/>
  <c r="T73" i="71" s="1"/>
  <c r="T178" i="71" s="1"/>
  <c r="V229" i="83"/>
  <c r="V103" i="71" s="1"/>
  <c r="V208" i="71" s="1"/>
  <c r="Q142" i="83"/>
  <c r="Q144" i="72" s="1"/>
  <c r="Q214" i="72" s="1"/>
  <c r="Q244" i="72" s="1"/>
  <c r="R229" i="83"/>
  <c r="R103" i="71" s="1"/>
  <c r="R208" i="71" s="1"/>
  <c r="K200" i="83"/>
  <c r="K73" i="71" s="1"/>
  <c r="K178" i="71" s="1"/>
  <c r="N229" i="83"/>
  <c r="N103" i="71" s="1"/>
  <c r="N208" i="71" s="1"/>
  <c r="M200" i="83"/>
  <c r="M73" i="71" s="1"/>
  <c r="M178" i="71" s="1"/>
  <c r="V200" i="83"/>
  <c r="V73" i="71" s="1"/>
  <c r="V178" i="71" s="1"/>
  <c r="L229" i="83"/>
  <c r="L103" i="71" s="1"/>
  <c r="L208" i="71" s="1"/>
  <c r="U229" i="83"/>
  <c r="U103" i="71" s="1"/>
  <c r="U208" i="71" s="1"/>
  <c r="L200" i="83"/>
  <c r="L73" i="71" s="1"/>
  <c r="L178" i="71" s="1"/>
  <c r="L142" i="83"/>
  <c r="L144" i="72" s="1"/>
  <c r="L214" i="72" s="1"/>
  <c r="L244" i="72" s="1"/>
  <c r="M171" i="83"/>
  <c r="M43" i="71" s="1"/>
  <c r="M148" i="71" s="1"/>
  <c r="Q171" i="83"/>
  <c r="Q43" i="71" s="1"/>
  <c r="Q148" i="71" s="1"/>
  <c r="U142" i="83"/>
  <c r="J229" i="83"/>
  <c r="J103" i="71" s="1"/>
  <c r="J208" i="71" s="1"/>
  <c r="Y142" i="83"/>
  <c r="X229" i="83"/>
  <c r="X103" i="71" s="1"/>
  <c r="X208" i="71" s="1"/>
  <c r="K229" i="83"/>
  <c r="K103" i="71" s="1"/>
  <c r="K208" i="71" s="1"/>
  <c r="S171" i="83"/>
  <c r="S43" i="71" s="1"/>
  <c r="S148" i="71" s="1"/>
  <c r="P200" i="83"/>
  <c r="P73" i="71" s="1"/>
  <c r="P178" i="71" s="1"/>
  <c r="S229" i="83"/>
  <c r="S103" i="71" s="1"/>
  <c r="S208" i="71" s="1"/>
  <c r="T229" i="83"/>
  <c r="T103" i="71" s="1"/>
  <c r="T208" i="71" s="1"/>
  <c r="Y229" i="83"/>
  <c r="Y103" i="71" s="1"/>
  <c r="Y208" i="71" s="1"/>
  <c r="W229" i="83"/>
  <c r="W103" i="71" s="1"/>
  <c r="W208" i="71" s="1"/>
  <c r="X200" i="83"/>
  <c r="X73" i="71" s="1"/>
  <c r="X178" i="71" s="1"/>
  <c r="Y171" i="83"/>
  <c r="Y43" i="71" s="1"/>
  <c r="Y148" i="71" s="1"/>
  <c r="T142" i="83"/>
  <c r="S200" i="83"/>
  <c r="S73" i="71" s="1"/>
  <c r="S178" i="71" s="1"/>
  <c r="K171" i="83"/>
  <c r="K43" i="71" s="1"/>
  <c r="K148" i="71" s="1"/>
  <c r="U171" i="83"/>
  <c r="U43" i="71" s="1"/>
  <c r="U148" i="71" s="1"/>
  <c r="V171" i="83"/>
  <c r="V43" i="71" s="1"/>
  <c r="V148" i="71" s="1"/>
  <c r="Y200" i="83"/>
  <c r="Y73" i="71" s="1"/>
  <c r="Y178" i="71" s="1"/>
  <c r="O229" i="83"/>
  <c r="O103" i="71" s="1"/>
  <c r="O208" i="71" s="1"/>
  <c r="N171" i="83"/>
  <c r="N43" i="71" s="1"/>
  <c r="N148" i="71" s="1"/>
  <c r="L171" i="83"/>
  <c r="L43" i="71" s="1"/>
  <c r="L148" i="71" s="1"/>
  <c r="P171" i="83"/>
  <c r="P43" i="71" s="1"/>
  <c r="P148" i="71" s="1"/>
  <c r="J200" i="83"/>
  <c r="J73" i="71" s="1"/>
  <c r="J178" i="71" s="1"/>
  <c r="N250" i="72" l="1"/>
  <c r="N26" i="41" s="1"/>
  <c r="V46" i="41" s="1"/>
  <c r="V81" i="41" s="1"/>
  <c r="K219" i="71"/>
  <c r="K22" i="41" s="1"/>
  <c r="K42" i="41" s="1"/>
  <c r="K77" i="41" s="1"/>
  <c r="S218" i="71"/>
  <c r="S21" i="41" s="1"/>
  <c r="AI41" i="41" s="1"/>
  <c r="AI21" i="65" s="1"/>
  <c r="X250" i="72"/>
  <c r="X26" i="41" s="1"/>
  <c r="AN46" i="41" s="1"/>
  <c r="AN81" i="41" s="1"/>
  <c r="L257" i="73"/>
  <c r="L25" i="41" s="1"/>
  <c r="L45" i="41" s="1"/>
  <c r="M250" i="72"/>
  <c r="M26" i="41" s="1"/>
  <c r="Q46" i="41" s="1"/>
  <c r="Q26" i="65" s="1"/>
  <c r="Q116" i="65" s="1"/>
  <c r="Q136" i="65" s="1"/>
  <c r="Q165" i="65" s="1"/>
  <c r="Q70" i="105" s="1"/>
  <c r="Q111" i="105" s="1"/>
  <c r="Q219" i="71"/>
  <c r="Q22" i="41" s="1"/>
  <c r="AG42" i="41" s="1"/>
  <c r="AG22" i="65" s="1"/>
  <c r="V219" i="71"/>
  <c r="V22" i="41" s="1"/>
  <c r="AL42" i="41" s="1"/>
  <c r="AL77" i="41" s="1"/>
  <c r="T218" i="71"/>
  <c r="T21" i="41" s="1"/>
  <c r="AJ41" i="41" s="1"/>
  <c r="N218" i="71"/>
  <c r="N21" i="41" s="1"/>
  <c r="Y36" i="71"/>
  <c r="Y141" i="71" s="1"/>
  <c r="Y217" i="71" s="1"/>
  <c r="Y20" i="41" s="1"/>
  <c r="AO40" i="41" s="1"/>
  <c r="Y239" i="83"/>
  <c r="U218" i="71"/>
  <c r="U21" i="41" s="1"/>
  <c r="AK41" i="41" s="1"/>
  <c r="O219" i="71"/>
  <c r="O22" i="41" s="1"/>
  <c r="O36" i="71"/>
  <c r="O141" i="71" s="1"/>
  <c r="O217" i="71" s="1"/>
  <c r="O20" i="41" s="1"/>
  <c r="O239" i="83"/>
  <c r="J36" i="71"/>
  <c r="J239" i="83"/>
  <c r="M210" i="73"/>
  <c r="M280" i="73"/>
  <c r="M43" i="74" s="1"/>
  <c r="M88" i="74" s="1"/>
  <c r="N280" i="73"/>
  <c r="N43" i="74" s="1"/>
  <c r="N88" i="74" s="1"/>
  <c r="N210" i="73"/>
  <c r="P212" i="73"/>
  <c r="P282" i="73"/>
  <c r="P45" i="74" s="1"/>
  <c r="P90" i="74" s="1"/>
  <c r="O284" i="73"/>
  <c r="O47" i="74" s="1"/>
  <c r="O92" i="74" s="1"/>
  <c r="O214" i="73"/>
  <c r="J214" i="73"/>
  <c r="J284" i="73"/>
  <c r="J47" i="74" s="1"/>
  <c r="J92" i="74" s="1"/>
  <c r="J208" i="73"/>
  <c r="J278" i="73"/>
  <c r="J41" i="74" s="1"/>
  <c r="J86" i="74" s="1"/>
  <c r="S250" i="72"/>
  <c r="S26" i="41" s="1"/>
  <c r="AI46" i="41" s="1"/>
  <c r="K206" i="73"/>
  <c r="K276" i="73"/>
  <c r="K39" i="74" s="1"/>
  <c r="K84" i="74" s="1"/>
  <c r="O257" i="73"/>
  <c r="O25" i="41" s="1"/>
  <c r="P285" i="73"/>
  <c r="P48" i="74" s="1"/>
  <c r="P93" i="74" s="1"/>
  <c r="P215" i="73"/>
  <c r="Q281" i="73"/>
  <c r="Q44" i="74" s="1"/>
  <c r="Q89" i="74" s="1"/>
  <c r="Q211" i="73"/>
  <c r="Y219" i="71"/>
  <c r="Y22" i="41" s="1"/>
  <c r="AO42" i="41" s="1"/>
  <c r="V218" i="71"/>
  <c r="V21" i="41" s="1"/>
  <c r="AL41" i="41" s="1"/>
  <c r="X218" i="71"/>
  <c r="X21" i="41" s="1"/>
  <c r="AN41" i="41" s="1"/>
  <c r="N219" i="71"/>
  <c r="N22" i="41" s="1"/>
  <c r="X36" i="71"/>
  <c r="X141" i="71" s="1"/>
  <c r="X217" i="71" s="1"/>
  <c r="X20" i="41" s="1"/>
  <c r="AN40" i="41" s="1"/>
  <c r="X239" i="83"/>
  <c r="U219" i="71"/>
  <c r="U22" i="41" s="1"/>
  <c r="AK42" i="41" s="1"/>
  <c r="Q250" i="72"/>
  <c r="Q26" i="41" s="1"/>
  <c r="AG46" i="41" s="1"/>
  <c r="O209" i="73"/>
  <c r="O279" i="73"/>
  <c r="O42" i="74" s="1"/>
  <c r="O87" i="74" s="1"/>
  <c r="N209" i="73"/>
  <c r="N279" i="73"/>
  <c r="N42" i="74" s="1"/>
  <c r="N87" i="74" s="1"/>
  <c r="M282" i="73"/>
  <c r="M45" i="74" s="1"/>
  <c r="M90" i="74" s="1"/>
  <c r="M212" i="73"/>
  <c r="K282" i="73"/>
  <c r="K45" i="74" s="1"/>
  <c r="K90" i="74" s="1"/>
  <c r="K212" i="73"/>
  <c r="N278" i="73"/>
  <c r="N41" i="74" s="1"/>
  <c r="N86" i="74" s="1"/>
  <c r="N208" i="73"/>
  <c r="U250" i="72"/>
  <c r="U26" i="41" s="1"/>
  <c r="AK46" i="41" s="1"/>
  <c r="Q257" i="73"/>
  <c r="Q25" i="41" s="1"/>
  <c r="AG45" i="41" s="1"/>
  <c r="M206" i="73"/>
  <c r="M276" i="73"/>
  <c r="M39" i="74" s="1"/>
  <c r="M84" i="74" s="1"/>
  <c r="O215" i="73"/>
  <c r="O285" i="73"/>
  <c r="O48" i="74" s="1"/>
  <c r="O93" i="74" s="1"/>
  <c r="J257" i="73"/>
  <c r="J25" i="41" s="1"/>
  <c r="J45" i="41" s="1"/>
  <c r="M277" i="73"/>
  <c r="M40" i="74" s="1"/>
  <c r="M85" i="74" s="1"/>
  <c r="M207" i="73"/>
  <c r="L283" i="73"/>
  <c r="L46" i="74" s="1"/>
  <c r="L91" i="74" s="1"/>
  <c r="L213" i="73"/>
  <c r="M219" i="71"/>
  <c r="M22" i="41" s="1"/>
  <c r="Q42" i="41" s="1"/>
  <c r="P36" i="71"/>
  <c r="P141" i="71" s="1"/>
  <c r="P217" i="71" s="1"/>
  <c r="P20" i="41" s="1"/>
  <c r="P239" i="83"/>
  <c r="M218" i="71"/>
  <c r="M21" i="41" s="1"/>
  <c r="Q41" i="41" s="1"/>
  <c r="L219" i="71"/>
  <c r="L22" i="41" s="1"/>
  <c r="P250" i="72"/>
  <c r="P26" i="41" s="1"/>
  <c r="O250" i="72"/>
  <c r="O26" i="41" s="1"/>
  <c r="K36" i="71"/>
  <c r="K141" i="71" s="1"/>
  <c r="K217" i="71" s="1"/>
  <c r="K20" i="41" s="1"/>
  <c r="K40" i="41" s="1"/>
  <c r="K239" i="83"/>
  <c r="Q279" i="73"/>
  <c r="Q42" i="74" s="1"/>
  <c r="Q87" i="74" s="1"/>
  <c r="Q209" i="73"/>
  <c r="J210" i="73"/>
  <c r="J280" i="73"/>
  <c r="J43" i="74" s="1"/>
  <c r="J88" i="74" s="1"/>
  <c r="L210" i="73"/>
  <c r="L280" i="73"/>
  <c r="L43" i="74" s="1"/>
  <c r="L88" i="74" s="1"/>
  <c r="N282" i="73"/>
  <c r="N45" i="74" s="1"/>
  <c r="N90" i="74" s="1"/>
  <c r="N212" i="73"/>
  <c r="L278" i="73"/>
  <c r="L41" i="74" s="1"/>
  <c r="L86" i="74" s="1"/>
  <c r="L208" i="73"/>
  <c r="V250" i="72"/>
  <c r="V26" i="41" s="1"/>
  <c r="AL46" i="41" s="1"/>
  <c r="J206" i="73"/>
  <c r="J276" i="73"/>
  <c r="J39" i="74" s="1"/>
  <c r="J84" i="74" s="1"/>
  <c r="P257" i="73"/>
  <c r="P25" i="41" s="1"/>
  <c r="M215" i="73"/>
  <c r="M285" i="73"/>
  <c r="M48" i="74" s="1"/>
  <c r="M93" i="74" s="1"/>
  <c r="J215" i="73"/>
  <c r="J285" i="73"/>
  <c r="J48" i="74" s="1"/>
  <c r="J93" i="74" s="1"/>
  <c r="N277" i="73"/>
  <c r="N40" i="74" s="1"/>
  <c r="N85" i="74" s="1"/>
  <c r="N207" i="73"/>
  <c r="M281" i="73"/>
  <c r="M44" i="74" s="1"/>
  <c r="M89" i="74" s="1"/>
  <c r="M211" i="73"/>
  <c r="L250" i="72"/>
  <c r="L26" i="41" s="1"/>
  <c r="P279" i="73"/>
  <c r="P42" i="74" s="1"/>
  <c r="P87" i="74" s="1"/>
  <c r="P209" i="73"/>
  <c r="P213" i="73"/>
  <c r="P283" i="73"/>
  <c r="P46" i="74" s="1"/>
  <c r="P91" i="74" s="1"/>
  <c r="J213" i="73"/>
  <c r="J283" i="73"/>
  <c r="J46" i="74" s="1"/>
  <c r="J91" i="74" s="1"/>
  <c r="J250" i="72"/>
  <c r="J26" i="41" s="1"/>
  <c r="J46" i="41" s="1"/>
  <c r="J81" i="41" s="1"/>
  <c r="P218" i="71"/>
  <c r="P21" i="41" s="1"/>
  <c r="Q218" i="71"/>
  <c r="Q21" i="41" s="1"/>
  <c r="AG41" i="41" s="1"/>
  <c r="Y218" i="71"/>
  <c r="Y21" i="41" s="1"/>
  <c r="AO41" i="41" s="1"/>
  <c r="X219" i="71"/>
  <c r="X22" i="41" s="1"/>
  <c r="AN42" i="41" s="1"/>
  <c r="U36" i="71"/>
  <c r="U141" i="71" s="1"/>
  <c r="U217" i="71" s="1"/>
  <c r="U20" i="41" s="1"/>
  <c r="AK40" i="41" s="1"/>
  <c r="U239" i="83"/>
  <c r="J219" i="71"/>
  <c r="J22" i="41" s="1"/>
  <c r="J42" i="41" s="1"/>
  <c r="P214" i="73"/>
  <c r="P284" i="73"/>
  <c r="P47" i="74" s="1"/>
  <c r="P92" i="74" s="1"/>
  <c r="T250" i="72"/>
  <c r="T26" i="41" s="1"/>
  <c r="AJ46" i="41" s="1"/>
  <c r="M257" i="73"/>
  <c r="M25" i="41" s="1"/>
  <c r="Q45" i="41" s="1"/>
  <c r="N257" i="73"/>
  <c r="N25" i="41" s="1"/>
  <c r="L215" i="73"/>
  <c r="L285" i="73"/>
  <c r="L48" i="74" s="1"/>
  <c r="L93" i="74" s="1"/>
  <c r="O207" i="73"/>
  <c r="O277" i="73"/>
  <c r="O40" i="74" s="1"/>
  <c r="O85" i="74" s="1"/>
  <c r="Q210" i="73"/>
  <c r="Q280" i="73"/>
  <c r="Q43" i="74" s="1"/>
  <c r="Q88" i="74" s="1"/>
  <c r="O282" i="73"/>
  <c r="O45" i="74" s="1"/>
  <c r="O90" i="74" s="1"/>
  <c r="O212" i="73"/>
  <c r="K283" i="73"/>
  <c r="K46" i="74" s="1"/>
  <c r="K91" i="74" s="1"/>
  <c r="K213" i="73"/>
  <c r="AG77" i="41"/>
  <c r="M283" i="73"/>
  <c r="M46" i="74" s="1"/>
  <c r="M91" i="74" s="1"/>
  <c r="M213" i="73"/>
  <c r="Q283" i="73"/>
  <c r="Q46" i="74" s="1"/>
  <c r="Q91" i="74" s="1"/>
  <c r="Q213" i="73"/>
  <c r="K218" i="71"/>
  <c r="K21" i="41" s="1"/>
  <c r="K41" i="41" s="1"/>
  <c r="S36" i="71"/>
  <c r="S141" i="71" s="1"/>
  <c r="S217" i="71" s="1"/>
  <c r="S20" i="41" s="1"/>
  <c r="AI40" i="41" s="1"/>
  <c r="S239" i="83"/>
  <c r="W219" i="71"/>
  <c r="W22" i="41" s="1"/>
  <c r="AM42" i="41" s="1"/>
  <c r="M36" i="71"/>
  <c r="M141" i="71" s="1"/>
  <c r="M217" i="71" s="1"/>
  <c r="M20" i="41" s="1"/>
  <c r="Q40" i="41" s="1"/>
  <c r="M239" i="83"/>
  <c r="W36" i="71"/>
  <c r="W141" i="71" s="1"/>
  <c r="W217" i="71" s="1"/>
  <c r="W20" i="41" s="1"/>
  <c r="AM40" i="41" s="1"/>
  <c r="W239" i="83"/>
  <c r="K279" i="73"/>
  <c r="K42" i="74" s="1"/>
  <c r="K87" i="74" s="1"/>
  <c r="K209" i="73"/>
  <c r="M279" i="73"/>
  <c r="M42" i="74" s="1"/>
  <c r="M87" i="74" s="1"/>
  <c r="M209" i="73"/>
  <c r="P210" i="73"/>
  <c r="P280" i="73"/>
  <c r="P43" i="74" s="1"/>
  <c r="P88" i="74" s="1"/>
  <c r="Q212" i="73"/>
  <c r="Q282" i="73"/>
  <c r="Q45" i="74" s="1"/>
  <c r="Q90" i="74" s="1"/>
  <c r="N214" i="73"/>
  <c r="N284" i="73"/>
  <c r="N47" i="74" s="1"/>
  <c r="N92" i="74" s="1"/>
  <c r="K284" i="73"/>
  <c r="K47" i="74" s="1"/>
  <c r="K92" i="74" s="1"/>
  <c r="K214" i="73"/>
  <c r="Q278" i="73"/>
  <c r="Q41" i="74" s="1"/>
  <c r="Q86" i="74" s="1"/>
  <c r="Q208" i="73"/>
  <c r="O208" i="73"/>
  <c r="O278" i="73"/>
  <c r="O41" i="74" s="1"/>
  <c r="O86" i="74" s="1"/>
  <c r="W250" i="72"/>
  <c r="W26" i="41" s="1"/>
  <c r="AM46" i="41" s="1"/>
  <c r="O276" i="73"/>
  <c r="O39" i="74" s="1"/>
  <c r="O84" i="74" s="1"/>
  <c r="O206" i="73"/>
  <c r="N276" i="73"/>
  <c r="N39" i="74" s="1"/>
  <c r="N84" i="74" s="1"/>
  <c r="N206" i="73"/>
  <c r="Q215" i="73"/>
  <c r="Q285" i="73"/>
  <c r="Q48" i="74" s="1"/>
  <c r="Q93" i="74" s="1"/>
  <c r="K215" i="73"/>
  <c r="K285" i="73"/>
  <c r="K48" i="74" s="1"/>
  <c r="K93" i="74" s="1"/>
  <c r="J281" i="73"/>
  <c r="J44" i="74" s="1"/>
  <c r="J89" i="74" s="1"/>
  <c r="J211" i="73"/>
  <c r="N281" i="73"/>
  <c r="N44" i="74" s="1"/>
  <c r="N89" i="74" s="1"/>
  <c r="N211" i="73"/>
  <c r="N213" i="73"/>
  <c r="N283" i="73"/>
  <c r="N46" i="74" s="1"/>
  <c r="N91" i="74" s="1"/>
  <c r="Q36" i="71"/>
  <c r="Q141" i="71" s="1"/>
  <c r="Q217" i="71" s="1"/>
  <c r="Q20" i="41" s="1"/>
  <c r="AG40" i="41" s="1"/>
  <c r="Q239" i="83"/>
  <c r="N36" i="71"/>
  <c r="N141" i="71" s="1"/>
  <c r="N217" i="71" s="1"/>
  <c r="N20" i="41" s="1"/>
  <c r="N239" i="83"/>
  <c r="L218" i="71"/>
  <c r="L21" i="41" s="1"/>
  <c r="K250" i="72"/>
  <c r="K26" i="41" s="1"/>
  <c r="K46" i="41" s="1"/>
  <c r="J218" i="71"/>
  <c r="J21" i="41" s="1"/>
  <c r="J41" i="41" s="1"/>
  <c r="S219" i="71"/>
  <c r="S22" i="41" s="1"/>
  <c r="AI42" i="41" s="1"/>
  <c r="V36" i="71"/>
  <c r="V141" i="71" s="1"/>
  <c r="V217" i="71" s="1"/>
  <c r="V20" i="41" s="1"/>
  <c r="AL40" i="41" s="1"/>
  <c r="V239" i="83"/>
  <c r="T36" i="71"/>
  <c r="T141" i="71" s="1"/>
  <c r="T217" i="71" s="1"/>
  <c r="T20" i="41" s="1"/>
  <c r="AJ40" i="41" s="1"/>
  <c r="T239" i="83"/>
  <c r="L209" i="73"/>
  <c r="L279" i="73"/>
  <c r="L42" i="74" s="1"/>
  <c r="L87" i="74" s="1"/>
  <c r="Q214" i="73"/>
  <c r="Q284" i="73"/>
  <c r="Q47" i="74" s="1"/>
  <c r="Q92" i="74" s="1"/>
  <c r="L284" i="73"/>
  <c r="L47" i="74" s="1"/>
  <c r="L92" i="74" s="1"/>
  <c r="L214" i="73"/>
  <c r="Y250" i="72"/>
  <c r="Y26" i="41" s="1"/>
  <c r="AO46" i="41" s="1"/>
  <c r="Q206" i="73"/>
  <c r="Q276" i="73"/>
  <c r="Q39" i="74" s="1"/>
  <c r="Q84" i="74" s="1"/>
  <c r="L277" i="73"/>
  <c r="L40" i="74" s="1"/>
  <c r="L85" i="74" s="1"/>
  <c r="L207" i="73"/>
  <c r="K207" i="73"/>
  <c r="K277" i="73"/>
  <c r="K40" i="74" s="1"/>
  <c r="K85" i="74" s="1"/>
  <c r="L211" i="73"/>
  <c r="L281" i="73"/>
  <c r="L44" i="74" s="1"/>
  <c r="L89" i="74" s="1"/>
  <c r="O281" i="73"/>
  <c r="O44" i="74" s="1"/>
  <c r="O89" i="74" s="1"/>
  <c r="O211" i="73"/>
  <c r="O218" i="71"/>
  <c r="O21" i="41" s="1"/>
  <c r="O280" i="73"/>
  <c r="O43" i="74" s="1"/>
  <c r="O88" i="74" s="1"/>
  <c r="O210" i="73"/>
  <c r="M278" i="73"/>
  <c r="M41" i="74" s="1"/>
  <c r="M86" i="74" s="1"/>
  <c r="M208" i="73"/>
  <c r="O283" i="73"/>
  <c r="O46" i="74" s="1"/>
  <c r="O91" i="74" s="1"/>
  <c r="O213" i="73"/>
  <c r="R36" i="71"/>
  <c r="R141" i="71" s="1"/>
  <c r="R217" i="71" s="1"/>
  <c r="R20" i="41" s="1"/>
  <c r="AH40" i="41" s="1"/>
  <c r="R239" i="83"/>
  <c r="W218" i="71"/>
  <c r="W21" i="41" s="1"/>
  <c r="AM41" i="41" s="1"/>
  <c r="T219" i="71"/>
  <c r="T22" i="41" s="1"/>
  <c r="AJ42" i="41" s="1"/>
  <c r="P219" i="71"/>
  <c r="P22" i="41" s="1"/>
  <c r="R219" i="71"/>
  <c r="R22" i="41" s="1"/>
  <c r="AH42" i="41" s="1"/>
  <c r="L36" i="71"/>
  <c r="L141" i="71" s="1"/>
  <c r="L217" i="71" s="1"/>
  <c r="L20" i="41" s="1"/>
  <c r="L239" i="83"/>
  <c r="R218" i="71"/>
  <c r="R21" i="41" s="1"/>
  <c r="AH41" i="41" s="1"/>
  <c r="J209" i="73"/>
  <c r="J279" i="73"/>
  <c r="J42" i="74" s="1"/>
  <c r="J87" i="74" s="1"/>
  <c r="K280" i="73"/>
  <c r="K43" i="74" s="1"/>
  <c r="K88" i="74" s="1"/>
  <c r="K210" i="73"/>
  <c r="L282" i="73"/>
  <c r="L45" i="74" s="1"/>
  <c r="L90" i="74" s="1"/>
  <c r="L212" i="73"/>
  <c r="J282" i="73"/>
  <c r="J45" i="74" s="1"/>
  <c r="J90" i="74" s="1"/>
  <c r="J212" i="73"/>
  <c r="M284" i="73"/>
  <c r="M47" i="74" s="1"/>
  <c r="M92" i="74" s="1"/>
  <c r="M214" i="73"/>
  <c r="K278" i="73"/>
  <c r="K41" i="74" s="1"/>
  <c r="K86" i="74" s="1"/>
  <c r="K208" i="73"/>
  <c r="P278" i="73"/>
  <c r="P41" i="74" s="1"/>
  <c r="P86" i="74" s="1"/>
  <c r="P208" i="73"/>
  <c r="R250" i="72"/>
  <c r="R26" i="41" s="1"/>
  <c r="AH46" i="41" s="1"/>
  <c r="P206" i="73"/>
  <c r="P276" i="73"/>
  <c r="P39" i="74" s="1"/>
  <c r="P84" i="74" s="1"/>
  <c r="P277" i="73"/>
  <c r="P40" i="74" s="1"/>
  <c r="P85" i="74" s="1"/>
  <c r="P207" i="73"/>
  <c r="J277" i="73"/>
  <c r="J40" i="74" s="1"/>
  <c r="J85" i="74" s="1"/>
  <c r="J207" i="73"/>
  <c r="K281" i="73"/>
  <c r="K44" i="74" s="1"/>
  <c r="K89" i="74" s="1"/>
  <c r="K211" i="73"/>
  <c r="H237" i="83" a="1"/>
  <c r="H237" i="83" s="1"/>
  <c r="K257" i="73"/>
  <c r="K25" i="41" s="1"/>
  <c r="K45" i="41" s="1"/>
  <c r="L276" i="73"/>
  <c r="L39" i="74" s="1"/>
  <c r="L84" i="74" s="1"/>
  <c r="L206" i="73"/>
  <c r="N215" i="73"/>
  <c r="N285" i="73"/>
  <c r="N48" i="74" s="1"/>
  <c r="N93" i="74" s="1"/>
  <c r="Q207" i="73"/>
  <c r="Q277" i="73"/>
  <c r="Q40" i="74" s="1"/>
  <c r="Q85" i="74" s="1"/>
  <c r="P281" i="73"/>
  <c r="P44" i="74" s="1"/>
  <c r="P89" i="74" s="1"/>
  <c r="P211" i="73"/>
  <c r="S46" i="41" l="1"/>
  <c r="T46" i="41"/>
  <c r="M45" i="41"/>
  <c r="O45" i="41"/>
  <c r="O25" i="65" s="1"/>
  <c r="O115" i="65" s="1"/>
  <c r="H254" i="72" a="1"/>
  <c r="H254" i="72" s="1"/>
  <c r="J50" i="55" s="1"/>
  <c r="AI76" i="41"/>
  <c r="AN26" i="65"/>
  <c r="AN116" i="65" s="1"/>
  <c r="U46" i="41"/>
  <c r="U81" i="41" s="1"/>
  <c r="R46" i="41"/>
  <c r="V26" i="65"/>
  <c r="V116" i="65" s="1"/>
  <c r="V145" i="65" s="1"/>
  <c r="V174" i="65" s="1"/>
  <c r="V79" i="105" s="1"/>
  <c r="V199" i="105" s="1"/>
  <c r="AL22" i="65"/>
  <c r="K22" i="65"/>
  <c r="V121" i="105"/>
  <c r="P45" i="41"/>
  <c r="P80" i="41" s="1"/>
  <c r="Q81" i="41"/>
  <c r="Q145" i="65"/>
  <c r="Q174" i="65" s="1"/>
  <c r="Q79" i="105" s="1"/>
  <c r="Q121" i="105" s="1"/>
  <c r="N45" i="41"/>
  <c r="N25" i="65" s="1"/>
  <c r="N115" i="65" s="1"/>
  <c r="Q127" i="65"/>
  <c r="Q156" i="65" s="1"/>
  <c r="Q61" i="105" s="1"/>
  <c r="Q101" i="105" s="1"/>
  <c r="Q38" i="82"/>
  <c r="J256" i="73"/>
  <c r="J24" i="41" s="1"/>
  <c r="J44" i="41" s="1"/>
  <c r="J24" i="65" s="1"/>
  <c r="J114" i="65" s="1"/>
  <c r="M256" i="73"/>
  <c r="M24" i="41" s="1"/>
  <c r="Q44" i="41" s="1"/>
  <c r="Q79" i="41" s="1"/>
  <c r="AN20" i="65"/>
  <c r="AN75" i="41"/>
  <c r="AM75" i="41"/>
  <c r="AM20" i="65"/>
  <c r="AL20" i="65"/>
  <c r="AL75" i="41"/>
  <c r="AI75" i="41"/>
  <c r="AI20" i="65"/>
  <c r="J123" i="74"/>
  <c r="J155" i="74" s="1"/>
  <c r="L123" i="74"/>
  <c r="L155" i="74" s="1"/>
  <c r="AK81" i="41"/>
  <c r="AK26" i="65"/>
  <c r="AK116" i="65" s="1"/>
  <c r="AK127" i="65" s="1"/>
  <c r="AK156" i="65" s="1"/>
  <c r="AK61" i="105" s="1"/>
  <c r="AK101" i="105" s="1"/>
  <c r="AN76" i="41"/>
  <c r="AN21" i="65"/>
  <c r="L116" i="74"/>
  <c r="L148" i="74" s="1"/>
  <c r="J116" i="74"/>
  <c r="J148" i="74" s="1"/>
  <c r="X42" i="41"/>
  <c r="Y42" i="41"/>
  <c r="Z42" i="41"/>
  <c r="W42" i="41"/>
  <c r="AA42" i="41"/>
  <c r="AB42" i="41"/>
  <c r="AC42" i="41"/>
  <c r="AF42" i="41"/>
  <c r="AD42" i="41"/>
  <c r="AE42" i="41"/>
  <c r="J21" i="65"/>
  <c r="J76" i="41"/>
  <c r="L118" i="74"/>
  <c r="L150" i="74" s="1"/>
  <c r="J118" i="74"/>
  <c r="J150" i="74" s="1"/>
  <c r="AE40" i="41"/>
  <c r="AC40" i="41"/>
  <c r="AF40" i="41"/>
  <c r="AB40" i="41"/>
  <c r="AD40" i="41"/>
  <c r="V118" i="74"/>
  <c r="V150" i="74" s="1"/>
  <c r="P118" i="74"/>
  <c r="P150" i="74" s="1"/>
  <c r="R118" i="74"/>
  <c r="R150" i="74" s="1"/>
  <c r="K118" i="74"/>
  <c r="K150" i="74" s="1"/>
  <c r="N118" i="74"/>
  <c r="N150" i="74" s="1"/>
  <c r="T118" i="74"/>
  <c r="T150" i="74" s="1"/>
  <c r="S118" i="74"/>
  <c r="S150" i="74" s="1"/>
  <c r="M118" i="74"/>
  <c r="M150" i="74" s="1"/>
  <c r="X118" i="74"/>
  <c r="X150" i="74" s="1"/>
  <c r="O118" i="74"/>
  <c r="O150" i="74" s="1"/>
  <c r="W118" i="74"/>
  <c r="W150" i="74" s="1"/>
  <c r="Q118" i="74"/>
  <c r="Q150" i="74" s="1"/>
  <c r="U118" i="74"/>
  <c r="U150" i="74" s="1"/>
  <c r="Y118" i="74"/>
  <c r="Y150" i="74" s="1"/>
  <c r="AA41" i="41"/>
  <c r="X41" i="41"/>
  <c r="Z41" i="41"/>
  <c r="W41" i="41"/>
  <c r="Y41" i="41"/>
  <c r="K26" i="65"/>
  <c r="K116" i="65" s="1"/>
  <c r="K81" i="41"/>
  <c r="Q123" i="74"/>
  <c r="Q155" i="74" s="1"/>
  <c r="K123" i="74"/>
  <c r="K155" i="74" s="1"/>
  <c r="R123" i="74"/>
  <c r="R155" i="74" s="1"/>
  <c r="V123" i="74"/>
  <c r="V155" i="74" s="1"/>
  <c r="Y123" i="74"/>
  <c r="Y155" i="74" s="1"/>
  <c r="U123" i="74"/>
  <c r="U155" i="74" s="1"/>
  <c r="N123" i="74"/>
  <c r="N155" i="74" s="1"/>
  <c r="O123" i="74"/>
  <c r="O155" i="74" s="1"/>
  <c r="M123" i="74"/>
  <c r="M155" i="74" s="1"/>
  <c r="S123" i="74"/>
  <c r="S155" i="74" s="1"/>
  <c r="P123" i="74"/>
  <c r="P155" i="74" s="1"/>
  <c r="X123" i="74"/>
  <c r="X155" i="74" s="1"/>
  <c r="T123" i="74"/>
  <c r="T155" i="74" s="1"/>
  <c r="W123" i="74"/>
  <c r="W155" i="74" s="1"/>
  <c r="K117" i="74"/>
  <c r="K149" i="74" s="1"/>
  <c r="Y117" i="74"/>
  <c r="Y149" i="74" s="1"/>
  <c r="T117" i="74"/>
  <c r="T149" i="74" s="1"/>
  <c r="V117" i="74"/>
  <c r="V149" i="74" s="1"/>
  <c r="P117" i="74"/>
  <c r="P149" i="74" s="1"/>
  <c r="S117" i="74"/>
  <c r="S149" i="74" s="1"/>
  <c r="O117" i="74"/>
  <c r="O149" i="74" s="1"/>
  <c r="N117" i="74"/>
  <c r="N149" i="74" s="1"/>
  <c r="X117" i="74"/>
  <c r="X149" i="74" s="1"/>
  <c r="M117" i="74"/>
  <c r="M149" i="74" s="1"/>
  <c r="W117" i="74"/>
  <c r="W149" i="74" s="1"/>
  <c r="Q117" i="74"/>
  <c r="Q149" i="74" s="1"/>
  <c r="R117" i="74"/>
  <c r="R149" i="74" s="1"/>
  <c r="U117" i="74"/>
  <c r="U149" i="74" s="1"/>
  <c r="J22" i="65"/>
  <c r="J77" i="41"/>
  <c r="AL81" i="41"/>
  <c r="AL26" i="65"/>
  <c r="AL116" i="65" s="1"/>
  <c r="V42" i="41"/>
  <c r="U42" i="41"/>
  <c r="R42" i="41"/>
  <c r="T42" i="41"/>
  <c r="S42" i="41"/>
  <c r="AM21" i="65"/>
  <c r="AM76" i="41"/>
  <c r="AH20" i="65"/>
  <c r="AH75" i="41"/>
  <c r="J26" i="65"/>
  <c r="J116" i="65" s="1"/>
  <c r="J38" i="82" s="1"/>
  <c r="K80" i="41"/>
  <c r="K25" i="65"/>
  <c r="K115" i="65" s="1"/>
  <c r="Q256" i="73"/>
  <c r="Q24" i="41" s="1"/>
  <c r="AG44" i="41" s="1"/>
  <c r="Q121" i="74"/>
  <c r="Q153" i="74" s="1"/>
  <c r="O121" i="74"/>
  <c r="O153" i="74" s="1"/>
  <c r="M121" i="74"/>
  <c r="M153" i="74" s="1"/>
  <c r="W121" i="74"/>
  <c r="W153" i="74" s="1"/>
  <c r="U121" i="74"/>
  <c r="U153" i="74" s="1"/>
  <c r="S121" i="74"/>
  <c r="S153" i="74" s="1"/>
  <c r="X121" i="74"/>
  <c r="X153" i="74" s="1"/>
  <c r="Y121" i="74"/>
  <c r="Y153" i="74" s="1"/>
  <c r="N121" i="74"/>
  <c r="N153" i="74" s="1"/>
  <c r="K121" i="74"/>
  <c r="K153" i="74" s="1"/>
  <c r="V121" i="74"/>
  <c r="V153" i="74" s="1"/>
  <c r="R121" i="74"/>
  <c r="R153" i="74" s="1"/>
  <c r="P121" i="74"/>
  <c r="P153" i="74" s="1"/>
  <c r="T121" i="74"/>
  <c r="T153" i="74" s="1"/>
  <c r="AK20" i="65"/>
  <c r="AK75" i="41"/>
  <c r="AL76" i="41"/>
  <c r="AL21" i="65"/>
  <c r="AK21" i="65"/>
  <c r="AK76" i="41"/>
  <c r="V136" i="65"/>
  <c r="V165" i="65" s="1"/>
  <c r="V70" i="105" s="1"/>
  <c r="P256" i="73"/>
  <c r="P24" i="41" s="1"/>
  <c r="U40" i="41"/>
  <c r="R40" i="41"/>
  <c r="V40" i="41"/>
  <c r="T40" i="41"/>
  <c r="S40" i="41"/>
  <c r="T45" i="41"/>
  <c r="R45" i="41"/>
  <c r="V45" i="41"/>
  <c r="U45" i="41"/>
  <c r="S45" i="41"/>
  <c r="J80" i="41"/>
  <c r="J25" i="65"/>
  <c r="J115" i="65" s="1"/>
  <c r="AO77" i="41"/>
  <c r="AO22" i="65"/>
  <c r="L122" i="74"/>
  <c r="L154" i="74" s="1"/>
  <c r="J122" i="74"/>
  <c r="J154" i="74" s="1"/>
  <c r="AH21" i="65"/>
  <c r="AH76" i="41"/>
  <c r="AO26" i="65"/>
  <c r="AO116" i="65" s="1"/>
  <c r="AO127" i="65" s="1"/>
  <c r="AO156" i="65" s="1"/>
  <c r="AO61" i="105" s="1"/>
  <c r="AO101" i="105" s="1"/>
  <c r="AO81" i="41"/>
  <c r="AJ20" i="65"/>
  <c r="AJ75" i="41"/>
  <c r="AN22" i="65"/>
  <c r="AN77" i="41"/>
  <c r="Q77" i="41"/>
  <c r="Q22" i="65"/>
  <c r="U26" i="65"/>
  <c r="U116" i="65" s="1"/>
  <c r="U38" i="82" s="1"/>
  <c r="AH26" i="65"/>
  <c r="AH116" i="65" s="1"/>
  <c r="AH81" i="41"/>
  <c r="J120" i="74"/>
  <c r="J152" i="74" s="1"/>
  <c r="L120" i="74"/>
  <c r="L152" i="74" s="1"/>
  <c r="N256" i="73"/>
  <c r="N24" i="41" s="1"/>
  <c r="Q25" i="65"/>
  <c r="Q115" i="65" s="1"/>
  <c r="Q80" i="41"/>
  <c r="AO76" i="41"/>
  <c r="AO21" i="65"/>
  <c r="M46" i="41"/>
  <c r="O46" i="41"/>
  <c r="P46" i="41"/>
  <c r="L46" i="41"/>
  <c r="N46" i="41"/>
  <c r="K20" i="65"/>
  <c r="K75" i="41"/>
  <c r="AG81" i="41"/>
  <c r="AG26" i="65"/>
  <c r="AG116" i="65" s="1"/>
  <c r="L115" i="74"/>
  <c r="L147" i="74" s="1"/>
  <c r="J115" i="74"/>
  <c r="J147" i="74" s="1"/>
  <c r="L25" i="65"/>
  <c r="L115" i="65" s="1"/>
  <c r="L80" i="41"/>
  <c r="P116" i="74"/>
  <c r="P148" i="74" s="1"/>
  <c r="T116" i="74"/>
  <c r="T148" i="74" s="1"/>
  <c r="X116" i="74"/>
  <c r="X148" i="74" s="1"/>
  <c r="S116" i="74"/>
  <c r="S148" i="74" s="1"/>
  <c r="U116" i="74"/>
  <c r="U148" i="74" s="1"/>
  <c r="Q116" i="74"/>
  <c r="Q148" i="74" s="1"/>
  <c r="K116" i="74"/>
  <c r="K148" i="74" s="1"/>
  <c r="R116" i="74"/>
  <c r="R148" i="74" s="1"/>
  <c r="N116" i="74"/>
  <c r="N148" i="74" s="1"/>
  <c r="O116" i="74"/>
  <c r="O148" i="74" s="1"/>
  <c r="Y116" i="74"/>
  <c r="Y148" i="74" s="1"/>
  <c r="M116" i="74"/>
  <c r="M148" i="74" s="1"/>
  <c r="V116" i="74"/>
  <c r="V148" i="74" s="1"/>
  <c r="W116" i="74"/>
  <c r="W148" i="74" s="1"/>
  <c r="Q21" i="65"/>
  <c r="Q76" i="41"/>
  <c r="AI26" i="65"/>
  <c r="AI116" i="65" s="1"/>
  <c r="AI81" i="41"/>
  <c r="M40" i="41"/>
  <c r="L40" i="41"/>
  <c r="P40" i="41"/>
  <c r="N40" i="41"/>
  <c r="O40" i="41"/>
  <c r="AM22" i="65"/>
  <c r="AM77" i="41"/>
  <c r="AJ26" i="65"/>
  <c r="AJ116" i="65" s="1"/>
  <c r="AJ81" i="41"/>
  <c r="AK22" i="65"/>
  <c r="AK77" i="41"/>
  <c r="X45" i="41"/>
  <c r="Y45" i="41"/>
  <c r="Z45" i="41"/>
  <c r="W45" i="41"/>
  <c r="AA45" i="41"/>
  <c r="T41" i="41"/>
  <c r="R41" i="41"/>
  <c r="V41" i="41"/>
  <c r="U41" i="41"/>
  <c r="S41" i="41"/>
  <c r="J119" i="74"/>
  <c r="J151" i="74" s="1"/>
  <c r="L119" i="74"/>
  <c r="L151" i="74" s="1"/>
  <c r="L42" i="41"/>
  <c r="P42" i="41"/>
  <c r="M42" i="41"/>
  <c r="O42" i="41"/>
  <c r="N42" i="41"/>
  <c r="K256" i="73"/>
  <c r="K24" i="41" s="1"/>
  <c r="K44" i="41" s="1"/>
  <c r="L256" i="73"/>
  <c r="L24" i="41" s="1"/>
  <c r="AJ22" i="65"/>
  <c r="AJ77" i="41"/>
  <c r="M80" i="41"/>
  <c r="M25" i="65"/>
  <c r="M115" i="65" s="1"/>
  <c r="AM26" i="65"/>
  <c r="AM116" i="65" s="1"/>
  <c r="AM127" i="65" s="1"/>
  <c r="AM156" i="65" s="1"/>
  <c r="AM61" i="105" s="1"/>
  <c r="AM101" i="105" s="1"/>
  <c r="AM81" i="41"/>
  <c r="K76" i="41"/>
  <c r="K21" i="65"/>
  <c r="L121" i="74"/>
  <c r="L153" i="74" s="1"/>
  <c r="J121" i="74"/>
  <c r="J153" i="74" s="1"/>
  <c r="AG25" i="65"/>
  <c r="AG115" i="65" s="1"/>
  <c r="AG80" i="41"/>
  <c r="Z40" i="41"/>
  <c r="W40" i="41"/>
  <c r="Y40" i="41"/>
  <c r="X40" i="41"/>
  <c r="AA40" i="41"/>
  <c r="L117" i="74"/>
  <c r="L149" i="74" s="1"/>
  <c r="J117" i="74"/>
  <c r="J149" i="74" s="1"/>
  <c r="N41" i="41"/>
  <c r="L41" i="41"/>
  <c r="O41" i="41"/>
  <c r="M41" i="41"/>
  <c r="P41" i="41"/>
  <c r="O119" i="74"/>
  <c r="O151" i="74" s="1"/>
  <c r="Q119" i="74"/>
  <c r="Q151" i="74" s="1"/>
  <c r="N119" i="74"/>
  <c r="N151" i="74" s="1"/>
  <c r="U119" i="74"/>
  <c r="U151" i="74" s="1"/>
  <c r="T119" i="74"/>
  <c r="T151" i="74" s="1"/>
  <c r="X119" i="74"/>
  <c r="X151" i="74" s="1"/>
  <c r="W119" i="74"/>
  <c r="W151" i="74" s="1"/>
  <c r="S119" i="74"/>
  <c r="S151" i="74" s="1"/>
  <c r="P119" i="74"/>
  <c r="P151" i="74" s="1"/>
  <c r="R119" i="74"/>
  <c r="R151" i="74" s="1"/>
  <c r="Y119" i="74"/>
  <c r="Y151" i="74" s="1"/>
  <c r="K119" i="74"/>
  <c r="K151" i="74" s="1"/>
  <c r="M119" i="74"/>
  <c r="M151" i="74" s="1"/>
  <c r="V119" i="74"/>
  <c r="V151" i="74" s="1"/>
  <c r="V115" i="74"/>
  <c r="V147" i="74" s="1"/>
  <c r="Y115" i="74"/>
  <c r="Y147" i="74" s="1"/>
  <c r="K115" i="74"/>
  <c r="K147" i="74" s="1"/>
  <c r="N115" i="74"/>
  <c r="N147" i="74" s="1"/>
  <c r="M115" i="74"/>
  <c r="M147" i="74" s="1"/>
  <c r="S115" i="74"/>
  <c r="S147" i="74" s="1"/>
  <c r="O115" i="74"/>
  <c r="O147" i="74" s="1"/>
  <c r="X115" i="74"/>
  <c r="X147" i="74" s="1"/>
  <c r="R115" i="74"/>
  <c r="R147" i="74" s="1"/>
  <c r="P115" i="74"/>
  <c r="P147" i="74" s="1"/>
  <c r="Q115" i="74"/>
  <c r="Q147" i="74" s="1"/>
  <c r="T115" i="74"/>
  <c r="T147" i="74" s="1"/>
  <c r="W115" i="74"/>
  <c r="W147" i="74" s="1"/>
  <c r="U115" i="74"/>
  <c r="U147" i="74" s="1"/>
  <c r="AG75" i="41"/>
  <c r="AG20" i="65"/>
  <c r="AG21" i="65"/>
  <c r="AG76" i="41"/>
  <c r="AC45" i="41"/>
  <c r="AE45" i="41"/>
  <c r="AF45" i="41"/>
  <c r="AD45" i="41"/>
  <c r="AB45" i="41"/>
  <c r="AA46" i="41"/>
  <c r="W46" i="41"/>
  <c r="X46" i="41"/>
  <c r="Z46" i="41"/>
  <c r="Y46" i="41"/>
  <c r="X120" i="74"/>
  <c r="X152" i="74" s="1"/>
  <c r="M120" i="74"/>
  <c r="M152" i="74" s="1"/>
  <c r="U120" i="74"/>
  <c r="U152" i="74" s="1"/>
  <c r="T120" i="74"/>
  <c r="T152" i="74" s="1"/>
  <c r="R120" i="74"/>
  <c r="R152" i="74" s="1"/>
  <c r="V120" i="74"/>
  <c r="V152" i="74" s="1"/>
  <c r="S120" i="74"/>
  <c r="S152" i="74" s="1"/>
  <c r="N120" i="74"/>
  <c r="N152" i="74" s="1"/>
  <c r="Q120" i="74"/>
  <c r="Q152" i="74" s="1"/>
  <c r="W120" i="74"/>
  <c r="W152" i="74" s="1"/>
  <c r="P120" i="74"/>
  <c r="P152" i="74" s="1"/>
  <c r="K120" i="74"/>
  <c r="K152" i="74" s="1"/>
  <c r="O120" i="74"/>
  <c r="O152" i="74" s="1"/>
  <c r="Y120" i="74"/>
  <c r="Y152" i="74" s="1"/>
  <c r="H239" i="83"/>
  <c r="H241" i="83" s="1"/>
  <c r="V38" i="82"/>
  <c r="AH22" i="65"/>
  <c r="AH77" i="41"/>
  <c r="AI22" i="65"/>
  <c r="AI77" i="41"/>
  <c r="Q75" i="41"/>
  <c r="Q20" i="65"/>
  <c r="O256" i="73"/>
  <c r="O24" i="41" s="1"/>
  <c r="W122" i="74"/>
  <c r="W154" i="74" s="1"/>
  <c r="V122" i="74"/>
  <c r="V154" i="74" s="1"/>
  <c r="X122" i="74"/>
  <c r="X154" i="74" s="1"/>
  <c r="N122" i="74"/>
  <c r="N154" i="74" s="1"/>
  <c r="Q122" i="74"/>
  <c r="Q154" i="74" s="1"/>
  <c r="Y122" i="74"/>
  <c r="Y154" i="74" s="1"/>
  <c r="T122" i="74"/>
  <c r="T154" i="74" s="1"/>
  <c r="R122" i="74"/>
  <c r="R154" i="74" s="1"/>
  <c r="S122" i="74"/>
  <c r="S154" i="74" s="1"/>
  <c r="K122" i="74"/>
  <c r="K154" i="74" s="1"/>
  <c r="U122" i="74"/>
  <c r="U154" i="74" s="1"/>
  <c r="O122" i="74"/>
  <c r="O154" i="74" s="1"/>
  <c r="P122" i="74"/>
  <c r="P154" i="74" s="1"/>
  <c r="M122" i="74"/>
  <c r="M154" i="74" s="1"/>
  <c r="AE41" i="41"/>
  <c r="AC41" i="41"/>
  <c r="AB41" i="41"/>
  <c r="AF41" i="41"/>
  <c r="AD41" i="41"/>
  <c r="J114" i="74"/>
  <c r="J146" i="74" s="1"/>
  <c r="L114" i="74"/>
  <c r="L146" i="74" s="1"/>
  <c r="AF46" i="41"/>
  <c r="AD46" i="41"/>
  <c r="AC46" i="41"/>
  <c r="AB46" i="41"/>
  <c r="AE46" i="41"/>
  <c r="AO75" i="41"/>
  <c r="AO20" i="65"/>
  <c r="P114" i="74"/>
  <c r="P146" i="74" s="1"/>
  <c r="Y114" i="74"/>
  <c r="Y146" i="74" s="1"/>
  <c r="K114" i="74"/>
  <c r="K146" i="74" s="1"/>
  <c r="O114" i="74"/>
  <c r="O146" i="74" s="1"/>
  <c r="R114" i="74"/>
  <c r="R146" i="74" s="1"/>
  <c r="S114" i="74"/>
  <c r="S146" i="74" s="1"/>
  <c r="N114" i="74"/>
  <c r="N146" i="74" s="1"/>
  <c r="X114" i="74"/>
  <c r="X146" i="74" s="1"/>
  <c r="Q114" i="74"/>
  <c r="Q146" i="74" s="1"/>
  <c r="U114" i="74"/>
  <c r="U146" i="74" s="1"/>
  <c r="V114" i="74"/>
  <c r="V146" i="74" s="1"/>
  <c r="W114" i="74"/>
  <c r="W146" i="74" s="1"/>
  <c r="T114" i="74"/>
  <c r="T146" i="74" s="1"/>
  <c r="M114" i="74"/>
  <c r="M146" i="74" s="1"/>
  <c r="J141" i="71"/>
  <c r="J217" i="71" s="1"/>
  <c r="J20" i="41" s="1"/>
  <c r="J40" i="41" s="1"/>
  <c r="H223" i="71" a="1"/>
  <c r="H223" i="71" s="1"/>
  <c r="AJ21" i="65"/>
  <c r="AJ76" i="41"/>
  <c r="H291" i="73" a="1"/>
  <c r="H291" i="73" s="1"/>
  <c r="H295" i="73" s="1"/>
  <c r="U145" i="65"/>
  <c r="U174" i="65" s="1"/>
  <c r="U79" i="105" s="1"/>
  <c r="J145" i="65"/>
  <c r="J174" i="65" s="1"/>
  <c r="J79" i="105" s="1"/>
  <c r="S26" i="65" l="1"/>
  <c r="S116" i="65" s="1"/>
  <c r="S81" i="41"/>
  <c r="U136" i="65"/>
  <c r="U165" i="65" s="1"/>
  <c r="U70" i="105" s="1"/>
  <c r="O80" i="41"/>
  <c r="U127" i="65"/>
  <c r="U156" i="65" s="1"/>
  <c r="U61" i="105" s="1"/>
  <c r="U101" i="105" s="1"/>
  <c r="A4" i="72"/>
  <c r="T81" i="41"/>
  <c r="T26" i="65"/>
  <c r="T116" i="65" s="1"/>
  <c r="Q24" i="65"/>
  <c r="Q114" i="65" s="1"/>
  <c r="AN145" i="65"/>
  <c r="AN174" i="65" s="1"/>
  <c r="AN79" i="105" s="1"/>
  <c r="AN127" i="65"/>
  <c r="AN156" i="65" s="1"/>
  <c r="AN61" i="105" s="1"/>
  <c r="AN101" i="105" s="1"/>
  <c r="AL38" i="82"/>
  <c r="V127" i="65"/>
  <c r="V156" i="65" s="1"/>
  <c r="V61" i="105" s="1"/>
  <c r="V101" i="105" s="1"/>
  <c r="P25" i="65"/>
  <c r="P115" i="65" s="1"/>
  <c r="P126" i="65" s="1"/>
  <c r="P155" i="65" s="1"/>
  <c r="P60" i="105" s="1"/>
  <c r="P100" i="105" s="1"/>
  <c r="R81" i="41"/>
  <c r="R26" i="65"/>
  <c r="R116" i="65" s="1"/>
  <c r="J127" i="65"/>
  <c r="J156" i="65" s="1"/>
  <c r="J61" i="105" s="1"/>
  <c r="J101" i="105" s="1"/>
  <c r="N80" i="41"/>
  <c r="J136" i="65"/>
  <c r="J165" i="65" s="1"/>
  <c r="J70" i="105" s="1"/>
  <c r="L161" i="74"/>
  <c r="L23" i="41" s="1"/>
  <c r="M43" i="41" s="1"/>
  <c r="J79" i="41"/>
  <c r="U161" i="74"/>
  <c r="U23" i="41" s="1"/>
  <c r="AK43" i="41" s="1"/>
  <c r="AK23" i="65" s="1"/>
  <c r="Y161" i="74"/>
  <c r="Y23" i="41" s="1"/>
  <c r="AO43" i="41" s="1"/>
  <c r="AO78" i="41" s="1"/>
  <c r="AO82" i="41" s="1"/>
  <c r="V76" i="41"/>
  <c r="V21" i="65"/>
  <c r="U44" i="41"/>
  <c r="R44" i="41"/>
  <c r="S44" i="41"/>
  <c r="T44" i="41"/>
  <c r="V44" i="41"/>
  <c r="K37" i="82"/>
  <c r="K135" i="65"/>
  <c r="K164" i="65" s="1"/>
  <c r="K69" i="105" s="1"/>
  <c r="K110" i="105" s="1"/>
  <c r="K144" i="65"/>
  <c r="K173" i="65" s="1"/>
  <c r="K78" i="105" s="1"/>
  <c r="K120" i="105" s="1"/>
  <c r="K126" i="65"/>
  <c r="K155" i="65" s="1"/>
  <c r="K60" i="105" s="1"/>
  <c r="K100" i="105" s="1"/>
  <c r="T77" i="41"/>
  <c r="T22" i="65"/>
  <c r="Z21" i="65"/>
  <c r="Z76" i="41"/>
  <c r="W22" i="65"/>
  <c r="W77" i="41"/>
  <c r="V80" i="41"/>
  <c r="V25" i="65"/>
  <c r="V115" i="65" s="1"/>
  <c r="Y21" i="65"/>
  <c r="Y76" i="41"/>
  <c r="AB22" i="65"/>
  <c r="AB77" i="41"/>
  <c r="X81" i="41"/>
  <c r="X26" i="65"/>
  <c r="X116" i="65" s="1"/>
  <c r="V188" i="105"/>
  <c r="V111" i="105"/>
  <c r="W21" i="65"/>
  <c r="W76" i="41"/>
  <c r="AA22" i="65"/>
  <c r="AA77" i="41"/>
  <c r="W81" i="41"/>
  <c r="W26" i="65"/>
  <c r="W116" i="65" s="1"/>
  <c r="AA75" i="41"/>
  <c r="AA20" i="65"/>
  <c r="J20" i="65"/>
  <c r="J75" i="41"/>
  <c r="N161" i="74"/>
  <c r="N23" i="41" s="1"/>
  <c r="AD76" i="41"/>
  <c r="AD21" i="65"/>
  <c r="AA81" i="41"/>
  <c r="AA26" i="65"/>
  <c r="AA116" i="65" s="1"/>
  <c r="O21" i="65"/>
  <c r="O76" i="41"/>
  <c r="X20" i="65"/>
  <c r="X75" i="41"/>
  <c r="M44" i="41"/>
  <c r="O44" i="41"/>
  <c r="P44" i="41"/>
  <c r="L44" i="41"/>
  <c r="N44" i="41"/>
  <c r="J143" i="65"/>
  <c r="J172" i="65" s="1"/>
  <c r="J77" i="105" s="1"/>
  <c r="J134" i="65"/>
  <c r="J163" i="65" s="1"/>
  <c r="J68" i="105" s="1"/>
  <c r="J36" i="82"/>
  <c r="J125" i="65"/>
  <c r="J154" i="65" s="1"/>
  <c r="J59" i="105" s="1"/>
  <c r="J99" i="105" s="1"/>
  <c r="AA80" i="41"/>
  <c r="AA25" i="65"/>
  <c r="AA115" i="65" s="1"/>
  <c r="AJ136" i="65"/>
  <c r="AJ165" i="65" s="1"/>
  <c r="AJ70" i="105" s="1"/>
  <c r="AJ38" i="82"/>
  <c r="AJ127" i="65"/>
  <c r="AJ156" i="65" s="1"/>
  <c r="AJ61" i="105" s="1"/>
  <c r="AJ101" i="105" s="1"/>
  <c r="AJ145" i="65"/>
  <c r="AJ174" i="65" s="1"/>
  <c r="AJ79" i="105" s="1"/>
  <c r="AG136" i="65"/>
  <c r="AG165" i="65" s="1"/>
  <c r="AG70" i="105" s="1"/>
  <c r="AG38" i="82"/>
  <c r="AG127" i="65"/>
  <c r="AG156" i="65" s="1"/>
  <c r="AG61" i="105" s="1"/>
  <c r="AG101" i="105" s="1"/>
  <c r="AG145" i="65"/>
  <c r="AG174" i="65" s="1"/>
  <c r="AG79" i="105" s="1"/>
  <c r="M81" i="41"/>
  <c r="M26" i="65"/>
  <c r="M116" i="65" s="1"/>
  <c r="S75" i="41"/>
  <c r="S20" i="65"/>
  <c r="R22" i="65"/>
  <c r="R77" i="41"/>
  <c r="X21" i="65"/>
  <c r="X76" i="41"/>
  <c r="AD20" i="65"/>
  <c r="AD75" i="41"/>
  <c r="Z22" i="65"/>
  <c r="Z77" i="41"/>
  <c r="AO23" i="65"/>
  <c r="AF81" i="41"/>
  <c r="AF26" i="65"/>
  <c r="AF116" i="65" s="1"/>
  <c r="A4" i="83"/>
  <c r="J46" i="55"/>
  <c r="AG126" i="65"/>
  <c r="AG155" i="65" s="1"/>
  <c r="AG60" i="105" s="1"/>
  <c r="AG100" i="105" s="1"/>
  <c r="AG144" i="65"/>
  <c r="AG173" i="65" s="1"/>
  <c r="AG78" i="105" s="1"/>
  <c r="AG37" i="82"/>
  <c r="AG135" i="65"/>
  <c r="AG164" i="65" s="1"/>
  <c r="AG69" i="105" s="1"/>
  <c r="P22" i="65"/>
  <c r="P77" i="41"/>
  <c r="P20" i="65"/>
  <c r="P75" i="41"/>
  <c r="L126" i="65"/>
  <c r="L155" i="65" s="1"/>
  <c r="L60" i="105" s="1"/>
  <c r="L100" i="105" s="1"/>
  <c r="L37" i="82"/>
  <c r="L144" i="65"/>
  <c r="L173" i="65" s="1"/>
  <c r="L78" i="105" s="1"/>
  <c r="L120" i="105" s="1"/>
  <c r="L135" i="65"/>
  <c r="L164" i="65" s="1"/>
  <c r="L69" i="105" s="1"/>
  <c r="L110" i="105" s="1"/>
  <c r="L26" i="65"/>
  <c r="L116" i="65" s="1"/>
  <c r="L81" i="41"/>
  <c r="AC44" i="41"/>
  <c r="AE44" i="41"/>
  <c r="AB44" i="41"/>
  <c r="AF44" i="41"/>
  <c r="AD44" i="41"/>
  <c r="P161" i="74"/>
  <c r="P23" i="41" s="1"/>
  <c r="L22" i="65"/>
  <c r="L77" i="41"/>
  <c r="R21" i="65"/>
  <c r="R76" i="41"/>
  <c r="L75" i="41"/>
  <c r="L20" i="65"/>
  <c r="P81" i="41"/>
  <c r="P26" i="65"/>
  <c r="P116" i="65" s="1"/>
  <c r="O37" i="82"/>
  <c r="O126" i="65"/>
  <c r="O155" i="65" s="1"/>
  <c r="O60" i="105" s="1"/>
  <c r="O100" i="105" s="1"/>
  <c r="O144" i="65"/>
  <c r="O173" i="65" s="1"/>
  <c r="O78" i="105" s="1"/>
  <c r="O135" i="65"/>
  <c r="O164" i="65" s="1"/>
  <c r="O69" i="105" s="1"/>
  <c r="J161" i="74"/>
  <c r="J23" i="41" s="1"/>
  <c r="J43" i="41" s="1"/>
  <c r="M75" i="41"/>
  <c r="M20" i="65"/>
  <c r="O81" i="41"/>
  <c r="O26" i="65"/>
  <c r="O116" i="65" s="1"/>
  <c r="T80" i="41"/>
  <c r="T25" i="65"/>
  <c r="T115" i="65" s="1"/>
  <c r="M161" i="74"/>
  <c r="M23" i="41" s="1"/>
  <c r="Q43" i="41" s="1"/>
  <c r="Y20" i="65"/>
  <c r="Y75" i="41"/>
  <c r="K24" i="65"/>
  <c r="K114" i="65" s="1"/>
  <c r="K79" i="41"/>
  <c r="W25" i="65"/>
  <c r="W115" i="65" s="1"/>
  <c r="W80" i="41"/>
  <c r="AI127" i="65"/>
  <c r="AI156" i="65" s="1"/>
  <c r="AI61" i="105" s="1"/>
  <c r="AI101" i="105" s="1"/>
  <c r="AI38" i="82"/>
  <c r="AI145" i="65"/>
  <c r="AI174" i="65" s="1"/>
  <c r="AI79" i="105" s="1"/>
  <c r="AI121" i="105" s="1"/>
  <c r="AH136" i="65"/>
  <c r="AH165" i="65" s="1"/>
  <c r="AH70" i="105" s="1"/>
  <c r="AH111" i="105" s="1"/>
  <c r="AH127" i="65"/>
  <c r="AH156" i="65" s="1"/>
  <c r="AH61" i="105" s="1"/>
  <c r="AH101" i="105" s="1"/>
  <c r="AH145" i="65"/>
  <c r="AH174" i="65" s="1"/>
  <c r="AH79" i="105" s="1"/>
  <c r="AH121" i="105" s="1"/>
  <c r="AH38" i="82"/>
  <c r="J37" i="82"/>
  <c r="J126" i="65"/>
  <c r="J155" i="65" s="1"/>
  <c r="J60" i="105" s="1"/>
  <c r="J100" i="105" s="1"/>
  <c r="J135" i="65"/>
  <c r="J164" i="65" s="1"/>
  <c r="J69" i="105" s="1"/>
  <c r="J144" i="65"/>
  <c r="J173" i="65" s="1"/>
  <c r="J78" i="105" s="1"/>
  <c r="T20" i="65"/>
  <c r="T75" i="41"/>
  <c r="U77" i="41"/>
  <c r="U22" i="65"/>
  <c r="AA21" i="65"/>
  <c r="AA76" i="41"/>
  <c r="AB20" i="65"/>
  <c r="AB75" i="41"/>
  <c r="AE77" i="41"/>
  <c r="AE22" i="65"/>
  <c r="Y77" i="41"/>
  <c r="Y22" i="65"/>
  <c r="J48" i="55"/>
  <c r="A4" i="71"/>
  <c r="M76" i="41"/>
  <c r="M21" i="65"/>
  <c r="S161" i="74"/>
  <c r="S23" i="41" s="1"/>
  <c r="AI43" i="41" s="1"/>
  <c r="AE26" i="65"/>
  <c r="AE116" i="65" s="1"/>
  <c r="AE81" i="41"/>
  <c r="AF21" i="65"/>
  <c r="AF76" i="41"/>
  <c r="N37" i="82"/>
  <c r="N126" i="65"/>
  <c r="N155" i="65" s="1"/>
  <c r="N60" i="105" s="1"/>
  <c r="N100" i="105" s="1"/>
  <c r="N144" i="65"/>
  <c r="N173" i="65" s="1"/>
  <c r="N78" i="105" s="1"/>
  <c r="N135" i="65"/>
  <c r="N164" i="65" s="1"/>
  <c r="N69" i="105" s="1"/>
  <c r="T161" i="74"/>
  <c r="T23" i="41" s="1"/>
  <c r="AJ43" i="41" s="1"/>
  <c r="R161" i="74"/>
  <c r="R23" i="41" s="1"/>
  <c r="AH43" i="41" s="1"/>
  <c r="AB26" i="65"/>
  <c r="AB116" i="65" s="1"/>
  <c r="AB81" i="41"/>
  <c r="AB21" i="65"/>
  <c r="AB76" i="41"/>
  <c r="AD80" i="41"/>
  <c r="AD25" i="65"/>
  <c r="AD115" i="65" s="1"/>
  <c r="N21" i="65"/>
  <c r="N76" i="41"/>
  <c r="W75" i="41"/>
  <c r="W20" i="65"/>
  <c r="N22" i="65"/>
  <c r="N77" i="41"/>
  <c r="Z25" i="65"/>
  <c r="Z115" i="65" s="1"/>
  <c r="Z80" i="41"/>
  <c r="Q125" i="65"/>
  <c r="Q154" i="65" s="1"/>
  <c r="Q59" i="105" s="1"/>
  <c r="Q99" i="105" s="1"/>
  <c r="Q36" i="82"/>
  <c r="Q134" i="65"/>
  <c r="Q163" i="65" s="1"/>
  <c r="Q68" i="105" s="1"/>
  <c r="Q109" i="105" s="1"/>
  <c r="Q143" i="65"/>
  <c r="Q172" i="65" s="1"/>
  <c r="Q77" i="105" s="1"/>
  <c r="Q119" i="105" s="1"/>
  <c r="V20" i="65"/>
  <c r="V75" i="41"/>
  <c r="V22" i="65"/>
  <c r="V77" i="41"/>
  <c r="AF75" i="41"/>
  <c r="AF20" i="65"/>
  <c r="AD22" i="65"/>
  <c r="AD77" i="41"/>
  <c r="X77" i="41"/>
  <c r="X22" i="65"/>
  <c r="AK78" i="41"/>
  <c r="AK82" i="41" s="1"/>
  <c r="Z26" i="65"/>
  <c r="Z116" i="65" s="1"/>
  <c r="Z81" i="41"/>
  <c r="AC80" i="41"/>
  <c r="AC25" i="65"/>
  <c r="AC115" i="65" s="1"/>
  <c r="Q161" i="74"/>
  <c r="Q23" i="41" s="1"/>
  <c r="AG43" i="41" s="1"/>
  <c r="P21" i="65"/>
  <c r="P76" i="41"/>
  <c r="R25" i="65"/>
  <c r="R115" i="65" s="1"/>
  <c r="R80" i="41"/>
  <c r="S77" i="41"/>
  <c r="S22" i="65"/>
  <c r="X161" i="74"/>
  <c r="X23" i="41" s="1"/>
  <c r="AN43" i="41" s="1"/>
  <c r="T76" i="41"/>
  <c r="T21" i="65"/>
  <c r="AB25" i="65"/>
  <c r="AB115" i="65" s="1"/>
  <c r="AB80" i="41"/>
  <c r="L21" i="65"/>
  <c r="L76" i="41"/>
  <c r="W161" i="74"/>
  <c r="W23" i="41" s="1"/>
  <c r="AM43" i="41" s="1"/>
  <c r="O161" i="74"/>
  <c r="O23" i="41" s="1"/>
  <c r="AC81" i="41"/>
  <c r="AC26" i="65"/>
  <c r="AC116" i="65" s="1"/>
  <c r="AC21" i="65"/>
  <c r="AC76" i="41"/>
  <c r="W44" i="41"/>
  <c r="Y44" i="41"/>
  <c r="X44" i="41"/>
  <c r="Z44" i="41"/>
  <c r="AA44" i="41"/>
  <c r="AF25" i="65"/>
  <c r="AF115" i="65" s="1"/>
  <c r="AF80" i="41"/>
  <c r="P135" i="65"/>
  <c r="P164" i="65" s="1"/>
  <c r="P69" i="105" s="1"/>
  <c r="P37" i="82"/>
  <c r="Z20" i="65"/>
  <c r="Z75" i="41"/>
  <c r="O22" i="65"/>
  <c r="O77" i="41"/>
  <c r="S21" i="65"/>
  <c r="S76" i="41"/>
  <c r="Y25" i="65"/>
  <c r="Y115" i="65" s="1"/>
  <c r="Y80" i="41"/>
  <c r="O20" i="65"/>
  <c r="O75" i="41"/>
  <c r="S25" i="65"/>
  <c r="S115" i="65" s="1"/>
  <c r="S80" i="41"/>
  <c r="R75" i="41"/>
  <c r="R20" i="65"/>
  <c r="AL145" i="65"/>
  <c r="AL174" i="65" s="1"/>
  <c r="AL79" i="105" s="1"/>
  <c r="AK38" i="82"/>
  <c r="AL127" i="65"/>
  <c r="AL156" i="65" s="1"/>
  <c r="AL61" i="105" s="1"/>
  <c r="AL101" i="105" s="1"/>
  <c r="AC20" i="65"/>
  <c r="AC75" i="41"/>
  <c r="AF22" i="65"/>
  <c r="AF77" i="41"/>
  <c r="A4" i="73"/>
  <c r="J49" i="55"/>
  <c r="V161" i="74"/>
  <c r="V23" i="41" s="1"/>
  <c r="AL43" i="41" s="1"/>
  <c r="K161" i="74"/>
  <c r="K23" i="41" s="1"/>
  <c r="K43" i="41" s="1"/>
  <c r="AD81" i="41"/>
  <c r="AD26" i="65"/>
  <c r="AD116" i="65" s="1"/>
  <c r="AE76" i="41"/>
  <c r="AE21" i="65"/>
  <c r="Y26" i="65"/>
  <c r="Y116" i="65" s="1"/>
  <c r="Y81" i="41"/>
  <c r="AE25" i="65"/>
  <c r="AE115" i="65" s="1"/>
  <c r="AE80" i="41"/>
  <c r="M126" i="65"/>
  <c r="M155" i="65" s="1"/>
  <c r="M60" i="105" s="1"/>
  <c r="M100" i="105" s="1"/>
  <c r="M37" i="82"/>
  <c r="M144" i="65"/>
  <c r="M173" i="65" s="1"/>
  <c r="M78" i="105" s="1"/>
  <c r="M135" i="65"/>
  <c r="M164" i="65" s="1"/>
  <c r="M69" i="105" s="1"/>
  <c r="M77" i="41"/>
  <c r="M22" i="65"/>
  <c r="U21" i="65"/>
  <c r="U76" i="41"/>
  <c r="X25" i="65"/>
  <c r="X115" i="65" s="1"/>
  <c r="X80" i="41"/>
  <c r="N75" i="41"/>
  <c r="N20" i="65"/>
  <c r="N26" i="65"/>
  <c r="N116" i="65" s="1"/>
  <c r="N81" i="41"/>
  <c r="Q144" i="65"/>
  <c r="Q173" i="65" s="1"/>
  <c r="Q78" i="105" s="1"/>
  <c r="Q120" i="105" s="1"/>
  <c r="Q135" i="65"/>
  <c r="Q164" i="65" s="1"/>
  <c r="Q69" i="105" s="1"/>
  <c r="Q110" i="105" s="1"/>
  <c r="Q37" i="82"/>
  <c r="Q126" i="65"/>
  <c r="Q155" i="65" s="1"/>
  <c r="Q60" i="105" s="1"/>
  <c r="Q100" i="105" s="1"/>
  <c r="U80" i="41"/>
  <c r="U25" i="65"/>
  <c r="U115" i="65" s="1"/>
  <c r="U20" i="65"/>
  <c r="U75" i="41"/>
  <c r="AG24" i="65"/>
  <c r="AG114" i="65" s="1"/>
  <c r="AG79" i="41"/>
  <c r="K145" i="65"/>
  <c r="K174" i="65" s="1"/>
  <c r="K79" i="105" s="1"/>
  <c r="K121" i="105" s="1"/>
  <c r="K38" i="82"/>
  <c r="K136" i="65"/>
  <c r="K165" i="65" s="1"/>
  <c r="K70" i="105" s="1"/>
  <c r="K111" i="105" s="1"/>
  <c r="K127" i="65"/>
  <c r="K156" i="65" s="1"/>
  <c r="K61" i="105" s="1"/>
  <c r="K101" i="105" s="1"/>
  <c r="AE20" i="65"/>
  <c r="AE75" i="41"/>
  <c r="AC22" i="65"/>
  <c r="AC77" i="41"/>
  <c r="U188" i="105"/>
  <c r="U111" i="105"/>
  <c r="U121" i="105"/>
  <c r="U199" i="105"/>
  <c r="J188" i="105"/>
  <c r="J111" i="105"/>
  <c r="J121" i="105"/>
  <c r="J199" i="105"/>
  <c r="P144" i="65" l="1"/>
  <c r="P173" i="65" s="1"/>
  <c r="P78" i="105" s="1"/>
  <c r="S136" i="65"/>
  <c r="S165" i="65" s="1"/>
  <c r="S70" i="105" s="1"/>
  <c r="S127" i="65"/>
  <c r="S156" i="65" s="1"/>
  <c r="S61" i="105" s="1"/>
  <c r="S101" i="105" s="1"/>
  <c r="S38" i="82"/>
  <c r="S145" i="65"/>
  <c r="S174" i="65" s="1"/>
  <c r="S79" i="105" s="1"/>
  <c r="N43" i="41"/>
  <c r="N23" i="65" s="1"/>
  <c r="T127" i="65"/>
  <c r="T156" i="65" s="1"/>
  <c r="T61" i="105" s="1"/>
  <c r="T101" i="105" s="1"/>
  <c r="T136" i="65"/>
  <c r="T165" i="65" s="1"/>
  <c r="T70" i="105" s="1"/>
  <c r="T145" i="65"/>
  <c r="T174" i="65" s="1"/>
  <c r="T79" i="105" s="1"/>
  <c r="T38" i="82"/>
  <c r="L43" i="41"/>
  <c r="L78" i="41" s="1"/>
  <c r="O43" i="41"/>
  <c r="O78" i="41" s="1"/>
  <c r="P43" i="41"/>
  <c r="P78" i="41" s="1"/>
  <c r="AN121" i="105"/>
  <c r="AN199" i="105"/>
  <c r="R145" i="65"/>
  <c r="R174" i="65" s="1"/>
  <c r="R79" i="105" s="1"/>
  <c r="R121" i="105" s="1"/>
  <c r="R127" i="65"/>
  <c r="R156" i="65" s="1"/>
  <c r="R61" i="105" s="1"/>
  <c r="R101" i="105" s="1"/>
  <c r="R38" i="82"/>
  <c r="R136" i="65"/>
  <c r="R165" i="65" s="1"/>
  <c r="R70" i="105" s="1"/>
  <c r="R111" i="105" s="1"/>
  <c r="H165" i="74" a="1"/>
  <c r="H165" i="74" s="1"/>
  <c r="A4" i="74" s="1"/>
  <c r="H80" i="41"/>
  <c r="H77" i="41"/>
  <c r="K23" i="65"/>
  <c r="K78" i="41"/>
  <c r="K82" i="41" s="1"/>
  <c r="Z79" i="41"/>
  <c r="Z24" i="65"/>
  <c r="Z114" i="65" s="1"/>
  <c r="O198" i="105"/>
  <c r="O120" i="105"/>
  <c r="Y144" i="65"/>
  <c r="Y173" i="65" s="1"/>
  <c r="Y78" i="105" s="1"/>
  <c r="Y37" i="82"/>
  <c r="Y126" i="65"/>
  <c r="Y155" i="65" s="1"/>
  <c r="Y60" i="105" s="1"/>
  <c r="Y100" i="105" s="1"/>
  <c r="H76" i="41"/>
  <c r="AB127" i="65"/>
  <c r="AB156" i="65" s="1"/>
  <c r="AB61" i="105" s="1"/>
  <c r="AB101" i="105" s="1"/>
  <c r="AB145" i="65"/>
  <c r="AB174" i="65" s="1"/>
  <c r="AB79" i="105" s="1"/>
  <c r="AB121" i="105" s="1"/>
  <c r="AB38" i="82"/>
  <c r="O38" i="82"/>
  <c r="O145" i="65"/>
  <c r="O174" i="65" s="1"/>
  <c r="O79" i="105" s="1"/>
  <c r="O127" i="65"/>
  <c r="O156" i="65" s="1"/>
  <c r="O61" i="105" s="1"/>
  <c r="O101" i="105" s="1"/>
  <c r="O136" i="65"/>
  <c r="O165" i="65" s="1"/>
  <c r="O70" i="105" s="1"/>
  <c r="L145" i="65"/>
  <c r="L174" i="65" s="1"/>
  <c r="L79" i="105" s="1"/>
  <c r="L121" i="105" s="1"/>
  <c r="L136" i="65"/>
  <c r="L165" i="65" s="1"/>
  <c r="L70" i="105" s="1"/>
  <c r="L111" i="105" s="1"/>
  <c r="L38" i="82"/>
  <c r="L127" i="65"/>
  <c r="L156" i="65" s="1"/>
  <c r="L61" i="105" s="1"/>
  <c r="L101" i="105" s="1"/>
  <c r="N38" i="82"/>
  <c r="N127" i="65"/>
  <c r="N156" i="65" s="1"/>
  <c r="N61" i="105" s="1"/>
  <c r="N101" i="105" s="1"/>
  <c r="N136" i="65"/>
  <c r="N165" i="65" s="1"/>
  <c r="N70" i="105" s="1"/>
  <c r="N145" i="65"/>
  <c r="N174" i="65" s="1"/>
  <c r="N79" i="105" s="1"/>
  <c r="Y127" i="65"/>
  <c r="Y156" i="65" s="1"/>
  <c r="Y61" i="105" s="1"/>
  <c r="Y101" i="105" s="1"/>
  <c r="Y38" i="82"/>
  <c r="Y145" i="65"/>
  <c r="Y174" i="65" s="1"/>
  <c r="Y79" i="105" s="1"/>
  <c r="P198" i="105"/>
  <c r="P120" i="105"/>
  <c r="W24" i="65"/>
  <c r="W114" i="65" s="1"/>
  <c r="W79" i="41"/>
  <c r="Z127" i="65"/>
  <c r="Z156" i="65" s="1"/>
  <c r="Z61" i="105" s="1"/>
  <c r="Z101" i="105" s="1"/>
  <c r="Z38" i="82"/>
  <c r="Z145" i="65"/>
  <c r="Z174" i="65" s="1"/>
  <c r="Z79" i="105" s="1"/>
  <c r="AH78" i="41"/>
  <c r="AH82" i="41" s="1"/>
  <c r="AH23" i="65"/>
  <c r="P38" i="82"/>
  <c r="P136" i="65"/>
  <c r="P165" i="65" s="1"/>
  <c r="P70" i="105" s="1"/>
  <c r="P127" i="65"/>
  <c r="P156" i="65" s="1"/>
  <c r="P61" i="105" s="1"/>
  <c r="P101" i="105" s="1"/>
  <c r="P145" i="65"/>
  <c r="P174" i="65" s="1"/>
  <c r="P79" i="105" s="1"/>
  <c r="AE43" i="41"/>
  <c r="AD43" i="41"/>
  <c r="AF43" i="41"/>
  <c r="AB43" i="41"/>
  <c r="AC43" i="41"/>
  <c r="AG187" i="105"/>
  <c r="AG110" i="105"/>
  <c r="M24" i="65"/>
  <c r="M114" i="65" s="1"/>
  <c r="M79" i="41"/>
  <c r="S24" i="65"/>
  <c r="S114" i="65" s="1"/>
  <c r="S79" i="41"/>
  <c r="X43" i="41"/>
  <c r="AA43" i="41"/>
  <c r="W43" i="41"/>
  <c r="Z43" i="41"/>
  <c r="Y43" i="41"/>
  <c r="AC144" i="65"/>
  <c r="AC173" i="65" s="1"/>
  <c r="AC78" i="105" s="1"/>
  <c r="AC126" i="65"/>
  <c r="AC155" i="65" s="1"/>
  <c r="AC60" i="105" s="1"/>
  <c r="AC100" i="105" s="1"/>
  <c r="AC37" i="82"/>
  <c r="AL199" i="105"/>
  <c r="AL121" i="105"/>
  <c r="P187" i="105"/>
  <c r="P110" i="105"/>
  <c r="Y24" i="65"/>
  <c r="Y114" i="65" s="1"/>
  <c r="Y79" i="41"/>
  <c r="W144" i="65"/>
  <c r="W173" i="65" s="1"/>
  <c r="W78" i="105" s="1"/>
  <c r="W120" i="105" s="1"/>
  <c r="W37" i="82"/>
  <c r="W126" i="65"/>
  <c r="W155" i="65" s="1"/>
  <c r="W60" i="105" s="1"/>
  <c r="W100" i="105" s="1"/>
  <c r="O24" i="65"/>
  <c r="O114" i="65" s="1"/>
  <c r="O79" i="41"/>
  <c r="T24" i="65"/>
  <c r="T114" i="65" s="1"/>
  <c r="T79" i="41"/>
  <c r="U126" i="65"/>
  <c r="U155" i="65" s="1"/>
  <c r="U60" i="105" s="1"/>
  <c r="U100" i="105" s="1"/>
  <c r="U37" i="82"/>
  <c r="U135" i="65"/>
  <c r="U164" i="65" s="1"/>
  <c r="U69" i="105" s="1"/>
  <c r="U144" i="65"/>
  <c r="U173" i="65" s="1"/>
  <c r="U78" i="105" s="1"/>
  <c r="M187" i="105"/>
  <c r="M110" i="105"/>
  <c r="R126" i="65"/>
  <c r="R155" i="65" s="1"/>
  <c r="R60" i="105" s="1"/>
  <c r="R100" i="105" s="1"/>
  <c r="R135" i="65"/>
  <c r="R164" i="65" s="1"/>
  <c r="R69" i="105" s="1"/>
  <c r="R110" i="105" s="1"/>
  <c r="R37" i="82"/>
  <c r="R144" i="65"/>
  <c r="R173" i="65" s="1"/>
  <c r="R78" i="105" s="1"/>
  <c r="R120" i="105" s="1"/>
  <c r="AJ78" i="41"/>
  <c r="AJ82" i="41" s="1"/>
  <c r="AJ23" i="65"/>
  <c r="AE145" i="65"/>
  <c r="AE174" i="65" s="1"/>
  <c r="AE79" i="105" s="1"/>
  <c r="AE127" i="65"/>
  <c r="AE156" i="65" s="1"/>
  <c r="AE61" i="105" s="1"/>
  <c r="AE101" i="105" s="1"/>
  <c r="AE38" i="82"/>
  <c r="K36" i="82"/>
  <c r="K143" i="65"/>
  <c r="K172" i="65" s="1"/>
  <c r="K77" i="105" s="1"/>
  <c r="K119" i="105" s="1"/>
  <c r="K125" i="65"/>
  <c r="K154" i="65" s="1"/>
  <c r="K59" i="105" s="1"/>
  <c r="K99" i="105" s="1"/>
  <c r="K134" i="65"/>
  <c r="K163" i="65" s="1"/>
  <c r="K68" i="105" s="1"/>
  <c r="K109" i="105" s="1"/>
  <c r="AD24" i="65"/>
  <c r="AD114" i="65" s="1"/>
  <c r="AD79" i="41"/>
  <c r="AG111" i="105"/>
  <c r="AG188" i="105"/>
  <c r="S43" i="41"/>
  <c r="T43" i="41"/>
  <c r="U43" i="41"/>
  <c r="V43" i="41"/>
  <c r="R43" i="41"/>
  <c r="M78" i="41"/>
  <c r="M23" i="65"/>
  <c r="V126" i="65"/>
  <c r="V155" i="65" s="1"/>
  <c r="V60" i="105" s="1"/>
  <c r="V100" i="105" s="1"/>
  <c r="V37" i="82"/>
  <c r="V144" i="65"/>
  <c r="V173" i="65" s="1"/>
  <c r="V78" i="105" s="1"/>
  <c r="V135" i="65"/>
  <c r="V164" i="65" s="1"/>
  <c r="V69" i="105" s="1"/>
  <c r="R79" i="41"/>
  <c r="R24" i="65"/>
  <c r="R114" i="65" s="1"/>
  <c r="M198" i="105"/>
  <c r="M120" i="105"/>
  <c r="AB144" i="65"/>
  <c r="AB173" i="65" s="1"/>
  <c r="AB78" i="105" s="1"/>
  <c r="AB120" i="105" s="1"/>
  <c r="AB126" i="65"/>
  <c r="AB155" i="65" s="1"/>
  <c r="AB60" i="105" s="1"/>
  <c r="AB100" i="105" s="1"/>
  <c r="AB37" i="82"/>
  <c r="AD126" i="65"/>
  <c r="AD155" i="65" s="1"/>
  <c r="AD60" i="105" s="1"/>
  <c r="AD100" i="105" s="1"/>
  <c r="AD37" i="82"/>
  <c r="AD144" i="65"/>
  <c r="AD173" i="65" s="1"/>
  <c r="AD78" i="105" s="1"/>
  <c r="N110" i="105"/>
  <c r="N187" i="105"/>
  <c r="AI23" i="65"/>
  <c r="AI78" i="41"/>
  <c r="AI82" i="41" s="1"/>
  <c r="AF24" i="65"/>
  <c r="AF114" i="65" s="1"/>
  <c r="AF79" i="41"/>
  <c r="AG120" i="105"/>
  <c r="AG198" i="105"/>
  <c r="AJ121" i="105"/>
  <c r="AJ199" i="105"/>
  <c r="J109" i="105"/>
  <c r="J186" i="105"/>
  <c r="H75" i="41"/>
  <c r="U79" i="41"/>
  <c r="U24" i="65"/>
  <c r="U114" i="65" s="1"/>
  <c r="AD127" i="65"/>
  <c r="AD156" i="65" s="1"/>
  <c r="AD61" i="105" s="1"/>
  <c r="AD101" i="105" s="1"/>
  <c r="AD38" i="82"/>
  <c r="AD145" i="65"/>
  <c r="AD174" i="65" s="1"/>
  <c r="AD79" i="105" s="1"/>
  <c r="J120" i="105"/>
  <c r="J198" i="105"/>
  <c r="AB79" i="41"/>
  <c r="AB24" i="65"/>
  <c r="AB114" i="65" s="1"/>
  <c r="S135" i="65"/>
  <c r="S164" i="65" s="1"/>
  <c r="S69" i="105" s="1"/>
  <c r="S37" i="82"/>
  <c r="S126" i="65"/>
  <c r="S155" i="65" s="1"/>
  <c r="S60" i="105" s="1"/>
  <c r="S100" i="105" s="1"/>
  <c r="S144" i="65"/>
  <c r="S173" i="65" s="1"/>
  <c r="S78" i="105" s="1"/>
  <c r="AF37" i="82"/>
  <c r="AF144" i="65"/>
  <c r="AF173" i="65" s="1"/>
  <c r="AF78" i="105" s="1"/>
  <c r="AF126" i="65"/>
  <c r="AF155" i="65" s="1"/>
  <c r="AF60" i="105" s="1"/>
  <c r="AF100" i="105" s="1"/>
  <c r="AC145" i="65"/>
  <c r="AC174" i="65" s="1"/>
  <c r="AC79" i="105" s="1"/>
  <c r="AC38" i="82"/>
  <c r="AC127" i="65"/>
  <c r="AC156" i="65" s="1"/>
  <c r="AC61" i="105" s="1"/>
  <c r="AC101" i="105" s="1"/>
  <c r="Z37" i="82"/>
  <c r="Z126" i="65"/>
  <c r="Z155" i="65" s="1"/>
  <c r="Z60" i="105" s="1"/>
  <c r="Z100" i="105" s="1"/>
  <c r="Z144" i="65"/>
  <c r="Z173" i="65" s="1"/>
  <c r="Z78" i="105" s="1"/>
  <c r="N120" i="105"/>
  <c r="N198" i="105"/>
  <c r="J23" i="65"/>
  <c r="J78" i="41"/>
  <c r="J119" i="105"/>
  <c r="J197" i="105"/>
  <c r="N78" i="41"/>
  <c r="X37" i="82"/>
  <c r="X126" i="65"/>
  <c r="X155" i="65" s="1"/>
  <c r="X60" i="105" s="1"/>
  <c r="X100" i="105" s="1"/>
  <c r="X144" i="65"/>
  <c r="X173" i="65" s="1"/>
  <c r="X78" i="105" s="1"/>
  <c r="AA79" i="41"/>
  <c r="AA24" i="65"/>
  <c r="AA114" i="65" s="1"/>
  <c r="AG23" i="65"/>
  <c r="AG78" i="41"/>
  <c r="AG82" i="41" s="1"/>
  <c r="J110" i="105"/>
  <c r="J187" i="105"/>
  <c r="Q23" i="65"/>
  <c r="Q78" i="41"/>
  <c r="Q82" i="41" s="1"/>
  <c r="O110" i="105"/>
  <c r="O187" i="105"/>
  <c r="AE24" i="65"/>
  <c r="AE114" i="65" s="1"/>
  <c r="AE79" i="41"/>
  <c r="M145" i="65"/>
  <c r="M174" i="65" s="1"/>
  <c r="M79" i="105" s="1"/>
  <c r="M38" i="82"/>
  <c r="M127" i="65"/>
  <c r="M156" i="65" s="1"/>
  <c r="M61" i="105" s="1"/>
  <c r="M101" i="105" s="1"/>
  <c r="M136" i="65"/>
  <c r="M165" i="65" s="1"/>
  <c r="M70" i="105" s="1"/>
  <c r="N79" i="41"/>
  <c r="N24" i="65"/>
  <c r="N114" i="65" s="1"/>
  <c r="O23" i="65"/>
  <c r="AN23" i="65"/>
  <c r="AN78" i="41"/>
  <c r="AN82" i="41" s="1"/>
  <c r="T144" i="65"/>
  <c r="T173" i="65" s="1"/>
  <c r="T78" i="105" s="1"/>
  <c r="T135" i="65"/>
  <c r="T164" i="65" s="1"/>
  <c r="T69" i="105" s="1"/>
  <c r="T37" i="82"/>
  <c r="T126" i="65"/>
  <c r="T155" i="65" s="1"/>
  <c r="T60" i="105" s="1"/>
  <c r="T100" i="105" s="1"/>
  <c r="AC24" i="65"/>
  <c r="AC114" i="65" s="1"/>
  <c r="AC79" i="41"/>
  <c r="AJ188" i="105"/>
  <c r="AJ111" i="105"/>
  <c r="L79" i="41"/>
  <c r="L24" i="65"/>
  <c r="L114" i="65" s="1"/>
  <c r="AA38" i="82"/>
  <c r="AA127" i="65"/>
  <c r="AA156" i="65" s="1"/>
  <c r="AA61" i="105" s="1"/>
  <c r="AA101" i="105" s="1"/>
  <c r="AA145" i="65"/>
  <c r="AA174" i="65" s="1"/>
  <c r="AA79" i="105" s="1"/>
  <c r="AG36" i="82"/>
  <c r="AG125" i="65"/>
  <c r="AG154" i="65" s="1"/>
  <c r="AG59" i="105" s="1"/>
  <c r="AG99" i="105" s="1"/>
  <c r="AG134" i="65"/>
  <c r="AG163" i="65" s="1"/>
  <c r="AG68" i="105" s="1"/>
  <c r="AG143" i="65"/>
  <c r="AG172" i="65" s="1"/>
  <c r="AG77" i="105" s="1"/>
  <c r="AE37" i="82"/>
  <c r="AE126" i="65"/>
  <c r="AE155" i="65" s="1"/>
  <c r="AE60" i="105" s="1"/>
  <c r="AE100" i="105" s="1"/>
  <c r="AE144" i="65"/>
  <c r="AE173" i="65" s="1"/>
  <c r="AE78" i="105" s="1"/>
  <c r="AL23" i="65"/>
  <c r="AL78" i="41"/>
  <c r="AL82" i="41" s="1"/>
  <c r="X24" i="65"/>
  <c r="X114" i="65" s="1"/>
  <c r="X79" i="41"/>
  <c r="AM78" i="41"/>
  <c r="AM82" i="41" s="1"/>
  <c r="AM23" i="65"/>
  <c r="H81" i="41"/>
  <c r="AF145" i="65"/>
  <c r="AF174" i="65" s="1"/>
  <c r="AF79" i="105" s="1"/>
  <c r="AF38" i="82"/>
  <c r="AF127" i="65"/>
  <c r="AF156" i="65" s="1"/>
  <c r="AF61" i="105" s="1"/>
  <c r="AF101" i="105" s="1"/>
  <c r="AG121" i="105"/>
  <c r="AG199" i="105"/>
  <c r="AA37" i="82"/>
  <c r="AA126" i="65"/>
  <c r="AA155" i="65" s="1"/>
  <c r="AA60" i="105" s="1"/>
  <c r="AA100" i="105" s="1"/>
  <c r="AA144" i="65"/>
  <c r="AA173" i="65" s="1"/>
  <c r="AA78" i="105" s="1"/>
  <c r="P24" i="65"/>
  <c r="P114" i="65" s="1"/>
  <c r="P79" i="41"/>
  <c r="W38" i="82"/>
  <c r="W127" i="65"/>
  <c r="W156" i="65" s="1"/>
  <c r="W61" i="105" s="1"/>
  <c r="W101" i="105" s="1"/>
  <c r="W145" i="65"/>
  <c r="W174" i="65" s="1"/>
  <c r="W79" i="105" s="1"/>
  <c r="W121" i="105" s="1"/>
  <c r="X145" i="65"/>
  <c r="X174" i="65" s="1"/>
  <c r="X79" i="105" s="1"/>
  <c r="X38" i="82"/>
  <c r="X127" i="65"/>
  <c r="X156" i="65" s="1"/>
  <c r="X61" i="105" s="1"/>
  <c r="X101" i="105" s="1"/>
  <c r="V79" i="41"/>
  <c r="V24" i="65"/>
  <c r="V114" i="65" s="1"/>
  <c r="S121" i="105" l="1"/>
  <c r="S199" i="105"/>
  <c r="S111" i="105"/>
  <c r="S188" i="105"/>
  <c r="L23" i="65"/>
  <c r="T199" i="105"/>
  <c r="T121" i="105"/>
  <c r="P23" i="65"/>
  <c r="T188" i="105"/>
  <c r="T111" i="105"/>
  <c r="O82" i="41"/>
  <c r="M82" i="41"/>
  <c r="J51" i="55"/>
  <c r="H100" i="105"/>
  <c r="AE143" i="65"/>
  <c r="AE172" i="65" s="1"/>
  <c r="AE77" i="105" s="1"/>
  <c r="AE125" i="65"/>
  <c r="AE154" i="65" s="1"/>
  <c r="AE59" i="105" s="1"/>
  <c r="AE99" i="105" s="1"/>
  <c r="AE36" i="82"/>
  <c r="P188" i="105"/>
  <c r="P111" i="105"/>
  <c r="N188" i="105"/>
  <c r="N111" i="105"/>
  <c r="N143" i="65"/>
  <c r="N172" i="65" s="1"/>
  <c r="N77" i="105" s="1"/>
  <c r="N36" i="82"/>
  <c r="N125" i="65"/>
  <c r="N154" i="65" s="1"/>
  <c r="N59" i="105" s="1"/>
  <c r="N99" i="105" s="1"/>
  <c r="N134" i="65"/>
  <c r="N163" i="65" s="1"/>
  <c r="N68" i="105" s="1"/>
  <c r="AA36" i="82"/>
  <c r="AA143" i="65"/>
  <c r="AA172" i="65" s="1"/>
  <c r="AA77" i="105" s="1"/>
  <c r="AA125" i="65"/>
  <c r="AA154" i="65" s="1"/>
  <c r="AA59" i="105" s="1"/>
  <c r="AA99" i="105" s="1"/>
  <c r="AD121" i="105"/>
  <c r="AD199" i="105"/>
  <c r="S78" i="41"/>
  <c r="S82" i="41" s="1"/>
  <c r="S23" i="65"/>
  <c r="AC23" i="65"/>
  <c r="AC78" i="41"/>
  <c r="AC82" i="41" s="1"/>
  <c r="W36" i="82"/>
  <c r="W143" i="65"/>
  <c r="W172" i="65" s="1"/>
  <c r="W77" i="105" s="1"/>
  <c r="W119" i="105" s="1"/>
  <c r="W125" i="65"/>
  <c r="W154" i="65" s="1"/>
  <c r="W59" i="105" s="1"/>
  <c r="W99" i="105" s="1"/>
  <c r="O199" i="105"/>
  <c r="O121" i="105"/>
  <c r="Y198" i="105"/>
  <c r="Y120" i="105"/>
  <c r="AA121" i="105"/>
  <c r="AA199" i="105"/>
  <c r="S120" i="105"/>
  <c r="S198" i="105"/>
  <c r="AF143" i="65"/>
  <c r="AF172" i="65" s="1"/>
  <c r="AF77" i="105" s="1"/>
  <c r="AF36" i="82"/>
  <c r="AF125" i="65"/>
  <c r="AF154" i="65" s="1"/>
  <c r="AF59" i="105" s="1"/>
  <c r="AF99" i="105" s="1"/>
  <c r="T78" i="41"/>
  <c r="T82" i="41" s="1"/>
  <c r="T23" i="65"/>
  <c r="X199" i="105"/>
  <c r="X121" i="105"/>
  <c r="AG119" i="105"/>
  <c r="AG197" i="105"/>
  <c r="S134" i="65"/>
  <c r="S163" i="65" s="1"/>
  <c r="S68" i="105" s="1"/>
  <c r="S143" i="65"/>
  <c r="S172" i="65" s="1"/>
  <c r="S77" i="105" s="1"/>
  <c r="S125" i="65"/>
  <c r="S154" i="65" s="1"/>
  <c r="S59" i="105" s="1"/>
  <c r="S99" i="105" s="1"/>
  <c r="S36" i="82"/>
  <c r="AB78" i="41"/>
  <c r="AB82" i="41" s="1"/>
  <c r="AB23" i="65"/>
  <c r="V198" i="105"/>
  <c r="V120" i="105"/>
  <c r="M111" i="105"/>
  <c r="M188" i="105"/>
  <c r="S187" i="105"/>
  <c r="S110" i="105"/>
  <c r="Y125" i="65"/>
  <c r="Y154" i="65" s="1"/>
  <c r="Y59" i="105" s="1"/>
  <c r="Y99" i="105" s="1"/>
  <c r="Y143" i="65"/>
  <c r="Y172" i="65" s="1"/>
  <c r="Y77" i="105" s="1"/>
  <c r="Y36" i="82"/>
  <c r="AC120" i="105"/>
  <c r="AC198" i="105"/>
  <c r="AF23" i="65"/>
  <c r="AF78" i="41"/>
  <c r="AF82" i="41" s="1"/>
  <c r="H101" i="105"/>
  <c r="AC143" i="65"/>
  <c r="AC172" i="65" s="1"/>
  <c r="AC77" i="105" s="1"/>
  <c r="AC36" i="82"/>
  <c r="AC125" i="65"/>
  <c r="AC154" i="65" s="1"/>
  <c r="AC59" i="105" s="1"/>
  <c r="AC99" i="105" s="1"/>
  <c r="L36" i="82"/>
  <c r="L134" i="65"/>
  <c r="L163" i="65" s="1"/>
  <c r="L68" i="105" s="1"/>
  <c r="L109" i="105" s="1"/>
  <c r="L143" i="65"/>
  <c r="L172" i="65" s="1"/>
  <c r="L77" i="105" s="1"/>
  <c r="L119" i="105" s="1"/>
  <c r="L125" i="65"/>
  <c r="L154" i="65" s="1"/>
  <c r="L59" i="105" s="1"/>
  <c r="L99" i="105" s="1"/>
  <c r="X198" i="105"/>
  <c r="X120" i="105"/>
  <c r="X125" i="65"/>
  <c r="X154" i="65" s="1"/>
  <c r="X59" i="105" s="1"/>
  <c r="X99" i="105" s="1"/>
  <c r="X143" i="65"/>
  <c r="X172" i="65" s="1"/>
  <c r="X77" i="105" s="1"/>
  <c r="X36" i="82"/>
  <c r="H79" i="41"/>
  <c r="T198" i="105"/>
  <c r="T120" i="105"/>
  <c r="AC199" i="105"/>
  <c r="AC121" i="105"/>
  <c r="AB125" i="65"/>
  <c r="AB154" i="65" s="1"/>
  <c r="AB59" i="105" s="1"/>
  <c r="AB99" i="105" s="1"/>
  <c r="AB36" i="82"/>
  <c r="AB143" i="65"/>
  <c r="AB172" i="65" s="1"/>
  <c r="AB77" i="105" s="1"/>
  <c r="AB119" i="105" s="1"/>
  <c r="U134" i="65"/>
  <c r="U163" i="65" s="1"/>
  <c r="U68" i="105" s="1"/>
  <c r="U125" i="65"/>
  <c r="U154" i="65" s="1"/>
  <c r="U59" i="105" s="1"/>
  <c r="U99" i="105" s="1"/>
  <c r="U143" i="65"/>
  <c r="U172" i="65" s="1"/>
  <c r="U77" i="105" s="1"/>
  <c r="U36" i="82"/>
  <c r="T125" i="65"/>
  <c r="T154" i="65" s="1"/>
  <c r="T59" i="105" s="1"/>
  <c r="T99" i="105" s="1"/>
  <c r="T36" i="82"/>
  <c r="T134" i="65"/>
  <c r="T163" i="65" s="1"/>
  <c r="T68" i="105" s="1"/>
  <c r="T143" i="65"/>
  <c r="T172" i="65" s="1"/>
  <c r="T77" i="105" s="1"/>
  <c r="Y78" i="41"/>
  <c r="Y82" i="41" s="1"/>
  <c r="Y23" i="65"/>
  <c r="P82" i="41"/>
  <c r="AD78" i="41"/>
  <c r="AD82" i="41" s="1"/>
  <c r="AD23" i="65"/>
  <c r="Y121" i="105"/>
  <c r="Y199" i="105"/>
  <c r="Z36" i="82"/>
  <c r="Z125" i="65"/>
  <c r="Z154" i="65" s="1"/>
  <c r="Z59" i="105" s="1"/>
  <c r="Z99" i="105" s="1"/>
  <c r="Z143" i="65"/>
  <c r="Z172" i="65" s="1"/>
  <c r="Z77" i="105" s="1"/>
  <c r="T110" i="105"/>
  <c r="T187" i="105"/>
  <c r="J82" i="41"/>
  <c r="AD120" i="105"/>
  <c r="AD198" i="105"/>
  <c r="R36" i="82"/>
  <c r="R125" i="65"/>
  <c r="R154" i="65" s="1"/>
  <c r="R59" i="105" s="1"/>
  <c r="R99" i="105" s="1"/>
  <c r="R143" i="65"/>
  <c r="R172" i="65" s="1"/>
  <c r="R77" i="105" s="1"/>
  <c r="R119" i="105" s="1"/>
  <c r="R134" i="65"/>
  <c r="R163" i="65" s="1"/>
  <c r="R68" i="105" s="1"/>
  <c r="R109" i="105" s="1"/>
  <c r="R78" i="41"/>
  <c r="R82" i="41" s="1"/>
  <c r="R23" i="65"/>
  <c r="AD36" i="82"/>
  <c r="AD125" i="65"/>
  <c r="AD154" i="65" s="1"/>
  <c r="AD59" i="105" s="1"/>
  <c r="AD99" i="105" s="1"/>
  <c r="AD143" i="65"/>
  <c r="AD172" i="65" s="1"/>
  <c r="AD77" i="105" s="1"/>
  <c r="AE121" i="105"/>
  <c r="AE199" i="105"/>
  <c r="Z78" i="41"/>
  <c r="Z82" i="41" s="1"/>
  <c r="Z23" i="65"/>
  <c r="AE78" i="41"/>
  <c r="AE82" i="41" s="1"/>
  <c r="AE23" i="65"/>
  <c r="Z199" i="105"/>
  <c r="Z121" i="105"/>
  <c r="AA120" i="105"/>
  <c r="AA198" i="105"/>
  <c r="U110" i="105"/>
  <c r="U187" i="105"/>
  <c r="AG109" i="105"/>
  <c r="AG186" i="105"/>
  <c r="V125" i="65"/>
  <c r="V154" i="65" s="1"/>
  <c r="V59" i="105" s="1"/>
  <c r="V99" i="105" s="1"/>
  <c r="V134" i="65"/>
  <c r="V163" i="65" s="1"/>
  <c r="V68" i="105" s="1"/>
  <c r="V143" i="65"/>
  <c r="V172" i="65" s="1"/>
  <c r="V77" i="105" s="1"/>
  <c r="V36" i="82"/>
  <c r="M121" i="105"/>
  <c r="M199" i="105"/>
  <c r="N82" i="41"/>
  <c r="AF120" i="105"/>
  <c r="AF198" i="105"/>
  <c r="V23" i="65"/>
  <c r="V78" i="41"/>
  <c r="V82" i="41" s="1"/>
  <c r="O125" i="65"/>
  <c r="O154" i="65" s="1"/>
  <c r="O59" i="105" s="1"/>
  <c r="O99" i="105" s="1"/>
  <c r="O143" i="65"/>
  <c r="O172" i="65" s="1"/>
  <c r="O77" i="105" s="1"/>
  <c r="O36" i="82"/>
  <c r="O134" i="65"/>
  <c r="O163" i="65" s="1"/>
  <c r="O68" i="105" s="1"/>
  <c r="W78" i="41"/>
  <c r="W82" i="41" s="1"/>
  <c r="W23" i="65"/>
  <c r="M125" i="65"/>
  <c r="M154" i="65" s="1"/>
  <c r="M59" i="105" s="1"/>
  <c r="M99" i="105" s="1"/>
  <c r="M134" i="65"/>
  <c r="M163" i="65" s="1"/>
  <c r="M68" i="105" s="1"/>
  <c r="M143" i="65"/>
  <c r="M172" i="65" s="1"/>
  <c r="M77" i="105" s="1"/>
  <c r="M36" i="82"/>
  <c r="P121" i="105"/>
  <c r="P199" i="105"/>
  <c r="X23" i="65"/>
  <c r="X78" i="41"/>
  <c r="X82" i="41" s="1"/>
  <c r="P125" i="65"/>
  <c r="P154" i="65" s="1"/>
  <c r="P59" i="105" s="1"/>
  <c r="P99" i="105" s="1"/>
  <c r="P36" i="82"/>
  <c r="P143" i="65"/>
  <c r="P172" i="65" s="1"/>
  <c r="P77" i="105" s="1"/>
  <c r="P134" i="65"/>
  <c r="P163" i="65" s="1"/>
  <c r="P68" i="105" s="1"/>
  <c r="AF121" i="105"/>
  <c r="AF199" i="105"/>
  <c r="AE120" i="105"/>
  <c r="AE198" i="105"/>
  <c r="Z198" i="105"/>
  <c r="Z120" i="105"/>
  <c r="L82" i="41"/>
  <c r="V187" i="105"/>
  <c r="V110" i="105"/>
  <c r="U23" i="65"/>
  <c r="U78" i="41"/>
  <c r="U82" i="41" s="1"/>
  <c r="U198" i="105"/>
  <c r="U120" i="105"/>
  <c r="AA23" i="65"/>
  <c r="AA78" i="41"/>
  <c r="AA82" i="41" s="1"/>
  <c r="N199" i="105"/>
  <c r="N121" i="105"/>
  <c r="O111" i="105"/>
  <c r="O188" i="105"/>
  <c r="H69" i="89"/>
  <c r="H31" i="112"/>
  <c r="H41" i="112" s="1"/>
  <c r="H65" i="41"/>
  <c r="H30" i="112"/>
  <c r="H40" i="112" s="1"/>
  <c r="J44" i="112" s="1"/>
  <c r="H64" i="41"/>
  <c r="H56" i="89"/>
  <c r="H44" i="89"/>
  <c r="H45" i="89" s="1"/>
  <c r="H110" i="105" l="1"/>
  <c r="H99" i="105"/>
  <c r="H120" i="105"/>
  <c r="T186" i="105"/>
  <c r="T109" i="105"/>
  <c r="H82" i="41"/>
  <c r="H85" i="105" s="1"/>
  <c r="H128" i="105" s="1"/>
  <c r="Y197" i="105"/>
  <c r="Y119" i="105"/>
  <c r="P109" i="105"/>
  <c r="P186" i="105"/>
  <c r="O119" i="105"/>
  <c r="O197" i="105"/>
  <c r="H78" i="41"/>
  <c r="AC197" i="105"/>
  <c r="AC119" i="105"/>
  <c r="AA197" i="105"/>
  <c r="AA119" i="105"/>
  <c r="X119" i="105"/>
  <c r="X197" i="105"/>
  <c r="H121" i="105"/>
  <c r="M119" i="105"/>
  <c r="M197" i="105"/>
  <c r="M186" i="105"/>
  <c r="M109" i="105"/>
  <c r="U119" i="105"/>
  <c r="U197" i="105"/>
  <c r="N109" i="105"/>
  <c r="N186" i="105"/>
  <c r="P197" i="105"/>
  <c r="P119" i="105"/>
  <c r="V197" i="105"/>
  <c r="V119" i="105"/>
  <c r="Z119" i="105"/>
  <c r="Z197" i="105"/>
  <c r="S197" i="105"/>
  <c r="S119" i="105"/>
  <c r="V186" i="105"/>
  <c r="V109" i="105"/>
  <c r="AD119" i="105"/>
  <c r="AD197" i="105"/>
  <c r="U109" i="105"/>
  <c r="U186" i="105"/>
  <c r="H111" i="105"/>
  <c r="S186" i="105"/>
  <c r="S109" i="105"/>
  <c r="AE119" i="105"/>
  <c r="AE197" i="105"/>
  <c r="O109" i="105"/>
  <c r="O186" i="105"/>
  <c r="T197" i="105"/>
  <c r="T119" i="105"/>
  <c r="AF197" i="105"/>
  <c r="AF119" i="105"/>
  <c r="N119" i="105"/>
  <c r="N197" i="105"/>
  <c r="J45" i="112"/>
  <c r="J46" i="112" s="1"/>
  <c r="P45" i="112"/>
  <c r="P46" i="112" s="1"/>
  <c r="O45" i="112"/>
  <c r="O46" i="112" s="1"/>
  <c r="L45" i="112"/>
  <c r="L46" i="112" s="1"/>
  <c r="N45" i="112"/>
  <c r="N46" i="112" s="1"/>
  <c r="H109" i="105" l="1"/>
  <c r="H119" i="105"/>
  <c r="J29" i="41"/>
  <c r="J48" i="41" s="1"/>
  <c r="J50" i="112"/>
  <c r="J54" i="112"/>
  <c r="O50" i="112"/>
  <c r="O54" i="112"/>
  <c r="O29" i="41"/>
  <c r="P29" i="41"/>
  <c r="P50" i="112"/>
  <c r="P54" i="112"/>
  <c r="N29" i="41"/>
  <c r="N54" i="112"/>
  <c r="N50" i="112"/>
  <c r="L29" i="41"/>
  <c r="L54" i="112"/>
  <c r="L50" i="112"/>
  <c r="N60" i="112" l="1"/>
  <c r="H56" i="112"/>
  <c r="H87" i="105" s="1"/>
  <c r="H130" i="105" s="1"/>
  <c r="P60" i="112"/>
  <c r="O60" i="112"/>
  <c r="H52" i="112"/>
  <c r="H86" i="105" s="1"/>
  <c r="H129" i="105" s="1"/>
  <c r="J60" i="112"/>
  <c r="AA48" i="41"/>
  <c r="AA47" i="65" s="1"/>
  <c r="AA43" i="82" s="1"/>
  <c r="Z48" i="41"/>
  <c r="Z47" i="65" s="1"/>
  <c r="Z43" i="82" s="1"/>
  <c r="W48" i="41"/>
  <c r="W47" i="65" s="1"/>
  <c r="W43" i="82" s="1"/>
  <c r="X48" i="41"/>
  <c r="X47" i="65" s="1"/>
  <c r="X43" i="82" s="1"/>
  <c r="Y48" i="41"/>
  <c r="Y47" i="65" s="1"/>
  <c r="Y43" i="82" s="1"/>
  <c r="J47" i="65"/>
  <c r="J43" i="82" s="1"/>
  <c r="T48" i="41"/>
  <c r="T47" i="65" s="1"/>
  <c r="T43" i="82" s="1"/>
  <c r="U48" i="41"/>
  <c r="U47" i="65" s="1"/>
  <c r="U43" i="82" s="1"/>
  <c r="S48" i="41"/>
  <c r="S47" i="65" s="1"/>
  <c r="S43" i="82" s="1"/>
  <c r="R48" i="41"/>
  <c r="R47" i="65" s="1"/>
  <c r="R43" i="82" s="1"/>
  <c r="V48" i="41"/>
  <c r="V47" i="65" s="1"/>
  <c r="V43" i="82" s="1"/>
  <c r="M48" i="41"/>
  <c r="M47" i="65" s="1"/>
  <c r="M43" i="82" s="1"/>
  <c r="P48" i="41"/>
  <c r="P47" i="65" s="1"/>
  <c r="P43" i="82" s="1"/>
  <c r="L48" i="41"/>
  <c r="L47" i="65" s="1"/>
  <c r="L43" i="82" s="1"/>
  <c r="N48" i="41"/>
  <c r="N47" i="65" s="1"/>
  <c r="N43" i="82" s="1"/>
  <c r="O48" i="41"/>
  <c r="O47" i="65" s="1"/>
  <c r="O43" i="82" s="1"/>
  <c r="L60" i="112"/>
  <c r="AF48" i="41"/>
  <c r="AF47" i="65" s="1"/>
  <c r="AF43" i="82" s="1"/>
  <c r="AC48" i="41"/>
  <c r="AC47" i="65" s="1"/>
  <c r="AC43" i="82" s="1"/>
  <c r="AB48" i="41"/>
  <c r="AB47" i="65" s="1"/>
  <c r="AB43" i="82" s="1"/>
  <c r="AD48" i="41"/>
  <c r="AD47" i="65" s="1"/>
  <c r="AD43" i="82" s="1"/>
  <c r="AE48" i="41"/>
  <c r="AE47" i="65" s="1"/>
  <c r="AE43" i="82" s="1"/>
  <c r="R222" i="41" l="1" a="1"/>
  <c r="R222" i="41" s="1"/>
  <c r="R224" i="41" s="1"/>
  <c r="R415" i="41" s="1"/>
  <c r="R35" i="65" s="1"/>
  <c r="R113" i="65" s="1"/>
  <c r="AJ222" i="41" a="1"/>
  <c r="AJ222" i="41" s="1"/>
  <c r="AJ224" i="41" s="1"/>
  <c r="AJ226" i="41" s="1"/>
  <c r="AJ228" i="41" s="1"/>
  <c r="AM222" i="41" a="1"/>
  <c r="AM222" i="41" s="1"/>
  <c r="AM224" i="41" s="1"/>
  <c r="AM226" i="41" s="1"/>
  <c r="AM228" i="41" s="1"/>
  <c r="AL222" i="41" a="1"/>
  <c r="AL222" i="41" s="1"/>
  <c r="AL224" i="41" s="1"/>
  <c r="AL226" i="41" s="1"/>
  <c r="AL228" i="41" s="1"/>
  <c r="AH222" i="41" a="1"/>
  <c r="AH222" i="41" s="1"/>
  <c r="AH224" i="41" s="1"/>
  <c r="AH226" i="41" s="1"/>
  <c r="AH228" i="41" s="1"/>
  <c r="J222" i="41" a="1"/>
  <c r="J222" i="41" s="1"/>
  <c r="Q222" i="41" a="1"/>
  <c r="Q222" i="41" s="1"/>
  <c r="Q224" i="41" s="1"/>
  <c r="Q226" i="41" s="1"/>
  <c r="Q228" i="41" s="1"/>
  <c r="W222" i="41" a="1"/>
  <c r="W222" i="41" s="1"/>
  <c r="W224" i="41" s="1"/>
  <c r="W415" i="41" s="1"/>
  <c r="W35" i="65" s="1"/>
  <c r="W113" i="65" s="1"/>
  <c r="AK222" i="41" a="1"/>
  <c r="AK222" i="41" s="1"/>
  <c r="AK224" i="41" s="1"/>
  <c r="AK226" i="41" s="1"/>
  <c r="AK228" i="41" s="1"/>
  <c r="L222" i="41" a="1"/>
  <c r="L222" i="41" s="1"/>
  <c r="L224" i="41" s="1"/>
  <c r="L415" i="41" s="1"/>
  <c r="L35" i="65" s="1"/>
  <c r="L113" i="65" s="1"/>
  <c r="AB222" i="41" a="1"/>
  <c r="AB222" i="41" s="1"/>
  <c r="AB224" i="41" s="1"/>
  <c r="AB226" i="41" s="1"/>
  <c r="AB228" i="41" s="1"/>
  <c r="AI222" i="41" a="1"/>
  <c r="AI222" i="41" s="1"/>
  <c r="AI224" i="41" s="1"/>
  <c r="AI415" i="41" s="1"/>
  <c r="AI35" i="65" s="1"/>
  <c r="AI113" i="65" s="1"/>
  <c r="AN222" i="41" a="1"/>
  <c r="AN222" i="41" s="1"/>
  <c r="AN224" i="41" s="1"/>
  <c r="AN415" i="41" s="1"/>
  <c r="AN35" i="65" s="1"/>
  <c r="AN113" i="65" s="1"/>
  <c r="AO222" i="41" a="1"/>
  <c r="AO222" i="41" s="1"/>
  <c r="AO224" i="41" s="1"/>
  <c r="AO415" i="41" s="1"/>
  <c r="AO35" i="65" s="1"/>
  <c r="AO113" i="65" s="1"/>
  <c r="AO124" i="65" s="1"/>
  <c r="AO153" i="65" s="1"/>
  <c r="AO58" i="105" s="1"/>
  <c r="AO98" i="105" s="1"/>
  <c r="K222" i="41" a="1"/>
  <c r="K222" i="41" s="1"/>
  <c r="K224" i="41" s="1"/>
  <c r="K226" i="41" s="1"/>
  <c r="K228" i="41" s="1"/>
  <c r="H62" i="112"/>
  <c r="H64" i="112" s="1"/>
  <c r="H66" i="112" s="1" a="1"/>
  <c r="H66" i="112" s="1"/>
  <c r="J52" i="55" s="1"/>
  <c r="M222" i="41" a="1"/>
  <c r="M222" i="41" s="1"/>
  <c r="Z222" i="41" a="1"/>
  <c r="Z222" i="41" s="1"/>
  <c r="AD222" i="41" a="1"/>
  <c r="AD222" i="41" s="1"/>
  <c r="U222" i="41" a="1"/>
  <c r="U222" i="41" s="1"/>
  <c r="T222" i="41" a="1"/>
  <c r="T222" i="41" s="1"/>
  <c r="AE222" i="41" a="1"/>
  <c r="AE222" i="41" s="1"/>
  <c r="O222" i="41" a="1"/>
  <c r="O222" i="41" s="1"/>
  <c r="AF222" i="41" a="1"/>
  <c r="AF222" i="41" s="1"/>
  <c r="AG222" i="41" a="1"/>
  <c r="AG222" i="41" s="1"/>
  <c r="AG224" i="41" s="1"/>
  <c r="X222" i="41" a="1"/>
  <c r="X222" i="41" s="1"/>
  <c r="N222" i="41" a="1"/>
  <c r="N222" i="41" s="1"/>
  <c r="AA222" i="41" a="1"/>
  <c r="AA222" i="41" s="1"/>
  <c r="V222" i="41" a="1"/>
  <c r="V222" i="41" s="1"/>
  <c r="Y222" i="41" a="1"/>
  <c r="Y222" i="41" s="1"/>
  <c r="S222" i="41" a="1"/>
  <c r="S222" i="41" s="1"/>
  <c r="AC222" i="41" a="1"/>
  <c r="AC222" i="41" s="1"/>
  <c r="P222" i="41" a="1"/>
  <c r="P222" i="41" s="1"/>
  <c r="R226" i="41" l="1"/>
  <c r="R228" i="41" s="1"/>
  <c r="R424" i="41" s="1"/>
  <c r="AJ415" i="41"/>
  <c r="AJ35" i="65" s="1"/>
  <c r="AJ113" i="65" s="1"/>
  <c r="AJ35" i="82" s="1"/>
  <c r="L226" i="41"/>
  <c r="L228" i="41" s="1"/>
  <c r="L424" i="41" s="1"/>
  <c r="AM415" i="41"/>
  <c r="AM35" i="65" s="1"/>
  <c r="AM113" i="65" s="1"/>
  <c r="AM124" i="65" s="1"/>
  <c r="AM153" i="65" s="1"/>
  <c r="AM58" i="105" s="1"/>
  <c r="AM98" i="105" s="1"/>
  <c r="AL415" i="41"/>
  <c r="AL35" i="65" s="1"/>
  <c r="AL113" i="65" s="1"/>
  <c r="AK35" i="82" s="1"/>
  <c r="AO226" i="41"/>
  <c r="AO228" i="41" s="1"/>
  <c r="AO237" i="41" s="1"/>
  <c r="AH415" i="41"/>
  <c r="AH35" i="65" s="1"/>
  <c r="AH113" i="65" s="1"/>
  <c r="AH35" i="82" s="1"/>
  <c r="AI226" i="41"/>
  <c r="AI228" i="41" s="1"/>
  <c r="AI237" i="41" s="1"/>
  <c r="AB415" i="41"/>
  <c r="AB35" i="65" s="1"/>
  <c r="AB113" i="65" s="1"/>
  <c r="AB124" i="65" s="1"/>
  <c r="AB153" i="65" s="1"/>
  <c r="AB58" i="105" s="1"/>
  <c r="AB98" i="105" s="1"/>
  <c r="Q415" i="41"/>
  <c r="Q35" i="65" s="1"/>
  <c r="Q113" i="65" s="1"/>
  <c r="Q142" i="65" s="1"/>
  <c r="Q171" i="65" s="1"/>
  <c r="Q76" i="105" s="1"/>
  <c r="Q118" i="105" s="1"/>
  <c r="K415" i="41"/>
  <c r="K35" i="65" s="1"/>
  <c r="K113" i="65" s="1"/>
  <c r="K124" i="65" s="1"/>
  <c r="K153" i="65" s="1"/>
  <c r="K58" i="105" s="1"/>
  <c r="K98" i="105" s="1"/>
  <c r="AK415" i="41"/>
  <c r="AK35" i="65" s="1"/>
  <c r="AK113" i="65" s="1"/>
  <c r="AK124" i="65" s="1"/>
  <c r="AK153" i="65" s="1"/>
  <c r="AK58" i="105" s="1"/>
  <c r="AK98" i="105" s="1"/>
  <c r="W226" i="41"/>
  <c r="W228" i="41" s="1"/>
  <c r="W237" i="41" s="1"/>
  <c r="AN226" i="41"/>
  <c r="AN228" i="41" s="1"/>
  <c r="A4" i="112"/>
  <c r="AH424" i="41"/>
  <c r="AH237" i="41"/>
  <c r="AG226" i="41"/>
  <c r="AG228" i="41" s="1"/>
  <c r="AG415" i="41"/>
  <c r="AG35" i="65" s="1"/>
  <c r="AG113" i="65" s="1"/>
  <c r="Q424" i="41"/>
  <c r="Q237" i="41"/>
  <c r="AI35" i="82"/>
  <c r="AI124" i="65"/>
  <c r="AI153" i="65" s="1"/>
  <c r="AI58" i="105" s="1"/>
  <c r="AI98" i="105" s="1"/>
  <c r="AI142" i="65"/>
  <c r="AI171" i="65" s="1"/>
  <c r="AI76" i="105" s="1"/>
  <c r="AI118" i="105" s="1"/>
  <c r="K424" i="41"/>
  <c r="K237" i="41"/>
  <c r="AL424" i="41"/>
  <c r="AL237" i="41"/>
  <c r="AJ133" i="65"/>
  <c r="AJ162" i="65" s="1"/>
  <c r="AJ67" i="105" s="1"/>
  <c r="AJ142" i="65"/>
  <c r="AJ171" i="65" s="1"/>
  <c r="AJ76" i="105" s="1"/>
  <c r="AJ237" i="41"/>
  <c r="AJ424" i="41"/>
  <c r="R124" i="65"/>
  <c r="R153" i="65" s="1"/>
  <c r="R58" i="105" s="1"/>
  <c r="R98" i="105" s="1"/>
  <c r="R35" i="82"/>
  <c r="R133" i="65"/>
  <c r="R162" i="65" s="1"/>
  <c r="R67" i="105" s="1"/>
  <c r="R108" i="105" s="1"/>
  <c r="R142" i="65"/>
  <c r="R171" i="65" s="1"/>
  <c r="R76" i="105" s="1"/>
  <c r="R118" i="105" s="1"/>
  <c r="AL35" i="82"/>
  <c r="AN124" i="65"/>
  <c r="AN153" i="65" s="1"/>
  <c r="AN58" i="105" s="1"/>
  <c r="AN98" i="105" s="1"/>
  <c r="AN142" i="65"/>
  <c r="AN171" i="65" s="1"/>
  <c r="AN76" i="105" s="1"/>
  <c r="AM237" i="41"/>
  <c r="AM424" i="41"/>
  <c r="AK237" i="41"/>
  <c r="AK424" i="41"/>
  <c r="L35" i="82"/>
  <c r="L124" i="65"/>
  <c r="L153" i="65" s="1"/>
  <c r="L58" i="105" s="1"/>
  <c r="L98" i="105" s="1"/>
  <c r="L133" i="65"/>
  <c r="L162" i="65" s="1"/>
  <c r="L67" i="105" s="1"/>
  <c r="L108" i="105" s="1"/>
  <c r="L142" i="65"/>
  <c r="L171" i="65" s="1"/>
  <c r="L76" i="105" s="1"/>
  <c r="L118" i="105" s="1"/>
  <c r="AB237" i="41"/>
  <c r="AB424" i="41"/>
  <c r="W142" i="65"/>
  <c r="W171" i="65" s="1"/>
  <c r="W76" i="105" s="1"/>
  <c r="W118" i="105" s="1"/>
  <c r="W124" i="65"/>
  <c r="W153" i="65" s="1"/>
  <c r="W58" i="105" s="1"/>
  <c r="W98" i="105" s="1"/>
  <c r="W35" i="82"/>
  <c r="AH133" i="65"/>
  <c r="AH162" i="65" s="1"/>
  <c r="AH67" i="105" s="1"/>
  <c r="AH108" i="105" s="1"/>
  <c r="AJ124" i="65" l="1"/>
  <c r="AJ153" i="65" s="1"/>
  <c r="AJ58" i="105" s="1"/>
  <c r="AJ98" i="105" s="1"/>
  <c r="R237" i="41"/>
  <c r="R404" i="41" s="1"/>
  <c r="R413" i="41" s="1"/>
  <c r="R33" i="65" s="1"/>
  <c r="R111" i="65" s="1"/>
  <c r="L237" i="41"/>
  <c r="L267" i="41" s="1"/>
  <c r="AH124" i="65"/>
  <c r="AH153" i="65" s="1"/>
  <c r="AH58" i="105" s="1"/>
  <c r="AH98" i="105" s="1"/>
  <c r="AO424" i="41"/>
  <c r="AH142" i="65"/>
  <c r="AH171" i="65" s="1"/>
  <c r="AH76" i="105" s="1"/>
  <c r="AH118" i="105" s="1"/>
  <c r="AB142" i="65"/>
  <c r="AB171" i="65" s="1"/>
  <c r="AB76" i="105" s="1"/>
  <c r="AB118" i="105" s="1"/>
  <c r="AL124" i="65"/>
  <c r="AL153" i="65" s="1"/>
  <c r="AL58" i="105" s="1"/>
  <c r="AL98" i="105" s="1"/>
  <c r="AB35" i="82"/>
  <c r="AL142" i="65"/>
  <c r="AL171" i="65" s="1"/>
  <c r="AL76" i="105" s="1"/>
  <c r="AL196" i="105" s="1"/>
  <c r="AI424" i="41"/>
  <c r="Q133" i="65"/>
  <c r="Q162" i="65" s="1"/>
  <c r="Q67" i="105" s="1"/>
  <c r="Q108" i="105" s="1"/>
  <c r="AH293" i="41"/>
  <c r="AH295" i="41" s="1"/>
  <c r="W424" i="41"/>
  <c r="K133" i="65"/>
  <c r="K162" i="65" s="1"/>
  <c r="K67" i="105" s="1"/>
  <c r="K108" i="105" s="1"/>
  <c r="Q124" i="65"/>
  <c r="Q153" i="65" s="1"/>
  <c r="Q58" i="105" s="1"/>
  <c r="Q98" i="105" s="1"/>
  <c r="AB293" i="41"/>
  <c r="AB295" i="41" s="1"/>
  <c r="K35" i="82"/>
  <c r="W293" i="41"/>
  <c r="W295" i="41" s="1"/>
  <c r="K142" i="65"/>
  <c r="K171" i="65" s="1"/>
  <c r="K76" i="105" s="1"/>
  <c r="K118" i="105" s="1"/>
  <c r="Q35" i="82"/>
  <c r="AK293" i="41"/>
  <c r="AK295" i="41" s="1"/>
  <c r="AM293" i="41"/>
  <c r="AM295" i="41" s="1"/>
  <c r="K293" i="41"/>
  <c r="K295" i="41" s="1"/>
  <c r="AN293" i="41"/>
  <c r="AN295" i="41" s="1"/>
  <c r="AN424" i="41"/>
  <c r="AI293" i="41"/>
  <c r="AI295" i="41" s="1"/>
  <c r="AO293" i="41"/>
  <c r="AO295" i="41" s="1"/>
  <c r="AL293" i="41"/>
  <c r="AL295" i="41" s="1"/>
  <c r="L293" i="41"/>
  <c r="L295" i="41" s="1"/>
  <c r="AJ293" i="41"/>
  <c r="AJ295" i="41" s="1"/>
  <c r="Q293" i="41"/>
  <c r="Q295" i="41" s="1"/>
  <c r="AN237" i="41"/>
  <c r="AN274" i="41" s="1"/>
  <c r="R293" i="41"/>
  <c r="R295" i="41" s="1"/>
  <c r="AH269" i="41"/>
  <c r="AH403" i="41"/>
  <c r="AH412" i="41" s="1"/>
  <c r="AH32" i="65" s="1"/>
  <c r="AH110" i="65" s="1"/>
  <c r="AH404" i="41"/>
  <c r="AH413" i="41" s="1"/>
  <c r="AH33" i="65" s="1"/>
  <c r="AH111" i="65" s="1"/>
  <c r="AH272" i="41"/>
  <c r="AH267" i="41"/>
  <c r="AH273" i="41"/>
  <c r="AH405" i="41"/>
  <c r="AH414" i="41" s="1"/>
  <c r="AH34" i="65" s="1"/>
  <c r="AH112" i="65" s="1"/>
  <c r="AH249" i="41"/>
  <c r="AH268" i="41"/>
  <c r="AH274" i="41"/>
  <c r="AH251" i="41"/>
  <c r="AH250" i="41"/>
  <c r="W403" i="41"/>
  <c r="W412" i="41" s="1"/>
  <c r="W32" i="65" s="1"/>
  <c r="W110" i="65" s="1"/>
  <c r="W272" i="41"/>
  <c r="W405" i="41"/>
  <c r="W414" i="41" s="1"/>
  <c r="W34" i="65" s="1"/>
  <c r="W112" i="65" s="1"/>
  <c r="W249" i="41"/>
  <c r="W269" i="41"/>
  <c r="W268" i="41"/>
  <c r="W273" i="41"/>
  <c r="W404" i="41"/>
  <c r="W413" i="41" s="1"/>
  <c r="W33" i="65" s="1"/>
  <c r="W111" i="65" s="1"/>
  <c r="W274" i="41"/>
  <c r="W250" i="41"/>
  <c r="W251" i="41"/>
  <c r="W267" i="41"/>
  <c r="AJ185" i="105"/>
  <c r="AJ108" i="105"/>
  <c r="K269" i="41"/>
  <c r="K273" i="41"/>
  <c r="K249" i="41"/>
  <c r="K268" i="41"/>
  <c r="K403" i="41"/>
  <c r="K267" i="41"/>
  <c r="K251" i="41"/>
  <c r="K272" i="41"/>
  <c r="K405" i="41"/>
  <c r="K404" i="41"/>
  <c r="K274" i="41"/>
  <c r="K250" i="41"/>
  <c r="Q268" i="41"/>
  <c r="Q249" i="41"/>
  <c r="Q403" i="41"/>
  <c r="Q412" i="41" s="1"/>
  <c r="Q32" i="65" s="1"/>
  <c r="Q110" i="65" s="1"/>
  <c r="Q404" i="41"/>
  <c r="Q413" i="41" s="1"/>
  <c r="Q33" i="65" s="1"/>
  <c r="Q111" i="65" s="1"/>
  <c r="Q274" i="41"/>
  <c r="Q269" i="41"/>
  <c r="Q267" i="41"/>
  <c r="Q272" i="41"/>
  <c r="Q251" i="41"/>
  <c r="Q250" i="41"/>
  <c r="Q405" i="41"/>
  <c r="Q414" i="41" s="1"/>
  <c r="Q34" i="65" s="1"/>
  <c r="Q112" i="65" s="1"/>
  <c r="Q273" i="41"/>
  <c r="L268" i="41"/>
  <c r="AB249" i="41"/>
  <c r="AB405" i="41"/>
  <c r="AB414" i="41" s="1"/>
  <c r="AB34" i="65" s="1"/>
  <c r="AB112" i="65" s="1"/>
  <c r="AB273" i="41"/>
  <c r="AB268" i="41"/>
  <c r="AB404" i="41"/>
  <c r="AB413" i="41" s="1"/>
  <c r="AB33" i="65" s="1"/>
  <c r="AB111" i="65" s="1"/>
  <c r="AB251" i="41"/>
  <c r="AB403" i="41"/>
  <c r="AB412" i="41" s="1"/>
  <c r="AB32" i="65" s="1"/>
  <c r="AB110" i="65" s="1"/>
  <c r="AB274" i="41"/>
  <c r="AB272" i="41"/>
  <c r="AB250" i="41"/>
  <c r="AB267" i="41"/>
  <c r="AB269" i="41"/>
  <c r="AJ269" i="41"/>
  <c r="AJ273" i="41"/>
  <c r="AJ267" i="41"/>
  <c r="AJ250" i="41"/>
  <c r="AJ403" i="41"/>
  <c r="AJ412" i="41" s="1"/>
  <c r="AJ32" i="65" s="1"/>
  <c r="AJ110" i="65" s="1"/>
  <c r="AJ249" i="41"/>
  <c r="AJ405" i="41"/>
  <c r="AJ414" i="41" s="1"/>
  <c r="AJ34" i="65" s="1"/>
  <c r="AJ112" i="65" s="1"/>
  <c r="AJ272" i="41"/>
  <c r="AJ268" i="41"/>
  <c r="AJ274" i="41"/>
  <c r="AJ251" i="41"/>
  <c r="AJ404" i="41"/>
  <c r="AJ413" i="41" s="1"/>
  <c r="AJ33" i="65" s="1"/>
  <c r="AJ111" i="65" s="1"/>
  <c r="AN196" i="105"/>
  <c r="AN118" i="105"/>
  <c r="AI250" i="41"/>
  <c r="AI249" i="41"/>
  <c r="AI404" i="41"/>
  <c r="AI413" i="41" s="1"/>
  <c r="AI33" i="65" s="1"/>
  <c r="AI111" i="65" s="1"/>
  <c r="AI274" i="41"/>
  <c r="AI267" i="41"/>
  <c r="AI251" i="41"/>
  <c r="AI403" i="41"/>
  <c r="AI412" i="41" s="1"/>
  <c r="AI32" i="65" s="1"/>
  <c r="AI110" i="65" s="1"/>
  <c r="AI405" i="41"/>
  <c r="AI414" i="41" s="1"/>
  <c r="AI34" i="65" s="1"/>
  <c r="AI112" i="65" s="1"/>
  <c r="AI272" i="41"/>
  <c r="AI273" i="41"/>
  <c r="AI268" i="41"/>
  <c r="AI269" i="41"/>
  <c r="AK251" i="41"/>
  <c r="AK269" i="41"/>
  <c r="AK249" i="41"/>
  <c r="AK268" i="41"/>
  <c r="AK272" i="41"/>
  <c r="AK274" i="41"/>
  <c r="AK267" i="41"/>
  <c r="AK403" i="41"/>
  <c r="AK412" i="41" s="1"/>
  <c r="AK32" i="65" s="1"/>
  <c r="AK110" i="65" s="1"/>
  <c r="AK121" i="65" s="1"/>
  <c r="AK150" i="65" s="1"/>
  <c r="AK55" i="105" s="1"/>
  <c r="AK95" i="105" s="1"/>
  <c r="AK250" i="41"/>
  <c r="AK405" i="41"/>
  <c r="AK414" i="41" s="1"/>
  <c r="AK34" i="65" s="1"/>
  <c r="AK112" i="65" s="1"/>
  <c r="AK123" i="65" s="1"/>
  <c r="AK152" i="65" s="1"/>
  <c r="AK57" i="105" s="1"/>
  <c r="AK97" i="105" s="1"/>
  <c r="AK273" i="41"/>
  <c r="AK404" i="41"/>
  <c r="AK413" i="41" s="1"/>
  <c r="AK33" i="65" s="1"/>
  <c r="AK111" i="65" s="1"/>
  <c r="AK122" i="65" s="1"/>
  <c r="AK151" i="65" s="1"/>
  <c r="AK56" i="105" s="1"/>
  <c r="AK96" i="105" s="1"/>
  <c r="AM404" i="41"/>
  <c r="AM413" i="41" s="1"/>
  <c r="AM33" i="65" s="1"/>
  <c r="AM111" i="65" s="1"/>
  <c r="AM122" i="65" s="1"/>
  <c r="AM151" i="65" s="1"/>
  <c r="AM56" i="105" s="1"/>
  <c r="AM96" i="105" s="1"/>
  <c r="AM267" i="41"/>
  <c r="AM272" i="41"/>
  <c r="AM268" i="41"/>
  <c r="AM405" i="41"/>
  <c r="AM414" i="41" s="1"/>
  <c r="AM34" i="65" s="1"/>
  <c r="AM112" i="65" s="1"/>
  <c r="AM123" i="65" s="1"/>
  <c r="AM152" i="65" s="1"/>
  <c r="AM57" i="105" s="1"/>
  <c r="AM97" i="105" s="1"/>
  <c r="AM269" i="41"/>
  <c r="AM274" i="41"/>
  <c r="AM250" i="41"/>
  <c r="AM403" i="41"/>
  <c r="AM412" i="41" s="1"/>
  <c r="AM32" i="65" s="1"/>
  <c r="AM110" i="65" s="1"/>
  <c r="AM121" i="65" s="1"/>
  <c r="AM150" i="65" s="1"/>
  <c r="AM55" i="105" s="1"/>
  <c r="AM95" i="105" s="1"/>
  <c r="AM273" i="41"/>
  <c r="AM249" i="41"/>
  <c r="AM251" i="41"/>
  <c r="AO250" i="41"/>
  <c r="AO274" i="41"/>
  <c r="AO269" i="41"/>
  <c r="AO403" i="41"/>
  <c r="AO412" i="41" s="1"/>
  <c r="AO32" i="65" s="1"/>
  <c r="AO110" i="65" s="1"/>
  <c r="AO121" i="65" s="1"/>
  <c r="AO150" i="65" s="1"/>
  <c r="AO55" i="105" s="1"/>
  <c r="AO95" i="105" s="1"/>
  <c r="AO405" i="41"/>
  <c r="AO414" i="41" s="1"/>
  <c r="AO34" i="65" s="1"/>
  <c r="AO112" i="65" s="1"/>
  <c r="AO123" i="65" s="1"/>
  <c r="AO152" i="65" s="1"/>
  <c r="AO57" i="105" s="1"/>
  <c r="AO97" i="105" s="1"/>
  <c r="AO251" i="41"/>
  <c r="AO267" i="41"/>
  <c r="AO273" i="41"/>
  <c r="AO249" i="41"/>
  <c r="AO268" i="41"/>
  <c r="AO272" i="41"/>
  <c r="AO404" i="41"/>
  <c r="AO413" i="41" s="1"/>
  <c r="AO33" i="65" s="1"/>
  <c r="AO111" i="65" s="1"/>
  <c r="AO122" i="65" s="1"/>
  <c r="AO151" i="65" s="1"/>
  <c r="AO56" i="105" s="1"/>
  <c r="AO96" i="105" s="1"/>
  <c r="AG35" i="82"/>
  <c r="AG124" i="65"/>
  <c r="AG153" i="65" s="1"/>
  <c r="AG58" i="105" s="1"/>
  <c r="AG98" i="105" s="1"/>
  <c r="AG133" i="65"/>
  <c r="AG162" i="65" s="1"/>
  <c r="AG67" i="105" s="1"/>
  <c r="AG142" i="65"/>
  <c r="AG171" i="65" s="1"/>
  <c r="AG76" i="105" s="1"/>
  <c r="AJ196" i="105"/>
  <c r="AJ118" i="105"/>
  <c r="AL403" i="41"/>
  <c r="AL412" i="41" s="1"/>
  <c r="AL32" i="65" s="1"/>
  <c r="AL110" i="65" s="1"/>
  <c r="AL267" i="41"/>
  <c r="AL272" i="41"/>
  <c r="AL404" i="41"/>
  <c r="AL413" i="41" s="1"/>
  <c r="AL33" i="65" s="1"/>
  <c r="AL111" i="65" s="1"/>
  <c r="AL249" i="41"/>
  <c r="AL251" i="41"/>
  <c r="AL274" i="41"/>
  <c r="AL273" i="41"/>
  <c r="AL405" i="41"/>
  <c r="AL414" i="41" s="1"/>
  <c r="AL34" i="65" s="1"/>
  <c r="AL112" i="65" s="1"/>
  <c r="AL269" i="41"/>
  <c r="AL268" i="41"/>
  <c r="AL250" i="41"/>
  <c r="AG424" i="41"/>
  <c r="AG237" i="41"/>
  <c r="AG293" i="41"/>
  <c r="AG295" i="41" s="1"/>
  <c r="R274" i="41" l="1"/>
  <c r="AI279" i="41" s="1"/>
  <c r="AI284" i="41" s="1"/>
  <c r="AI362" i="41" s="1"/>
  <c r="R405" i="41"/>
  <c r="R414" i="41" s="1"/>
  <c r="R34" i="65" s="1"/>
  <c r="R112" i="65" s="1"/>
  <c r="R132" i="65" s="1"/>
  <c r="R161" i="65" s="1"/>
  <c r="R66" i="105" s="1"/>
  <c r="R107" i="105" s="1"/>
  <c r="R267" i="41"/>
  <c r="R268" i="41"/>
  <c r="R273" i="41"/>
  <c r="R249" i="41"/>
  <c r="R403" i="41"/>
  <c r="R412" i="41" s="1"/>
  <c r="R32" i="65" s="1"/>
  <c r="R110" i="65" s="1"/>
  <c r="R251" i="41"/>
  <c r="R269" i="41"/>
  <c r="R272" i="41"/>
  <c r="R250" i="41"/>
  <c r="L273" i="41"/>
  <c r="W278" i="41" s="1"/>
  <c r="W283" i="41" s="1"/>
  <c r="L404" i="41"/>
  <c r="L413" i="41" s="1"/>
  <c r="L33" i="65" s="1"/>
  <c r="L111" i="65" s="1"/>
  <c r="L140" i="65" s="1"/>
  <c r="L169" i="65" s="1"/>
  <c r="L74" i="105" s="1"/>
  <c r="L116" i="105" s="1"/>
  <c r="L272" i="41"/>
  <c r="L250" i="41"/>
  <c r="L249" i="41"/>
  <c r="L405" i="41"/>
  <c r="L414" i="41" s="1"/>
  <c r="L34" i="65" s="1"/>
  <c r="L112" i="65" s="1"/>
  <c r="L141" i="65" s="1"/>
  <c r="L170" i="65" s="1"/>
  <c r="L75" i="105" s="1"/>
  <c r="L117" i="105" s="1"/>
  <c r="L403" i="41"/>
  <c r="L412" i="41" s="1"/>
  <c r="L32" i="65" s="1"/>
  <c r="L110" i="65" s="1"/>
  <c r="L130" i="65" s="1"/>
  <c r="L159" i="65" s="1"/>
  <c r="L64" i="105" s="1"/>
  <c r="L105" i="105" s="1"/>
  <c r="L269" i="41"/>
  <c r="L251" i="41"/>
  <c r="L274" i="41"/>
  <c r="AL118" i="105"/>
  <c r="AN272" i="41"/>
  <c r="AN251" i="41"/>
  <c r="AN273" i="41"/>
  <c r="AK278" i="41" s="1"/>
  <c r="AK283" i="41" s="1"/>
  <c r="AN249" i="41"/>
  <c r="AN269" i="41"/>
  <c r="AN267" i="41"/>
  <c r="AN403" i="41"/>
  <c r="AN412" i="41" s="1"/>
  <c r="AN32" i="65" s="1"/>
  <c r="AN110" i="65" s="1"/>
  <c r="AL32" i="82" s="1"/>
  <c r="AN250" i="41"/>
  <c r="AN405" i="41"/>
  <c r="AN414" i="41" s="1"/>
  <c r="AN34" i="65" s="1"/>
  <c r="AN112" i="65" s="1"/>
  <c r="AN141" i="65" s="1"/>
  <c r="AN170" i="65" s="1"/>
  <c r="AN75" i="105" s="1"/>
  <c r="AN268" i="41"/>
  <c r="AN404" i="41"/>
  <c r="AN413" i="41" s="1"/>
  <c r="AN33" i="65" s="1"/>
  <c r="AN111" i="65" s="1"/>
  <c r="AL33" i="82" s="1"/>
  <c r="AK102" i="105"/>
  <c r="AM102" i="105"/>
  <c r="AO102" i="105"/>
  <c r="Q131" i="65"/>
  <c r="Q160" i="65" s="1"/>
  <c r="Q65" i="105" s="1"/>
  <c r="Q106" i="105" s="1"/>
  <c r="Q140" i="65"/>
  <c r="Q169" i="65" s="1"/>
  <c r="Q74" i="105" s="1"/>
  <c r="Q116" i="105" s="1"/>
  <c r="Q33" i="82"/>
  <c r="Q122" i="65"/>
  <c r="Q151" i="65" s="1"/>
  <c r="Q56" i="105" s="1"/>
  <c r="Q96" i="105" s="1"/>
  <c r="AK34" i="82"/>
  <c r="AL141" i="65"/>
  <c r="AL170" i="65" s="1"/>
  <c r="AL75" i="105" s="1"/>
  <c r="AL123" i="65"/>
  <c r="AL152" i="65" s="1"/>
  <c r="AL57" i="105" s="1"/>
  <c r="AL97" i="105" s="1"/>
  <c r="AK32" i="82"/>
  <c r="AL121" i="65"/>
  <c r="AL150" i="65" s="1"/>
  <c r="AL55" i="105" s="1"/>
  <c r="AL95" i="105" s="1"/>
  <c r="AL139" i="65"/>
  <c r="AL168" i="65" s="1"/>
  <c r="AL73" i="105" s="1"/>
  <c r="AI122" i="65"/>
  <c r="AI151" i="65" s="1"/>
  <c r="AI56" i="105" s="1"/>
  <c r="AI96" i="105" s="1"/>
  <c r="AI33" i="82"/>
  <c r="AI140" i="65"/>
  <c r="AI169" i="65" s="1"/>
  <c r="AI74" i="105" s="1"/>
  <c r="AI116" i="105" s="1"/>
  <c r="R121" i="65"/>
  <c r="R150" i="65" s="1"/>
  <c r="R55" i="105" s="1"/>
  <c r="R95" i="105" s="1"/>
  <c r="R139" i="65"/>
  <c r="R168" i="65" s="1"/>
  <c r="R73" i="105" s="1"/>
  <c r="R115" i="105" s="1"/>
  <c r="R130" i="65"/>
  <c r="R159" i="65" s="1"/>
  <c r="R64" i="105" s="1"/>
  <c r="R105" i="105" s="1"/>
  <c r="R32" i="82"/>
  <c r="AB122" i="65"/>
  <c r="AB151" i="65" s="1"/>
  <c r="AB56" i="105" s="1"/>
  <c r="AB96" i="105" s="1"/>
  <c r="AB33" i="82"/>
  <c r="AB140" i="65"/>
  <c r="AB169" i="65" s="1"/>
  <c r="AB74" i="105" s="1"/>
  <c r="AB116" i="105" s="1"/>
  <c r="L131" i="65"/>
  <c r="L160" i="65" s="1"/>
  <c r="L65" i="105" s="1"/>
  <c r="L106" i="105" s="1"/>
  <c r="Q123" i="65"/>
  <c r="Q152" i="65" s="1"/>
  <c r="Q57" i="105" s="1"/>
  <c r="Q97" i="105" s="1"/>
  <c r="Q132" i="65"/>
  <c r="Q161" i="65" s="1"/>
  <c r="Q66" i="105" s="1"/>
  <c r="Q107" i="105" s="1"/>
  <c r="Q34" i="82"/>
  <c r="Q141" i="65"/>
  <c r="Q170" i="65" s="1"/>
  <c r="Q75" i="105" s="1"/>
  <c r="Q117" i="105" s="1"/>
  <c r="Q32" i="82"/>
  <c r="Q130" i="65"/>
  <c r="Q159" i="65" s="1"/>
  <c r="Q64" i="105" s="1"/>
  <c r="Q105" i="105" s="1"/>
  <c r="Q139" i="65"/>
  <c r="Q168" i="65" s="1"/>
  <c r="Q73" i="105" s="1"/>
  <c r="Q115" i="105" s="1"/>
  <c r="Q121" i="65"/>
  <c r="Q150" i="65" s="1"/>
  <c r="Q55" i="105" s="1"/>
  <c r="Q95" i="105" s="1"/>
  <c r="W32" i="82"/>
  <c r="W139" i="65"/>
  <c r="W168" i="65" s="1"/>
  <c r="W73" i="105" s="1"/>
  <c r="W115" i="105" s="1"/>
  <c r="W121" i="65"/>
  <c r="W150" i="65" s="1"/>
  <c r="W55" i="105" s="1"/>
  <c r="W95" i="105" s="1"/>
  <c r="AH34" i="82"/>
  <c r="AH123" i="65"/>
  <c r="AH152" i="65" s="1"/>
  <c r="AH57" i="105" s="1"/>
  <c r="AH97" i="105" s="1"/>
  <c r="AH132" i="65"/>
  <c r="AH161" i="65" s="1"/>
  <c r="AH66" i="105" s="1"/>
  <c r="AH107" i="105" s="1"/>
  <c r="AH141" i="65"/>
  <c r="AH170" i="65" s="1"/>
  <c r="AH75" i="105" s="1"/>
  <c r="AH117" i="105" s="1"/>
  <c r="W122" i="65"/>
  <c r="W151" i="65" s="1"/>
  <c r="W56" i="105" s="1"/>
  <c r="W96" i="105" s="1"/>
  <c r="W140" i="65"/>
  <c r="W169" i="65" s="1"/>
  <c r="W74" i="105" s="1"/>
  <c r="W116" i="105" s="1"/>
  <c r="W33" i="82"/>
  <c r="AJ141" i="65"/>
  <c r="AJ170" i="65" s="1"/>
  <c r="AJ75" i="105" s="1"/>
  <c r="AJ34" i="82"/>
  <c r="AJ132" i="65"/>
  <c r="AJ161" i="65" s="1"/>
  <c r="AJ66" i="105" s="1"/>
  <c r="AJ123" i="65"/>
  <c r="AJ152" i="65" s="1"/>
  <c r="AJ57" i="105" s="1"/>
  <c r="AJ97" i="105" s="1"/>
  <c r="AN279" i="41"/>
  <c r="AN284" i="41" s="1"/>
  <c r="AN362" i="41" s="1"/>
  <c r="AI123" i="65"/>
  <c r="AI152" i="65" s="1"/>
  <c r="AI57" i="105" s="1"/>
  <c r="AI97" i="105" s="1"/>
  <c r="AI34" i="82"/>
  <c r="AI141" i="65"/>
  <c r="AI170" i="65" s="1"/>
  <c r="AI75" i="105" s="1"/>
  <c r="AI117" i="105" s="1"/>
  <c r="AB34" i="82"/>
  <c r="AB123" i="65"/>
  <c r="AB152" i="65" s="1"/>
  <c r="AB57" i="105" s="1"/>
  <c r="AB97" i="105" s="1"/>
  <c r="AB141" i="65"/>
  <c r="AB170" i="65" s="1"/>
  <c r="AB75" i="105" s="1"/>
  <c r="AB117" i="105" s="1"/>
  <c r="AI32" i="82"/>
  <c r="AI139" i="65"/>
  <c r="AI168" i="65" s="1"/>
  <c r="AI73" i="105" s="1"/>
  <c r="AI115" i="105" s="1"/>
  <c r="AI121" i="65"/>
  <c r="AI150" i="65" s="1"/>
  <c r="AI55" i="105" s="1"/>
  <c r="AI95" i="105" s="1"/>
  <c r="AJ32" i="82"/>
  <c r="AJ121" i="65"/>
  <c r="AJ150" i="65" s="1"/>
  <c r="AJ55" i="105" s="1"/>
  <c r="AJ95" i="105" s="1"/>
  <c r="AJ130" i="65"/>
  <c r="AJ159" i="65" s="1"/>
  <c r="AJ64" i="105" s="1"/>
  <c r="AJ139" i="65"/>
  <c r="AJ168" i="65" s="1"/>
  <c r="AJ73" i="105" s="1"/>
  <c r="L32" i="82"/>
  <c r="L121" i="65"/>
  <c r="L150" i="65" s="1"/>
  <c r="L55" i="105" s="1"/>
  <c r="L95" i="105" s="1"/>
  <c r="AH33" i="82"/>
  <c r="AH131" i="65"/>
  <c r="AH160" i="65" s="1"/>
  <c r="AH65" i="105" s="1"/>
  <c r="AH106" i="105" s="1"/>
  <c r="AH140" i="65"/>
  <c r="AH169" i="65" s="1"/>
  <c r="AH74" i="105" s="1"/>
  <c r="AH116" i="105" s="1"/>
  <c r="AH122" i="65"/>
  <c r="AH151" i="65" s="1"/>
  <c r="AH56" i="105" s="1"/>
  <c r="AH96" i="105" s="1"/>
  <c r="AG196" i="105"/>
  <c r="AG118" i="105"/>
  <c r="R131" i="65"/>
  <c r="R160" i="65" s="1"/>
  <c r="R65" i="105" s="1"/>
  <c r="R106" i="105" s="1"/>
  <c r="R122" i="65"/>
  <c r="R151" i="65" s="1"/>
  <c r="R56" i="105" s="1"/>
  <c r="R96" i="105" s="1"/>
  <c r="R33" i="82"/>
  <c r="R140" i="65"/>
  <c r="R169" i="65" s="1"/>
  <c r="R74" i="105" s="1"/>
  <c r="R116" i="105" s="1"/>
  <c r="AJ33" i="82"/>
  <c r="AJ140" i="65"/>
  <c r="AJ169" i="65" s="1"/>
  <c r="AJ74" i="105" s="1"/>
  <c r="AJ122" i="65"/>
  <c r="AJ151" i="65" s="1"/>
  <c r="AJ56" i="105" s="1"/>
  <c r="AJ96" i="105" s="1"/>
  <c r="AJ131" i="65"/>
  <c r="AJ160" i="65" s="1"/>
  <c r="AJ65" i="105" s="1"/>
  <c r="AH130" i="65"/>
  <c r="AH159" i="65" s="1"/>
  <c r="AH64" i="105" s="1"/>
  <c r="AH105" i="105" s="1"/>
  <c r="AH121" i="65"/>
  <c r="AH150" i="65" s="1"/>
  <c r="AH55" i="105" s="1"/>
  <c r="AH95" i="105" s="1"/>
  <c r="AH32" i="82"/>
  <c r="AH139" i="65"/>
  <c r="AH168" i="65" s="1"/>
  <c r="AH73" i="105" s="1"/>
  <c r="AH115" i="105" s="1"/>
  <c r="AG249" i="41"/>
  <c r="AG267" i="41"/>
  <c r="AG274" i="41"/>
  <c r="AG279" i="41" s="1"/>
  <c r="AG284" i="41" s="1"/>
  <c r="AG362" i="41" s="1"/>
  <c r="AG364" i="41" s="1"/>
  <c r="AG366" i="41" s="1"/>
  <c r="AG368" i="41" s="1"/>
  <c r="AG393" i="41" s="1"/>
  <c r="AG272" i="41"/>
  <c r="AG277" i="41" s="1"/>
  <c r="AG282" i="41" s="1"/>
  <c r="AG404" i="41"/>
  <c r="AG251" i="41"/>
  <c r="AG268" i="41"/>
  <c r="AG273" i="41"/>
  <c r="AG278" i="41" s="1"/>
  <c r="AG283" i="41" s="1"/>
  <c r="AG403" i="41"/>
  <c r="AG405" i="41"/>
  <c r="AG269" i="41"/>
  <c r="AG250" i="41"/>
  <c r="AL122" i="65"/>
  <c r="AL151" i="65" s="1"/>
  <c r="AL56" i="105" s="1"/>
  <c r="AL96" i="105" s="1"/>
  <c r="AL140" i="65"/>
  <c r="AL169" i="65" s="1"/>
  <c r="AL74" i="105" s="1"/>
  <c r="AK33" i="82"/>
  <c r="AG185" i="105"/>
  <c r="AG108" i="105"/>
  <c r="AB121" i="65"/>
  <c r="AB150" i="65" s="1"/>
  <c r="AB55" i="105" s="1"/>
  <c r="AB95" i="105" s="1"/>
  <c r="AB32" i="82"/>
  <c r="AB139" i="65"/>
  <c r="AB168" i="65" s="1"/>
  <c r="AB73" i="105" s="1"/>
  <c r="AB115" i="105" s="1"/>
  <c r="W123" i="65"/>
  <c r="W152" i="65" s="1"/>
  <c r="W57" i="105" s="1"/>
  <c r="W97" i="105" s="1"/>
  <c r="W141" i="65"/>
  <c r="W170" i="65" s="1"/>
  <c r="W75" i="105" s="1"/>
  <c r="W117" i="105" s="1"/>
  <c r="W34" i="82"/>
  <c r="R141" i="65" l="1"/>
  <c r="R170" i="65" s="1"/>
  <c r="R75" i="105" s="1"/>
  <c r="R117" i="105" s="1"/>
  <c r="L139" i="65"/>
  <c r="L168" i="65" s="1"/>
  <c r="L73" i="105" s="1"/>
  <c r="L115" i="105" s="1"/>
  <c r="AK279" i="41"/>
  <c r="AK284" i="41" s="1"/>
  <c r="AK362" i="41" s="1"/>
  <c r="R123" i="65"/>
  <c r="R152" i="65" s="1"/>
  <c r="R57" i="105" s="1"/>
  <c r="R97" i="105" s="1"/>
  <c r="R34" i="82"/>
  <c r="AL279" i="41"/>
  <c r="AL284" i="41" s="1"/>
  <c r="AL362" i="41" s="1"/>
  <c r="AJ279" i="41"/>
  <c r="AJ284" i="41" s="1"/>
  <c r="AJ362" i="41" s="1"/>
  <c r="L279" i="41"/>
  <c r="L284" i="41" s="1"/>
  <c r="L362" i="41" s="1"/>
  <c r="Q364" i="41" s="1"/>
  <c r="Q366" i="41" s="1"/>
  <c r="Q368" i="41" s="1"/>
  <c r="Q393" i="41" s="1"/>
  <c r="L122" i="65"/>
  <c r="L151" i="65" s="1"/>
  <c r="L56" i="105" s="1"/>
  <c r="L96" i="105" s="1"/>
  <c r="L33" i="82"/>
  <c r="L123" i="65"/>
  <c r="L152" i="65" s="1"/>
  <c r="L57" i="105" s="1"/>
  <c r="L97" i="105" s="1"/>
  <c r="AO279" i="41"/>
  <c r="AO284" i="41" s="1"/>
  <c r="AO362" i="41" s="1"/>
  <c r="AH279" i="41"/>
  <c r="AH284" i="41" s="1"/>
  <c r="AH362" i="41" s="1"/>
  <c r="AB277" i="41"/>
  <c r="AB282" i="41" s="1"/>
  <c r="W279" i="41"/>
  <c r="W284" i="41" s="1"/>
  <c r="W362" i="41" s="1"/>
  <c r="Q279" i="41"/>
  <c r="Q284" i="41" s="1"/>
  <c r="Q362" i="41" s="1"/>
  <c r="AM279" i="41"/>
  <c r="AM284" i="41" s="1"/>
  <c r="AM362" i="41" s="1"/>
  <c r="AB279" i="41"/>
  <c r="AB284" i="41" s="1"/>
  <c r="AB362" i="41" s="1"/>
  <c r="K279" i="41"/>
  <c r="K284" i="41" s="1"/>
  <c r="K362" i="41" s="1"/>
  <c r="R279" i="41"/>
  <c r="R284" i="41" s="1"/>
  <c r="R362" i="41" s="1"/>
  <c r="L34" i="82"/>
  <c r="L132" i="65"/>
  <c r="L161" i="65" s="1"/>
  <c r="L66" i="105" s="1"/>
  <c r="L107" i="105" s="1"/>
  <c r="L112" i="105" s="1"/>
  <c r="K278" i="41"/>
  <c r="K283" i="41" s="1"/>
  <c r="AM278" i="41"/>
  <c r="AM283" i="41" s="1"/>
  <c r="AL278" i="41"/>
  <c r="AL283" i="41" s="1"/>
  <c r="AL298" i="41" s="1"/>
  <c r="AL304" i="41" s="1"/>
  <c r="AL391" i="41" s="1"/>
  <c r="AL395" i="41" s="1"/>
  <c r="AL277" i="41"/>
  <c r="AL282" i="41" s="1"/>
  <c r="AN278" i="41"/>
  <c r="AN283" i="41" s="1"/>
  <c r="AN330" i="41" s="1"/>
  <c r="AJ277" i="41"/>
  <c r="AJ282" i="41" s="1"/>
  <c r="K277" i="41"/>
  <c r="K282" i="41" s="1"/>
  <c r="AL34" i="82"/>
  <c r="L277" i="41"/>
  <c r="L282" i="41" s="1"/>
  <c r="AB278" i="41"/>
  <c r="AB283" i="41" s="1"/>
  <c r="AB330" i="41" s="1"/>
  <c r="AN277" i="41"/>
  <c r="AN282" i="41" s="1"/>
  <c r="R277" i="41"/>
  <c r="R282" i="41" s="1"/>
  <c r="AH277" i="41"/>
  <c r="AH282" i="41" s="1"/>
  <c r="Q278" i="41"/>
  <c r="Q283" i="41" s="1"/>
  <c r="Q330" i="41" s="1"/>
  <c r="AK277" i="41"/>
  <c r="AK282" i="41" s="1"/>
  <c r="AK298" i="41" s="1"/>
  <c r="AK304" i="41" s="1"/>
  <c r="AK391" i="41" s="1"/>
  <c r="AK395" i="41" s="1"/>
  <c r="Q277" i="41"/>
  <c r="Q282" i="41" s="1"/>
  <c r="AN123" i="65"/>
  <c r="AN152" i="65" s="1"/>
  <c r="AN57" i="105" s="1"/>
  <c r="AN97" i="105" s="1"/>
  <c r="AI277" i="41"/>
  <c r="AI282" i="41" s="1"/>
  <c r="AO277" i="41"/>
  <c r="AO282" i="41" s="1"/>
  <c r="W277" i="41"/>
  <c r="W282" i="41" s="1"/>
  <c r="AM277" i="41"/>
  <c r="AM282" i="41" s="1"/>
  <c r="AH278" i="41"/>
  <c r="AH283" i="41" s="1"/>
  <c r="R278" i="41"/>
  <c r="R283" i="41" s="1"/>
  <c r="R330" i="41" s="1"/>
  <c r="AJ278" i="41"/>
  <c r="AJ283" i="41" s="1"/>
  <c r="AJ330" i="41" s="1"/>
  <c r="AI278" i="41"/>
  <c r="AI283" i="41" s="1"/>
  <c r="AI330" i="41" s="1"/>
  <c r="AO278" i="41"/>
  <c r="AO283" i="41" s="1"/>
  <c r="AO330" i="41" s="1"/>
  <c r="L278" i="41"/>
  <c r="L283" i="41" s="1"/>
  <c r="AN121" i="65"/>
  <c r="AN150" i="65" s="1"/>
  <c r="AN55" i="105" s="1"/>
  <c r="AN95" i="105" s="1"/>
  <c r="AN139" i="65"/>
  <c r="AN168" i="65" s="1"/>
  <c r="AN73" i="105" s="1"/>
  <c r="AN193" i="105" s="1"/>
  <c r="AN122" i="65"/>
  <c r="AN151" i="65" s="1"/>
  <c r="AN56" i="105" s="1"/>
  <c r="AN96" i="105" s="1"/>
  <c r="AN140" i="65"/>
  <c r="AN169" i="65" s="1"/>
  <c r="AN74" i="105" s="1"/>
  <c r="AN194" i="105" s="1"/>
  <c r="AI122" i="105"/>
  <c r="AG298" i="41"/>
  <c r="AG304" i="41" s="1"/>
  <c r="AG391" i="41" s="1"/>
  <c r="AH102" i="105"/>
  <c r="AH174" i="105" s="1"/>
  <c r="AH65" i="82" s="1"/>
  <c r="AK330" i="41"/>
  <c r="Q122" i="105"/>
  <c r="AB102" i="105"/>
  <c r="AB65" i="82" s="1"/>
  <c r="AH122" i="105"/>
  <c r="AH148" i="105" s="1"/>
  <c r="Q102" i="105"/>
  <c r="Q174" i="105" s="1"/>
  <c r="Q65" i="82" s="1"/>
  <c r="L122" i="105"/>
  <c r="AI102" i="105"/>
  <c r="AI174" i="105" s="1"/>
  <c r="AI65" i="82" s="1"/>
  <c r="AH112" i="105"/>
  <c r="AH147" i="105" s="1"/>
  <c r="AM330" i="41"/>
  <c r="Q112" i="105"/>
  <c r="AB122" i="105"/>
  <c r="AG330" i="41"/>
  <c r="AG332" i="41" s="1"/>
  <c r="AG334" i="41" s="1"/>
  <c r="AG336" i="41" s="1"/>
  <c r="AG392" i="41" s="1"/>
  <c r="AJ102" i="105"/>
  <c r="AJ140" i="105" s="1"/>
  <c r="R102" i="105"/>
  <c r="R65" i="82" s="1"/>
  <c r="AL102" i="105"/>
  <c r="AL146" i="105" s="1"/>
  <c r="AK63" i="82" s="1"/>
  <c r="W102" i="105"/>
  <c r="R112" i="105"/>
  <c r="W122" i="105"/>
  <c r="R122" i="105"/>
  <c r="AL195" i="105"/>
  <c r="AL117" i="105"/>
  <c r="AJ193" i="105"/>
  <c r="AJ115" i="105"/>
  <c r="AN195" i="105"/>
  <c r="AN117" i="105"/>
  <c r="AJ105" i="105"/>
  <c r="AJ182" i="105"/>
  <c r="AJ195" i="105"/>
  <c r="AJ117" i="105"/>
  <c r="AJ183" i="105"/>
  <c r="AJ106" i="105"/>
  <c r="L102" i="105"/>
  <c r="AJ107" i="105"/>
  <c r="AJ184" i="105"/>
  <c r="AL193" i="105"/>
  <c r="AL115" i="105"/>
  <c r="AL116" i="105"/>
  <c r="AL194" i="105"/>
  <c r="AJ194" i="105"/>
  <c r="AJ116" i="105"/>
  <c r="W364" i="41" l="1"/>
  <c r="W366" i="41" s="1"/>
  <c r="W368" i="41" s="1"/>
  <c r="W393" i="41" s="1"/>
  <c r="AL330" i="41"/>
  <c r="AH330" i="41"/>
  <c r="W330" i="41"/>
  <c r="AM298" i="41"/>
  <c r="AM304" i="41" s="1"/>
  <c r="AM391" i="41" s="1"/>
  <c r="AM395" i="41" s="1"/>
  <c r="K364" i="41"/>
  <c r="K366" i="41" s="1"/>
  <c r="K368" i="41" s="1"/>
  <c r="K393" i="41" s="1"/>
  <c r="W298" i="41"/>
  <c r="W304" i="41" s="1"/>
  <c r="W391" i="41" s="1"/>
  <c r="W395" i="41" s="1"/>
  <c r="AM364" i="41"/>
  <c r="AM366" i="41" s="1"/>
  <c r="AM368" i="41" s="1"/>
  <c r="AM393" i="41" s="1"/>
  <c r="R364" i="41"/>
  <c r="R366" i="41" s="1"/>
  <c r="R368" i="41" s="1"/>
  <c r="R393" i="41" s="1"/>
  <c r="K298" i="41"/>
  <c r="K304" i="41" s="1"/>
  <c r="K391" i="41" s="1"/>
  <c r="K395" i="41" s="1"/>
  <c r="AO364" i="41"/>
  <c r="AO366" i="41" s="1"/>
  <c r="AO368" i="41" s="1"/>
  <c r="AO393" i="41" s="1"/>
  <c r="K330" i="41"/>
  <c r="AJ364" i="41"/>
  <c r="AJ366" i="41" s="1"/>
  <c r="AJ368" i="41" s="1"/>
  <c r="AJ393" i="41" s="1"/>
  <c r="AK364" i="41"/>
  <c r="AK366" i="41" s="1"/>
  <c r="AK368" i="41" s="1"/>
  <c r="AK393" i="41" s="1"/>
  <c r="AB364" i="41"/>
  <c r="AB366" i="41" s="1"/>
  <c r="AB368" i="41" s="1"/>
  <c r="AB393" i="41" s="1"/>
  <c r="AN364" i="41"/>
  <c r="AN366" i="41" s="1"/>
  <c r="AN368" i="41" s="1"/>
  <c r="AN393" i="41" s="1"/>
  <c r="AI364" i="41"/>
  <c r="AI366" i="41" s="1"/>
  <c r="AI368" i="41" s="1"/>
  <c r="AI393" i="41" s="1"/>
  <c r="AL364" i="41"/>
  <c r="AL366" i="41" s="1"/>
  <c r="AL368" i="41" s="1"/>
  <c r="AL393" i="41" s="1"/>
  <c r="L364" i="41"/>
  <c r="L366" i="41" s="1"/>
  <c r="L368" i="41" s="1"/>
  <c r="L393" i="41" s="1"/>
  <c r="AH364" i="41"/>
  <c r="AH366" i="41" s="1"/>
  <c r="AH368" i="41" s="1"/>
  <c r="AH393" i="41" s="1"/>
  <c r="AN298" i="41"/>
  <c r="AN304" i="41" s="1"/>
  <c r="AN391" i="41" s="1"/>
  <c r="AN395" i="41" s="1"/>
  <c r="L298" i="41"/>
  <c r="L304" i="41" s="1"/>
  <c r="L391" i="41" s="1"/>
  <c r="L395" i="41" s="1"/>
  <c r="AB298" i="41"/>
  <c r="AB304" i="41" s="1"/>
  <c r="AB391" i="41" s="1"/>
  <c r="AB395" i="41" s="1"/>
  <c r="Q298" i="41"/>
  <c r="Q304" i="41" s="1"/>
  <c r="Q391" i="41" s="1"/>
  <c r="Q395" i="41" s="1"/>
  <c r="AN116" i="105"/>
  <c r="AH298" i="41"/>
  <c r="AH304" i="41" s="1"/>
  <c r="AH391" i="41" s="1"/>
  <c r="AH395" i="41" s="1"/>
  <c r="AN115" i="105"/>
  <c r="R298" i="41"/>
  <c r="R304" i="41" s="1"/>
  <c r="R391" i="41" s="1"/>
  <c r="R395" i="41" s="1"/>
  <c r="AJ298" i="41"/>
  <c r="AJ304" i="41" s="1"/>
  <c r="AJ391" i="41" s="1"/>
  <c r="AJ395" i="41" s="1"/>
  <c r="AI298" i="41"/>
  <c r="AI304" i="41" s="1"/>
  <c r="AI391" i="41" s="1"/>
  <c r="AI395" i="41" s="1"/>
  <c r="L330" i="41"/>
  <c r="R332" i="41" s="1"/>
  <c r="R334" i="41" s="1"/>
  <c r="R336" i="41" s="1"/>
  <c r="R392" i="41" s="1"/>
  <c r="AO298" i="41"/>
  <c r="AO304" i="41" s="1"/>
  <c r="AO391" i="41" s="1"/>
  <c r="AO395" i="41" s="1"/>
  <c r="AN102" i="105"/>
  <c r="AN146" i="105" s="1"/>
  <c r="AL63" i="82" s="1"/>
  <c r="AL140" i="105"/>
  <c r="AK62" i="82" s="1"/>
  <c r="AG300" i="41"/>
  <c r="AG302" i="41" s="1"/>
  <c r="AL174" i="105"/>
  <c r="AK65" i="82" s="1"/>
  <c r="Q146" i="105"/>
  <c r="Q63" i="82" s="1"/>
  <c r="AH146" i="105"/>
  <c r="AH63" i="82" s="1"/>
  <c r="W332" i="41"/>
  <c r="W334" i="41" s="1"/>
  <c r="W336" i="41" s="1"/>
  <c r="W392" i="41" s="1"/>
  <c r="AN200" i="105"/>
  <c r="AJ174" i="105"/>
  <c r="AJ65" i="82" s="1"/>
  <c r="AJ146" i="105"/>
  <c r="AJ63" i="82" s="1"/>
  <c r="AJ122" i="105"/>
  <c r="AJ142" i="105" s="1"/>
  <c r="AJ200" i="105"/>
  <c r="AJ207" i="105" s="1"/>
  <c r="AJ74" i="82" s="1"/>
  <c r="AL122" i="105"/>
  <c r="AL200" i="105"/>
  <c r="AJ189" i="105"/>
  <c r="AJ206" i="105" s="1"/>
  <c r="AJ73" i="82" s="1"/>
  <c r="AJ112" i="105"/>
  <c r="AJ62" i="82"/>
  <c r="H72" i="89"/>
  <c r="AN122" i="105" l="1"/>
  <c r="AN142" i="105" s="1"/>
  <c r="AB300" i="41"/>
  <c r="AB302" i="41" s="1"/>
  <c r="AB332" i="41"/>
  <c r="AB334" i="41" s="1"/>
  <c r="AB336" i="41" s="1"/>
  <c r="AB392" i="41" s="1"/>
  <c r="AI332" i="41"/>
  <c r="AI334" i="41" s="1"/>
  <c r="AI336" i="41" s="1"/>
  <c r="AI392" i="41" s="1"/>
  <c r="AJ300" i="41"/>
  <c r="AJ302" i="41" s="1"/>
  <c r="AH300" i="41"/>
  <c r="AH302" i="41" s="1"/>
  <c r="R300" i="41"/>
  <c r="R302" i="41" s="1"/>
  <c r="W300" i="41"/>
  <c r="W302" i="41" s="1"/>
  <c r="K300" i="41"/>
  <c r="K302" i="41" s="1"/>
  <c r="AL300" i="41"/>
  <c r="AL302" i="41" s="1"/>
  <c r="AO300" i="41"/>
  <c r="AO302" i="41" s="1"/>
  <c r="Q300" i="41"/>
  <c r="Q302" i="41" s="1"/>
  <c r="AK300" i="41"/>
  <c r="AK302" i="41" s="1"/>
  <c r="AI300" i="41"/>
  <c r="AI302" i="41" s="1"/>
  <c r="AN300" i="41"/>
  <c r="AN302" i="41" s="1"/>
  <c r="AM300" i="41"/>
  <c r="AM302" i="41" s="1"/>
  <c r="L300" i="41"/>
  <c r="L302" i="41" s="1"/>
  <c r="K332" i="41"/>
  <c r="K334" i="41" s="1"/>
  <c r="K336" i="41" s="1"/>
  <c r="K392" i="41" s="1"/>
  <c r="AN174" i="105"/>
  <c r="AL65" i="82" s="1"/>
  <c r="AN140" i="105"/>
  <c r="AL62" i="82" s="1"/>
  <c r="AJ332" i="41"/>
  <c r="AJ334" i="41" s="1"/>
  <c r="AJ336" i="41" s="1"/>
  <c r="AJ392" i="41" s="1"/>
  <c r="AN332" i="41"/>
  <c r="AN334" i="41" s="1"/>
  <c r="AN336" i="41" s="1"/>
  <c r="AN392" i="41" s="1"/>
  <c r="AH332" i="41"/>
  <c r="AH334" i="41" s="1"/>
  <c r="AH336" i="41" s="1"/>
  <c r="AH392" i="41" s="1"/>
  <c r="AO332" i="41"/>
  <c r="AO334" i="41" s="1"/>
  <c r="AO336" i="41" s="1"/>
  <c r="AO392" i="41" s="1"/>
  <c r="L332" i="41"/>
  <c r="L334" i="41" s="1"/>
  <c r="L336" i="41" s="1"/>
  <c r="L392" i="41" s="1"/>
  <c r="AL332" i="41"/>
  <c r="AL334" i="41" s="1"/>
  <c r="AL336" i="41" s="1"/>
  <c r="AL392" i="41" s="1"/>
  <c r="Q332" i="41"/>
  <c r="Q334" i="41" s="1"/>
  <c r="Q336" i="41" s="1"/>
  <c r="Q392" i="41" s="1"/>
  <c r="AK332" i="41"/>
  <c r="AK334" i="41" s="1"/>
  <c r="AK336" i="41" s="1"/>
  <c r="AK392" i="41" s="1"/>
  <c r="AM332" i="41"/>
  <c r="AM334" i="41" s="1"/>
  <c r="AM336" i="41" s="1"/>
  <c r="AM392" i="41" s="1"/>
  <c r="AL207" i="105"/>
  <c r="AK74" i="82" s="1"/>
  <c r="AJ148" i="105"/>
  <c r="AN148" i="105"/>
  <c r="H80" i="89"/>
  <c r="AN207" i="105" l="1"/>
  <c r="AL74" i="82" s="1"/>
  <c r="H87" i="89"/>
  <c r="H61" i="41" l="1"/>
  <c r="H83" i="105"/>
  <c r="H126" i="105" s="1"/>
  <c r="H108" i="89" a="1"/>
  <c r="H108" i="89" s="1"/>
  <c r="H114" i="89" s="1"/>
  <c r="H67" i="41" l="1"/>
  <c r="H84" i="41" s="1"/>
  <c r="J37" i="55"/>
  <c r="A4" i="89"/>
  <c r="H88" i="105" l="1"/>
  <c r="H131" i="105" s="1"/>
  <c r="V190" i="41"/>
  <c r="V196" i="41" s="1"/>
  <c r="V198" i="41" s="1"/>
  <c r="R190" i="41"/>
  <c r="AN190" i="41"/>
  <c r="AI190" i="41"/>
  <c r="AJ190" i="41"/>
  <c r="K190" i="41"/>
  <c r="K207" i="41" s="1"/>
  <c r="L190" i="41"/>
  <c r="T190" i="41"/>
  <c r="T196" i="41" s="1"/>
  <c r="T198" i="41" s="1"/>
  <c r="AE190" i="41"/>
  <c r="AE196" i="41" s="1"/>
  <c r="AE198" i="41" s="1"/>
  <c r="W190" i="41"/>
  <c r="X190" i="41"/>
  <c r="X196" i="41" s="1"/>
  <c r="X198" i="41" s="1"/>
  <c r="U190" i="41"/>
  <c r="U196" i="41" s="1"/>
  <c r="U198" i="41" s="1"/>
  <c r="M190" i="41"/>
  <c r="M196" i="41" s="1"/>
  <c r="M198" i="41" s="1"/>
  <c r="AD190" i="41"/>
  <c r="AD196" i="41" s="1"/>
  <c r="AD198" i="41" s="1"/>
  <c r="Q190" i="41"/>
  <c r="AB190" i="41"/>
  <c r="AH190" i="41"/>
  <c r="Y190" i="41"/>
  <c r="Y196" i="41" s="1"/>
  <c r="Y198" i="41" s="1"/>
  <c r="N190" i="41"/>
  <c r="N196" i="41" s="1"/>
  <c r="N198" i="41" s="1"/>
  <c r="J190" i="41"/>
  <c r="AM190" i="41"/>
  <c r="AK190" i="41"/>
  <c r="AF190" i="41"/>
  <c r="AF196" i="41" s="1"/>
  <c r="AF198" i="41" s="1"/>
  <c r="AL190" i="41"/>
  <c r="P190" i="41"/>
  <c r="P196" i="41" s="1"/>
  <c r="P198" i="41" s="1"/>
  <c r="AO190" i="41"/>
  <c r="AG190" i="41"/>
  <c r="AG205" i="41" s="1"/>
  <c r="AG207" i="41" s="1"/>
  <c r="Z190" i="41"/>
  <c r="Z196" i="41" s="1"/>
  <c r="Z198" i="41" s="1"/>
  <c r="AA190" i="41"/>
  <c r="AA196" i="41" s="1"/>
  <c r="AA198" i="41" s="1"/>
  <c r="S190" i="41"/>
  <c r="S196" i="41" s="1"/>
  <c r="S198" i="41" s="1"/>
  <c r="AC190" i="41"/>
  <c r="AC196" i="41" s="1"/>
  <c r="AC198" i="41" s="1"/>
  <c r="O190" i="41"/>
  <c r="O196" i="41" s="1"/>
  <c r="O198" i="41" s="1"/>
  <c r="M224" i="41" l="1"/>
  <c r="M415" i="41" s="1"/>
  <c r="M35" i="65" s="1"/>
  <c r="M113" i="65" s="1"/>
  <c r="Z224" i="41"/>
  <c r="Z415" i="41" s="1"/>
  <c r="Z35" i="65" s="1"/>
  <c r="Z113" i="65" s="1"/>
  <c r="X224" i="41"/>
  <c r="X415" i="41" s="1"/>
  <c r="X35" i="65" s="1"/>
  <c r="X113" i="65" s="1"/>
  <c r="N224" i="41"/>
  <c r="N415" i="41" s="1"/>
  <c r="N35" i="65" s="1"/>
  <c r="N113" i="65" s="1"/>
  <c r="Y224" i="41"/>
  <c r="Y415" i="41" s="1"/>
  <c r="Y35" i="65" s="1"/>
  <c r="Y113" i="65" s="1"/>
  <c r="AA224" i="41"/>
  <c r="AA415" i="41" s="1"/>
  <c r="AA35" i="65" s="1"/>
  <c r="AA113" i="65" s="1"/>
  <c r="AE224" i="41"/>
  <c r="AE415" i="41" s="1"/>
  <c r="AE35" i="65" s="1"/>
  <c r="AE113" i="65" s="1"/>
  <c r="V224" i="41"/>
  <c r="V415" i="41" s="1"/>
  <c r="V35" i="65" s="1"/>
  <c r="V113" i="65" s="1"/>
  <c r="O224" i="41"/>
  <c r="O415" i="41" s="1"/>
  <c r="O35" i="65" s="1"/>
  <c r="O113" i="65" s="1"/>
  <c r="T224" i="41"/>
  <c r="T415" i="41" s="1"/>
  <c r="T35" i="65" s="1"/>
  <c r="T113" i="65" s="1"/>
  <c r="U224" i="41"/>
  <c r="U415" i="41" s="1"/>
  <c r="U35" i="65" s="1"/>
  <c r="U113" i="65" s="1"/>
  <c r="AC224" i="41"/>
  <c r="AC415" i="41" s="1"/>
  <c r="AC35" i="65" s="1"/>
  <c r="AC113" i="65" s="1"/>
  <c r="AF224" i="41"/>
  <c r="AF415" i="41" s="1"/>
  <c r="AF35" i="65" s="1"/>
  <c r="AF113" i="65" s="1"/>
  <c r="P224" i="41"/>
  <c r="P415" i="41" s="1"/>
  <c r="P35" i="65" s="1"/>
  <c r="P113" i="65" s="1"/>
  <c r="S224" i="41"/>
  <c r="S415" i="41" s="1"/>
  <c r="S35" i="65" s="1"/>
  <c r="S113" i="65" s="1"/>
  <c r="AD224" i="41"/>
  <c r="AD415" i="41" s="1"/>
  <c r="AD35" i="65" s="1"/>
  <c r="AD113" i="65" s="1"/>
  <c r="K413" i="41"/>
  <c r="K33" i="65" s="1"/>
  <c r="K111" i="65" s="1"/>
  <c r="K412" i="41"/>
  <c r="K32" i="65" s="1"/>
  <c r="K110" i="65" s="1"/>
  <c r="K414" i="41"/>
  <c r="K34" i="65" s="1"/>
  <c r="K112" i="65" s="1"/>
  <c r="J196" i="41"/>
  <c r="J198" i="41" s="1"/>
  <c r="AG414" i="41"/>
  <c r="AG34" i="65" s="1"/>
  <c r="AG112" i="65" s="1"/>
  <c r="AG413" i="41"/>
  <c r="AG33" i="65" s="1"/>
  <c r="AG111" i="65" s="1"/>
  <c r="AG412" i="41"/>
  <c r="AG32" i="65" s="1"/>
  <c r="AG110" i="65" s="1"/>
  <c r="AD35" i="82" l="1"/>
  <c r="AD142" i="65"/>
  <c r="AD171" i="65" s="1"/>
  <c r="AD76" i="105" s="1"/>
  <c r="AD124" i="65"/>
  <c r="AD153" i="65" s="1"/>
  <c r="AD58" i="105" s="1"/>
  <c r="AD98" i="105" s="1"/>
  <c r="AC124" i="65"/>
  <c r="AC153" i="65" s="1"/>
  <c r="AC58" i="105" s="1"/>
  <c r="AC98" i="105" s="1"/>
  <c r="AC35" i="82"/>
  <c r="AC142" i="65"/>
  <c r="AC171" i="65" s="1"/>
  <c r="AC76" i="105" s="1"/>
  <c r="V124" i="65"/>
  <c r="V153" i="65" s="1"/>
  <c r="V58" i="105" s="1"/>
  <c r="V98" i="105" s="1"/>
  <c r="V142" i="65"/>
  <c r="V171" i="65" s="1"/>
  <c r="V76" i="105" s="1"/>
  <c r="V133" i="65"/>
  <c r="V162" i="65" s="1"/>
  <c r="V67" i="105" s="1"/>
  <c r="V35" i="82"/>
  <c r="N124" i="65"/>
  <c r="N153" i="65" s="1"/>
  <c r="N58" i="105" s="1"/>
  <c r="N98" i="105" s="1"/>
  <c r="N35" i="82"/>
  <c r="N133" i="65"/>
  <c r="N162" i="65" s="1"/>
  <c r="N67" i="105" s="1"/>
  <c r="N142" i="65"/>
  <c r="N171" i="65" s="1"/>
  <c r="N76" i="105" s="1"/>
  <c r="AD226" i="41"/>
  <c r="AD228" i="41" s="1"/>
  <c r="AC226" i="41"/>
  <c r="AC228" i="41" s="1"/>
  <c r="V226" i="41"/>
  <c r="V228" i="41" s="1"/>
  <c r="N226" i="41"/>
  <c r="N228" i="41" s="1"/>
  <c r="S35" i="82"/>
  <c r="S142" i="65"/>
  <c r="S171" i="65" s="1"/>
  <c r="S76" i="105" s="1"/>
  <c r="S124" i="65"/>
  <c r="S153" i="65" s="1"/>
  <c r="S58" i="105" s="1"/>
  <c r="S98" i="105" s="1"/>
  <c r="S133" i="65"/>
  <c r="S162" i="65" s="1"/>
  <c r="S67" i="105" s="1"/>
  <c r="U133" i="65"/>
  <c r="U162" i="65" s="1"/>
  <c r="U67" i="105" s="1"/>
  <c r="U142" i="65"/>
  <c r="U171" i="65" s="1"/>
  <c r="U76" i="105" s="1"/>
  <c r="U35" i="82"/>
  <c r="U124" i="65"/>
  <c r="U153" i="65" s="1"/>
  <c r="U58" i="105" s="1"/>
  <c r="U98" i="105" s="1"/>
  <c r="AE124" i="65"/>
  <c r="AE153" i="65" s="1"/>
  <c r="AE58" i="105" s="1"/>
  <c r="AE98" i="105" s="1"/>
  <c r="AE35" i="82"/>
  <c r="AE142" i="65"/>
  <c r="AE171" i="65" s="1"/>
  <c r="AE76" i="105" s="1"/>
  <c r="X124" i="65"/>
  <c r="X153" i="65" s="1"/>
  <c r="X58" i="105" s="1"/>
  <c r="X98" i="105" s="1"/>
  <c r="X142" i="65"/>
  <c r="X171" i="65" s="1"/>
  <c r="X76" i="105" s="1"/>
  <c r="X35" i="82"/>
  <c r="J224" i="41"/>
  <c r="J415" i="41" s="1"/>
  <c r="J35" i="65" s="1"/>
  <c r="J113" i="65" s="1"/>
  <c r="S226" i="41"/>
  <c r="S228" i="41" s="1"/>
  <c r="U226" i="41"/>
  <c r="U228" i="41" s="1"/>
  <c r="AE226" i="41"/>
  <c r="AE228" i="41" s="1"/>
  <c r="X226" i="41"/>
  <c r="X228" i="41" s="1"/>
  <c r="P142" i="65"/>
  <c r="P171" i="65" s="1"/>
  <c r="P76" i="105" s="1"/>
  <c r="P35" i="82"/>
  <c r="P124" i="65"/>
  <c r="P153" i="65" s="1"/>
  <c r="P58" i="105" s="1"/>
  <c r="P98" i="105" s="1"/>
  <c r="P133" i="65"/>
  <c r="P162" i="65" s="1"/>
  <c r="P67" i="105" s="1"/>
  <c r="T124" i="65"/>
  <c r="T153" i="65" s="1"/>
  <c r="T58" i="105" s="1"/>
  <c r="T98" i="105" s="1"/>
  <c r="T133" i="65"/>
  <c r="T162" i="65" s="1"/>
  <c r="T67" i="105" s="1"/>
  <c r="T35" i="82"/>
  <c r="T142" i="65"/>
  <c r="T171" i="65" s="1"/>
  <c r="T76" i="105" s="1"/>
  <c r="AA35" i="82"/>
  <c r="AA142" i="65"/>
  <c r="AA171" i="65" s="1"/>
  <c r="AA76" i="105" s="1"/>
  <c r="AA124" i="65"/>
  <c r="AA153" i="65" s="1"/>
  <c r="AA58" i="105" s="1"/>
  <c r="AA98" i="105" s="1"/>
  <c r="Z142" i="65"/>
  <c r="Z171" i="65" s="1"/>
  <c r="Z76" i="105" s="1"/>
  <c r="Z124" i="65"/>
  <c r="Z153" i="65" s="1"/>
  <c r="Z58" i="105" s="1"/>
  <c r="Z98" i="105" s="1"/>
  <c r="Z35" i="82"/>
  <c r="P226" i="41"/>
  <c r="P228" i="41" s="1"/>
  <c r="T226" i="41"/>
  <c r="T228" i="41" s="1"/>
  <c r="AA226" i="41"/>
  <c r="AA228" i="41" s="1"/>
  <c r="Z226" i="41"/>
  <c r="Z228" i="41" s="1"/>
  <c r="AF35" i="82"/>
  <c r="AF142" i="65"/>
  <c r="AF171" i="65" s="1"/>
  <c r="AF76" i="105" s="1"/>
  <c r="AF124" i="65"/>
  <c r="AF153" i="65" s="1"/>
  <c r="AF58" i="105" s="1"/>
  <c r="AF98" i="105" s="1"/>
  <c r="O133" i="65"/>
  <c r="O162" i="65" s="1"/>
  <c r="O67" i="105" s="1"/>
  <c r="O124" i="65"/>
  <c r="O153" i="65" s="1"/>
  <c r="O58" i="105" s="1"/>
  <c r="O98" i="105" s="1"/>
  <c r="O142" i="65"/>
  <c r="O171" i="65" s="1"/>
  <c r="O76" i="105" s="1"/>
  <c r="O35" i="82"/>
  <c r="Y142" i="65"/>
  <c r="Y171" i="65" s="1"/>
  <c r="Y76" i="105" s="1"/>
  <c r="Y124" i="65"/>
  <c r="Y153" i="65" s="1"/>
  <c r="Y58" i="105" s="1"/>
  <c r="Y98" i="105" s="1"/>
  <c r="Y35" i="82"/>
  <c r="M35" i="82"/>
  <c r="M124" i="65"/>
  <c r="M153" i="65" s="1"/>
  <c r="M58" i="105" s="1"/>
  <c r="M98" i="105" s="1"/>
  <c r="M133" i="65"/>
  <c r="M162" i="65" s="1"/>
  <c r="M67" i="105" s="1"/>
  <c r="M142" i="65"/>
  <c r="M171" i="65" s="1"/>
  <c r="M76" i="105" s="1"/>
  <c r="AF226" i="41"/>
  <c r="AF228" i="41" s="1"/>
  <c r="O226" i="41"/>
  <c r="O228" i="41" s="1"/>
  <c r="Y226" i="41"/>
  <c r="Y228" i="41" s="1"/>
  <c r="M226" i="41"/>
  <c r="M228" i="41" s="1"/>
  <c r="AG33" i="82"/>
  <c r="AG140" i="65"/>
  <c r="AG169" i="65" s="1"/>
  <c r="AG74" i="105" s="1"/>
  <c r="AG122" i="65"/>
  <c r="AG151" i="65" s="1"/>
  <c r="AG56" i="105" s="1"/>
  <c r="AG96" i="105" s="1"/>
  <c r="AG131" i="65"/>
  <c r="AG160" i="65" s="1"/>
  <c r="AG65" i="105" s="1"/>
  <c r="AG123" i="65"/>
  <c r="AG152" i="65" s="1"/>
  <c r="AG57" i="105" s="1"/>
  <c r="AG97" i="105" s="1"/>
  <c r="AG34" i="82"/>
  <c r="AG141" i="65"/>
  <c r="AG170" i="65" s="1"/>
  <c r="AG75" i="105" s="1"/>
  <c r="AG132" i="65"/>
  <c r="AG161" i="65" s="1"/>
  <c r="AG66" i="105" s="1"/>
  <c r="K34" i="82"/>
  <c r="K141" i="65"/>
  <c r="K170" i="65" s="1"/>
  <c r="K75" i="105" s="1"/>
  <c r="K117" i="105" s="1"/>
  <c r="K132" i="65"/>
  <c r="K161" i="65" s="1"/>
  <c r="K66" i="105" s="1"/>
  <c r="K107" i="105" s="1"/>
  <c r="K123" i="65"/>
  <c r="K152" i="65" s="1"/>
  <c r="K57" i="105" s="1"/>
  <c r="K97" i="105" s="1"/>
  <c r="K32" i="82"/>
  <c r="K121" i="65"/>
  <c r="K150" i="65" s="1"/>
  <c r="K55" i="105" s="1"/>
  <c r="K95" i="105" s="1"/>
  <c r="K130" i="65"/>
  <c r="K159" i="65" s="1"/>
  <c r="K64" i="105" s="1"/>
  <c r="K105" i="105" s="1"/>
  <c r="K139" i="65"/>
  <c r="K168" i="65" s="1"/>
  <c r="K73" i="105" s="1"/>
  <c r="K115" i="105" s="1"/>
  <c r="K122" i="65"/>
  <c r="K151" i="65" s="1"/>
  <c r="K56" i="105" s="1"/>
  <c r="K96" i="105" s="1"/>
  <c r="K140" i="65"/>
  <c r="K169" i="65" s="1"/>
  <c r="K74" i="105" s="1"/>
  <c r="K116" i="105" s="1"/>
  <c r="K131" i="65"/>
  <c r="K160" i="65" s="1"/>
  <c r="K65" i="105" s="1"/>
  <c r="K106" i="105" s="1"/>
  <c r="K33" i="82"/>
  <c r="AG130" i="65"/>
  <c r="AG159" i="65" s="1"/>
  <c r="AG64" i="105" s="1"/>
  <c r="AG32" i="82"/>
  <c r="AG121" i="65"/>
  <c r="AG150" i="65" s="1"/>
  <c r="AG55" i="105" s="1"/>
  <c r="AG95" i="105" s="1"/>
  <c r="AG139" i="65"/>
  <c r="AG168" i="65" s="1"/>
  <c r="AG73" i="105" s="1"/>
  <c r="AG102" i="105" l="1"/>
  <c r="AG140" i="105" s="1"/>
  <c r="K112" i="105"/>
  <c r="K102" i="105"/>
  <c r="K146" i="105" s="1"/>
  <c r="K63" i="82" s="1"/>
  <c r="Y424" i="41"/>
  <c r="Y237" i="41"/>
  <c r="O424" i="41"/>
  <c r="O237" i="41"/>
  <c r="O293" i="41"/>
  <c r="O295" i="41" s="1"/>
  <c r="Y196" i="105"/>
  <c r="Y118" i="105"/>
  <c r="Z424" i="41"/>
  <c r="Z237" i="41"/>
  <c r="AA196" i="105"/>
  <c r="AA118" i="105"/>
  <c r="U118" i="105"/>
  <c r="U196" i="105"/>
  <c r="AC424" i="41"/>
  <c r="AC293" i="41"/>
  <c r="AC295" i="41" s="1"/>
  <c r="AC237" i="41"/>
  <c r="V118" i="105"/>
  <c r="V196" i="105"/>
  <c r="AF293" i="41"/>
  <c r="AF295" i="41" s="1"/>
  <c r="AF424" i="41"/>
  <c r="AF237" i="41"/>
  <c r="AA424" i="41"/>
  <c r="AA237" i="41"/>
  <c r="P196" i="105"/>
  <c r="P118" i="105"/>
  <c r="X118" i="105"/>
  <c r="X196" i="105"/>
  <c r="U185" i="105"/>
  <c r="U108" i="105"/>
  <c r="AD424" i="41"/>
  <c r="AD237" i="41"/>
  <c r="AD293" i="41"/>
  <c r="AD295" i="41" s="1"/>
  <c r="M118" i="105"/>
  <c r="M196" i="105"/>
  <c r="O118" i="105"/>
  <c r="O196" i="105"/>
  <c r="T237" i="41"/>
  <c r="T293" i="41"/>
  <c r="T295" i="41" s="1"/>
  <c r="Y293" i="41"/>
  <c r="Y295" i="41" s="1"/>
  <c r="T424" i="41"/>
  <c r="T196" i="105"/>
  <c r="T118" i="105"/>
  <c r="X237" i="41"/>
  <c r="X424" i="41"/>
  <c r="S185" i="105"/>
  <c r="S108" i="105"/>
  <c r="N118" i="105"/>
  <c r="N196" i="105"/>
  <c r="AC118" i="105"/>
  <c r="AC196" i="105"/>
  <c r="M185" i="105"/>
  <c r="M108" i="105"/>
  <c r="P424" i="41"/>
  <c r="P237" i="41"/>
  <c r="P293" i="41"/>
  <c r="P295" i="41" s="1"/>
  <c r="AE424" i="41"/>
  <c r="AE237" i="41"/>
  <c r="AE293" i="41"/>
  <c r="AE295" i="41" s="1"/>
  <c r="AE196" i="105"/>
  <c r="AE118" i="105"/>
  <c r="N185" i="105"/>
  <c r="N108" i="105"/>
  <c r="O108" i="105"/>
  <c r="O185" i="105"/>
  <c r="T108" i="105"/>
  <c r="T185" i="105"/>
  <c r="U293" i="41"/>
  <c r="U295" i="41" s="1"/>
  <c r="Z293" i="41"/>
  <c r="Z295" i="41" s="1"/>
  <c r="U424" i="41"/>
  <c r="U237" i="41"/>
  <c r="S196" i="105"/>
  <c r="S118" i="105"/>
  <c r="K122" i="105"/>
  <c r="S424" i="41"/>
  <c r="S293" i="41"/>
  <c r="S295" i="41" s="1"/>
  <c r="X293" i="41"/>
  <c r="X295" i="41" s="1"/>
  <c r="S237" i="41"/>
  <c r="M237" i="41"/>
  <c r="M293" i="41"/>
  <c r="M295" i="41" s="1"/>
  <c r="M424" i="41"/>
  <c r="AF196" i="105"/>
  <c r="AF118" i="105"/>
  <c r="Z196" i="105"/>
  <c r="Z118" i="105"/>
  <c r="P185" i="105"/>
  <c r="P108" i="105"/>
  <c r="J35" i="82"/>
  <c r="J124" i="65"/>
  <c r="J153" i="65" s="1"/>
  <c r="J58" i="105" s="1"/>
  <c r="J98" i="105" s="1"/>
  <c r="H98" i="105" s="1"/>
  <c r="J142" i="65"/>
  <c r="J171" i="65" s="1"/>
  <c r="J76" i="105" s="1"/>
  <c r="J133" i="65"/>
  <c r="J162" i="65" s="1"/>
  <c r="J67" i="105" s="1"/>
  <c r="N293" i="41"/>
  <c r="N295" i="41" s="1"/>
  <c r="N237" i="41"/>
  <c r="N424" i="41"/>
  <c r="AD118" i="105"/>
  <c r="AD196" i="105"/>
  <c r="J226" i="41"/>
  <c r="J228" i="41" s="1"/>
  <c r="V424" i="41"/>
  <c r="V293" i="41"/>
  <c r="V295" i="41" s="1"/>
  <c r="V237" i="41"/>
  <c r="AA293" i="41"/>
  <c r="AA295" i="41" s="1"/>
  <c r="V185" i="105"/>
  <c r="V108" i="105"/>
  <c r="AG184" i="105"/>
  <c r="AG107" i="105"/>
  <c r="AG182" i="105"/>
  <c r="AG105" i="105"/>
  <c r="AG195" i="105"/>
  <c r="AG117" i="105"/>
  <c r="AG183" i="105"/>
  <c r="AG106" i="105"/>
  <c r="K174" i="105"/>
  <c r="K65" i="82" s="1"/>
  <c r="AG194" i="105"/>
  <c r="AG116" i="105"/>
  <c r="AG193" i="105"/>
  <c r="AG115" i="105"/>
  <c r="AG146" i="105" l="1"/>
  <c r="AG63" i="82" s="1"/>
  <c r="AG174" i="105"/>
  <c r="AG65" i="82" s="1"/>
  <c r="AG189" i="105"/>
  <c r="AG206" i="105" s="1"/>
  <c r="AG73" i="82" s="1"/>
  <c r="AD251" i="41"/>
  <c r="AD269" i="41" s="1"/>
  <c r="AD274" i="41" s="1"/>
  <c r="AD279" i="41" s="1"/>
  <c r="AD284" i="41" s="1"/>
  <c r="AD362" i="41" s="1"/>
  <c r="AD364" i="41" s="1"/>
  <c r="AD366" i="41" s="1"/>
  <c r="AD249" i="41"/>
  <c r="AD267" i="41" s="1"/>
  <c r="AD272" i="41" s="1"/>
  <c r="AD277" i="41" s="1"/>
  <c r="AD282" i="41" s="1"/>
  <c r="AD250" i="41"/>
  <c r="AD268" i="41" s="1"/>
  <c r="AD273" i="41" s="1"/>
  <c r="AD278" i="41" s="1"/>
  <c r="AD283" i="41" s="1"/>
  <c r="AA251" i="41"/>
  <c r="AA269" i="41" s="1"/>
  <c r="AA274" i="41" s="1"/>
  <c r="AA250" i="41"/>
  <c r="AA268" i="41" s="1"/>
  <c r="AA273" i="41" s="1"/>
  <c r="AA249" i="41"/>
  <c r="AA267" i="41" s="1"/>
  <c r="AA272" i="41" s="1"/>
  <c r="M251" i="41"/>
  <c r="M269" i="41" s="1"/>
  <c r="M274" i="41" s="1"/>
  <c r="M279" i="41" s="1"/>
  <c r="M284" i="41" s="1"/>
  <c r="M362" i="41" s="1"/>
  <c r="M364" i="41" s="1"/>
  <c r="M366" i="41" s="1"/>
  <c r="M405" i="41"/>
  <c r="M414" i="41" s="1"/>
  <c r="M34" i="65" s="1"/>
  <c r="M112" i="65" s="1"/>
  <c r="M249" i="41"/>
  <c r="M267" i="41" s="1"/>
  <c r="M272" i="41" s="1"/>
  <c r="M277" i="41" s="1"/>
  <c r="M282" i="41" s="1"/>
  <c r="M250" i="41"/>
  <c r="M268" i="41" s="1"/>
  <c r="M273" i="41" s="1"/>
  <c r="M278" i="41" s="1"/>
  <c r="M283" i="41" s="1"/>
  <c r="U250" i="41"/>
  <c r="U268" i="41" s="1"/>
  <c r="U273" i="41" s="1"/>
  <c r="U251" i="41"/>
  <c r="U269" i="41" s="1"/>
  <c r="U274" i="41" s="1"/>
  <c r="U249" i="41"/>
  <c r="U267" i="41" s="1"/>
  <c r="U272" i="41" s="1"/>
  <c r="P250" i="41"/>
  <c r="P268" i="41" s="1"/>
  <c r="P273" i="41" s="1"/>
  <c r="P278" i="41" s="1"/>
  <c r="P283" i="41" s="1"/>
  <c r="P251" i="41"/>
  <c r="P269" i="41" s="1"/>
  <c r="P274" i="41" s="1"/>
  <c r="P279" i="41" s="1"/>
  <c r="P284" i="41" s="1"/>
  <c r="P362" i="41" s="1"/>
  <c r="P364" i="41" s="1"/>
  <c r="P366" i="41" s="1"/>
  <c r="P249" i="41"/>
  <c r="P267" i="41" s="1"/>
  <c r="P272" i="41" s="1"/>
  <c r="P277" i="41" s="1"/>
  <c r="P282" i="41" s="1"/>
  <c r="AG122" i="105"/>
  <c r="AG148" i="105" s="1"/>
  <c r="S251" i="41"/>
  <c r="S269" i="41" s="1"/>
  <c r="S274" i="41" s="1"/>
  <c r="S250" i="41"/>
  <c r="S268" i="41" s="1"/>
  <c r="S273" i="41" s="1"/>
  <c r="S249" i="41"/>
  <c r="S267" i="41" s="1"/>
  <c r="S272" i="41" s="1"/>
  <c r="T251" i="41"/>
  <c r="T269" i="41" s="1"/>
  <c r="T274" i="41" s="1"/>
  <c r="T249" i="41"/>
  <c r="T267" i="41" s="1"/>
  <c r="T272" i="41" s="1"/>
  <c r="T250" i="41"/>
  <c r="T268" i="41" s="1"/>
  <c r="T273" i="41" s="1"/>
  <c r="AF251" i="41"/>
  <c r="AF269" i="41" s="1"/>
  <c r="AF274" i="41" s="1"/>
  <c r="AF279" i="41" s="1"/>
  <c r="AF284" i="41" s="1"/>
  <c r="AF362" i="41" s="1"/>
  <c r="AF364" i="41" s="1"/>
  <c r="AF366" i="41" s="1"/>
  <c r="AF250" i="41"/>
  <c r="AF268" i="41" s="1"/>
  <c r="AF273" i="41" s="1"/>
  <c r="AF278" i="41" s="1"/>
  <c r="AF283" i="41" s="1"/>
  <c r="AF249" i="41"/>
  <c r="AF267" i="41" s="1"/>
  <c r="AF272" i="41" s="1"/>
  <c r="AF277" i="41" s="1"/>
  <c r="AF282" i="41" s="1"/>
  <c r="J237" i="41"/>
  <c r="J424" i="41"/>
  <c r="H424" i="41" s="1"/>
  <c r="H230" i="41"/>
  <c r="J293" i="41"/>
  <c r="J295" i="41" s="1"/>
  <c r="AG200" i="105"/>
  <c r="AG207" i="105" s="1"/>
  <c r="AG74" i="82" s="1"/>
  <c r="AG112" i="105"/>
  <c r="AG147" i="105" s="1"/>
  <c r="N249" i="41"/>
  <c r="N267" i="41" s="1"/>
  <c r="N272" i="41" s="1"/>
  <c r="N277" i="41" s="1"/>
  <c r="N282" i="41" s="1"/>
  <c r="N250" i="41"/>
  <c r="N268" i="41" s="1"/>
  <c r="N273" i="41" s="1"/>
  <c r="N278" i="41" s="1"/>
  <c r="N283" i="41" s="1"/>
  <c r="N251" i="41"/>
  <c r="N269" i="41" s="1"/>
  <c r="N274" i="41" s="1"/>
  <c r="N279" i="41" s="1"/>
  <c r="N284" i="41" s="1"/>
  <c r="N362" i="41" s="1"/>
  <c r="N364" i="41" s="1"/>
  <c r="N366" i="41" s="1"/>
  <c r="O249" i="41"/>
  <c r="O267" i="41" s="1"/>
  <c r="O272" i="41" s="1"/>
  <c r="O277" i="41" s="1"/>
  <c r="O282" i="41" s="1"/>
  <c r="O250" i="41"/>
  <c r="O268" i="41" s="1"/>
  <c r="O273" i="41" s="1"/>
  <c r="O278" i="41" s="1"/>
  <c r="O283" i="41" s="1"/>
  <c r="O251" i="41"/>
  <c r="O269" i="41" s="1"/>
  <c r="O274" i="41" s="1"/>
  <c r="O279" i="41" s="1"/>
  <c r="O284" i="41" s="1"/>
  <c r="O362" i="41" s="1"/>
  <c r="O364" i="41" s="1"/>
  <c r="O366" i="41" s="1"/>
  <c r="V251" i="41"/>
  <c r="V269" i="41" s="1"/>
  <c r="V274" i="41" s="1"/>
  <c r="V250" i="41"/>
  <c r="V268" i="41" s="1"/>
  <c r="V273" i="41" s="1"/>
  <c r="V249" i="41"/>
  <c r="V267" i="41" s="1"/>
  <c r="V272" i="41" s="1"/>
  <c r="X249" i="41"/>
  <c r="X267" i="41" s="1"/>
  <c r="X272" i="41" s="1"/>
  <c r="X250" i="41"/>
  <c r="X268" i="41" s="1"/>
  <c r="X273" i="41" s="1"/>
  <c r="X251" i="41"/>
  <c r="X269" i="41" s="1"/>
  <c r="X274" i="41" s="1"/>
  <c r="J185" i="105"/>
  <c r="J108" i="105"/>
  <c r="H108" i="105" s="1"/>
  <c r="Y249" i="41"/>
  <c r="Y267" i="41" s="1"/>
  <c r="Y272" i="41" s="1"/>
  <c r="Y250" i="41"/>
  <c r="Y268" i="41" s="1"/>
  <c r="Y273" i="41" s="1"/>
  <c r="Y251" i="41"/>
  <c r="Y269" i="41" s="1"/>
  <c r="Y274" i="41" s="1"/>
  <c r="AC250" i="41"/>
  <c r="AC268" i="41" s="1"/>
  <c r="AC273" i="41" s="1"/>
  <c r="AC278" i="41" s="1"/>
  <c r="AC283" i="41" s="1"/>
  <c r="AC251" i="41"/>
  <c r="AC269" i="41" s="1"/>
  <c r="AC249" i="41"/>
  <c r="AC267" i="41" s="1"/>
  <c r="AC272" i="41" s="1"/>
  <c r="AC277" i="41" s="1"/>
  <c r="AC282" i="41" s="1"/>
  <c r="J196" i="105"/>
  <c r="J118" i="105"/>
  <c r="H118" i="105" s="1"/>
  <c r="AE249" i="41"/>
  <c r="AE267" i="41" s="1"/>
  <c r="AE272" i="41" s="1"/>
  <c r="AE277" i="41" s="1"/>
  <c r="AE282" i="41" s="1"/>
  <c r="AE251" i="41"/>
  <c r="AE269" i="41" s="1"/>
  <c r="AE274" i="41" s="1"/>
  <c r="AE279" i="41" s="1"/>
  <c r="AE284" i="41" s="1"/>
  <c r="AE362" i="41" s="1"/>
  <c r="AE364" i="41" s="1"/>
  <c r="AE366" i="41" s="1"/>
  <c r="AE250" i="41"/>
  <c r="AE268" i="41" s="1"/>
  <c r="AE273" i="41" s="1"/>
  <c r="AE278" i="41" s="1"/>
  <c r="AE283" i="41" s="1"/>
  <c r="Z249" i="41"/>
  <c r="Z267" i="41" s="1"/>
  <c r="Z272" i="41" s="1"/>
  <c r="Z250" i="41"/>
  <c r="Z268" i="41" s="1"/>
  <c r="Z273" i="41" s="1"/>
  <c r="Z251" i="41"/>
  <c r="Z269" i="41" s="1"/>
  <c r="Z274" i="41" s="1"/>
  <c r="AG62" i="82"/>
  <c r="AD330" i="41" l="1"/>
  <c r="AD332" i="41" s="1"/>
  <c r="AD334" i="41" s="1"/>
  <c r="N298" i="41"/>
  <c r="N300" i="41" s="1"/>
  <c r="N302" i="41" s="1"/>
  <c r="N304" i="41" s="1"/>
  <c r="N391" i="41" s="1"/>
  <c r="M298" i="41"/>
  <c r="M300" i="41" s="1"/>
  <c r="M302" i="41" s="1"/>
  <c r="M304" i="41" s="1"/>
  <c r="M391" i="41" s="1"/>
  <c r="O330" i="41"/>
  <c r="O332" i="41" s="1"/>
  <c r="O334" i="41" s="1"/>
  <c r="O298" i="41"/>
  <c r="O300" i="41" s="1"/>
  <c r="O302" i="41" s="1"/>
  <c r="O304" i="41" s="1"/>
  <c r="O391" i="41" s="1"/>
  <c r="AA278" i="41"/>
  <c r="AA283" i="41" s="1"/>
  <c r="V278" i="41"/>
  <c r="V283" i="41" s="1"/>
  <c r="S279" i="41"/>
  <c r="S284" i="41" s="1"/>
  <c r="S362" i="41" s="1"/>
  <c r="X279" i="41"/>
  <c r="X284" i="41" s="1"/>
  <c r="X362" i="41" s="1"/>
  <c r="AD298" i="41"/>
  <c r="AD300" i="41" s="1"/>
  <c r="AD302" i="41" s="1"/>
  <c r="AD304" i="41" s="1"/>
  <c r="AD391" i="41" s="1"/>
  <c r="AE330" i="41"/>
  <c r="AE332" i="41" s="1"/>
  <c r="AE334" i="41" s="1"/>
  <c r="AA277" i="41"/>
  <c r="AA282" i="41" s="1"/>
  <c r="V277" i="41"/>
  <c r="V282" i="41" s="1"/>
  <c r="AF330" i="41"/>
  <c r="AF332" i="41" s="1"/>
  <c r="AF334" i="41" s="1"/>
  <c r="X278" i="41"/>
  <c r="X283" i="41" s="1"/>
  <c r="S278" i="41"/>
  <c r="S283" i="41" s="1"/>
  <c r="P330" i="41"/>
  <c r="P332" i="41" s="1"/>
  <c r="P334" i="41" s="1"/>
  <c r="M132" i="65"/>
  <c r="M161" i="65" s="1"/>
  <c r="M66" i="105" s="1"/>
  <c r="M123" i="65"/>
  <c r="M152" i="65" s="1"/>
  <c r="M57" i="105" s="1"/>
  <c r="M97" i="105" s="1"/>
  <c r="M34" i="82"/>
  <c r="M141" i="65"/>
  <c r="M170" i="65" s="1"/>
  <c r="M75" i="105" s="1"/>
  <c r="T277" i="41"/>
  <c r="T282" i="41" s="1"/>
  <c r="Y277" i="41"/>
  <c r="Y282" i="41" s="1"/>
  <c r="Z279" i="41"/>
  <c r="Z284" i="41" s="1"/>
  <c r="Z362" i="41" s="1"/>
  <c r="U279" i="41"/>
  <c r="U284" i="41" s="1"/>
  <c r="U362" i="41" s="1"/>
  <c r="AE298" i="41"/>
  <c r="AE300" i="41" s="1"/>
  <c r="AE302" i="41" s="1"/>
  <c r="AE304" i="41" s="1"/>
  <c r="AE391" i="41" s="1"/>
  <c r="AC274" i="41"/>
  <c r="AC279" i="41" s="1"/>
  <c r="AC284" i="41" s="1"/>
  <c r="AC362" i="41" s="1"/>
  <c r="AC364" i="41" s="1"/>
  <c r="AC366" i="41" s="1"/>
  <c r="AA279" i="41"/>
  <c r="AA284" i="41" s="1"/>
  <c r="AA362" i="41" s="1"/>
  <c r="V279" i="41"/>
  <c r="V284" i="41" s="1"/>
  <c r="V362" i="41" s="1"/>
  <c r="T278" i="41"/>
  <c r="T283" i="41" s="1"/>
  <c r="Y278" i="41"/>
  <c r="Y283" i="41" s="1"/>
  <c r="U277" i="41"/>
  <c r="U282" i="41" s="1"/>
  <c r="Z277" i="41"/>
  <c r="Z282" i="41" s="1"/>
  <c r="J249" i="41"/>
  <c r="J250" i="41"/>
  <c r="J268" i="41" s="1"/>
  <c r="J273" i="41" s="1"/>
  <c r="J278" i="41" s="1"/>
  <c r="J283" i="41" s="1"/>
  <c r="J251" i="41"/>
  <c r="J269" i="41" s="1"/>
  <c r="J274" i="41" s="1"/>
  <c r="J279" i="41" s="1"/>
  <c r="J284" i="41" s="1"/>
  <c r="J362" i="41" s="1"/>
  <c r="J364" i="41" s="1"/>
  <c r="J366" i="41" s="1"/>
  <c r="N330" i="41"/>
  <c r="N332" i="41" s="1"/>
  <c r="N334" i="41" s="1"/>
  <c r="T279" i="41"/>
  <c r="T284" i="41" s="1"/>
  <c r="T362" i="41" s="1"/>
  <c r="Y279" i="41"/>
  <c r="Y284" i="41" s="1"/>
  <c r="Y362" i="41" s="1"/>
  <c r="U278" i="41"/>
  <c r="U283" i="41" s="1"/>
  <c r="Z278" i="41"/>
  <c r="Z283" i="41" s="1"/>
  <c r="AF298" i="41"/>
  <c r="AF300" i="41" s="1"/>
  <c r="AF302" i="41" s="1"/>
  <c r="AF304" i="41" s="1"/>
  <c r="AF391" i="41" s="1"/>
  <c r="S277" i="41"/>
  <c r="S282" i="41" s="1"/>
  <c r="X277" i="41"/>
  <c r="X282" i="41" s="1"/>
  <c r="P298" i="41"/>
  <c r="P300" i="41" s="1"/>
  <c r="P302" i="41" s="1"/>
  <c r="P304" i="41" s="1"/>
  <c r="P391" i="41" s="1"/>
  <c r="M330" i="41"/>
  <c r="M332" i="41" s="1"/>
  <c r="M334" i="41" s="1"/>
  <c r="S330" i="41" l="1"/>
  <c r="X330" i="41"/>
  <c r="U330" i="41"/>
  <c r="S298" i="41"/>
  <c r="Z330" i="41"/>
  <c r="X298" i="41"/>
  <c r="T330" i="41"/>
  <c r="AC330" i="41"/>
  <c r="AC332" i="41" s="1"/>
  <c r="AC334" i="41" s="1"/>
  <c r="AA364" i="41"/>
  <c r="AA366" i="41" s="1"/>
  <c r="V364" i="41"/>
  <c r="V366" i="41" s="1"/>
  <c r="AC298" i="41"/>
  <c r="AC300" i="41" s="1"/>
  <c r="AC302" i="41" s="1"/>
  <c r="AC304" i="41" s="1"/>
  <c r="AC391" i="41" s="1"/>
  <c r="M195" i="105"/>
  <c r="M117" i="105"/>
  <c r="Y259" i="41" a="1"/>
  <c r="Y259" i="41" s="1"/>
  <c r="Y264" i="41" s="1"/>
  <c r="AN259" i="41" a="1"/>
  <c r="AN259" i="41" s="1"/>
  <c r="AN264" i="41" s="1"/>
  <c r="AN400" i="41" s="1"/>
  <c r="AI259" i="41" a="1"/>
  <c r="AI259" i="41" s="1"/>
  <c r="AI264" i="41" s="1"/>
  <c r="AI400" i="41" s="1"/>
  <c r="M259" i="41" a="1"/>
  <c r="M259" i="41" s="1"/>
  <c r="M264" i="41" s="1"/>
  <c r="M309" i="41" s="1"/>
  <c r="AC259" i="41" a="1"/>
  <c r="AC259" i="41" s="1"/>
  <c r="AC264" i="41" s="1"/>
  <c r="AL259" i="41" a="1"/>
  <c r="AL259" i="41" s="1"/>
  <c r="AL264" i="41" s="1"/>
  <c r="AL400" i="41" s="1"/>
  <c r="Q259" i="41" a="1"/>
  <c r="Q259" i="41" s="1"/>
  <c r="Q264" i="41" s="1"/>
  <c r="Q400" i="41" s="1"/>
  <c r="AB259" i="41" a="1"/>
  <c r="AB259" i="41" s="1"/>
  <c r="AB264" i="41" s="1"/>
  <c r="AB400" i="41" s="1"/>
  <c r="Z259" i="41" a="1"/>
  <c r="Z259" i="41" s="1"/>
  <c r="Z264" i="41" s="1"/>
  <c r="V259" i="41" a="1"/>
  <c r="V259" i="41" s="1"/>
  <c r="V264" i="41" s="1"/>
  <c r="AD259" i="41" a="1"/>
  <c r="AD259" i="41" s="1"/>
  <c r="AD264" i="41" s="1"/>
  <c r="AG259" i="41" a="1"/>
  <c r="AG259" i="41" s="1"/>
  <c r="AG264" i="41" s="1"/>
  <c r="AK259" i="41" a="1"/>
  <c r="AK259" i="41" s="1"/>
  <c r="AK264" i="41" s="1"/>
  <c r="AK400" i="41" s="1"/>
  <c r="AF259" i="41" a="1"/>
  <c r="AF259" i="41" s="1"/>
  <c r="AF264" i="41" s="1"/>
  <c r="AF309" i="41" s="1"/>
  <c r="P259" i="41" a="1"/>
  <c r="P259" i="41" s="1"/>
  <c r="P264" i="41" s="1"/>
  <c r="U259" i="41" a="1"/>
  <c r="U259" i="41" s="1"/>
  <c r="U264" i="41" s="1"/>
  <c r="K259" i="41" a="1"/>
  <c r="K259" i="41" s="1"/>
  <c r="K264" i="41" s="1"/>
  <c r="K400" i="41" s="1"/>
  <c r="AJ259" i="41" a="1"/>
  <c r="AJ259" i="41" s="1"/>
  <c r="AJ264" i="41" s="1"/>
  <c r="AJ400" i="41" s="1"/>
  <c r="X259" i="41" a="1"/>
  <c r="X259" i="41" s="1"/>
  <c r="X264" i="41" s="1"/>
  <c r="T259" i="41" a="1"/>
  <c r="T259" i="41" s="1"/>
  <c r="T264" i="41" s="1"/>
  <c r="O259" i="41" a="1"/>
  <c r="O259" i="41" s="1"/>
  <c r="O264" i="41" s="1"/>
  <c r="L259" i="41" a="1"/>
  <c r="L259" i="41" s="1"/>
  <c r="L264" i="41" s="1"/>
  <c r="L400" i="41" s="1"/>
  <c r="AO259" i="41" a="1"/>
  <c r="AO259" i="41" s="1"/>
  <c r="AO264" i="41" s="1"/>
  <c r="AO400" i="41" s="1"/>
  <c r="W259" i="41" a="1"/>
  <c r="W259" i="41" s="1"/>
  <c r="W264" i="41" s="1"/>
  <c r="W400" i="41" s="1"/>
  <c r="AM259" i="41" a="1"/>
  <c r="AM259" i="41" s="1"/>
  <c r="AM264" i="41" s="1"/>
  <c r="AM400" i="41" s="1"/>
  <c r="AA259" i="41" a="1"/>
  <c r="AA259" i="41" s="1"/>
  <c r="AA264" i="41" s="1"/>
  <c r="N259" i="41" a="1"/>
  <c r="N259" i="41" s="1"/>
  <c r="N264" i="41" s="1"/>
  <c r="N309" i="41" s="1"/>
  <c r="R259" i="41" a="1"/>
  <c r="R259" i="41" s="1"/>
  <c r="R264" i="41" s="1"/>
  <c r="R400" i="41" s="1"/>
  <c r="AH259" i="41" a="1"/>
  <c r="AH259" i="41" s="1"/>
  <c r="AH264" i="41" s="1"/>
  <c r="AH400" i="41" s="1"/>
  <c r="AE259" i="41" a="1"/>
  <c r="AE259" i="41" s="1"/>
  <c r="AE264" i="41" s="1"/>
  <c r="S259" i="41" a="1"/>
  <c r="S259" i="41" s="1"/>
  <c r="S264" i="41" s="1"/>
  <c r="J259" i="41" a="1"/>
  <c r="J259" i="41" s="1"/>
  <c r="J264" i="41" s="1"/>
  <c r="S364" i="41"/>
  <c r="S366" i="41" s="1"/>
  <c r="X364" i="41"/>
  <c r="X366" i="41" s="1"/>
  <c r="V298" i="41"/>
  <c r="AC258" i="41" a="1"/>
  <c r="AC258" i="41" s="1"/>
  <c r="AC263" i="41" s="1"/>
  <c r="N258" i="41" a="1"/>
  <c r="N258" i="41" s="1"/>
  <c r="N263" i="41" s="1"/>
  <c r="N308" i="41" s="1"/>
  <c r="AN258" i="41" a="1"/>
  <c r="AN258" i="41" s="1"/>
  <c r="AN263" i="41" s="1"/>
  <c r="AN399" i="41" s="1"/>
  <c r="S258" i="41" a="1"/>
  <c r="S258" i="41" s="1"/>
  <c r="S263" i="41" s="1"/>
  <c r="P258" i="41" a="1"/>
  <c r="P258" i="41" s="1"/>
  <c r="P263" i="41" s="1"/>
  <c r="AG258" i="41" a="1"/>
  <c r="AG258" i="41" s="1"/>
  <c r="AG263" i="41" s="1"/>
  <c r="AH258" i="41" a="1"/>
  <c r="AH258" i="41" s="1"/>
  <c r="AH263" i="41" s="1"/>
  <c r="AH399" i="41" s="1"/>
  <c r="J258" i="41" a="1"/>
  <c r="J258" i="41" s="1"/>
  <c r="J263" i="41" s="1"/>
  <c r="AJ258" i="41" a="1"/>
  <c r="AJ258" i="41" s="1"/>
  <c r="AJ263" i="41" s="1"/>
  <c r="AJ399" i="41" s="1"/>
  <c r="X258" i="41" a="1"/>
  <c r="X258" i="41" s="1"/>
  <c r="X263" i="41" s="1"/>
  <c r="U258" i="41" a="1"/>
  <c r="U258" i="41" s="1"/>
  <c r="U263" i="41" s="1"/>
  <c r="W258" i="41" a="1"/>
  <c r="W258" i="41" s="1"/>
  <c r="W263" i="41" s="1"/>
  <c r="W399" i="41" s="1"/>
  <c r="K258" i="41" a="1"/>
  <c r="K258" i="41" s="1"/>
  <c r="K263" i="41" s="1"/>
  <c r="K399" i="41" s="1"/>
  <c r="AI258" i="41" a="1"/>
  <c r="AI258" i="41" s="1"/>
  <c r="AI263" i="41" s="1"/>
  <c r="AI399" i="41" s="1"/>
  <c r="AF258" i="41" a="1"/>
  <c r="AF258" i="41" s="1"/>
  <c r="AF263" i="41" s="1"/>
  <c r="AF308" i="41" s="1"/>
  <c r="R258" i="41" a="1"/>
  <c r="R258" i="41" s="1"/>
  <c r="R263" i="41" s="1"/>
  <c r="R399" i="41" s="1"/>
  <c r="O258" i="41" a="1"/>
  <c r="O258" i="41" s="1"/>
  <c r="O263" i="41" s="1"/>
  <c r="AB258" i="41" a="1"/>
  <c r="AB258" i="41" s="1"/>
  <c r="AB263" i="41" s="1"/>
  <c r="AB399" i="41" s="1"/>
  <c r="AO258" i="41" a="1"/>
  <c r="AO258" i="41" s="1"/>
  <c r="AO263" i="41" s="1"/>
  <c r="AO399" i="41" s="1"/>
  <c r="AD258" i="41" a="1"/>
  <c r="AD258" i="41" s="1"/>
  <c r="AD263" i="41" s="1"/>
  <c r="V258" i="41" a="1"/>
  <c r="V258" i="41" s="1"/>
  <c r="V263" i="41" s="1"/>
  <c r="AA258" i="41" a="1"/>
  <c r="AA258" i="41" s="1"/>
  <c r="AA263" i="41" s="1"/>
  <c r="Q258" i="41" a="1"/>
  <c r="Q258" i="41" s="1"/>
  <c r="Q263" i="41" s="1"/>
  <c r="Q399" i="41" s="1"/>
  <c r="M258" i="41" a="1"/>
  <c r="M258" i="41" s="1"/>
  <c r="M263" i="41" s="1"/>
  <c r="M308" i="41" s="1"/>
  <c r="AM258" i="41" a="1"/>
  <c r="AM258" i="41" s="1"/>
  <c r="AM263" i="41" s="1"/>
  <c r="AM399" i="41" s="1"/>
  <c r="AK258" i="41" a="1"/>
  <c r="AK258" i="41" s="1"/>
  <c r="AK263" i="41" s="1"/>
  <c r="AK399" i="41" s="1"/>
  <c r="T258" i="41" a="1"/>
  <c r="T258" i="41" s="1"/>
  <c r="T263" i="41" s="1"/>
  <c r="L258" i="41" a="1"/>
  <c r="L258" i="41" s="1"/>
  <c r="L263" i="41" s="1"/>
  <c r="L399" i="41" s="1"/>
  <c r="Y258" i="41" a="1"/>
  <c r="Y258" i="41" s="1"/>
  <c r="Y263" i="41" s="1"/>
  <c r="AL258" i="41" a="1"/>
  <c r="AL258" i="41" s="1"/>
  <c r="AL263" i="41" s="1"/>
  <c r="AL399" i="41" s="1"/>
  <c r="AE258" i="41" a="1"/>
  <c r="AE258" i="41" s="1"/>
  <c r="AE263" i="41" s="1"/>
  <c r="AE308" i="41" s="1"/>
  <c r="Z258" i="41" a="1"/>
  <c r="Z258" i="41" s="1"/>
  <c r="Z263" i="41" s="1"/>
  <c r="Z298" i="41"/>
  <c r="Z364" i="41"/>
  <c r="Z366" i="41" s="1"/>
  <c r="U364" i="41"/>
  <c r="U366" i="41" s="1"/>
  <c r="M184" i="105"/>
  <c r="M107" i="105"/>
  <c r="AA298" i="41"/>
  <c r="V330" i="41"/>
  <c r="T364" i="41"/>
  <c r="T366" i="41" s="1"/>
  <c r="Y364" i="41"/>
  <c r="Y366" i="41" s="1"/>
  <c r="AI257" i="41" a="1"/>
  <c r="AI257" i="41" s="1"/>
  <c r="AI262" i="41" s="1"/>
  <c r="AN257" i="41" a="1"/>
  <c r="AN257" i="41" s="1"/>
  <c r="AN262" i="41" s="1"/>
  <c r="T257" i="41" a="1"/>
  <c r="T257" i="41" s="1"/>
  <c r="T262" i="41" s="1"/>
  <c r="Y257" i="41" a="1"/>
  <c r="Y257" i="41" s="1"/>
  <c r="Y262" i="41" s="1"/>
  <c r="AJ257" i="41" a="1"/>
  <c r="AJ257" i="41" s="1"/>
  <c r="AJ262" i="41" s="1"/>
  <c r="K257" i="41" a="1"/>
  <c r="K257" i="41" s="1"/>
  <c r="K262" i="41" s="1"/>
  <c r="M257" i="41" a="1"/>
  <c r="M257" i="41" s="1"/>
  <c r="M262" i="41" s="1"/>
  <c r="V257" i="41" a="1"/>
  <c r="V257" i="41" s="1"/>
  <c r="V262" i="41" s="1"/>
  <c r="AD257" i="41" a="1"/>
  <c r="AD257" i="41" s="1"/>
  <c r="AD262" i="41" s="1"/>
  <c r="N257" i="41" a="1"/>
  <c r="N257" i="41" s="1"/>
  <c r="N262" i="41" s="1"/>
  <c r="AK257" i="41" a="1"/>
  <c r="AK257" i="41" s="1"/>
  <c r="AK262" i="41" s="1"/>
  <c r="L257" i="41" a="1"/>
  <c r="L257" i="41" s="1"/>
  <c r="L262" i="41" s="1"/>
  <c r="AL257" i="41" a="1"/>
  <c r="AL257" i="41" s="1"/>
  <c r="AL262" i="41" s="1"/>
  <c r="AF257" i="41" a="1"/>
  <c r="AF257" i="41" s="1"/>
  <c r="AF262" i="41" s="1"/>
  <c r="X257" i="41" a="1"/>
  <c r="X257" i="41" s="1"/>
  <c r="X262" i="41" s="1"/>
  <c r="O257" i="41" a="1"/>
  <c r="O257" i="41" s="1"/>
  <c r="O262" i="41" s="1"/>
  <c r="AH257" i="41" a="1"/>
  <c r="AH257" i="41" s="1"/>
  <c r="AH262" i="41" s="1"/>
  <c r="AE257" i="41" a="1"/>
  <c r="AE257" i="41" s="1"/>
  <c r="AE262" i="41" s="1"/>
  <c r="AO257" i="41" a="1"/>
  <c r="AO257" i="41" s="1"/>
  <c r="AO262" i="41" s="1"/>
  <c r="Z257" i="41" a="1"/>
  <c r="Z257" i="41" s="1"/>
  <c r="Z262" i="41" s="1"/>
  <c r="AG257" i="41" a="1"/>
  <c r="AG257" i="41" s="1"/>
  <c r="AG262" i="41" s="1"/>
  <c r="Q257" i="41" a="1"/>
  <c r="Q257" i="41" s="1"/>
  <c r="Q262" i="41" s="1"/>
  <c r="AM257" i="41" a="1"/>
  <c r="AM257" i="41" s="1"/>
  <c r="AM262" i="41" s="1"/>
  <c r="AB257" i="41" a="1"/>
  <c r="AB257" i="41" s="1"/>
  <c r="AB262" i="41" s="1"/>
  <c r="P257" i="41" a="1"/>
  <c r="P257" i="41" s="1"/>
  <c r="P262" i="41" s="1"/>
  <c r="U257" i="41" a="1"/>
  <c r="U257" i="41" s="1"/>
  <c r="U262" i="41" s="1"/>
  <c r="R257" i="41" a="1"/>
  <c r="R257" i="41" s="1"/>
  <c r="R262" i="41" s="1"/>
  <c r="AC257" i="41" a="1"/>
  <c r="AC257" i="41" s="1"/>
  <c r="AC262" i="41" s="1"/>
  <c r="AA257" i="41" a="1"/>
  <c r="AA257" i="41" s="1"/>
  <c r="AA262" i="41" s="1"/>
  <c r="S257" i="41" a="1"/>
  <c r="S257" i="41" s="1"/>
  <c r="S262" i="41" s="1"/>
  <c r="J257" i="41" a="1"/>
  <c r="J257" i="41" s="1"/>
  <c r="J262" i="41" s="1"/>
  <c r="W257" i="41" a="1"/>
  <c r="W257" i="41" s="1"/>
  <c r="W262" i="41" s="1"/>
  <c r="U298" i="41"/>
  <c r="AA330" i="41"/>
  <c r="J267" i="41"/>
  <c r="J272" i="41" s="1"/>
  <c r="J277" i="41" s="1"/>
  <c r="J282" i="41" s="1"/>
  <c r="J298" i="41" s="1"/>
  <c r="J300" i="41" s="1"/>
  <c r="J302" i="41" s="1"/>
  <c r="J304" i="41" s="1"/>
  <c r="J391" i="41" s="1"/>
  <c r="Y330" i="41"/>
  <c r="Y298" i="41"/>
  <c r="S332" i="41"/>
  <c r="S334" i="41" s="1"/>
  <c r="X332" i="41"/>
  <c r="X334" i="41" s="1"/>
  <c r="J330" i="41"/>
  <c r="J332" i="41" s="1"/>
  <c r="J334" i="41" s="1"/>
  <c r="T298" i="41"/>
  <c r="Y332" i="41" l="1"/>
  <c r="Y334" i="41" s="1"/>
  <c r="S300" i="41"/>
  <c r="S302" i="41" s="1"/>
  <c r="S304" i="41" s="1"/>
  <c r="S391" i="41" s="1"/>
  <c r="U332" i="41"/>
  <c r="U334" i="41" s="1"/>
  <c r="X300" i="41"/>
  <c r="X302" i="41" s="1"/>
  <c r="X304" i="41" s="1"/>
  <c r="X391" i="41" s="1"/>
  <c r="Z332" i="41"/>
  <c r="Z334" i="41" s="1"/>
  <c r="J307" i="41"/>
  <c r="J321" i="41"/>
  <c r="J323" i="41" s="1"/>
  <c r="J325" i="41" s="1"/>
  <c r="J327" i="41" s="1"/>
  <c r="T332" i="41"/>
  <c r="T334" i="41" s="1"/>
  <c r="U353" i="41"/>
  <c r="U355" i="41" s="1"/>
  <c r="U321" i="41"/>
  <c r="U323" i="41" s="1"/>
  <c r="AE307" i="41"/>
  <c r="AE353" i="41"/>
  <c r="AE355" i="41" s="1"/>
  <c r="AE357" i="41" s="1"/>
  <c r="AE359" i="41" s="1"/>
  <c r="AE368" i="41" s="1"/>
  <c r="AE321" i="41"/>
  <c r="AE323" i="41" s="1"/>
  <c r="AE325" i="41" s="1"/>
  <c r="AE327" i="41" s="1"/>
  <c r="AE336" i="41" s="1"/>
  <c r="AE341" i="41" s="1"/>
  <c r="N321" i="41"/>
  <c r="N323" i="41" s="1"/>
  <c r="N325" i="41" s="1"/>
  <c r="N327" i="41" s="1"/>
  <c r="N336" i="41" s="1"/>
  <c r="N307" i="41"/>
  <c r="N311" i="41" s="1"/>
  <c r="N384" i="41" s="1"/>
  <c r="N353" i="41"/>
  <c r="N355" i="41" s="1"/>
  <c r="N357" i="41" s="1"/>
  <c r="N359" i="41" s="1"/>
  <c r="N368" i="41" s="1"/>
  <c r="AN398" i="41"/>
  <c r="AN422" i="41" s="1"/>
  <c r="AN426" i="41" s="1"/>
  <c r="AN353" i="41"/>
  <c r="AN355" i="41" s="1"/>
  <c r="AN321" i="41"/>
  <c r="AN323" i="41" s="1"/>
  <c r="P308" i="41"/>
  <c r="J353" i="41"/>
  <c r="J355" i="41" s="1"/>
  <c r="J357" i="41" s="1"/>
  <c r="J359" i="41" s="1"/>
  <c r="J368" i="41" s="1"/>
  <c r="J393" i="41" s="1"/>
  <c r="J336" i="41"/>
  <c r="J392" i="41" s="1"/>
  <c r="U300" i="41"/>
  <c r="U302" i="41" s="1"/>
  <c r="U304" i="41" s="1"/>
  <c r="U391" i="41" s="1"/>
  <c r="Z300" i="41"/>
  <c r="Z302" i="41" s="1"/>
  <c r="Z304" i="41" s="1"/>
  <c r="Z391" i="41" s="1"/>
  <c r="P353" i="41"/>
  <c r="P355" i="41" s="1"/>
  <c r="P357" i="41" s="1"/>
  <c r="P359" i="41" s="1"/>
  <c r="P368" i="41" s="1"/>
  <c r="P321" i="41"/>
  <c r="P323" i="41" s="1"/>
  <c r="P325" i="41" s="1"/>
  <c r="P327" i="41" s="1"/>
  <c r="P336" i="41" s="1"/>
  <c r="P392" i="41" s="1"/>
  <c r="P307" i="41"/>
  <c r="AH398" i="41"/>
  <c r="AH422" i="41" s="1"/>
  <c r="AH426" i="41" s="1"/>
  <c r="AH321" i="41"/>
  <c r="AH323" i="41" s="1"/>
  <c r="AH353" i="41"/>
  <c r="AH355" i="41" s="1"/>
  <c r="AD307" i="41"/>
  <c r="AD353" i="41"/>
  <c r="AD355" i="41" s="1"/>
  <c r="AD357" i="41" s="1"/>
  <c r="AD359" i="41" s="1"/>
  <c r="AD368" i="41" s="1"/>
  <c r="AD321" i="41"/>
  <c r="AD323" i="41" s="1"/>
  <c r="AD325" i="41" s="1"/>
  <c r="AD327" i="41" s="1"/>
  <c r="AD336" i="41" s="1"/>
  <c r="AD392" i="41" s="1"/>
  <c r="AI398" i="41"/>
  <c r="AI422" i="41" s="1"/>
  <c r="AI426" i="41" s="1"/>
  <c r="AI353" i="41"/>
  <c r="AI355" i="41" s="1"/>
  <c r="AI321" i="41"/>
  <c r="AI323" i="41" s="1"/>
  <c r="AD308" i="41"/>
  <c r="W398" i="41"/>
  <c r="W422" i="41" s="1"/>
  <c r="W426" i="41" s="1"/>
  <c r="W321" i="41"/>
  <c r="W323" i="41" s="1"/>
  <c r="W353" i="41"/>
  <c r="W355" i="41" s="1"/>
  <c r="AB398" i="41"/>
  <c r="AB422" i="41" s="1"/>
  <c r="AB426" i="41" s="1"/>
  <c r="AB321" i="41"/>
  <c r="AB323" i="41" s="1"/>
  <c r="AB353" i="41"/>
  <c r="AB355" i="41" s="1"/>
  <c r="O321" i="41"/>
  <c r="O323" i="41" s="1"/>
  <c r="O325" i="41" s="1"/>
  <c r="O327" i="41" s="1"/>
  <c r="O336" i="41" s="1"/>
  <c r="O392" i="41" s="1"/>
  <c r="O353" i="41"/>
  <c r="O355" i="41" s="1"/>
  <c r="O357" i="41" s="1"/>
  <c r="O359" i="41" s="1"/>
  <c r="O368" i="41" s="1"/>
  <c r="O307" i="41"/>
  <c r="V353" i="41"/>
  <c r="V355" i="41" s="1"/>
  <c r="V321" i="41"/>
  <c r="V323" i="41" s="1"/>
  <c r="J309" i="41"/>
  <c r="AM398" i="41"/>
  <c r="AM422" i="41" s="1"/>
  <c r="AM426" i="41" s="1"/>
  <c r="AM353" i="41"/>
  <c r="AM355" i="41" s="1"/>
  <c r="AM321" i="41"/>
  <c r="AM323" i="41" s="1"/>
  <c r="X353" i="41"/>
  <c r="X355" i="41" s="1"/>
  <c r="X321" i="41"/>
  <c r="X323" i="41" s="1"/>
  <c r="M353" i="41"/>
  <c r="M355" i="41" s="1"/>
  <c r="M357" i="41" s="1"/>
  <c r="M359" i="41" s="1"/>
  <c r="M368" i="41" s="1"/>
  <c r="M307" i="41"/>
  <c r="M311" i="41" s="1"/>
  <c r="M384" i="41" s="1"/>
  <c r="M321" i="41"/>
  <c r="M323" i="41" s="1"/>
  <c r="M325" i="41" s="1"/>
  <c r="M327" i="41" s="1"/>
  <c r="M336" i="41" s="1"/>
  <c r="P309" i="41"/>
  <c r="S321" i="41"/>
  <c r="S323" i="41" s="1"/>
  <c r="S353" i="41"/>
  <c r="S355" i="41" s="1"/>
  <c r="Q398" i="41"/>
  <c r="Q422" i="41" s="1"/>
  <c r="Q426" i="41" s="1"/>
  <c r="Q321" i="41"/>
  <c r="Q323" i="41" s="1"/>
  <c r="Q353" i="41"/>
  <c r="Q355" i="41" s="1"/>
  <c r="AF321" i="41"/>
  <c r="AF323" i="41" s="1"/>
  <c r="AF325" i="41" s="1"/>
  <c r="AF327" i="41" s="1"/>
  <c r="AF336" i="41" s="1"/>
  <c r="AF307" i="41"/>
  <c r="AF311" i="41" s="1"/>
  <c r="AF384" i="41" s="1"/>
  <c r="AF353" i="41"/>
  <c r="AF355" i="41" s="1"/>
  <c r="AF357" i="41" s="1"/>
  <c r="AF359" i="41" s="1"/>
  <c r="AF368" i="41" s="1"/>
  <c r="K398" i="41"/>
  <c r="K422" i="41" s="1"/>
  <c r="K426" i="41" s="1"/>
  <c r="K321" i="41"/>
  <c r="K323" i="41" s="1"/>
  <c r="K353" i="41"/>
  <c r="K355" i="41" s="1"/>
  <c r="O308" i="41"/>
  <c r="AC308" i="41"/>
  <c r="AE309" i="41"/>
  <c r="AA353" i="41"/>
  <c r="AA355" i="41" s="1"/>
  <c r="AA321" i="41"/>
  <c r="AA323" i="41" s="1"/>
  <c r="AG307" i="41"/>
  <c r="AG321" i="41"/>
  <c r="AG323" i="41" s="1"/>
  <c r="AG325" i="41" s="1"/>
  <c r="AG327" i="41" s="1"/>
  <c r="AG353" i="41"/>
  <c r="AG355" i="41" s="1"/>
  <c r="AG357" i="41" s="1"/>
  <c r="AG359" i="41" s="1"/>
  <c r="AL398" i="41"/>
  <c r="AL422" i="41" s="1"/>
  <c r="AL426" i="41" s="1"/>
  <c r="AL353" i="41"/>
  <c r="AL355" i="41" s="1"/>
  <c r="AL321" i="41"/>
  <c r="AL323" i="41" s="1"/>
  <c r="AJ398" i="41"/>
  <c r="AJ422" i="41" s="1"/>
  <c r="AJ426" i="41" s="1"/>
  <c r="AJ353" i="41"/>
  <c r="AJ355" i="41" s="1"/>
  <c r="AJ321" i="41"/>
  <c r="AJ323" i="41" s="1"/>
  <c r="J308" i="41"/>
  <c r="V300" i="41"/>
  <c r="V302" i="41" s="1"/>
  <c r="V304" i="41" s="1"/>
  <c r="V391" i="41" s="1"/>
  <c r="AA300" i="41"/>
  <c r="AA302" i="41" s="1"/>
  <c r="AA304" i="41" s="1"/>
  <c r="AA391" i="41" s="1"/>
  <c r="O309" i="41"/>
  <c r="AC309" i="41"/>
  <c r="Y300" i="41"/>
  <c r="Y302" i="41" s="1"/>
  <c r="Y304" i="41" s="1"/>
  <c r="Y391" i="41" s="1"/>
  <c r="T300" i="41"/>
  <c r="T302" i="41" s="1"/>
  <c r="T304" i="41" s="1"/>
  <c r="T391" i="41" s="1"/>
  <c r="AC321" i="41"/>
  <c r="AC323" i="41" s="1"/>
  <c r="AC325" i="41" s="1"/>
  <c r="AC327" i="41" s="1"/>
  <c r="AC336" i="41" s="1"/>
  <c r="AC392" i="41" s="1"/>
  <c r="AC353" i="41"/>
  <c r="AC355" i="41" s="1"/>
  <c r="AC357" i="41" s="1"/>
  <c r="AC359" i="41" s="1"/>
  <c r="AC368" i="41" s="1"/>
  <c r="AC307" i="41"/>
  <c r="Z321" i="41"/>
  <c r="Z323" i="41" s="1"/>
  <c r="Z353" i="41"/>
  <c r="Z355" i="41" s="1"/>
  <c r="L398" i="41"/>
  <c r="L422" i="41" s="1"/>
  <c r="L426" i="41" s="1"/>
  <c r="L321" i="41"/>
  <c r="L323" i="41" s="1"/>
  <c r="L353" i="41"/>
  <c r="L355" i="41" s="1"/>
  <c r="Y353" i="41"/>
  <c r="Y355" i="41" s="1"/>
  <c r="Y321" i="41"/>
  <c r="Y323" i="41" s="1"/>
  <c r="AA332" i="41"/>
  <c r="AA334" i="41" s="1"/>
  <c r="V332" i="41"/>
  <c r="V334" i="41" s="1"/>
  <c r="AG373" i="41"/>
  <c r="AG375" i="41" s="1"/>
  <c r="AG386" i="41" s="1"/>
  <c r="AG309" i="41"/>
  <c r="AG341" i="41"/>
  <c r="R398" i="41"/>
  <c r="R422" i="41" s="1"/>
  <c r="R426" i="41" s="1"/>
  <c r="R353" i="41"/>
  <c r="R355" i="41" s="1"/>
  <c r="R321" i="41"/>
  <c r="R323" i="41" s="1"/>
  <c r="AO398" i="41"/>
  <c r="AO422" i="41" s="1"/>
  <c r="AO426" i="41" s="1"/>
  <c r="AO321" i="41"/>
  <c r="AO323" i="41" s="1"/>
  <c r="AO353" i="41"/>
  <c r="AO355" i="41" s="1"/>
  <c r="AK398" i="41"/>
  <c r="AK422" i="41" s="1"/>
  <c r="AK426" i="41" s="1"/>
  <c r="AK321" i="41"/>
  <c r="AK323" i="41" s="1"/>
  <c r="AK353" i="41"/>
  <c r="AK355" i="41" s="1"/>
  <c r="T353" i="41"/>
  <c r="T355" i="41" s="1"/>
  <c r="T321" i="41"/>
  <c r="T323" i="41" s="1"/>
  <c r="AG308" i="41"/>
  <c r="AG340" i="41"/>
  <c r="AD309" i="41"/>
  <c r="S308" i="41" l="1"/>
  <c r="S307" i="41"/>
  <c r="S309" i="41"/>
  <c r="X309" i="41"/>
  <c r="X308" i="41"/>
  <c r="X307" i="41"/>
  <c r="J340" i="41"/>
  <c r="J341" i="41"/>
  <c r="J311" i="41"/>
  <c r="J384" i="41" s="1"/>
  <c r="U309" i="41"/>
  <c r="U308" i="41"/>
  <c r="O341" i="41"/>
  <c r="O340" i="41"/>
  <c r="P341" i="41"/>
  <c r="AA308" i="41"/>
  <c r="AD341" i="41"/>
  <c r="AG343" i="41"/>
  <c r="AG385" i="41" s="1"/>
  <c r="Z308" i="41"/>
  <c r="T309" i="41"/>
  <c r="Z307" i="41"/>
  <c r="T307" i="41"/>
  <c r="X325" i="41"/>
  <c r="X327" i="41" s="1"/>
  <c r="X336" i="41" s="1"/>
  <c r="S325" i="41"/>
  <c r="S327" i="41" s="1"/>
  <c r="S336" i="41" s="1"/>
  <c r="O393" i="41"/>
  <c r="O373" i="41"/>
  <c r="O375" i="41" s="1"/>
  <c r="O386" i="41" s="1"/>
  <c r="V308" i="41"/>
  <c r="N392" i="41"/>
  <c r="N340" i="41"/>
  <c r="N341" i="41"/>
  <c r="AF393" i="41"/>
  <c r="AF373" i="41"/>
  <c r="AF375" i="41" s="1"/>
  <c r="AF386" i="41" s="1"/>
  <c r="Y309" i="41"/>
  <c r="AD340" i="41"/>
  <c r="AE392" i="41"/>
  <c r="AE340" i="41"/>
  <c r="AE343" i="41" s="1"/>
  <c r="AE385" i="41" s="1"/>
  <c r="AC340" i="41"/>
  <c r="M392" i="41"/>
  <c r="M340" i="41"/>
  <c r="M341" i="41"/>
  <c r="Y308" i="41"/>
  <c r="AE393" i="41"/>
  <c r="AE373" i="41"/>
  <c r="AE375" i="41" s="1"/>
  <c r="AE386" i="41" s="1"/>
  <c r="T325" i="41"/>
  <c r="T327" i="41" s="1"/>
  <c r="T336" i="41" s="1"/>
  <c r="Y325" i="41"/>
  <c r="Y327" i="41" s="1"/>
  <c r="Y336" i="41" s="1"/>
  <c r="T357" i="41"/>
  <c r="T359" i="41" s="1"/>
  <c r="T368" i="41" s="1"/>
  <c r="Y357" i="41"/>
  <c r="Y359" i="41" s="1"/>
  <c r="Y368" i="41" s="1"/>
  <c r="AC341" i="41"/>
  <c r="AF392" i="41"/>
  <c r="AF340" i="41"/>
  <c r="AF341" i="41"/>
  <c r="T308" i="41"/>
  <c r="Z309" i="41"/>
  <c r="P311" i="41"/>
  <c r="P384" i="41" s="1"/>
  <c r="V309" i="41"/>
  <c r="AE311" i="41"/>
  <c r="AE384" i="41" s="1"/>
  <c r="AG311" i="41"/>
  <c r="AG384" i="41" s="1"/>
  <c r="M393" i="41"/>
  <c r="M373" i="41"/>
  <c r="M375" i="41" s="1"/>
  <c r="M386" i="41" s="1"/>
  <c r="AA325" i="41"/>
  <c r="AA327" i="41" s="1"/>
  <c r="AA336" i="41" s="1"/>
  <c r="V325" i="41"/>
  <c r="V327" i="41" s="1"/>
  <c r="V336" i="41" s="1"/>
  <c r="Z325" i="41"/>
  <c r="Z327" i="41" s="1"/>
  <c r="Z336" i="41" s="1"/>
  <c r="U325" i="41"/>
  <c r="U327" i="41" s="1"/>
  <c r="U336" i="41" s="1"/>
  <c r="AC311" i="41"/>
  <c r="AC384" i="41" s="1"/>
  <c r="V357" i="41"/>
  <c r="V359" i="41" s="1"/>
  <c r="V368" i="41" s="1"/>
  <c r="AA357" i="41"/>
  <c r="AA359" i="41" s="1"/>
  <c r="AA368" i="41" s="1"/>
  <c r="P393" i="41"/>
  <c r="P373" i="41"/>
  <c r="P375" i="41" s="1"/>
  <c r="P386" i="41" s="1"/>
  <c r="AA309" i="41"/>
  <c r="U357" i="41"/>
  <c r="U359" i="41" s="1"/>
  <c r="U368" i="41" s="1"/>
  <c r="Z357" i="41"/>
  <c r="Z359" i="41" s="1"/>
  <c r="Z368" i="41" s="1"/>
  <c r="Y307" i="41"/>
  <c r="AC393" i="41"/>
  <c r="AC373" i="41"/>
  <c r="AC375" i="41" s="1"/>
  <c r="AC386" i="41" s="1"/>
  <c r="AI357" i="41"/>
  <c r="AI359" i="41" s="1"/>
  <c r="W357" i="41"/>
  <c r="W359" i="41" s="1"/>
  <c r="AL357" i="41"/>
  <c r="AL359" i="41" s="1"/>
  <c r="AO357" i="41"/>
  <c r="AO359" i="41" s="1"/>
  <c r="K357" i="41"/>
  <c r="K359" i="41" s="1"/>
  <c r="AJ357" i="41"/>
  <c r="AJ359" i="41" s="1"/>
  <c r="AH357" i="41"/>
  <c r="AH359" i="41" s="1"/>
  <c r="AM357" i="41"/>
  <c r="AM359" i="41" s="1"/>
  <c r="AN357" i="41"/>
  <c r="AN359" i="41" s="1"/>
  <c r="AB357" i="41"/>
  <c r="AB359" i="41" s="1"/>
  <c r="Q357" i="41"/>
  <c r="Q359" i="41" s="1"/>
  <c r="L357" i="41"/>
  <c r="L359" i="41" s="1"/>
  <c r="AK357" i="41"/>
  <c r="AK359" i="41" s="1"/>
  <c r="R357" i="41"/>
  <c r="R359" i="41" s="1"/>
  <c r="V307" i="41"/>
  <c r="AD393" i="41"/>
  <c r="AD373" i="41"/>
  <c r="AD375" i="41" s="1"/>
  <c r="AD386" i="41" s="1"/>
  <c r="P340" i="41"/>
  <c r="N393" i="41"/>
  <c r="N373" i="41"/>
  <c r="N375" i="41" s="1"/>
  <c r="N386" i="41" s="1"/>
  <c r="U307" i="41"/>
  <c r="AA307" i="41"/>
  <c r="W325" i="41"/>
  <c r="W327" i="41" s="1"/>
  <c r="AJ325" i="41"/>
  <c r="AJ327" i="41" s="1"/>
  <c r="R325" i="41"/>
  <c r="R327" i="41" s="1"/>
  <c r="AI325" i="41"/>
  <c r="AI327" i="41" s="1"/>
  <c r="AO325" i="41"/>
  <c r="AO327" i="41" s="1"/>
  <c r="Q325" i="41"/>
  <c r="Q327" i="41" s="1"/>
  <c r="L325" i="41"/>
  <c r="L327" i="41" s="1"/>
  <c r="AM325" i="41"/>
  <c r="AM327" i="41" s="1"/>
  <c r="AB325" i="41"/>
  <c r="AB327" i="41" s="1"/>
  <c r="AK325" i="41"/>
  <c r="AK327" i="41" s="1"/>
  <c r="AL325" i="41"/>
  <c r="AL327" i="41" s="1"/>
  <c r="AN325" i="41"/>
  <c r="AN327" i="41" s="1"/>
  <c r="AH325" i="41"/>
  <c r="AH327" i="41" s="1"/>
  <c r="K325" i="41"/>
  <c r="K327" i="41" s="1"/>
  <c r="S357" i="41"/>
  <c r="S359" i="41" s="1"/>
  <c r="S368" i="41" s="1"/>
  <c r="X357" i="41"/>
  <c r="X359" i="41" s="1"/>
  <c r="X368" i="41" s="1"/>
  <c r="J373" i="41"/>
  <c r="J375" i="41" s="1"/>
  <c r="J386" i="41" s="1"/>
  <c r="O311" i="41"/>
  <c r="O384" i="41" s="1"/>
  <c r="AD311" i="41"/>
  <c r="AD384" i="41" s="1"/>
  <c r="S311" i="41" l="1"/>
  <c r="S384" i="41" s="1"/>
  <c r="X311" i="41"/>
  <c r="X384" i="41" s="1"/>
  <c r="J343" i="41"/>
  <c r="J385" i="41" s="1"/>
  <c r="J388" i="41" s="1"/>
  <c r="J395" i="41" s="1"/>
  <c r="J400" i="41" s="1"/>
  <c r="J403" i="41" s="1"/>
  <c r="J412" i="41" s="1"/>
  <c r="J32" i="65" s="1"/>
  <c r="J110" i="65" s="1"/>
  <c r="O343" i="41"/>
  <c r="O385" i="41" s="1"/>
  <c r="O388" i="41" s="1"/>
  <c r="O395" i="41" s="1"/>
  <c r="T311" i="41"/>
  <c r="T384" i="41" s="1"/>
  <c r="U311" i="41"/>
  <c r="U384" i="41" s="1"/>
  <c r="Y311" i="41"/>
  <c r="Y384" i="41" s="1"/>
  <c r="P343" i="41"/>
  <c r="P385" i="41" s="1"/>
  <c r="P388" i="41" s="1"/>
  <c r="P395" i="41" s="1"/>
  <c r="AD343" i="41"/>
  <c r="AD385" i="41" s="1"/>
  <c r="AD388" i="41" s="1"/>
  <c r="AD395" i="41" s="1"/>
  <c r="M343" i="41"/>
  <c r="M385" i="41" s="1"/>
  <c r="M388" i="41" s="1"/>
  <c r="M395" i="41" s="1"/>
  <c r="AG388" i="41"/>
  <c r="AG395" i="41" s="1"/>
  <c r="Z311" i="41"/>
  <c r="Z384" i="41" s="1"/>
  <c r="V311" i="41"/>
  <c r="V384" i="41" s="1"/>
  <c r="AF343" i="41"/>
  <c r="AF385" i="41" s="1"/>
  <c r="AF388" i="41" s="1"/>
  <c r="AF395" i="41" s="1"/>
  <c r="AA311" i="41"/>
  <c r="AA384" i="41" s="1"/>
  <c r="AE388" i="41"/>
  <c r="AE395" i="41" s="1"/>
  <c r="AE400" i="41" s="1"/>
  <c r="AE403" i="41" s="1"/>
  <c r="AE412" i="41" s="1"/>
  <c r="AE32" i="65" s="1"/>
  <c r="AE110" i="65" s="1"/>
  <c r="AA392" i="41"/>
  <c r="AA341" i="41"/>
  <c r="AA340" i="41"/>
  <c r="X373" i="41"/>
  <c r="X375" i="41" s="1"/>
  <c r="X386" i="41" s="1"/>
  <c r="X393" i="41"/>
  <c r="V392" i="41"/>
  <c r="V341" i="41"/>
  <c r="V340" i="41"/>
  <c r="S393" i="41"/>
  <c r="S373" i="41"/>
  <c r="S375" i="41" s="1"/>
  <c r="Z393" i="41"/>
  <c r="Z373" i="41"/>
  <c r="Z375" i="41" s="1"/>
  <c r="Z386" i="41" s="1"/>
  <c r="U392" i="41"/>
  <c r="U341" i="41"/>
  <c r="U340" i="41"/>
  <c r="N343" i="41"/>
  <c r="N385" i="41" s="1"/>
  <c r="N388" i="41" s="1"/>
  <c r="N395" i="41" s="1"/>
  <c r="U393" i="41"/>
  <c r="U373" i="41"/>
  <c r="U375" i="41" s="1"/>
  <c r="U386" i="41" s="1"/>
  <c r="Z392" i="41"/>
  <c r="Z341" i="41"/>
  <c r="Z340" i="41"/>
  <c r="Y373" i="41"/>
  <c r="Y375" i="41" s="1"/>
  <c r="Y386" i="41" s="1"/>
  <c r="Y393" i="41"/>
  <c r="T393" i="41"/>
  <c r="T373" i="41"/>
  <c r="T375" i="41" s="1"/>
  <c r="T386" i="41" s="1"/>
  <c r="AA373" i="41"/>
  <c r="AA375" i="41" s="1"/>
  <c r="AA386" i="41" s="1"/>
  <c r="AA393" i="41"/>
  <c r="Y392" i="41"/>
  <c r="Y340" i="41"/>
  <c r="Y341" i="41"/>
  <c r="AC343" i="41"/>
  <c r="AC385" i="41" s="1"/>
  <c r="AC388" i="41" s="1"/>
  <c r="AC395" i="41" s="1"/>
  <c r="S392" i="41"/>
  <c r="S340" i="41"/>
  <c r="S341" i="41"/>
  <c r="V393" i="41"/>
  <c r="V373" i="41"/>
  <c r="V375" i="41" s="1"/>
  <c r="V386" i="41" s="1"/>
  <c r="T392" i="41"/>
  <c r="T341" i="41"/>
  <c r="T340" i="41"/>
  <c r="X392" i="41"/>
  <c r="X341" i="41"/>
  <c r="X340" i="41"/>
  <c r="J399" i="41" l="1"/>
  <c r="J404" i="41" s="1"/>
  <c r="J413" i="41" s="1"/>
  <c r="J33" i="65" s="1"/>
  <c r="J111" i="65" s="1"/>
  <c r="J122" i="65" s="1"/>
  <c r="J151" i="65" s="1"/>
  <c r="J56" i="105" s="1"/>
  <c r="J96" i="105" s="1"/>
  <c r="AE399" i="41"/>
  <c r="AE404" i="41" s="1"/>
  <c r="AE413" i="41" s="1"/>
  <c r="AE33" i="65" s="1"/>
  <c r="AE111" i="65" s="1"/>
  <c r="AE140" i="65" s="1"/>
  <c r="AE169" i="65" s="1"/>
  <c r="AE74" i="105" s="1"/>
  <c r="J398" i="41"/>
  <c r="AE398" i="41"/>
  <c r="S343" i="41"/>
  <c r="S385" i="41" s="1"/>
  <c r="O400" i="41"/>
  <c r="O403" i="41" s="1"/>
  <c r="O412" i="41" s="1"/>
  <c r="O32" i="65" s="1"/>
  <c r="O110" i="65" s="1"/>
  <c r="O399" i="41"/>
  <c r="O404" i="41" s="1"/>
  <c r="O413" i="41" s="1"/>
  <c r="O33" i="65" s="1"/>
  <c r="O111" i="65" s="1"/>
  <c r="O398" i="41"/>
  <c r="AD399" i="41"/>
  <c r="AD404" i="41" s="1"/>
  <c r="AD413" i="41" s="1"/>
  <c r="AD33" i="65" s="1"/>
  <c r="AD111" i="65" s="1"/>
  <c r="AD398" i="41"/>
  <c r="AD400" i="41"/>
  <c r="AD403" i="41" s="1"/>
  <c r="AD412" i="41" s="1"/>
  <c r="AD32" i="65" s="1"/>
  <c r="AD110" i="65" s="1"/>
  <c r="Z343" i="41"/>
  <c r="Z385" i="41" s="1"/>
  <c r="Z388" i="41" s="1"/>
  <c r="Z395" i="41" s="1"/>
  <c r="Z399" i="41" s="1"/>
  <c r="Z404" i="41" s="1"/>
  <c r="Z413" i="41" s="1"/>
  <c r="Z33" i="65" s="1"/>
  <c r="Z111" i="65" s="1"/>
  <c r="U343" i="41"/>
  <c r="U385" i="41" s="1"/>
  <c r="U388" i="41" s="1"/>
  <c r="U395" i="41" s="1"/>
  <c r="AA343" i="41"/>
  <c r="AA385" i="41" s="1"/>
  <c r="AA388" i="41" s="1"/>
  <c r="AA395" i="41" s="1"/>
  <c r="AG398" i="41"/>
  <c r="AG400" i="41"/>
  <c r="AG399" i="41"/>
  <c r="X343" i="41"/>
  <c r="X385" i="41" s="1"/>
  <c r="X388" i="41" s="1"/>
  <c r="X395" i="41" s="1"/>
  <c r="AF399" i="41"/>
  <c r="AF404" i="41" s="1"/>
  <c r="AF413" i="41" s="1"/>
  <c r="AF33" i="65" s="1"/>
  <c r="AF111" i="65" s="1"/>
  <c r="AF400" i="41"/>
  <c r="AF403" i="41" s="1"/>
  <c r="AF412" i="41" s="1"/>
  <c r="AF32" i="65" s="1"/>
  <c r="AF110" i="65" s="1"/>
  <c r="AF398" i="41"/>
  <c r="T343" i="41"/>
  <c r="T385" i="41" s="1"/>
  <c r="T388" i="41" s="1"/>
  <c r="T395" i="41" s="1"/>
  <c r="T399" i="41" s="1"/>
  <c r="T404" i="41" s="1"/>
  <c r="T413" i="41" s="1"/>
  <c r="T33" i="65" s="1"/>
  <c r="T111" i="65" s="1"/>
  <c r="AC400" i="41"/>
  <c r="AC403" i="41" s="1"/>
  <c r="AC412" i="41" s="1"/>
  <c r="AC32" i="65" s="1"/>
  <c r="AC110" i="65" s="1"/>
  <c r="AC398" i="41"/>
  <c r="AC399" i="41"/>
  <c r="AC404" i="41" s="1"/>
  <c r="AC413" i="41" s="1"/>
  <c r="AC33" i="65" s="1"/>
  <c r="AC111" i="65" s="1"/>
  <c r="AE405" i="41"/>
  <c r="AE414" i="41" s="1"/>
  <c r="AE34" i="65" s="1"/>
  <c r="AE112" i="65" s="1"/>
  <c r="S386" i="41"/>
  <c r="H428" i="41"/>
  <c r="J405" i="41"/>
  <c r="J414" i="41" s="1"/>
  <c r="J34" i="65" s="1"/>
  <c r="J112" i="65" s="1"/>
  <c r="AE139" i="65"/>
  <c r="AE168" i="65" s="1"/>
  <c r="AE73" i="105" s="1"/>
  <c r="AE121" i="65"/>
  <c r="AE150" i="65" s="1"/>
  <c r="AE55" i="105" s="1"/>
  <c r="AE95" i="105" s="1"/>
  <c r="AE32" i="82"/>
  <c r="N398" i="41"/>
  <c r="N400" i="41"/>
  <c r="N403" i="41" s="1"/>
  <c r="N412" i="41" s="1"/>
  <c r="N32" i="65" s="1"/>
  <c r="N110" i="65" s="1"/>
  <c r="N399" i="41"/>
  <c r="N404" i="41" s="1"/>
  <c r="N413" i="41" s="1"/>
  <c r="N33" i="65" s="1"/>
  <c r="N111" i="65" s="1"/>
  <c r="V343" i="41"/>
  <c r="V385" i="41" s="1"/>
  <c r="V388" i="41" s="1"/>
  <c r="V395" i="41" s="1"/>
  <c r="Y343" i="41"/>
  <c r="Y385" i="41" s="1"/>
  <c r="Y388" i="41" s="1"/>
  <c r="Y395" i="41" s="1"/>
  <c r="M400" i="41"/>
  <c r="M403" i="41" s="1"/>
  <c r="M412" i="41" s="1"/>
  <c r="M32" i="65" s="1"/>
  <c r="M110" i="65" s="1"/>
  <c r="M398" i="41"/>
  <c r="M399" i="41"/>
  <c r="M404" i="41" s="1"/>
  <c r="M413" i="41" s="1"/>
  <c r="M33" i="65" s="1"/>
  <c r="M111" i="65" s="1"/>
  <c r="P398" i="41"/>
  <c r="P399" i="41"/>
  <c r="P404" i="41" s="1"/>
  <c r="P413" i="41" s="1"/>
  <c r="P33" i="65" s="1"/>
  <c r="P111" i="65" s="1"/>
  <c r="P400" i="41"/>
  <c r="P403" i="41" s="1"/>
  <c r="P412" i="41" s="1"/>
  <c r="P32" i="65" s="1"/>
  <c r="P110" i="65" s="1"/>
  <c r="J32" i="82"/>
  <c r="J130" i="65"/>
  <c r="J159" i="65" s="1"/>
  <c r="J139" i="65"/>
  <c r="J168" i="65" s="1"/>
  <c r="J121" i="65"/>
  <c r="J150" i="65" s="1"/>
  <c r="J422" i="41" l="1"/>
  <c r="J426" i="41" s="1"/>
  <c r="J33" i="82"/>
  <c r="AE122" i="65"/>
  <c r="AE151" i="65" s="1"/>
  <c r="AE56" i="105" s="1"/>
  <c r="AE96" i="105" s="1"/>
  <c r="J131" i="65"/>
  <c r="J160" i="65" s="1"/>
  <c r="J65" i="105" s="1"/>
  <c r="J183" i="105" s="1"/>
  <c r="J140" i="65"/>
  <c r="J169" i="65" s="1"/>
  <c r="J74" i="105" s="1"/>
  <c r="J194" i="105" s="1"/>
  <c r="AE33" i="82"/>
  <c r="AE422" i="41"/>
  <c r="AE426" i="41" s="1"/>
  <c r="T400" i="41"/>
  <c r="T403" i="41" s="1"/>
  <c r="T412" i="41" s="1"/>
  <c r="T32" i="65" s="1"/>
  <c r="T110" i="65" s="1"/>
  <c r="T398" i="41"/>
  <c r="T405" i="41" s="1"/>
  <c r="T414" i="41" s="1"/>
  <c r="T34" i="65" s="1"/>
  <c r="T112" i="65" s="1"/>
  <c r="T123" i="65" s="1"/>
  <c r="T152" i="65" s="1"/>
  <c r="T57" i="105" s="1"/>
  <c r="T97" i="105" s="1"/>
  <c r="S388" i="41"/>
  <c r="S395" i="41" s="1"/>
  <c r="S398" i="41" s="1"/>
  <c r="AD32" i="82"/>
  <c r="AD139" i="65"/>
  <c r="AD168" i="65" s="1"/>
  <c r="AD73" i="105" s="1"/>
  <c r="AD121" i="65"/>
  <c r="AD150" i="65" s="1"/>
  <c r="AD55" i="105" s="1"/>
  <c r="AD95" i="105" s="1"/>
  <c r="AD122" i="65"/>
  <c r="AD151" i="65" s="1"/>
  <c r="AD56" i="105" s="1"/>
  <c r="AD96" i="105" s="1"/>
  <c r="AD140" i="65"/>
  <c r="AD169" i="65" s="1"/>
  <c r="AD74" i="105" s="1"/>
  <c r="AD33" i="82"/>
  <c r="AD422" i="41"/>
  <c r="AD426" i="41" s="1"/>
  <c r="AD405" i="41"/>
  <c r="AD414" i="41" s="1"/>
  <c r="AD34" i="65" s="1"/>
  <c r="AD112" i="65" s="1"/>
  <c r="O422" i="41"/>
  <c r="O426" i="41" s="1"/>
  <c r="O405" i="41"/>
  <c r="O414" i="41" s="1"/>
  <c r="O34" i="65" s="1"/>
  <c r="O112" i="65" s="1"/>
  <c r="Z400" i="41"/>
  <c r="Z403" i="41" s="1"/>
  <c r="Z412" i="41" s="1"/>
  <c r="Z32" i="65" s="1"/>
  <c r="Z110" i="65" s="1"/>
  <c r="Z139" i="65" s="1"/>
  <c r="Z168" i="65" s="1"/>
  <c r="Z73" i="105" s="1"/>
  <c r="O140" i="65"/>
  <c r="O169" i="65" s="1"/>
  <c r="O74" i="105" s="1"/>
  <c r="O131" i="65"/>
  <c r="O160" i="65" s="1"/>
  <c r="O65" i="105" s="1"/>
  <c r="O33" i="82"/>
  <c r="O122" i="65"/>
  <c r="O151" i="65" s="1"/>
  <c r="O56" i="105" s="1"/>
  <c r="O96" i="105" s="1"/>
  <c r="Z398" i="41"/>
  <c r="O121" i="65"/>
  <c r="O150" i="65" s="1"/>
  <c r="O55" i="105" s="1"/>
  <c r="O95" i="105" s="1"/>
  <c r="O32" i="82"/>
  <c r="O130" i="65"/>
  <c r="O159" i="65" s="1"/>
  <c r="O64" i="105" s="1"/>
  <c r="O139" i="65"/>
  <c r="O168" i="65" s="1"/>
  <c r="O73" i="105" s="1"/>
  <c r="AG422" i="41"/>
  <c r="AG426" i="41" s="1"/>
  <c r="AF422" i="41"/>
  <c r="AF426" i="41" s="1"/>
  <c r="AF405" i="41"/>
  <c r="AF414" i="41" s="1"/>
  <c r="AF34" i="65" s="1"/>
  <c r="AF112" i="65" s="1"/>
  <c r="AF32" i="82"/>
  <c r="AF139" i="65"/>
  <c r="AF168" i="65" s="1"/>
  <c r="AF73" i="105" s="1"/>
  <c r="AF121" i="65"/>
  <c r="AF150" i="65" s="1"/>
  <c r="AF55" i="105" s="1"/>
  <c r="AF95" i="105" s="1"/>
  <c r="AF122" i="65"/>
  <c r="AF151" i="65" s="1"/>
  <c r="AF56" i="105" s="1"/>
  <c r="AF96" i="105" s="1"/>
  <c r="AF140" i="65"/>
  <c r="AF169" i="65" s="1"/>
  <c r="AF74" i="105" s="1"/>
  <c r="AF33" i="82"/>
  <c r="V400" i="41"/>
  <c r="V403" i="41" s="1"/>
  <c r="V412" i="41" s="1"/>
  <c r="V32" i="65" s="1"/>
  <c r="V110" i="65" s="1"/>
  <c r="V399" i="41"/>
  <c r="V404" i="41" s="1"/>
  <c r="V413" i="41" s="1"/>
  <c r="V33" i="65" s="1"/>
  <c r="V111" i="65" s="1"/>
  <c r="V398" i="41"/>
  <c r="N140" i="65"/>
  <c r="N169" i="65" s="1"/>
  <c r="N74" i="105" s="1"/>
  <c r="N122" i="65"/>
  <c r="N151" i="65" s="1"/>
  <c r="N56" i="105" s="1"/>
  <c r="N96" i="105" s="1"/>
  <c r="N33" i="82"/>
  <c r="N131" i="65"/>
  <c r="N160" i="65" s="1"/>
  <c r="N65" i="105" s="1"/>
  <c r="N130" i="65"/>
  <c r="N159" i="65" s="1"/>
  <c r="N64" i="105" s="1"/>
  <c r="N139" i="65"/>
  <c r="N168" i="65" s="1"/>
  <c r="N73" i="105" s="1"/>
  <c r="N32" i="82"/>
  <c r="N121" i="65"/>
  <c r="N150" i="65" s="1"/>
  <c r="N55" i="105" s="1"/>
  <c r="N95" i="105" s="1"/>
  <c r="J132" i="65"/>
  <c r="J161" i="65" s="1"/>
  <c r="J66" i="105" s="1"/>
  <c r="J123" i="65"/>
  <c r="J152" i="65" s="1"/>
  <c r="J57" i="105" s="1"/>
  <c r="J97" i="105" s="1"/>
  <c r="J34" i="82"/>
  <c r="J141" i="65"/>
  <c r="J170" i="65" s="1"/>
  <c r="J75" i="105" s="1"/>
  <c r="P32" i="82"/>
  <c r="P139" i="65"/>
  <c r="P168" i="65" s="1"/>
  <c r="P73" i="105" s="1"/>
  <c r="P121" i="65"/>
  <c r="P150" i="65" s="1"/>
  <c r="P55" i="105" s="1"/>
  <c r="P95" i="105" s="1"/>
  <c r="P130" i="65"/>
  <c r="P159" i="65" s="1"/>
  <c r="P64" i="105" s="1"/>
  <c r="M33" i="82"/>
  <c r="M131" i="65"/>
  <c r="M160" i="65" s="1"/>
  <c r="M65" i="105" s="1"/>
  <c r="M140" i="65"/>
  <c r="M169" i="65" s="1"/>
  <c r="M74" i="105" s="1"/>
  <c r="M122" i="65"/>
  <c r="M151" i="65" s="1"/>
  <c r="M56" i="105" s="1"/>
  <c r="M96" i="105" s="1"/>
  <c r="N422" i="41"/>
  <c r="N426" i="41" s="1"/>
  <c r="N405" i="41"/>
  <c r="N414" i="41" s="1"/>
  <c r="N34" i="65" s="1"/>
  <c r="N112" i="65" s="1"/>
  <c r="Z405" i="41"/>
  <c r="Z414" i="41" s="1"/>
  <c r="Z34" i="65" s="1"/>
  <c r="Z112" i="65" s="1"/>
  <c r="P131" i="65"/>
  <c r="P160" i="65" s="1"/>
  <c r="P65" i="105" s="1"/>
  <c r="P33" i="82"/>
  <c r="P122" i="65"/>
  <c r="P151" i="65" s="1"/>
  <c r="P56" i="105" s="1"/>
  <c r="P96" i="105" s="1"/>
  <c r="P140" i="65"/>
  <c r="P169" i="65" s="1"/>
  <c r="P74" i="105" s="1"/>
  <c r="M422" i="41"/>
  <c r="M426" i="41" s="1"/>
  <c r="Z33" i="82"/>
  <c r="Z122" i="65"/>
  <c r="Z151" i="65" s="1"/>
  <c r="Z56" i="105" s="1"/>
  <c r="Z96" i="105" s="1"/>
  <c r="Z140" i="65"/>
  <c r="Z169" i="65" s="1"/>
  <c r="Z74" i="105" s="1"/>
  <c r="P422" i="41"/>
  <c r="P426" i="41" s="1"/>
  <c r="P405" i="41"/>
  <c r="P414" i="41" s="1"/>
  <c r="P34" i="65" s="1"/>
  <c r="P112" i="65" s="1"/>
  <c r="M130" i="65"/>
  <c r="M159" i="65" s="1"/>
  <c r="M64" i="105" s="1"/>
  <c r="M139" i="65"/>
  <c r="M168" i="65" s="1"/>
  <c r="M73" i="105" s="1"/>
  <c r="M32" i="82"/>
  <c r="M121" i="65"/>
  <c r="M150" i="65" s="1"/>
  <c r="M55" i="105" s="1"/>
  <c r="M95" i="105" s="1"/>
  <c r="AC140" i="65"/>
  <c r="AC169" i="65" s="1"/>
  <c r="AC74" i="105" s="1"/>
  <c r="AC122" i="65"/>
  <c r="AC151" i="65" s="1"/>
  <c r="AC56" i="105" s="1"/>
  <c r="AC96" i="105" s="1"/>
  <c r="AC33" i="82"/>
  <c r="AA399" i="41"/>
  <c r="AA404" i="41" s="1"/>
  <c r="AA413" i="41" s="1"/>
  <c r="AA33" i="65" s="1"/>
  <c r="AA111" i="65" s="1"/>
  <c r="AA398" i="41"/>
  <c r="AA400" i="41"/>
  <c r="AA403" i="41" s="1"/>
  <c r="AA412" i="41" s="1"/>
  <c r="AA32" i="65" s="1"/>
  <c r="AA110" i="65" s="1"/>
  <c r="Y399" i="41"/>
  <c r="Y404" i="41" s="1"/>
  <c r="Y413" i="41" s="1"/>
  <c r="Y33" i="65" s="1"/>
  <c r="Y111" i="65" s="1"/>
  <c r="Y400" i="41"/>
  <c r="Y403" i="41" s="1"/>
  <c r="Y412" i="41" s="1"/>
  <c r="Y32" i="65" s="1"/>
  <c r="Y110" i="65" s="1"/>
  <c r="Y398" i="41"/>
  <c r="AE115" i="105"/>
  <c r="AE193" i="105"/>
  <c r="AE194" i="105"/>
  <c r="AE116" i="105"/>
  <c r="AE123" i="65"/>
  <c r="AE152" i="65" s="1"/>
  <c r="AE57" i="105" s="1"/>
  <c r="AE97" i="105" s="1"/>
  <c r="AE141" i="65"/>
  <c r="AE170" i="65" s="1"/>
  <c r="AE75" i="105" s="1"/>
  <c r="AE34" i="82"/>
  <c r="AC422" i="41"/>
  <c r="AC426" i="41" s="1"/>
  <c r="AC405" i="41"/>
  <c r="AC414" i="41" s="1"/>
  <c r="AC34" i="65" s="1"/>
  <c r="AC112" i="65" s="1"/>
  <c r="U399" i="41"/>
  <c r="U404" i="41" s="1"/>
  <c r="U413" i="41" s="1"/>
  <c r="U33" i="65" s="1"/>
  <c r="U111" i="65" s="1"/>
  <c r="U400" i="41"/>
  <c r="U403" i="41" s="1"/>
  <c r="U412" i="41" s="1"/>
  <c r="U32" i="65" s="1"/>
  <c r="U110" i="65" s="1"/>
  <c r="U398" i="41"/>
  <c r="X398" i="41"/>
  <c r="X400" i="41"/>
  <c r="X403" i="41" s="1"/>
  <c r="X412" i="41" s="1"/>
  <c r="X32" i="65" s="1"/>
  <c r="X110" i="65" s="1"/>
  <c r="X399" i="41"/>
  <c r="X404" i="41" s="1"/>
  <c r="X413" i="41" s="1"/>
  <c r="X33" i="65" s="1"/>
  <c r="X111" i="65" s="1"/>
  <c r="AC121" i="65"/>
  <c r="AC150" i="65" s="1"/>
  <c r="AC55" i="105" s="1"/>
  <c r="AC95" i="105" s="1"/>
  <c r="AC32" i="82"/>
  <c r="AC139" i="65"/>
  <c r="AC168" i="65" s="1"/>
  <c r="AC73" i="105" s="1"/>
  <c r="J73" i="105"/>
  <c r="J55" i="105"/>
  <c r="J64" i="105"/>
  <c r="T33" i="82"/>
  <c r="T140" i="65"/>
  <c r="T169" i="65" s="1"/>
  <c r="T74" i="105" s="1"/>
  <c r="T131" i="65"/>
  <c r="T160" i="65" s="1"/>
  <c r="T65" i="105" s="1"/>
  <c r="T122" i="65"/>
  <c r="T151" i="65" s="1"/>
  <c r="T56" i="105" s="1"/>
  <c r="T96" i="105" s="1"/>
  <c r="J106" i="105" l="1"/>
  <c r="T141" i="65"/>
  <c r="T170" i="65" s="1"/>
  <c r="T75" i="105" s="1"/>
  <c r="T195" i="105" s="1"/>
  <c r="J116" i="105"/>
  <c r="AE102" i="105"/>
  <c r="AE146" i="105" s="1"/>
  <c r="AE63" i="82" s="1"/>
  <c r="T422" i="41"/>
  <c r="T426" i="41" s="1"/>
  <c r="S400" i="41"/>
  <c r="S403" i="41" s="1"/>
  <c r="S412" i="41" s="1"/>
  <c r="S32" i="65" s="1"/>
  <c r="S110" i="65" s="1"/>
  <c r="S32" i="82" s="1"/>
  <c r="S399" i="41"/>
  <c r="S404" i="41" s="1"/>
  <c r="S413" i="41" s="1"/>
  <c r="S33" i="65" s="1"/>
  <c r="S111" i="65" s="1"/>
  <c r="S140" i="65" s="1"/>
  <c r="S169" i="65" s="1"/>
  <c r="S74" i="105" s="1"/>
  <c r="T34" i="82"/>
  <c r="T132" i="65"/>
  <c r="T161" i="65" s="1"/>
  <c r="T66" i="105" s="1"/>
  <c r="T184" i="105" s="1"/>
  <c r="Z422" i="41"/>
  <c r="Z426" i="41" s="1"/>
  <c r="Z32" i="82"/>
  <c r="Z121" i="65"/>
  <c r="Z150" i="65" s="1"/>
  <c r="Z55" i="105" s="1"/>
  <c r="Z95" i="105" s="1"/>
  <c r="AD194" i="105"/>
  <c r="AD116" i="105"/>
  <c r="AD34" i="82"/>
  <c r="AD123" i="65"/>
  <c r="AD152" i="65" s="1"/>
  <c r="AD57" i="105" s="1"/>
  <c r="AD97" i="105" s="1"/>
  <c r="AD102" i="105" s="1"/>
  <c r="AD141" i="65"/>
  <c r="AD170" i="65" s="1"/>
  <c r="AD75" i="105" s="1"/>
  <c r="O106" i="105"/>
  <c r="O183" i="105"/>
  <c r="O193" i="105"/>
  <c r="O115" i="105"/>
  <c r="O182" i="105"/>
  <c r="O105" i="105"/>
  <c r="O34" i="82"/>
  <c r="O123" i="65"/>
  <c r="O152" i="65" s="1"/>
  <c r="O57" i="105" s="1"/>
  <c r="O97" i="105" s="1"/>
  <c r="O102" i="105" s="1"/>
  <c r="O141" i="65"/>
  <c r="O170" i="65" s="1"/>
  <c r="O75" i="105" s="1"/>
  <c r="O132" i="65"/>
  <c r="O161" i="65" s="1"/>
  <c r="O66" i="105" s="1"/>
  <c r="AD193" i="105"/>
  <c r="AD115" i="105"/>
  <c r="O116" i="105"/>
  <c r="O194" i="105"/>
  <c r="M102" i="105"/>
  <c r="M140" i="105" s="1"/>
  <c r="AF194" i="105"/>
  <c r="AF116" i="105"/>
  <c r="AF115" i="105"/>
  <c r="AF193" i="105"/>
  <c r="AF34" i="82"/>
  <c r="AF123" i="65"/>
  <c r="AF152" i="65" s="1"/>
  <c r="AF57" i="105" s="1"/>
  <c r="AF97" i="105" s="1"/>
  <c r="AF102" i="105" s="1"/>
  <c r="AF141" i="65"/>
  <c r="AF170" i="65" s="1"/>
  <c r="AF75" i="105" s="1"/>
  <c r="X422" i="41"/>
  <c r="X426" i="41" s="1"/>
  <c r="X405" i="41"/>
  <c r="X414" i="41" s="1"/>
  <c r="X34" i="65" s="1"/>
  <c r="X112" i="65" s="1"/>
  <c r="AA32" i="82"/>
  <c r="AA121" i="65"/>
  <c r="AA150" i="65" s="1"/>
  <c r="AA55" i="105" s="1"/>
  <c r="AA95" i="105" s="1"/>
  <c r="AA139" i="65"/>
  <c r="AA168" i="65" s="1"/>
  <c r="AA73" i="105" s="1"/>
  <c r="P106" i="105"/>
  <c r="P183" i="105"/>
  <c r="N34" i="82"/>
  <c r="N141" i="65"/>
  <c r="N170" i="65" s="1"/>
  <c r="N75" i="105" s="1"/>
  <c r="N123" i="65"/>
  <c r="N152" i="65" s="1"/>
  <c r="N57" i="105" s="1"/>
  <c r="N97" i="105" s="1"/>
  <c r="N102" i="105" s="1"/>
  <c r="N132" i="65"/>
  <c r="N161" i="65" s="1"/>
  <c r="N66" i="105" s="1"/>
  <c r="P193" i="105"/>
  <c r="P115" i="105"/>
  <c r="Z115" i="105"/>
  <c r="Z193" i="105"/>
  <c r="N182" i="105"/>
  <c r="N105" i="105"/>
  <c r="U422" i="41"/>
  <c r="U426" i="41" s="1"/>
  <c r="U405" i="41"/>
  <c r="U414" i="41" s="1"/>
  <c r="U34" i="65" s="1"/>
  <c r="U112" i="65" s="1"/>
  <c r="AA422" i="41"/>
  <c r="AA426" i="41" s="1"/>
  <c r="AA405" i="41"/>
  <c r="AA414" i="41" s="1"/>
  <c r="AA34" i="65" s="1"/>
  <c r="AA112" i="65" s="1"/>
  <c r="J195" i="105"/>
  <c r="J117" i="105"/>
  <c r="U139" i="65"/>
  <c r="U168" i="65" s="1"/>
  <c r="U73" i="105" s="1"/>
  <c r="U130" i="65"/>
  <c r="U159" i="65" s="1"/>
  <c r="U64" i="105" s="1"/>
  <c r="U121" i="65"/>
  <c r="U150" i="65" s="1"/>
  <c r="U55" i="105" s="1"/>
  <c r="U95" i="105" s="1"/>
  <c r="U32" i="82"/>
  <c r="AA33" i="82"/>
  <c r="AA140" i="65"/>
  <c r="AA169" i="65" s="1"/>
  <c r="AA74" i="105" s="1"/>
  <c r="AA122" i="65"/>
  <c r="AA151" i="65" s="1"/>
  <c r="AA56" i="105" s="1"/>
  <c r="AA96" i="105" s="1"/>
  <c r="Z141" i="65"/>
  <c r="Z170" i="65" s="1"/>
  <c r="Z75" i="105" s="1"/>
  <c r="Z34" i="82"/>
  <c r="Z123" i="65"/>
  <c r="Z152" i="65" s="1"/>
  <c r="Z57" i="105" s="1"/>
  <c r="Z97" i="105" s="1"/>
  <c r="N106" i="105"/>
  <c r="N183" i="105"/>
  <c r="AC193" i="105"/>
  <c r="AC115" i="105"/>
  <c r="U33" i="82"/>
  <c r="U140" i="65"/>
  <c r="U169" i="65" s="1"/>
  <c r="U74" i="105" s="1"/>
  <c r="U131" i="65"/>
  <c r="U160" i="65" s="1"/>
  <c r="U65" i="105" s="1"/>
  <c r="U122" i="65"/>
  <c r="U151" i="65" s="1"/>
  <c r="U56" i="105" s="1"/>
  <c r="U96" i="105" s="1"/>
  <c r="M115" i="105"/>
  <c r="M193" i="105"/>
  <c r="M116" i="105"/>
  <c r="M194" i="105"/>
  <c r="AC141" i="65"/>
  <c r="AC170" i="65" s="1"/>
  <c r="AC75" i="105" s="1"/>
  <c r="AC123" i="65"/>
  <c r="AC152" i="65" s="1"/>
  <c r="AC57" i="105" s="1"/>
  <c r="AC97" i="105" s="1"/>
  <c r="AC102" i="105" s="1"/>
  <c r="AC140" i="105" s="1"/>
  <c r="AC34" i="82"/>
  <c r="M182" i="105"/>
  <c r="M105" i="105"/>
  <c r="M183" i="105"/>
  <c r="M106" i="105"/>
  <c r="J184" i="105"/>
  <c r="J107" i="105"/>
  <c r="S405" i="41"/>
  <c r="Y422" i="41"/>
  <c r="Y426" i="41" s="1"/>
  <c r="Y405" i="41"/>
  <c r="Y414" i="41" s="1"/>
  <c r="Y34" i="65" s="1"/>
  <c r="Y112" i="65" s="1"/>
  <c r="AC116" i="105"/>
  <c r="AC194" i="105"/>
  <c r="P132" i="65"/>
  <c r="P161" i="65" s="1"/>
  <c r="P66" i="105" s="1"/>
  <c r="P34" i="82"/>
  <c r="P123" i="65"/>
  <c r="P152" i="65" s="1"/>
  <c r="P57" i="105" s="1"/>
  <c r="P97" i="105" s="1"/>
  <c r="P102" i="105" s="1"/>
  <c r="P141" i="65"/>
  <c r="P170" i="65" s="1"/>
  <c r="P75" i="105" s="1"/>
  <c r="P116" i="105"/>
  <c r="P194" i="105"/>
  <c r="N194" i="105"/>
  <c r="N116" i="105"/>
  <c r="V422" i="41"/>
  <c r="V426" i="41" s="1"/>
  <c r="V405" i="41"/>
  <c r="V414" i="41" s="1"/>
  <c r="V34" i="65" s="1"/>
  <c r="V112" i="65" s="1"/>
  <c r="X140" i="65"/>
  <c r="X169" i="65" s="1"/>
  <c r="X74" i="105" s="1"/>
  <c r="X122" i="65"/>
  <c r="X151" i="65" s="1"/>
  <c r="X56" i="105" s="1"/>
  <c r="X96" i="105" s="1"/>
  <c r="X33" i="82"/>
  <c r="Y121" i="65"/>
  <c r="Y150" i="65" s="1"/>
  <c r="Y55" i="105" s="1"/>
  <c r="Y95" i="105" s="1"/>
  <c r="Y139" i="65"/>
  <c r="Y168" i="65" s="1"/>
  <c r="Y73" i="105" s="1"/>
  <c r="Y32" i="82"/>
  <c r="P182" i="105"/>
  <c r="P105" i="105"/>
  <c r="V131" i="65"/>
  <c r="V160" i="65" s="1"/>
  <c r="V65" i="105" s="1"/>
  <c r="V140" i="65"/>
  <c r="V169" i="65" s="1"/>
  <c r="V74" i="105" s="1"/>
  <c r="V33" i="82"/>
  <c r="V122" i="65"/>
  <c r="V151" i="65" s="1"/>
  <c r="V56" i="105" s="1"/>
  <c r="V96" i="105" s="1"/>
  <c r="X139" i="65"/>
  <c r="X168" i="65" s="1"/>
  <c r="X73" i="105" s="1"/>
  <c r="X121" i="65"/>
  <c r="X150" i="65" s="1"/>
  <c r="X55" i="105" s="1"/>
  <c r="X95" i="105" s="1"/>
  <c r="X32" i="82"/>
  <c r="AE195" i="105"/>
  <c r="AE200" i="105" s="1"/>
  <c r="AE117" i="105"/>
  <c r="AE122" i="105" s="1"/>
  <c r="Y140" i="65"/>
  <c r="Y169" i="65" s="1"/>
  <c r="Y74" i="105" s="1"/>
  <c r="Y33" i="82"/>
  <c r="Y122" i="65"/>
  <c r="Y151" i="65" s="1"/>
  <c r="Y56" i="105" s="1"/>
  <c r="Y96" i="105" s="1"/>
  <c r="Z116" i="105"/>
  <c r="Z194" i="105"/>
  <c r="N193" i="105"/>
  <c r="N115" i="105"/>
  <c r="V32" i="82"/>
  <c r="V121" i="65"/>
  <c r="V150" i="65" s="1"/>
  <c r="V55" i="105" s="1"/>
  <c r="V95" i="105" s="1"/>
  <c r="V130" i="65"/>
  <c r="V159" i="65" s="1"/>
  <c r="V64" i="105" s="1"/>
  <c r="V139" i="65"/>
  <c r="V168" i="65" s="1"/>
  <c r="V73" i="105" s="1"/>
  <c r="J182" i="105"/>
  <c r="J105" i="105"/>
  <c r="T130" i="65"/>
  <c r="T159" i="65" s="1"/>
  <c r="T32" i="82"/>
  <c r="T121" i="65"/>
  <c r="T139" i="65"/>
  <c r="T168" i="65" s="1"/>
  <c r="T106" i="105"/>
  <c r="T183" i="105"/>
  <c r="T116" i="105"/>
  <c r="T194" i="105"/>
  <c r="J193" i="105"/>
  <c r="J115" i="105"/>
  <c r="J95" i="105"/>
  <c r="S33" i="82" l="1"/>
  <c r="S131" i="65"/>
  <c r="S160" i="65" s="1"/>
  <c r="S65" i="105" s="1"/>
  <c r="S183" i="105" s="1"/>
  <c r="S122" i="65"/>
  <c r="S151" i="65" s="1"/>
  <c r="S56" i="105" s="1"/>
  <c r="S96" i="105" s="1"/>
  <c r="H96" i="105" s="1"/>
  <c r="AE174" i="105"/>
  <c r="AE65" i="82" s="1"/>
  <c r="AE140" i="105"/>
  <c r="AE206" i="105" s="1"/>
  <c r="S139" i="65"/>
  <c r="S168" i="65" s="1"/>
  <c r="S73" i="105" s="1"/>
  <c r="S115" i="105" s="1"/>
  <c r="S121" i="65"/>
  <c r="S150" i="65" s="1"/>
  <c r="S55" i="105" s="1"/>
  <c r="S95" i="105" s="1"/>
  <c r="T107" i="105"/>
  <c r="T117" i="105"/>
  <c r="S130" i="65"/>
  <c r="S159" i="65" s="1"/>
  <c r="S64" i="105" s="1"/>
  <c r="S105" i="105" s="1"/>
  <c r="S422" i="41"/>
  <c r="S426" i="41" s="1"/>
  <c r="H426" i="41" s="1"/>
  <c r="M174" i="105"/>
  <c r="M65" i="82" s="1"/>
  <c r="M146" i="105"/>
  <c r="M63" i="82" s="1"/>
  <c r="O174" i="105"/>
  <c r="O65" i="82" s="1"/>
  <c r="O146" i="105"/>
  <c r="O63" i="82" s="1"/>
  <c r="O140" i="105"/>
  <c r="O62" i="82" s="1"/>
  <c r="AF146" i="105"/>
  <c r="AF63" i="82" s="1"/>
  <c r="AF140" i="105"/>
  <c r="AF62" i="82" s="1"/>
  <c r="AF174" i="105"/>
  <c r="AF65" i="82" s="1"/>
  <c r="AD146" i="105"/>
  <c r="AD63" i="82" s="1"/>
  <c r="AD174" i="105"/>
  <c r="AD65" i="82" s="1"/>
  <c r="AD140" i="105"/>
  <c r="AD206" i="105" s="1"/>
  <c r="P174" i="105"/>
  <c r="P65" i="82" s="1"/>
  <c r="P146" i="105"/>
  <c r="P63" i="82" s="1"/>
  <c r="P140" i="105"/>
  <c r="P62" i="82" s="1"/>
  <c r="AE148" i="105"/>
  <c r="AE142" i="105"/>
  <c r="AC146" i="105"/>
  <c r="AC63" i="82" s="1"/>
  <c r="AC174" i="105"/>
  <c r="AC65" i="82" s="1"/>
  <c r="Z102" i="105"/>
  <c r="O107" i="105"/>
  <c r="O112" i="105" s="1"/>
  <c r="O184" i="105"/>
  <c r="O189" i="105" s="1"/>
  <c r="O206" i="105" s="1"/>
  <c r="O73" i="82" s="1"/>
  <c r="AD117" i="105"/>
  <c r="AD122" i="105" s="1"/>
  <c r="AD195" i="105"/>
  <c r="AD200" i="105" s="1"/>
  <c r="O117" i="105"/>
  <c r="O122" i="105" s="1"/>
  <c r="O195" i="105"/>
  <c r="O200" i="105" s="1"/>
  <c r="J200" i="105"/>
  <c r="M189" i="105"/>
  <c r="M206" i="105" s="1"/>
  <c r="M73" i="82" s="1"/>
  <c r="AF195" i="105"/>
  <c r="AF200" i="105" s="1"/>
  <c r="AF117" i="105"/>
  <c r="AF122" i="105" s="1"/>
  <c r="AF148" i="105" s="1"/>
  <c r="U194" i="105"/>
  <c r="U116" i="105"/>
  <c r="X194" i="105"/>
  <c r="X116" i="105"/>
  <c r="P195" i="105"/>
  <c r="P200" i="105" s="1"/>
  <c r="P117" i="105"/>
  <c r="P122" i="105" s="1"/>
  <c r="AA194" i="105"/>
  <c r="AA116" i="105"/>
  <c r="X193" i="105"/>
  <c r="X115" i="105"/>
  <c r="V141" i="65"/>
  <c r="V170" i="65" s="1"/>
  <c r="V75" i="105" s="1"/>
  <c r="V132" i="65"/>
  <c r="V161" i="65" s="1"/>
  <c r="V66" i="105" s="1"/>
  <c r="V123" i="65"/>
  <c r="V152" i="65" s="1"/>
  <c r="V57" i="105" s="1"/>
  <c r="V97" i="105" s="1"/>
  <c r="V102" i="105" s="1"/>
  <c r="V140" i="105" s="1"/>
  <c r="V34" i="82"/>
  <c r="AC195" i="105"/>
  <c r="AC200" i="105" s="1"/>
  <c r="AC207" i="105" s="1"/>
  <c r="AC74" i="82" s="1"/>
  <c r="AC117" i="105"/>
  <c r="AC122" i="105" s="1"/>
  <c r="AA34" i="82"/>
  <c r="AA141" i="65"/>
  <c r="AA170" i="65" s="1"/>
  <c r="AA75" i="105" s="1"/>
  <c r="AA123" i="65"/>
  <c r="AA152" i="65" s="1"/>
  <c r="AA57" i="105" s="1"/>
  <c r="AA97" i="105" s="1"/>
  <c r="AA102" i="105" s="1"/>
  <c r="AA193" i="105"/>
  <c r="AA115" i="105"/>
  <c r="J189" i="105"/>
  <c r="AC62" i="82"/>
  <c r="AC206" i="105"/>
  <c r="U182" i="105"/>
  <c r="U105" i="105"/>
  <c r="V115" i="105"/>
  <c r="V193" i="105"/>
  <c r="P184" i="105"/>
  <c r="P189" i="105" s="1"/>
  <c r="P107" i="105"/>
  <c r="P112" i="105" s="1"/>
  <c r="S414" i="41"/>
  <c r="S34" i="65" s="1"/>
  <c r="S112" i="65" s="1"/>
  <c r="H430" i="41" a="1"/>
  <c r="H430" i="41" s="1"/>
  <c r="M112" i="105"/>
  <c r="M200" i="105"/>
  <c r="M207" i="105" s="1"/>
  <c r="M74" i="82" s="1"/>
  <c r="U193" i="105"/>
  <c r="U115" i="105"/>
  <c r="U123" i="65"/>
  <c r="U152" i="65" s="1"/>
  <c r="U57" i="105" s="1"/>
  <c r="U97" i="105" s="1"/>
  <c r="U102" i="105" s="1"/>
  <c r="U132" i="65"/>
  <c r="U161" i="65" s="1"/>
  <c r="U66" i="105" s="1"/>
  <c r="U141" i="65"/>
  <c r="U170" i="65" s="1"/>
  <c r="U75" i="105" s="1"/>
  <c r="U34" i="82"/>
  <c r="N107" i="105"/>
  <c r="N184" i="105"/>
  <c r="N189" i="105" s="1"/>
  <c r="Y34" i="82"/>
  <c r="Y141" i="65"/>
  <c r="Y170" i="65" s="1"/>
  <c r="Y75" i="105" s="1"/>
  <c r="Y123" i="65"/>
  <c r="Y152" i="65" s="1"/>
  <c r="Y57" i="105" s="1"/>
  <c r="Y97" i="105" s="1"/>
  <c r="Y102" i="105" s="1"/>
  <c r="M62" i="82"/>
  <c r="V182" i="105"/>
  <c r="V105" i="105"/>
  <c r="Y116" i="105"/>
  <c r="Y194" i="105"/>
  <c r="V194" i="105"/>
  <c r="V116" i="105"/>
  <c r="Y193" i="105"/>
  <c r="Y115" i="105"/>
  <c r="M122" i="105"/>
  <c r="Z117" i="105"/>
  <c r="Z122" i="105" s="1"/>
  <c r="Z195" i="105"/>
  <c r="Z200" i="105" s="1"/>
  <c r="X123" i="65"/>
  <c r="X152" i="65" s="1"/>
  <c r="X57" i="105" s="1"/>
  <c r="X97" i="105" s="1"/>
  <c r="X102" i="105" s="1"/>
  <c r="X141" i="65"/>
  <c r="X170" i="65" s="1"/>
  <c r="X75" i="105" s="1"/>
  <c r="X34" i="82"/>
  <c r="U183" i="105"/>
  <c r="U106" i="105"/>
  <c r="V183" i="105"/>
  <c r="V106" i="105"/>
  <c r="N140" i="105"/>
  <c r="N146" i="105"/>
  <c r="N63" i="82" s="1"/>
  <c r="N174" i="105"/>
  <c r="N65" i="82" s="1"/>
  <c r="S194" i="105"/>
  <c r="S116" i="105"/>
  <c r="N117" i="105"/>
  <c r="N122" i="105" s="1"/>
  <c r="N195" i="105"/>
  <c r="N200" i="105" s="1"/>
  <c r="T64" i="105"/>
  <c r="J102" i="105"/>
  <c r="T73" i="105"/>
  <c r="J112" i="105"/>
  <c r="T150" i="65"/>
  <c r="J122" i="105"/>
  <c r="S106" i="105" l="1"/>
  <c r="S193" i="105"/>
  <c r="AE62" i="82"/>
  <c r="AE207" i="105"/>
  <c r="AE74" i="82" s="1"/>
  <c r="H422" i="41"/>
  <c r="H432" i="41"/>
  <c r="J53" i="55" s="1"/>
  <c r="S182" i="105"/>
  <c r="O207" i="105"/>
  <c r="O74" i="82" s="1"/>
  <c r="AD62" i="82"/>
  <c r="AF206" i="105"/>
  <c r="P207" i="105"/>
  <c r="P74" i="82" s="1"/>
  <c r="P206" i="105"/>
  <c r="P73" i="82" s="1"/>
  <c r="AF207" i="105"/>
  <c r="AF74" i="82" s="1"/>
  <c r="AD207" i="105"/>
  <c r="AD74" i="82" s="1"/>
  <c r="V146" i="105"/>
  <c r="V63" i="82" s="1"/>
  <c r="H106" i="105"/>
  <c r="H116" i="105"/>
  <c r="O148" i="105"/>
  <c r="O142" i="105"/>
  <c r="AA174" i="105"/>
  <c r="AA65" i="82" s="1"/>
  <c r="AA140" i="105"/>
  <c r="AA206" i="105" s="1"/>
  <c r="AA146" i="105"/>
  <c r="AA63" i="82" s="1"/>
  <c r="AD148" i="105"/>
  <c r="AD142" i="105"/>
  <c r="X140" i="105"/>
  <c r="X62" i="82" s="1"/>
  <c r="X146" i="105"/>
  <c r="X63" i="82" s="1"/>
  <c r="X174" i="105"/>
  <c r="X65" i="82" s="1"/>
  <c r="O147" i="105"/>
  <c r="O141" i="105"/>
  <c r="Y174" i="105"/>
  <c r="Y65" i="82" s="1"/>
  <c r="Y146" i="105"/>
  <c r="Y63" i="82" s="1"/>
  <c r="Y140" i="105"/>
  <c r="Y206" i="105" s="1"/>
  <c r="U146" i="105"/>
  <c r="U63" i="82" s="1"/>
  <c r="U140" i="105"/>
  <c r="U62" i="82" s="1"/>
  <c r="U174" i="105"/>
  <c r="U65" i="82" s="1"/>
  <c r="Z148" i="105"/>
  <c r="Z142" i="105"/>
  <c r="P147" i="105"/>
  <c r="P141" i="105"/>
  <c r="AC142" i="105"/>
  <c r="AC148" i="105"/>
  <c r="P142" i="105"/>
  <c r="P148" i="105"/>
  <c r="V174" i="105"/>
  <c r="V65" i="82" s="1"/>
  <c r="AF142" i="105"/>
  <c r="Z140" i="105"/>
  <c r="Z146" i="105"/>
  <c r="Z63" i="82" s="1"/>
  <c r="Z174" i="105"/>
  <c r="Z65" i="82" s="1"/>
  <c r="N112" i="105"/>
  <c r="N141" i="105" s="1"/>
  <c r="N142" i="105"/>
  <c r="N148" i="105"/>
  <c r="U184" i="105"/>
  <c r="U189" i="105" s="1"/>
  <c r="U107" i="105"/>
  <c r="U112" i="105" s="1"/>
  <c r="U141" i="105" s="1"/>
  <c r="N207" i="105"/>
  <c r="N74" i="82" s="1"/>
  <c r="N206" i="105"/>
  <c r="N73" i="82" s="1"/>
  <c r="N62" i="82"/>
  <c r="V184" i="105"/>
  <c r="V189" i="105" s="1"/>
  <c r="V206" i="105" s="1"/>
  <c r="V73" i="82" s="1"/>
  <c r="V107" i="105"/>
  <c r="V112" i="105" s="1"/>
  <c r="V62" i="82"/>
  <c r="V195" i="105"/>
  <c r="V200" i="105" s="1"/>
  <c r="V207" i="105" s="1"/>
  <c r="V74" i="82" s="1"/>
  <c r="V117" i="105"/>
  <c r="V122" i="105" s="1"/>
  <c r="U195" i="105"/>
  <c r="U200" i="105" s="1"/>
  <c r="U117" i="105"/>
  <c r="U122" i="105" s="1"/>
  <c r="M141" i="105"/>
  <c r="M147" i="105"/>
  <c r="S141" i="65"/>
  <c r="S170" i="65" s="1"/>
  <c r="S132" i="65"/>
  <c r="S161" i="65" s="1"/>
  <c r="S123" i="65"/>
  <c r="S152" i="65" s="1"/>
  <c r="S57" i="105" s="1"/>
  <c r="S97" i="105" s="1"/>
  <c r="S34" i="82"/>
  <c r="M148" i="105"/>
  <c r="M142" i="105"/>
  <c r="Y117" i="105"/>
  <c r="Y122" i="105" s="1"/>
  <c r="Y195" i="105"/>
  <c r="Y200" i="105" s="1"/>
  <c r="AA117" i="105"/>
  <c r="AA122" i="105" s="1"/>
  <c r="AA195" i="105"/>
  <c r="AA200" i="105" s="1"/>
  <c r="X117" i="105"/>
  <c r="X122" i="105" s="1"/>
  <c r="X195" i="105"/>
  <c r="X200" i="105" s="1"/>
  <c r="J147" i="105"/>
  <c r="J141" i="105"/>
  <c r="T193" i="105"/>
  <c r="T200" i="105" s="1"/>
  <c r="T115" i="105"/>
  <c r="T55" i="105"/>
  <c r="J148" i="105"/>
  <c r="J142" i="105"/>
  <c r="J146" i="105"/>
  <c r="J63" i="82" s="1"/>
  <c r="J174" i="105"/>
  <c r="J65" i="82" s="1"/>
  <c r="J140" i="105"/>
  <c r="T105" i="105"/>
  <c r="T182" i="105"/>
  <c r="T189" i="105" s="1"/>
  <c r="A4" i="41" l="1"/>
  <c r="AA62" i="82"/>
  <c r="AA207" i="105"/>
  <c r="AA74" i="82" s="1"/>
  <c r="Y207" i="105"/>
  <c r="Y74" i="82" s="1"/>
  <c r="X206" i="105"/>
  <c r="Y62" i="82"/>
  <c r="U207" i="105"/>
  <c r="U74" i="82" s="1"/>
  <c r="U147" i="105"/>
  <c r="X207" i="105"/>
  <c r="X74" i="82" s="1"/>
  <c r="U206" i="105"/>
  <c r="U73" i="82" s="1"/>
  <c r="Y148" i="105"/>
  <c r="Y142" i="105"/>
  <c r="X142" i="105"/>
  <c r="X148" i="105"/>
  <c r="U142" i="105"/>
  <c r="U148" i="105"/>
  <c r="AA148" i="105"/>
  <c r="AA142" i="105"/>
  <c r="V148" i="105"/>
  <c r="V142" i="105"/>
  <c r="V147" i="105"/>
  <c r="V141" i="105"/>
  <c r="Z62" i="82"/>
  <c r="Z207" i="105"/>
  <c r="Z74" i="82" s="1"/>
  <c r="Z206" i="105"/>
  <c r="H97" i="105"/>
  <c r="S102" i="105"/>
  <c r="T112" i="105"/>
  <c r="T147" i="105" s="1"/>
  <c r="H105" i="105"/>
  <c r="T122" i="105"/>
  <c r="T148" i="105" s="1"/>
  <c r="H115" i="105"/>
  <c r="N147" i="105"/>
  <c r="H178" i="65" a="1"/>
  <c r="H178" i="65" s="1"/>
  <c r="A4" i="65" s="1"/>
  <c r="J16" i="106" a="1"/>
  <c r="J34" i="106" s="1"/>
  <c r="S66" i="105"/>
  <c r="J50" i="106" a="1"/>
  <c r="S75" i="105"/>
  <c r="J84" i="106" a="1"/>
  <c r="T95" i="105"/>
  <c r="J62" i="82"/>
  <c r="J207" i="105"/>
  <c r="J74" i="82" s="1"/>
  <c r="J206" i="105"/>
  <c r="J73" i="82" s="1"/>
  <c r="T141" i="105" l="1"/>
  <c r="T142" i="105"/>
  <c r="T102" i="105"/>
  <c r="T140" i="105" s="1"/>
  <c r="H95" i="105"/>
  <c r="H102" i="105" s="1"/>
  <c r="S140" i="105"/>
  <c r="S174" i="105"/>
  <c r="S65" i="82" s="1"/>
  <c r="S146" i="105"/>
  <c r="S63" i="82" s="1"/>
  <c r="P27" i="106"/>
  <c r="N42" i="106"/>
  <c r="M36" i="106"/>
  <c r="J46" i="106"/>
  <c r="O33" i="106"/>
  <c r="P19" i="106"/>
  <c r="L30" i="106"/>
  <c r="J18" i="106"/>
  <c r="N38" i="106"/>
  <c r="M20" i="106"/>
  <c r="N45" i="106"/>
  <c r="P42" i="106"/>
  <c r="L28" i="106"/>
  <c r="N44" i="106"/>
  <c r="M34" i="106"/>
  <c r="L22" i="106"/>
  <c r="L37" i="106"/>
  <c r="P16" i="106"/>
  <c r="J31" i="106"/>
  <c r="N34" i="106"/>
  <c r="O26" i="106"/>
  <c r="N32" i="106"/>
  <c r="J37" i="106"/>
  <c r="L43" i="106"/>
  <c r="O24" i="106"/>
  <c r="J39" i="106"/>
  <c r="J28" i="106"/>
  <c r="P43" i="106"/>
  <c r="N46" i="106"/>
  <c r="L19" i="106"/>
  <c r="O43" i="106"/>
  <c r="L20" i="106"/>
  <c r="K29" i="106"/>
  <c r="K30" i="106"/>
  <c r="L16" i="106"/>
  <c r="J38" i="106"/>
  <c r="O17" i="106"/>
  <c r="K17" i="106"/>
  <c r="L32" i="106"/>
  <c r="K43" i="106"/>
  <c r="M18" i="106"/>
  <c r="K23" i="106"/>
  <c r="M17" i="106"/>
  <c r="N37" i="106"/>
  <c r="P37" i="106"/>
  <c r="M25" i="106"/>
  <c r="P38" i="106"/>
  <c r="N33" i="106"/>
  <c r="N16" i="106"/>
  <c r="M21" i="106"/>
  <c r="K16" i="106"/>
  <c r="O41" i="106"/>
  <c r="J40" i="106"/>
  <c r="P35" i="106"/>
  <c r="L33" i="106"/>
  <c r="O28" i="106"/>
  <c r="O25" i="106"/>
  <c r="J47" i="106"/>
  <c r="O20" i="106"/>
  <c r="O19" i="106"/>
  <c r="O36" i="106"/>
  <c r="O32" i="106"/>
  <c r="M40" i="106"/>
  <c r="K45" i="106"/>
  <c r="P26" i="106"/>
  <c r="P33" i="106"/>
  <c r="J33" i="106"/>
  <c r="P17" i="106"/>
  <c r="M30" i="106"/>
  <c r="K24" i="106"/>
  <c r="M47" i="106"/>
  <c r="J27" i="106"/>
  <c r="P31" i="106"/>
  <c r="J21" i="106"/>
  <c r="N40" i="106"/>
  <c r="P41" i="106"/>
  <c r="J23" i="106"/>
  <c r="J26" i="106"/>
  <c r="J44" i="106"/>
  <c r="P34" i="106"/>
  <c r="N17" i="106"/>
  <c r="P40" i="106"/>
  <c r="L29" i="106"/>
  <c r="K21" i="106"/>
  <c r="N20" i="106"/>
  <c r="P47" i="106"/>
  <c r="M38" i="106"/>
  <c r="P32" i="106"/>
  <c r="M22" i="106"/>
  <c r="P44" i="106"/>
  <c r="O38" i="106"/>
  <c r="K40" i="106"/>
  <c r="J36" i="106"/>
  <c r="M32" i="106"/>
  <c r="N27" i="106"/>
  <c r="K22" i="106"/>
  <c r="K44" i="106"/>
  <c r="N41" i="106"/>
  <c r="L26" i="106"/>
  <c r="L27" i="106"/>
  <c r="O34" i="106"/>
  <c r="P25" i="106"/>
  <c r="L31" i="106"/>
  <c r="O30" i="106"/>
  <c r="M27" i="106"/>
  <c r="K37" i="106"/>
  <c r="K41" i="106"/>
  <c r="P36" i="106"/>
  <c r="M29" i="106"/>
  <c r="M41" i="106"/>
  <c r="O22" i="106"/>
  <c r="L35" i="106"/>
  <c r="J16" i="106"/>
  <c r="K46" i="106"/>
  <c r="N36" i="106"/>
  <c r="P45" i="106"/>
  <c r="N18" i="106"/>
  <c r="P29" i="106"/>
  <c r="K34" i="106"/>
  <c r="N23" i="106"/>
  <c r="N39" i="106"/>
  <c r="N24" i="106"/>
  <c r="K32" i="106"/>
  <c r="M26" i="106"/>
  <c r="M31" i="106"/>
  <c r="O44" i="106"/>
  <c r="K27" i="106"/>
  <c r="N26" i="106"/>
  <c r="J29" i="106"/>
  <c r="O27" i="106"/>
  <c r="L25" i="106"/>
  <c r="O47" i="106"/>
  <c r="M33" i="106"/>
  <c r="K18" i="106"/>
  <c r="L45" i="106"/>
  <c r="J20" i="106"/>
  <c r="L40" i="106"/>
  <c r="N25" i="106"/>
  <c r="P20" i="106"/>
  <c r="J54" i="55"/>
  <c r="J41" i="106"/>
  <c r="L24" i="106"/>
  <c r="O21" i="106"/>
  <c r="P28" i="106"/>
  <c r="M42" i="106"/>
  <c r="M23" i="106"/>
  <c r="L39" i="106"/>
  <c r="L46" i="106"/>
  <c r="N47" i="106"/>
  <c r="J24" i="106"/>
  <c r="L21" i="106"/>
  <c r="O37" i="106"/>
  <c r="K28" i="106"/>
  <c r="L18" i="106"/>
  <c r="P18" i="106"/>
  <c r="N43" i="106"/>
  <c r="O40" i="106"/>
  <c r="K20" i="106"/>
  <c r="K39" i="106"/>
  <c r="L44" i="106"/>
  <c r="M39" i="106"/>
  <c r="J19" i="106"/>
  <c r="K36" i="106"/>
  <c r="N19" i="106"/>
  <c r="M44" i="106"/>
  <c r="O31" i="106"/>
  <c r="N29" i="106"/>
  <c r="O18" i="106"/>
  <c r="J32" i="106"/>
  <c r="L17" i="106"/>
  <c r="N22" i="106"/>
  <c r="P21" i="106"/>
  <c r="M28" i="106"/>
  <c r="O35" i="106"/>
  <c r="K33" i="106"/>
  <c r="J30" i="106"/>
  <c r="P23" i="106"/>
  <c r="N30" i="106"/>
  <c r="K19" i="106"/>
  <c r="P30" i="106"/>
  <c r="O16" i="106"/>
  <c r="J22" i="106"/>
  <c r="J17" i="106"/>
  <c r="P39" i="106"/>
  <c r="L36" i="106"/>
  <c r="M37" i="106"/>
  <c r="M35" i="106"/>
  <c r="N21" i="106"/>
  <c r="K38" i="106"/>
  <c r="P24" i="106"/>
  <c r="N28" i="106"/>
  <c r="O23" i="106"/>
  <c r="O39" i="106"/>
  <c r="J25" i="106"/>
  <c r="L34" i="106"/>
  <c r="M16" i="106"/>
  <c r="N31" i="106"/>
  <c r="P22" i="106"/>
  <c r="L23" i="106"/>
  <c r="K25" i="106"/>
  <c r="P46" i="106"/>
  <c r="K31" i="106"/>
  <c r="O29" i="106"/>
  <c r="N35" i="106"/>
  <c r="K26" i="106"/>
  <c r="K35" i="106"/>
  <c r="M19" i="106"/>
  <c r="M24" i="106"/>
  <c r="O46" i="106"/>
  <c r="M45" i="106"/>
  <c r="L47" i="106"/>
  <c r="O42" i="106"/>
  <c r="L42" i="106"/>
  <c r="M46" i="106"/>
  <c r="L38" i="106"/>
  <c r="J45" i="106"/>
  <c r="M43" i="106"/>
  <c r="J43" i="106"/>
  <c r="J42" i="106"/>
  <c r="L41" i="106"/>
  <c r="O45" i="106"/>
  <c r="K42" i="106"/>
  <c r="J35" i="106"/>
  <c r="K47" i="106"/>
  <c r="J89" i="106"/>
  <c r="P99" i="106"/>
  <c r="L98" i="106"/>
  <c r="M112" i="106"/>
  <c r="O96" i="106"/>
  <c r="J91" i="106"/>
  <c r="L114" i="106"/>
  <c r="M105" i="106"/>
  <c r="P90" i="106"/>
  <c r="P102" i="106"/>
  <c r="M108" i="106"/>
  <c r="L96" i="106"/>
  <c r="K96" i="106"/>
  <c r="N97" i="106"/>
  <c r="N103" i="106"/>
  <c r="O84" i="106"/>
  <c r="M86" i="106"/>
  <c r="P114" i="106"/>
  <c r="M89" i="106"/>
  <c r="M103" i="106"/>
  <c r="O111" i="106"/>
  <c r="L91" i="106"/>
  <c r="M95" i="106"/>
  <c r="O112" i="106"/>
  <c r="N90" i="106"/>
  <c r="N108" i="106"/>
  <c r="J97" i="106"/>
  <c r="M97" i="106"/>
  <c r="L111" i="106"/>
  <c r="O86" i="106"/>
  <c r="J104" i="106"/>
  <c r="M92" i="106"/>
  <c r="L106" i="106"/>
  <c r="O98" i="106"/>
  <c r="K113" i="106"/>
  <c r="J114" i="106"/>
  <c r="M104" i="106"/>
  <c r="N102" i="106"/>
  <c r="N112" i="106"/>
  <c r="O108" i="106"/>
  <c r="J113" i="106"/>
  <c r="N99" i="106"/>
  <c r="L104" i="106"/>
  <c r="P100" i="106"/>
  <c r="L93" i="106"/>
  <c r="P111" i="106"/>
  <c r="L113" i="106"/>
  <c r="K95" i="106"/>
  <c r="O85" i="106"/>
  <c r="J101" i="106"/>
  <c r="M106" i="106"/>
  <c r="P97" i="106"/>
  <c r="J99" i="106"/>
  <c r="J98" i="106"/>
  <c r="P106" i="106"/>
  <c r="P89" i="106"/>
  <c r="K89" i="106"/>
  <c r="J85" i="106"/>
  <c r="P86" i="106"/>
  <c r="M96" i="106"/>
  <c r="K109" i="106"/>
  <c r="M87" i="106"/>
  <c r="K84" i="106"/>
  <c r="N104" i="106"/>
  <c r="N98" i="106"/>
  <c r="K106" i="106"/>
  <c r="K104" i="106"/>
  <c r="M113" i="106"/>
  <c r="O87" i="106"/>
  <c r="K97" i="106"/>
  <c r="N92" i="106"/>
  <c r="J103" i="106"/>
  <c r="K85" i="106"/>
  <c r="O94" i="106"/>
  <c r="P93" i="106"/>
  <c r="N87" i="106"/>
  <c r="P115" i="106"/>
  <c r="M90" i="106"/>
  <c r="N101" i="106"/>
  <c r="P85" i="106"/>
  <c r="N84" i="106"/>
  <c r="O113" i="106"/>
  <c r="L89" i="106"/>
  <c r="N93" i="106"/>
  <c r="P101" i="106"/>
  <c r="J84" i="106"/>
  <c r="K86" i="106"/>
  <c r="O97" i="106"/>
  <c r="N85" i="106"/>
  <c r="J92" i="106"/>
  <c r="M100" i="106"/>
  <c r="O88" i="106"/>
  <c r="L109" i="106"/>
  <c r="M99" i="106"/>
  <c r="M110" i="106"/>
  <c r="J105" i="106"/>
  <c r="O101" i="106"/>
  <c r="J106" i="106"/>
  <c r="L88" i="106"/>
  <c r="L86" i="106"/>
  <c r="K108" i="106"/>
  <c r="N96" i="106"/>
  <c r="K101" i="106"/>
  <c r="K94" i="106"/>
  <c r="N94" i="106"/>
  <c r="M93" i="106"/>
  <c r="P96" i="106"/>
  <c r="O107" i="106"/>
  <c r="P107" i="106"/>
  <c r="K88" i="106"/>
  <c r="O90" i="106"/>
  <c r="M115" i="106"/>
  <c r="J115" i="106"/>
  <c r="K90" i="106"/>
  <c r="K91" i="106"/>
  <c r="K103" i="106"/>
  <c r="N105" i="106"/>
  <c r="J107" i="106"/>
  <c r="N86" i="106"/>
  <c r="O105" i="106"/>
  <c r="L110" i="106"/>
  <c r="N109" i="106"/>
  <c r="J93" i="106"/>
  <c r="P88" i="106"/>
  <c r="O102" i="106"/>
  <c r="O95" i="106"/>
  <c r="P92" i="106"/>
  <c r="K111" i="106"/>
  <c r="L87" i="106"/>
  <c r="K100" i="106"/>
  <c r="P94" i="106"/>
  <c r="O92" i="106"/>
  <c r="J112" i="106"/>
  <c r="L90" i="106"/>
  <c r="N89" i="106"/>
  <c r="O115" i="106"/>
  <c r="O106" i="106"/>
  <c r="M102" i="106"/>
  <c r="N88" i="106"/>
  <c r="P103" i="106"/>
  <c r="O91" i="106"/>
  <c r="L100" i="106"/>
  <c r="L84" i="106"/>
  <c r="O89" i="106"/>
  <c r="J111" i="106"/>
  <c r="P109" i="106"/>
  <c r="N91" i="106"/>
  <c r="L105" i="106"/>
  <c r="P108" i="106"/>
  <c r="M107" i="106"/>
  <c r="K93" i="106"/>
  <c r="J108" i="106"/>
  <c r="L92" i="106"/>
  <c r="L108" i="106"/>
  <c r="N106" i="106"/>
  <c r="J94" i="106"/>
  <c r="O104" i="106"/>
  <c r="J90" i="106"/>
  <c r="J86" i="106"/>
  <c r="M84" i="106"/>
  <c r="O100" i="106"/>
  <c r="K114" i="106"/>
  <c r="P87" i="106"/>
  <c r="L97" i="106"/>
  <c r="L107" i="106"/>
  <c r="L95" i="106"/>
  <c r="K115" i="106"/>
  <c r="M88" i="106"/>
  <c r="K112" i="106"/>
  <c r="K110" i="106"/>
  <c r="M91" i="106"/>
  <c r="P110" i="106"/>
  <c r="P112" i="106"/>
  <c r="O110" i="106"/>
  <c r="J96" i="106"/>
  <c r="P84" i="106"/>
  <c r="J100" i="106"/>
  <c r="N100" i="106"/>
  <c r="J95" i="106"/>
  <c r="O93" i="106"/>
  <c r="O109" i="106"/>
  <c r="O99" i="106"/>
  <c r="N111" i="106"/>
  <c r="M114" i="106"/>
  <c r="P104" i="106"/>
  <c r="N107" i="106"/>
  <c r="M85" i="106"/>
  <c r="N95" i="106"/>
  <c r="O103" i="106"/>
  <c r="L85" i="106"/>
  <c r="P113" i="106"/>
  <c r="L101" i="106"/>
  <c r="N114" i="106"/>
  <c r="N113" i="106"/>
  <c r="L102" i="106"/>
  <c r="L99" i="106"/>
  <c r="P95" i="106"/>
  <c r="L103" i="106"/>
  <c r="J102" i="106"/>
  <c r="L112" i="106"/>
  <c r="M109" i="106"/>
  <c r="J109" i="106"/>
  <c r="L94" i="106"/>
  <c r="N115" i="106"/>
  <c r="M98" i="106"/>
  <c r="K107" i="106"/>
  <c r="K105" i="106"/>
  <c r="K87" i="106"/>
  <c r="K102" i="106"/>
  <c r="K98" i="106"/>
  <c r="P98" i="106"/>
  <c r="P105" i="106"/>
  <c r="O114" i="106"/>
  <c r="P91" i="106"/>
  <c r="N110" i="106"/>
  <c r="M101" i="106"/>
  <c r="L115" i="106"/>
  <c r="M111" i="106"/>
  <c r="J87" i="106"/>
  <c r="J88" i="106"/>
  <c r="K99" i="106"/>
  <c r="K92" i="106"/>
  <c r="J110" i="106"/>
  <c r="M94" i="106"/>
  <c r="S195" i="105"/>
  <c r="S200" i="105" s="1"/>
  <c r="S117" i="105"/>
  <c r="J51" i="106"/>
  <c r="P71" i="106"/>
  <c r="P74" i="106"/>
  <c r="L66" i="106"/>
  <c r="P57" i="106"/>
  <c r="N77" i="106"/>
  <c r="N60" i="106"/>
  <c r="L79" i="106"/>
  <c r="J53" i="106"/>
  <c r="M78" i="106"/>
  <c r="O69" i="106"/>
  <c r="L81" i="106"/>
  <c r="P56" i="106"/>
  <c r="M65" i="106"/>
  <c r="P65" i="106"/>
  <c r="J77" i="106"/>
  <c r="M62" i="106"/>
  <c r="J69" i="106"/>
  <c r="J68" i="106"/>
  <c r="M60" i="106"/>
  <c r="K51" i="106"/>
  <c r="L69" i="106"/>
  <c r="N63" i="106"/>
  <c r="P51" i="106"/>
  <c r="K57" i="106"/>
  <c r="M67" i="106"/>
  <c r="M54" i="106"/>
  <c r="J58" i="106"/>
  <c r="L50" i="106"/>
  <c r="J65" i="106"/>
  <c r="L72" i="106"/>
  <c r="P61" i="106"/>
  <c r="M55" i="106"/>
  <c r="K56" i="106"/>
  <c r="O75" i="106"/>
  <c r="J67" i="106"/>
  <c r="O61" i="106"/>
  <c r="O56" i="106"/>
  <c r="K76" i="106"/>
  <c r="N68" i="106"/>
  <c r="M56" i="106"/>
  <c r="L76" i="106"/>
  <c r="N57" i="106"/>
  <c r="L57" i="106"/>
  <c r="N72" i="106"/>
  <c r="J73" i="106"/>
  <c r="J56" i="106"/>
  <c r="P55" i="106"/>
  <c r="O55" i="106"/>
  <c r="P77" i="106"/>
  <c r="M70" i="106"/>
  <c r="P78" i="106"/>
  <c r="L75" i="106"/>
  <c r="J78" i="106"/>
  <c r="K66" i="106"/>
  <c r="N56" i="106"/>
  <c r="L58" i="106"/>
  <c r="J64" i="106"/>
  <c r="J57" i="106"/>
  <c r="M61" i="106"/>
  <c r="L77" i="106"/>
  <c r="M57" i="106"/>
  <c r="N52" i="106"/>
  <c r="N79" i="106"/>
  <c r="M64" i="106"/>
  <c r="M79" i="106"/>
  <c r="K73" i="106"/>
  <c r="K71" i="106"/>
  <c r="J74" i="106"/>
  <c r="M72" i="106"/>
  <c r="K61" i="106"/>
  <c r="M74" i="106"/>
  <c r="M52" i="106"/>
  <c r="M63" i="106"/>
  <c r="K50" i="106"/>
  <c r="N73" i="106"/>
  <c r="N59" i="106"/>
  <c r="P80" i="106"/>
  <c r="M75" i="106"/>
  <c r="O54" i="106"/>
  <c r="O64" i="106"/>
  <c r="N53" i="106"/>
  <c r="K80" i="106"/>
  <c r="O73" i="106"/>
  <c r="J63" i="106"/>
  <c r="L65" i="106"/>
  <c r="J80" i="106"/>
  <c r="J60" i="106"/>
  <c r="P67" i="106"/>
  <c r="M80" i="106"/>
  <c r="M81" i="106"/>
  <c r="P79" i="106"/>
  <c r="J62" i="106"/>
  <c r="L80" i="106"/>
  <c r="L55" i="106"/>
  <c r="L68" i="106"/>
  <c r="K77" i="106"/>
  <c r="M50" i="106"/>
  <c r="O70" i="106"/>
  <c r="M77" i="106"/>
  <c r="J61" i="106"/>
  <c r="O79" i="106"/>
  <c r="M71" i="106"/>
  <c r="K70" i="106"/>
  <c r="J50" i="106"/>
  <c r="K67" i="106"/>
  <c r="N67" i="106"/>
  <c r="N54" i="106"/>
  <c r="L51" i="106"/>
  <c r="N61" i="106"/>
  <c r="J70" i="106"/>
  <c r="P72" i="106"/>
  <c r="M51" i="106"/>
  <c r="P52" i="106"/>
  <c r="P62" i="106"/>
  <c r="P59" i="106"/>
  <c r="O72" i="106"/>
  <c r="P50" i="106"/>
  <c r="N62" i="106"/>
  <c r="N81" i="106"/>
  <c r="P70" i="106"/>
  <c r="L62" i="106"/>
  <c r="K64" i="106"/>
  <c r="N75" i="106"/>
  <c r="L53" i="106"/>
  <c r="J81" i="106"/>
  <c r="O76" i="106"/>
  <c r="N64" i="106"/>
  <c r="K69" i="106"/>
  <c r="M69" i="106"/>
  <c r="K53" i="106"/>
  <c r="K79" i="106"/>
  <c r="L73" i="106"/>
  <c r="N74" i="106"/>
  <c r="O78" i="106"/>
  <c r="J71" i="106"/>
  <c r="L61" i="106"/>
  <c r="J75" i="106"/>
  <c r="O62" i="106"/>
  <c r="L60" i="106"/>
  <c r="N50" i="106"/>
  <c r="P66" i="106"/>
  <c r="J66" i="106"/>
  <c r="P73" i="106"/>
  <c r="O77" i="106"/>
  <c r="N70" i="106"/>
  <c r="K55" i="106"/>
  <c r="K72" i="106"/>
  <c r="O57" i="106"/>
  <c r="L70" i="106"/>
  <c r="O65" i="106"/>
  <c r="O51" i="106"/>
  <c r="O58" i="106"/>
  <c r="O67" i="106"/>
  <c r="K63" i="106"/>
  <c r="O66" i="106"/>
  <c r="O74" i="106"/>
  <c r="O50" i="106"/>
  <c r="K52" i="106"/>
  <c r="N55" i="106"/>
  <c r="J55" i="106"/>
  <c r="K58" i="106"/>
  <c r="K68" i="106"/>
  <c r="M66" i="106"/>
  <c r="J79" i="106"/>
  <c r="N65" i="106"/>
  <c r="O63" i="106"/>
  <c r="N51" i="106"/>
  <c r="L56" i="106"/>
  <c r="J72" i="106"/>
  <c r="N66" i="106"/>
  <c r="O81" i="106"/>
  <c r="O60" i="106"/>
  <c r="O59" i="106"/>
  <c r="N58" i="106"/>
  <c r="K65" i="106"/>
  <c r="K81" i="106"/>
  <c r="J54" i="106"/>
  <c r="P54" i="106"/>
  <c r="P75" i="106"/>
  <c r="P60" i="106"/>
  <c r="P63" i="106"/>
  <c r="N78" i="106"/>
  <c r="L78" i="106"/>
  <c r="M58" i="106"/>
  <c r="O71" i="106"/>
  <c r="P53" i="106"/>
  <c r="P58" i="106"/>
  <c r="P76" i="106"/>
  <c r="N71" i="106"/>
  <c r="P64" i="106"/>
  <c r="K60" i="106"/>
  <c r="P69" i="106"/>
  <c r="K59" i="106"/>
  <c r="L64" i="106"/>
  <c r="P81" i="106"/>
  <c r="M59" i="106"/>
  <c r="J59" i="106"/>
  <c r="K75" i="106"/>
  <c r="K54" i="106"/>
  <c r="L54" i="106"/>
  <c r="L67" i="106"/>
  <c r="M68" i="106"/>
  <c r="O80" i="106"/>
  <c r="M76" i="106"/>
  <c r="M53" i="106"/>
  <c r="J52" i="106"/>
  <c r="N69" i="106"/>
  <c r="N80" i="106"/>
  <c r="K78" i="106"/>
  <c r="O53" i="106"/>
  <c r="L71" i="106"/>
  <c r="O52" i="106"/>
  <c r="P68" i="106"/>
  <c r="L52" i="106"/>
  <c r="L59" i="106"/>
  <c r="J76" i="106"/>
  <c r="N76" i="106"/>
  <c r="K62" i="106"/>
  <c r="O68" i="106"/>
  <c r="L74" i="106"/>
  <c r="M73" i="106"/>
  <c r="L63" i="106"/>
  <c r="K74" i="106"/>
  <c r="S184" i="105"/>
  <c r="S189" i="105" s="1"/>
  <c r="S107" i="105"/>
  <c r="T174" i="105" l="1"/>
  <c r="T65" i="82" s="1"/>
  <c r="T146" i="105"/>
  <c r="T63" i="82" s="1"/>
  <c r="S62" i="82"/>
  <c r="S206" i="105"/>
  <c r="S73" i="82" s="1"/>
  <c r="S207" i="105"/>
  <c r="S74" i="82" s="1"/>
  <c r="H107" i="105"/>
  <c r="H112" i="105" s="1"/>
  <c r="S112" i="105"/>
  <c r="S122" i="105"/>
  <c r="H117" i="105"/>
  <c r="H122" i="105" s="1"/>
  <c r="H119" i="106" a="1"/>
  <c r="H119" i="106" s="1"/>
  <c r="A4" i="106" s="1"/>
  <c r="T207" i="105"/>
  <c r="T74" i="82" s="1"/>
  <c r="T206" i="105"/>
  <c r="T73" i="82" s="1"/>
  <c r="T62" i="82"/>
  <c r="H78" i="82" l="1" a="1"/>
  <c r="H78" i="82" s="1"/>
  <c r="J57" i="55" s="1"/>
  <c r="H132" i="105"/>
  <c r="H133" i="105" s="1"/>
  <c r="S148" i="105"/>
  <c r="S142" i="105"/>
  <c r="S141" i="105"/>
  <c r="S147" i="105"/>
  <c r="J56" i="55"/>
  <c r="A4" i="82" l="1"/>
  <c r="H136" i="105"/>
  <c r="H135" i="105"/>
  <c r="H211" i="105" s="1" a="1"/>
  <c r="H211" i="105" s="1"/>
  <c r="A4" i="105" l="1"/>
  <c r="J55" i="55"/>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<sst xmlns="http://schemas.openxmlformats.org/spreadsheetml/2006/main" count="7915" uniqueCount="1160">
  <si>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</si>
  <si>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</si>
  <si>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</si>
  <si>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</si>
  <si>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</si>
  <si>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</si>
  <si>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</si>
  <si>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</si>
  <si>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</si>
  <si>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</si>
  <si>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</si>
  <si>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</si>
  <si>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</si>
  <si>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</si>
  <si>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</si>
  <si>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</si>
  <si>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</si>
  <si>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</si>
  <si>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</si>
  <si>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</si>
  <si>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</si>
  <si>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</si>
  <si>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</si>
  <si>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</si>
  <si>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</si>
  <si>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</si>
  <si>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</si>
  <si>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</si>
  <si>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</si>
  <si>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</si>
  <si>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</si>
  <si>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</si>
  <si>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</si>
  <si>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</si>
  <si>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</si>
  <si>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</si>
  <si>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</si>
  <si>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</si>
  <si>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</si>
  <si>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</si>
  <si>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</si>
  <si>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</si>
  <si>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</si>
  <si>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</si>
  <si>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</si>
  <si>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</si>
  <si>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</si>
  <si>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</si>
  <si>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</si>
  <si>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</si>
  <si>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</si>
  <si>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</si>
  <si>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</si>
  <si>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</si>
  <si>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</si>
  <si>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</si>
  <si>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</si>
  <si>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</si>
  <si>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</si>
  <si>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</si>
  <si>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</si>
  <si>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</si>
  <si>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</si>
  <si>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</si>
  <si>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</si>
  <si>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</si>
  <si>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</si>
  <si>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</si>
  <si>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</si>
  <si>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</si>
  <si>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</si>
  <si>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</si>
  <si>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</si>
  <si>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</si>
  <si>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</si>
  <si>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</si>
  <si>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</si>
  <si>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</si>
  <si>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</si>
  <si>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</si>
  <si>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</si>
  <si>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</si>
  <si>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</si>
  <si>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</si>
  <si>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</si>
  <si>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</si>
  <si>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</si>
  <si>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</si>
  <si>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</si>
  <si>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</si>
  <si>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</si>
  <si>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</si>
  <si>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</si>
  <si>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</si>
  <si>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</si>
  <si>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</si>
  <si>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</si>
  <si>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</si>
  <si>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</si>
  <si>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</si>
  <si>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</si>
  <si>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</si>
  <si>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</si>
  <si>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</si>
  <si>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</si>
  <si>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</si>
  <si>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</si>
  <si>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</si>
  <si>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</si>
  <si>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</si>
  <si>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</si>
  <si>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</si>
  <si>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</si>
  <si>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</si>
  <si>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</si>
  <si>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</si>
  <si>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</si>
  <si>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</si>
  <si>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</si>
  <si>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</si>
  <si>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</si>
  <si>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</si>
  <si>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</si>
  <si>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</si>
  <si>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</si>
  <si>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</si>
  <si>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</si>
  <si>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</si>
  <si>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</si>
  <si>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</si>
  <si>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</si>
  <si>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</si>
  <si>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</si>
  <si>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</si>
  <si>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</si>
  <si>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</si>
  <si>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</si>
  <si>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</si>
  <si>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</si>
  <si>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</si>
  <si>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</si>
  <si>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</si>
  <si>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</si>
  <si>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</si>
  <si>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</si>
  <si>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</si>
  <si>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</si>
  <si>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</si>
  <si>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</si>
  <si>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</si>
  <si>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</si>
  <si>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</si>
  <si>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</si>
  <si>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</si>
  <si>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</si>
  <si>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</si>
  <si>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</si>
  <si>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</si>
  <si>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</si>
  <si>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</si>
  <si>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</si>
  <si>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</si>
  <si>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</si>
  <si>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</si>
  <si>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</si>
  <si>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</si>
  <si>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</si>
  <si>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</si>
  <si>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</si>
  <si>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</si>
  <si>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</si>
  <si>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</si>
  <si>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</si>
  <si>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</si>
  <si>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</si>
  <si>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</si>
  <si>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</si>
  <si>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</si>
  <si>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</si>
  <si>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</si>
  <si>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</si>
  <si>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</si>
  <si>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</si>
  <si>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</si>
  <si>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</si>
  <si>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</si>
  <si>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</si>
  <si>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</si>
  <si>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</si>
  <si>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</si>
  <si>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</si>
  <si>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</si>
  <si>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</si>
  <si>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</si>
  <si>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</si>
  <si>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</si>
  <si>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</si>
  <si>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</si>
  <si>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</si>
  <si>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</si>
  <si>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</si>
  <si>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</si>
  <si>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</si>
  <si>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</si>
  <si>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</si>
  <si>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</si>
  <si>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</si>
  <si>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</si>
  <si>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</si>
  <si>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</si>
  <si>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</si>
  <si>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</si>
  <si>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</si>
  <si>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</si>
  <si>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</si>
  <si>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</si>
  <si>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</si>
  <si>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</si>
  <si>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</si>
  <si>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</si>
  <si>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</si>
  <si>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</si>
  <si>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</si>
  <si>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</si>
  <si>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</si>
  <si>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</si>
  <si>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</si>
  <si>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</si>
  <si>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</si>
  <si>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</si>
  <si>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</si>
  <si>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</si>
  <si>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</si>
  <si>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</si>
  <si>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</si>
  <si>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</si>
  <si>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</si>
  <si>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</si>
  <si>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</si>
  <si>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</si>
  <si>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</si>
  <si>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</si>
  <si>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</si>
  <si>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</si>
  <si>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</si>
  <si>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</si>
  <si>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</si>
  <si>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</si>
  <si>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</si>
  <si>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</si>
  <si>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</si>
  <si>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</si>
  <si>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</si>
  <si>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</si>
  <si>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</si>
  <si>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</si>
  <si>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</si>
  <si>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</si>
  <si>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</si>
  <si>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</si>
  <si>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</si>
  <si>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</si>
  <si>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</si>
  <si>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</si>
  <si>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</si>
  <si>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</si>
  <si>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</si>
  <si>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</si>
  <si>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</si>
  <si>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</si>
  <si>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</si>
  <si>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</si>
  <si>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</si>
  <si>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</si>
  <si>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</si>
  <si>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</si>
  <si>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</si>
  <si>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</si>
  <si>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</si>
  <si>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</si>
  <si>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</si>
  <si>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</si>
  <si>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</si>
  <si>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</si>
  <si>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</si>
  <si>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</si>
  <si>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</si>
  <si>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</si>
  <si>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</si>
  <si>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</si>
  <si>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</si>
  <si>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</si>
  <si>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</si>
  <si>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</si>
  <si>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</si>
  <si>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</si>
  <si>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</si>
  <si>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</si>
  <si>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</si>
  <si>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</si>
  <si>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</si>
  <si>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</si>
  <si>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</si>
  <si>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</si>
  <si>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</si>
  <si>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</si>
  <si>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</si>
  <si>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</si>
  <si>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</si>
  <si>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</si>
  <si>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</si>
  <si>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</si>
  <si>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</si>
  <si>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</si>
  <si>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</si>
  <si>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</si>
  <si>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</si>
  <si>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</si>
  <si>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</si>
  <si>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</si>
  <si>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</si>
  <si>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</si>
  <si>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</si>
  <si>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</si>
  <si>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</si>
  <si>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</si>
  <si>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</si>
  <si>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</si>
  <si>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</si>
  <si>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</si>
  <si>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</si>
  <si>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</si>
  <si>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</si>
  <si>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</si>
  <si>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</si>
  <si>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</si>
  <si>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</si>
  <si>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</si>
  <si>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</si>
  <si>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</si>
  <si>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</si>
  <si>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</si>
  <si>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</si>
  <si>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</si>
  <si>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</si>
  <si>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</si>
  <si>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</si>
  <si>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</si>
  <si>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</si>
  <si>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</si>
  <si>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</si>
  <si>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</si>
  <si>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</si>
  <si>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</si>
  <si>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</si>
  <si>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</si>
  <si>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</si>
  <si>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</si>
  <si>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</si>
  <si>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</si>
  <si>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</si>
  <si>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</si>
  <si>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</si>
  <si>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</si>
  <si>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</si>
  <si>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</si>
  <si>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</si>
  <si>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</si>
  <si>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</si>
  <si>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</si>
  <si>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</si>
  <si>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</si>
  <si>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</si>
  <si>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</si>
  <si>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</si>
  <si>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</si>
  <si>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</si>
  <si>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</si>
  <si>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</si>
  <si>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</si>
  <si>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</si>
  <si>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</si>
  <si>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</si>
  <si>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</si>
  <si>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</si>
  <si>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</si>
  <si>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</si>
  <si>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</si>
  <si>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</si>
  <si>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</si>
  <si>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</si>
  <si>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</si>
  <si>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</si>
  <si>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</si>
  <si>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</si>
  <si>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</si>
  <si>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</si>
  <si>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</si>
  <si>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</si>
  <si>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</si>
  <si>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</si>
  <si>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</si>
  <si>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</si>
  <si>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</si>
  <si>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</si>
  <si>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</si>
  <si>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</si>
  <si>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</si>
  <si>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</si>
  <si>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</si>
  <si>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</si>
  <si>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</si>
  <si>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</si>
  <si>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</si>
  <si>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</si>
  <si>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</si>
  <si>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</si>
  <si>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</si>
  <si>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</si>
  <si>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</si>
  <si>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</si>
  <si>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</si>
  <si>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</si>
  <si>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</si>
  <si>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</si>
  <si>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</si>
  <si>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</si>
  <si>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</si>
  <si>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</si>
  <si>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</si>
  <si>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</si>
  <si>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</si>
  <si>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</si>
  <si>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</si>
  <si>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</si>
  <si>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</si>
  <si>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</si>
  <si>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</si>
  <si>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</si>
  <si>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</si>
  <si>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</si>
  <si>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</si>
  <si>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</si>
  <si>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</si>
  <si>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</si>
  <si>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</si>
  <si>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</si>
  <si>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</si>
  <si>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</si>
  <si>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</si>
  <si>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</si>
  <si>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</si>
  <si>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</si>
  <si>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</si>
  <si>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</si>
  <si>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</si>
  <si>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</si>
  <si>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</si>
  <si>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</si>
  <si>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</si>
  <si>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</si>
  <si>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</si>
  <si>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</si>
  <si>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</si>
  <si>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</si>
  <si>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</si>
  <si>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</si>
  <si>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</si>
  <si>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</si>
  <si>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</si>
  <si>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</si>
  <si>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</si>
  <si>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</si>
  <si>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</si>
  <si>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</si>
  <si>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</si>
  <si>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</si>
  <si>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</si>
  <si>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</si>
  <si>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</si>
  <si>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</si>
  <si>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</si>
  <si>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</si>
  <si>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</si>
  <si>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</si>
  <si>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</si>
  <si>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</si>
  <si>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</si>
  <si>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</si>
  <si>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</si>
  <si>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</si>
  <si>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</si>
  <si>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</si>
  <si>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</si>
  <si>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</si>
  <si>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</si>
  <si>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</si>
  <si>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</si>
  <si>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</si>
  <si>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</si>
  <si>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</si>
  <si>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</si>
  <si>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</si>
  <si>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</si>
  <si>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</si>
  <si>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</si>
  <si>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</si>
  <si>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</si>
  <si>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</si>
  <si>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</si>
  <si>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</si>
  <si>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</si>
  <si>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</si>
  <si>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</si>
  <si>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</si>
  <si>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</si>
  <si>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</si>
  <si>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</si>
  <si>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</si>
  <si>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</si>
  <si>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</si>
  <si>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</si>
  <si>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</si>
  <si>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</si>
  <si>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</si>
  <si>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</si>
  <si>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</si>
  <si>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</si>
  <si>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</si>
  <si>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</si>
  <si>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</si>
  <si>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</si>
  <si>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</si>
  <si>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</si>
  <si>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</si>
  <si>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</si>
  <si>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</si>
  <si>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</si>
  <si>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</si>
  <si>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</si>
  <si>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</si>
  <si>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</si>
  <si>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</si>
  <si>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</si>
  <si>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</si>
  <si>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</si>
  <si>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</si>
  <si>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</si>
  <si>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</si>
  <si>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</si>
  <si>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</si>
  <si>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</si>
  <si>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</si>
  <si>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</si>
  <si>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</si>
  <si>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</si>
  <si>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</si>
  <si>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</si>
  <si>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</si>
  <si>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</si>
  <si>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</si>
  <si>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</si>
  <si>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</si>
  <si>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</si>
  <si>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</si>
  <si>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</si>
  <si>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</si>
  <si>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</si>
  <si>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</si>
  <si>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</si>
  <si>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</si>
  <si>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</si>
  <si>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</si>
  <si>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</si>
  <si>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</si>
  <si>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</si>
  <si>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</si>
  <si>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</si>
  <si>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</si>
  <si>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</si>
  <si>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</si>
  <si>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</si>
  <si>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</si>
  <si>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</si>
  <si>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</si>
  <si>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</si>
  <si>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</si>
  <si>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</si>
  <si>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</si>
  <si>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</si>
  <si>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</si>
  <si>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</si>
  <si>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</si>
  <si>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</si>
  <si>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</si>
  <si>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</si>
  <si>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</si>
  <si>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</si>
  <si>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</si>
  <si>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</si>
  <si>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</si>
  <si>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</si>
  <si>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</si>
  <si>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</si>
  <si>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</si>
  <si>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</si>
  <si>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</si>
  <si>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</si>
  <si>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</si>
  <si>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</si>
  <si>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</si>
  <si>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</si>
  <si>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</si>
  <si>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</si>
  <si>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</si>
  <si>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</si>
  <si>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</si>
  <si>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</si>
  <si>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</si>
  <si>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</si>
  <si>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</si>
  <si>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</si>
  <si>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</si>
  <si>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</si>
  <si>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</si>
  <si>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</si>
  <si>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</si>
  <si>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</si>
  <si>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</si>
  <si>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</si>
  <si>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</si>
  <si>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</si>
  <si>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</si>
  <si>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</si>
  <si>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</si>
  <si>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</si>
  <si>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</si>
  <si>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</si>
  <si>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</si>
  <si>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</si>
  <si>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</si>
  <si>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</si>
  <si>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</si>
  <si>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</si>
  <si>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</si>
  <si>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</si>
  <si>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</si>
  <si>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</si>
  <si>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</si>
  <si>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</si>
  <si>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</si>
  <si>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</si>
  <si>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</si>
  <si>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</si>
  <si>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</si>
  <si>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</si>
  <si>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</si>
  <si>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</si>
  <si>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</si>
  <si>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</si>
  <si>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</si>
  <si>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</si>
  <si>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</si>
  <si>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</si>
  <si>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</si>
  <si>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</si>
  <si>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</si>
  <si>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</si>
  <si>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</si>
  <si>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</si>
  <si>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</si>
  <si>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</si>
  <si>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</si>
  <si>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</si>
  <si>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</si>
  <si>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</si>
  <si>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</si>
  <si>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</si>
  <si>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</si>
  <si>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</si>
  <si>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</si>
  <si>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</si>
  <si>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</si>
  <si>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</si>
  <si>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</si>
  <si>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</si>
  <si>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</si>
  <si>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</si>
  <si>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</si>
  <si>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</si>
  <si>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</si>
  <si>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</si>
  <si>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</si>
  <si>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</si>
  <si>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</si>
  <si>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</si>
  <si>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</si>
  <si>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</si>
  <si>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</si>
  <si>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</si>
  <si>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</si>
  <si>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</si>
  <si>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</si>
  <si>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</si>
  <si>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</si>
  <si>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</si>
  <si>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</si>
  <si>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</si>
  <si>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</si>
  <si>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</si>
  <si>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</si>
  <si>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</si>
  <si>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</si>
  <si>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</si>
  <si>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</si>
  <si>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</si>
  <si>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</si>
  <si>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</si>
  <si>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</si>
  <si>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</si>
  <si>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</si>
  <si>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</si>
  <si>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</si>
  <si>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</si>
  <si>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</si>
  <si>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</si>
  <si>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</si>
  <si>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</si>
  <si>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</si>
  <si>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</si>
  <si>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</si>
  <si>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</si>
  <si>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</si>
  <si>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</si>
  <si>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</si>
  <si>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</si>
  <si>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</si>
  <si>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</si>
  <si>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</si>
  <si>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</si>
  <si>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</si>
  <si>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</si>
  <si>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</si>
  <si>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</si>
  <si>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</si>
  <si>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</si>
  <si>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</si>
  <si>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</si>
  <si>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</si>
  <si>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</si>
  <si>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</si>
  <si>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</si>
  <si>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</si>
  <si>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</si>
  <si>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</si>
  <si>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</si>
  <si>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</si>
  <si>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</si>
  <si>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</si>
  <si>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</si>
  <si>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</si>
  <si>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</si>
  <si>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</si>
  <si>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</si>
  <si>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</si>
  <si>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</si>
  <si>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</si>
  <si>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</si>
  <si>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</si>
  <si>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</si>
  <si>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</si>
  <si>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</si>
  <si>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</si>
  <si>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</si>
  <si>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</si>
  <si>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</si>
  <si>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</si>
  <si>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</si>
  <si>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</si>
  <si>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</si>
  <si>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</si>
  <si>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</si>
  <si>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</si>
  <si>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</si>
  <si>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</si>
  <si>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</si>
  <si>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</si>
  <si>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</si>
  <si>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</si>
  <si>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</si>
  <si>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</si>
  <si>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</si>
  <si>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</si>
  <si>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</si>
  <si>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</si>
  <si>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</si>
  <si>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</si>
  <si>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</si>
  <si>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</si>
  <si>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</si>
  <si>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</si>
  <si>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</si>
  <si>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</si>
  <si>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</si>
  <si>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</si>
  <si>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</si>
  <si>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</si>
  <si>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</si>
  <si>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</si>
  <si>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</si>
  <si>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</si>
  <si>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</si>
  <si>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</si>
  <si>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</si>
  <si>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</si>
  <si>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</si>
  <si>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</si>
  <si>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</si>
  <si>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</si>
  <si>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</si>
  <si>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</si>
  <si>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</si>
  <si>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</si>
  <si>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</si>
  <si>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</si>
  <si>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</si>
  <si>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</si>
  <si>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</si>
  <si>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</si>
  <si>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</si>
  <si>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</si>
  <si>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</si>
  <si>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</si>
  <si>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</si>
  <si>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</si>
  <si>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</si>
  <si>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</si>
  <si>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</si>
  <si>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</si>
  <si>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</si>
  <si>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</si>
  <si>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</si>
  <si>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</si>
  <si>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</si>
  <si>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</si>
  <si>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</si>
  <si>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</si>
  <si>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</si>
  <si>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</si>
  <si>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</si>
  <si>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</si>
  <si>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</si>
  <si>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</si>
  <si>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</si>
  <si>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</si>
  <si>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</si>
  <si>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</si>
  <si>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</si>
  <si>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</si>
  <si>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</si>
  <si>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</si>
  <si>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</si>
  <si>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</si>
  <si>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</si>
  <si>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</si>
  <si>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</si>
  <si>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</si>
  <si>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</si>
  <si>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</si>
  <si>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</si>
  <si>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</si>
  <si>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</si>
  <si>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</si>
  <si>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</si>
  <si>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</si>
  <si>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</si>
  <si>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</si>
  <si>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</si>
  <si>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</si>
  <si>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</si>
  <si>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</si>
  <si>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</si>
  <si>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</si>
  <si>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</si>
  <si>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</si>
  <si>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</si>
  <si>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</si>
  <si>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</si>
  <si>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</si>
  <si>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</si>
  <si>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</si>
  <si>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</si>
  <si>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</si>
  <si>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</si>
  <si>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</si>
  <si>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</si>
  <si>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</si>
  <si>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</si>
  <si>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</si>
  <si>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</si>
  <si>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</si>
  <si>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</si>
  <si>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</si>
  <si>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</si>
  <si>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</si>
  <si>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</si>
  <si>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</si>
  <si>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</si>
  <si>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</si>
  <si>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</si>
  <si>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</si>
  <si>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</si>
  <si>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</si>
  <si>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</si>
  <si>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</si>
  <si>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</si>
  <si>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</si>
  <si>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</si>
  <si>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</si>
  <si>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</si>
  <si>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</si>
  <si>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</si>
  <si>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</si>
  <si>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</si>
  <si>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</si>
  <si>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</si>
  <si>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</si>
  <si>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</si>
  <si>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</si>
  <si>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</si>
  <si>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</si>
  <si>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</si>
  <si>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</si>
  <si>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</si>
  <si>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</si>
  <si>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</si>
  <si>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</si>
  <si>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</si>
  <si>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</si>
  <si>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</si>
  <si>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</si>
  <si>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</si>
  <si>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</si>
  <si>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</si>
  <si>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</si>
  <si>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</si>
  <si>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</si>
  <si>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</si>
  <si>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</si>
  <si>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</si>
  <si>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</si>
  <si>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</si>
  <si>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</si>
  <si>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</si>
  <si>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</si>
  <si>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</si>
  <si>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</si>
  <si>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</si>
  <si>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</si>
  <si>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</si>
  <si>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</si>
  <si>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</si>
  <si>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</si>
  <si>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</si>
  <si>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</si>
  <si>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</si>
  <si>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</si>
  <si>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</si>
  <si>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</si>
  <si>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</si>
  <si>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</si>
  <si>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</si>
  <si>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</si>
  <si>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</si>
  <si>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</si>
  <si>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</si>
  <si>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</si>
  <si>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</si>
  <si>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</si>
  <si>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</si>
  <si>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</si>
  <si>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</si>
  <si>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</si>
  <si>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</si>
  <si>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</si>
  <si>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</si>
  <si>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</si>
  <si>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</si>
  <si>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</si>
  <si>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</si>
  <si>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</si>
  <si>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</si>
  <si>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</si>
  <si>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</si>
  <si>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</si>
  <si>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</si>
  <si>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</si>
  <si>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</si>
  <si>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</si>
  <si>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</si>
  <si>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</si>
  <si>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</si>
  <si>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</si>
  <si>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</si>
  <si>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</si>
  <si>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</si>
  <si>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</si>
  <si>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</si>
  <si>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</si>
  <si>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</si>
  <si>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</si>
  <si>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</si>
  <si>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</si>
  <si>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</si>
  <si>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</si>
  <si>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</si>
  <si>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</si>
  <si>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</si>
  <si>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</si>
  <si>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</si>
  <si>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</si>
  <si>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</si>
  <si>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</si>
  <si>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</si>
  <si>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</si>
  <si>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</si>
  <si>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</si>
  <si>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</si>
  <si>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</si>
  <si>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</si>
  <si>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</si>
  <si>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</si>
  <si>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</si>
  <si>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</si>
  <si>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</si>
  <si>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</si>
  <si>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</si>
  <si>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</si>
  <si>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</si>
  <si>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</si>
  <si>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</si>
  <si>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</si>
  <si>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</si>
  <si>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</si>
  <si>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</si>
  <si>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</si>
  <si>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</si>
  <si>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</si>
  <si>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</si>
  <si>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</si>
  <si>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</si>
  <si>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</si>
  <si>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</si>
  <si>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</si>
  <si>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</si>
  <si>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</si>
  <si>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</si>
  <si>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</si>
  <si>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</si>
  <si>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</si>
  <si>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</si>
  <si>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</si>
  <si>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</si>
  <si>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</si>
  <si>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</si>
  <si>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</si>
  <si>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</si>
  <si>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</si>
  <si>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</si>
  <si>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</si>
  <si>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</si>
  <si>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</si>
  <si>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</si>
  <si>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</si>
  <si>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</si>
  <si>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</si>
  <si>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</si>
  <si>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</si>
  <si>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</si>
  <si>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</si>
  <si>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</si>
  <si>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</si>
  <si>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</si>
  <si>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</si>
  <si>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</si>
  <si>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</si>
  <si>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</si>
  <si>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</si>
  <si>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</si>
  <si>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</si>
  <si>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</si>
  <si>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</si>
  <si>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</si>
  <si>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</si>
  <si>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</si>
  <si>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</si>
  <si>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</si>
  <si>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</si>
  <si>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</si>
  <si>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</si>
  <si>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</si>
  <si>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</si>
  <si>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</si>
  <si>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</si>
  <si>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</si>
  <si>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</si>
  <si>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</si>
  <si>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</si>
  <si>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</si>
  <si>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</si>
  <si>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</si>
  <si>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</si>
  <si>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</si>
  <si>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</si>
  <si>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</si>
  <si>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</si>
  <si>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</si>
  <si>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</si>
  <si>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</si>
  <si>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</si>
  <si>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</si>
  <si>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</si>
  <si>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</si>
  <si>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</si>
  <si>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</si>
  <si>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</si>
  <si>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</si>
  <si>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</si>
  <si>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</si>
  <si>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</si>
  <si>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</si>
  <si>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</si>
  <si>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</si>
  <si>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</si>
  <si>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</si>
  <si>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</si>
  <si>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</si>
  <si>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</si>
  <si>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</si>
  <si>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</si>
  <si>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</si>
  <si>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</si>
  <si>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</si>
  <si>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</si>
  <si>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</si>
  <si>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</si>
  <si>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</si>
  <si>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</si>
  <si>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</si>
  <si>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</si>
  <si>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</si>
  <si>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</si>
  <si>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</si>
  <si>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</si>
  <si>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</si>
  <si>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</si>
  <si>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</si>
  <si>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</si>
  <si>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Mid West</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</si>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</sst>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
    <numFmt numFmtId="184" formatCode="#,##0.00000000000000_ ;\-#,##0.00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241"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0.69256562916818787</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0.13851312583363759</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5.649040831841079E-2</v>
      </c>
      <c r="L19" s="116">
        <f>'Inputs by network level'!L15</f>
        <v>2.5568682496299511E-2</v>
      </c>
      <c r="M19" s="94"/>
      <c r="N19" s="116">
        <f>'Inputs by network level'!N15</f>
        <v>2.6631596666738533E-2</v>
      </c>
      <c r="O19" s="94"/>
      <c r="P19" s="94"/>
      <c r="Q19" s="116">
        <f>'Inputs by network level'!Q15</f>
        <v>0.34000000000000008</v>
      </c>
      <c r="R19" s="94"/>
      <c r="S19" s="94"/>
      <c r="T19" s="66"/>
      <c r="U19" s="66"/>
    </row>
    <row r="20" spans="2:23" x14ac:dyDescent="0.3">
      <c r="E20" t="s">
        <v>243</v>
      </c>
      <c r="F20" s="115"/>
      <c r="G20" s="13" t="s">
        <v>167</v>
      </c>
      <c r="H20" s="3"/>
      <c r="I20" s="3"/>
      <c r="J20" s="117">
        <f t="shared" ref="J20" si="0">IF(I20 = "", 1, I20 / (1 + J19))</f>
        <v>1</v>
      </c>
      <c r="K20" s="117">
        <f>IF(J20 = "", 1, J20 / (1 + K19))</f>
        <v>0.946530126659337</v>
      </c>
      <c r="L20" s="117">
        <f t="shared" ref="L20:S20" si="1">IF(K20 = "", 1, K20 / (1 + L19))</f>
        <v>0.92293197209905276</v>
      </c>
      <c r="M20" s="117">
        <f t="shared" si="1"/>
        <v>0.92293197209905276</v>
      </c>
      <c r="N20" s="117">
        <f t="shared" si="1"/>
        <v>0.89899042177897392</v>
      </c>
      <c r="O20" s="117">
        <f t="shared" si="1"/>
        <v>0.89899042177897392</v>
      </c>
      <c r="P20" s="117">
        <f t="shared" si="1"/>
        <v>0.89899042177897392</v>
      </c>
      <c r="Q20" s="117">
        <f t="shared" si="1"/>
        <v>0.67088837446192084</v>
      </c>
      <c r="R20" s="117">
        <f t="shared" si="1"/>
        <v>0.67088837446192084</v>
      </c>
      <c r="S20" s="117">
        <f t="shared" si="1"/>
        <v>0.67088837446192084</v>
      </c>
      <c r="T20" s="66"/>
      <c r="U20" s="66"/>
    </row>
    <row r="21" spans="2:23" x14ac:dyDescent="0.3">
      <c r="E21" t="s">
        <v>388</v>
      </c>
      <c r="F21" s="115"/>
      <c r="G21" s="13" t="s">
        <v>167</v>
      </c>
      <c r="H21" s="3"/>
      <c r="I21" s="3"/>
      <c r="J21" s="117">
        <f>1 / J20 - 1</f>
        <v>0</v>
      </c>
      <c r="K21" s="117">
        <f t="shared" ref="K21:S21" si="2">1 / K20 - 1</f>
        <v>5.649040831841079E-2</v>
      </c>
      <c r="L21" s="117">
        <f t="shared" si="2"/>
        <v>8.3503476129090037E-2</v>
      </c>
      <c r="M21" s="117">
        <f t="shared" si="2"/>
        <v>8.3503476129090037E-2</v>
      </c>
      <c r="N21" s="117">
        <f t="shared" si="2"/>
        <v>0.11235890369236912</v>
      </c>
      <c r="O21" s="117">
        <f t="shared" si="2"/>
        <v>0.11235890369236912</v>
      </c>
      <c r="P21" s="117">
        <f t="shared" si="2"/>
        <v>0.11235890369236912</v>
      </c>
      <c r="Q21" s="117">
        <f t="shared" si="2"/>
        <v>0.49056093094777475</v>
      </c>
      <c r="R21" s="117">
        <f t="shared" si="2"/>
        <v>0.49056093094777475</v>
      </c>
      <c r="S21" s="117">
        <f t="shared" si="2"/>
        <v>0.49056093094777475</v>
      </c>
      <c r="T21" s="66"/>
      <c r="U21" s="66"/>
    </row>
    <row r="22" spans="2:23" x14ac:dyDescent="0.3">
      <c r="E22" t="s">
        <v>389</v>
      </c>
      <c r="F22" s="115"/>
      <c r="G22" s="13" t="s">
        <v>167</v>
      </c>
      <c r="H22" s="3"/>
      <c r="I22" s="3"/>
      <c r="J22" s="94"/>
      <c r="K22" s="94"/>
      <c r="L22" s="94"/>
      <c r="M22" s="94"/>
      <c r="N22" s="94"/>
      <c r="O22" s="94"/>
      <c r="P22" s="117">
        <f>M21</f>
        <v>8.3503476129090037E-2</v>
      </c>
      <c r="Q22" s="94"/>
      <c r="R22" s="94"/>
      <c r="S22" s="94"/>
      <c r="T22" s="66"/>
      <c r="U22" s="66"/>
    </row>
    <row r="23" spans="2:23" x14ac:dyDescent="0.3">
      <c r="E23" t="s">
        <v>390</v>
      </c>
      <c r="F23" s="115"/>
      <c r="G23" s="13" t="s">
        <v>167</v>
      </c>
      <c r="H23" s="3"/>
      <c r="I23" s="3" t="s">
        <v>154</v>
      </c>
      <c r="J23" s="118">
        <f t="shared" ref="J23:S23" si="3">IF(J22 = "", J21, J22)</f>
        <v>0</v>
      </c>
      <c r="K23" s="118">
        <f t="shared" si="3"/>
        <v>5.649040831841079E-2</v>
      </c>
      <c r="L23" s="118">
        <f t="shared" si="3"/>
        <v>8.3503476129090037E-2</v>
      </c>
      <c r="M23" s="118">
        <f t="shared" si="3"/>
        <v>8.3503476129090037E-2</v>
      </c>
      <c r="N23" s="118">
        <f t="shared" si="3"/>
        <v>0.11235890369236912</v>
      </c>
      <c r="O23" s="118">
        <f t="shared" si="3"/>
        <v>0.11235890369236912</v>
      </c>
      <c r="P23" s="118">
        <f t="shared" si="3"/>
        <v>8.3503476129090037E-2</v>
      </c>
      <c r="Q23" s="118">
        <f t="shared" si="3"/>
        <v>0.49056093094777475</v>
      </c>
      <c r="R23" s="118">
        <f t="shared" si="3"/>
        <v>0.49056093094777475</v>
      </c>
      <c r="S23" s="118">
        <f t="shared" si="3"/>
        <v>0.49056093094777475</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1.0049999999999999</v>
      </c>
      <c r="M27" s="120">
        <f>'Inputs by network level'!M19</f>
        <v>1.0089999999999999</v>
      </c>
      <c r="N27" s="120">
        <f>'Inputs by network level'!N19</f>
        <v>1.0269999999999999</v>
      </c>
      <c r="O27" s="120">
        <f>'Inputs by network level'!O19</f>
        <v>1.0329999999999999</v>
      </c>
      <c r="P27" s="79"/>
      <c r="Q27" s="120">
        <f>'Inputs by network level'!Q19</f>
        <v>1.0509999999999999</v>
      </c>
      <c r="R27" s="120">
        <f>'Inputs by network level'!R19</f>
        <v>1.0669999999999999</v>
      </c>
      <c r="S27" s="120">
        <f>'Inputs by network level'!S19</f>
        <v>1.0900000000000001</v>
      </c>
      <c r="T27" s="79"/>
      <c r="U27" s="79"/>
    </row>
    <row r="28" spans="2:23" x14ac:dyDescent="0.3">
      <c r="E28" t="s">
        <v>393</v>
      </c>
      <c r="F28" s="119"/>
      <c r="G28" s="72" t="s">
        <v>283</v>
      </c>
      <c r="H28" s="3"/>
      <c r="I28" s="3"/>
      <c r="J28" s="98">
        <f>K27</f>
        <v>1</v>
      </c>
      <c r="K28" s="79"/>
      <c r="L28" s="79"/>
      <c r="M28" s="79"/>
      <c r="N28" s="79"/>
      <c r="O28" s="79"/>
      <c r="P28" s="98">
        <f>O27</f>
        <v>1.0329999999999999</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1.0049999999999999</v>
      </c>
      <c r="M29" s="121">
        <f t="shared" si="4"/>
        <v>1.0089999999999999</v>
      </c>
      <c r="N29" s="121">
        <f t="shared" si="4"/>
        <v>1.0269999999999999</v>
      </c>
      <c r="O29" s="121">
        <f t="shared" si="4"/>
        <v>1.0329999999999999</v>
      </c>
      <c r="P29" s="121">
        <f t="shared" si="4"/>
        <v>1.0329999999999999</v>
      </c>
      <c r="Q29" s="121">
        <f t="shared" si="4"/>
        <v>1.0509999999999999</v>
      </c>
      <c r="R29" s="121">
        <f t="shared" si="4"/>
        <v>1.0669999999999999</v>
      </c>
      <c r="S29" s="121">
        <f t="shared" si="4"/>
        <v>1.0900000000000001</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0.69256562916818787</v>
      </c>
      <c r="I37" s="3"/>
    </row>
    <row r="38" spans="3:23" x14ac:dyDescent="0.3">
      <c r="E38" t="s">
        <v>397</v>
      </c>
      <c r="F38" s="115"/>
      <c r="G38" s="13" t="s">
        <v>167</v>
      </c>
      <c r="H38" s="3"/>
      <c r="I38" s="3"/>
      <c r="J38" s="66"/>
      <c r="K38" s="66"/>
      <c r="L38" s="66"/>
      <c r="M38" s="122">
        <f>1 - $H$37</f>
        <v>0.30743437083181213</v>
      </c>
      <c r="N38" s="122">
        <f>1 - $H$37</f>
        <v>0.30743437083181213</v>
      </c>
      <c r="O38" s="122">
        <f>1 - $H$37</f>
        <v>0.30743437083181213</v>
      </c>
      <c r="P38" s="123">
        <f>H37</f>
        <v>0.69256562916818787</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0.30743437083181213</v>
      </c>
      <c r="N65" s="126">
        <f t="shared" si="5"/>
        <v>0.30743437083181213</v>
      </c>
      <c r="O65" s="126">
        <f t="shared" si="5"/>
        <v>0.30743437083181213</v>
      </c>
      <c r="P65" s="126">
        <f t="shared" si="5"/>
        <v>0.69256562916818787</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0.30743437083181213</v>
      </c>
      <c r="N66" s="98">
        <f t="shared" si="6"/>
        <v>0.30743437083181213</v>
      </c>
      <c r="O66" s="98">
        <f t="shared" si="6"/>
        <v>0.30743437083181213</v>
      </c>
      <c r="P66" s="98">
        <f t="shared" si="6"/>
        <v>0.69256562916818787</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0.30743437083181213</v>
      </c>
      <c r="N67" s="98">
        <f t="shared" si="7"/>
        <v>0.30743437083181213</v>
      </c>
      <c r="O67" s="98">
        <f t="shared" si="7"/>
        <v>0.30743437083181213</v>
      </c>
      <c r="P67" s="98">
        <f t="shared" si="7"/>
        <v>0.69256562916818787</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0.30743437083181213</v>
      </c>
      <c r="N68" s="98">
        <f t="shared" si="8"/>
        <v>0.30743437083181213</v>
      </c>
      <c r="O68" s="98">
        <f t="shared" si="8"/>
        <v>0.30743437083181213</v>
      </c>
      <c r="P68" s="98">
        <f t="shared" si="8"/>
        <v>0.69256562916818787</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0.30743437083181213</v>
      </c>
      <c r="N69" s="98">
        <f t="shared" si="9"/>
        <v>0.30743437083181213</v>
      </c>
      <c r="O69" s="98">
        <f t="shared" si="9"/>
        <v>0.30743437083181213</v>
      </c>
      <c r="P69" s="98">
        <f t="shared" si="9"/>
        <v>0.69256562916818787</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0.30743437083181213</v>
      </c>
      <c r="N70" s="98">
        <f t="shared" si="10"/>
        <v>0.30743437083181213</v>
      </c>
      <c r="O70" s="98">
        <f t="shared" si="10"/>
        <v>0.30743437083181213</v>
      </c>
      <c r="P70" s="98">
        <f t="shared" si="10"/>
        <v>0.69256562916818787</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0.30743437083181213</v>
      </c>
      <c r="N71" s="98">
        <f t="shared" si="11"/>
        <v>0.30743437083181213</v>
      </c>
      <c r="O71" s="98">
        <f t="shared" si="11"/>
        <v>0.30743437083181213</v>
      </c>
      <c r="P71" s="98">
        <f t="shared" si="11"/>
        <v>0.69256562916818787</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0.30743437083181213</v>
      </c>
      <c r="N72" s="98">
        <f t="shared" si="12"/>
        <v>0.30743437083181213</v>
      </c>
      <c r="O72" s="98">
        <f t="shared" si="12"/>
        <v>0.30743437083181213</v>
      </c>
      <c r="P72" s="98">
        <f t="shared" si="12"/>
        <v>0.69256562916818787</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-0.30743437083181213</v>
      </c>
      <c r="N73" s="98">
        <f t="shared" si="13"/>
        <v>-0.30743437083181213</v>
      </c>
      <c r="O73" s="98">
        <f t="shared" si="13"/>
        <v>-0.30743437083181213</v>
      </c>
      <c r="P73" s="98">
        <f t="shared" si="13"/>
        <v>-0.69256562916818787</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-0.30743437083181213</v>
      </c>
      <c r="N74" s="98">
        <f t="shared" si="14"/>
        <v>-0.30743437083181213</v>
      </c>
      <c r="O74" s="98">
        <f t="shared" si="14"/>
        <v>-0.30743437083181213</v>
      </c>
      <c r="P74" s="98">
        <f t="shared" si="14"/>
        <v>-0.69256562916818787</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-0.30743437083181213</v>
      </c>
      <c r="N75" s="98">
        <f t="shared" si="15"/>
        <v>-0.30743437083181213</v>
      </c>
      <c r="O75" s="98">
        <f t="shared" si="15"/>
        <v>-0.30743437083181213</v>
      </c>
      <c r="P75" s="98">
        <f t="shared" si="15"/>
        <v>-0.69256562916818787</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-0.30743437083181213</v>
      </c>
      <c r="N76" s="98">
        <f t="shared" si="16"/>
        <v>-0.30743437083181213</v>
      </c>
      <c r="O76" s="98">
        <f t="shared" si="16"/>
        <v>-0.30743437083181213</v>
      </c>
      <c r="P76" s="98">
        <f t="shared" si="16"/>
        <v>-0.69256562916818787</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-0.30743437083181213</v>
      </c>
      <c r="N77" s="98">
        <f t="shared" si="17"/>
        <v>-0.30743437083181213</v>
      </c>
      <c r="O77" s="98">
        <f t="shared" si="17"/>
        <v>-0.30743437083181213</v>
      </c>
      <c r="P77" s="98">
        <f t="shared" si="17"/>
        <v>-0.69256562916818787</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-0.30743437083181213</v>
      </c>
      <c r="N78" s="98">
        <f t="shared" si="18"/>
        <v>-0.30743437083181213</v>
      </c>
      <c r="O78" s="98">
        <f t="shared" si="18"/>
        <v>-0.30743437083181213</v>
      </c>
      <c r="P78" s="98">
        <f t="shared" si="18"/>
        <v>-0.69256562916818787</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-0.30743437083181213</v>
      </c>
      <c r="N79" s="98">
        <f t="shared" si="19"/>
        <v>-0.30743437083181213</v>
      </c>
      <c r="O79" s="98">
        <f t="shared" si="19"/>
        <v>-0.30743437083181213</v>
      </c>
      <c r="P79" s="98">
        <f t="shared" si="19"/>
        <v>-0.69256562916818787</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-0.30743437083181213</v>
      </c>
      <c r="N80" s="100">
        <f t="shared" si="20"/>
        <v>-0.30743437083181213</v>
      </c>
      <c r="O80" s="100">
        <f t="shared" si="20"/>
        <v>-0.30743437083181213</v>
      </c>
      <c r="P80" s="100">
        <f t="shared" si="20"/>
        <v>-0.69256562916818787</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0.30743437083181213</v>
      </c>
      <c r="N104" s="126">
        <f t="shared" si="21"/>
        <v>0.30743437083181213</v>
      </c>
      <c r="O104" s="126">
        <f t="shared" si="21"/>
        <v>0.30743437083181213</v>
      </c>
      <c r="P104" s="126">
        <f t="shared" si="21"/>
        <v>0.69256562916818787</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0.30743437083181213</v>
      </c>
      <c r="N105" s="98">
        <f t="shared" si="22"/>
        <v>0.30743437083181213</v>
      </c>
      <c r="O105" s="98">
        <f t="shared" si="22"/>
        <v>0.30743437083181213</v>
      </c>
      <c r="P105" s="98">
        <f t="shared" si="22"/>
        <v>0.69256562916818787</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0.30743437083181213</v>
      </c>
      <c r="N106" s="98">
        <f t="shared" si="23"/>
        <v>0.30743437083181213</v>
      </c>
      <c r="O106" s="98">
        <f t="shared" si="23"/>
        <v>0.30743437083181213</v>
      </c>
      <c r="P106" s="98">
        <f t="shared" si="23"/>
        <v>0.69256562916818787</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0.30743437083181213</v>
      </c>
      <c r="N107" s="98">
        <f t="shared" si="24"/>
        <v>0.30743437083181213</v>
      </c>
      <c r="O107" s="98">
        <f t="shared" si="24"/>
        <v>0.30743437083181213</v>
      </c>
      <c r="P107" s="98">
        <f t="shared" si="24"/>
        <v>0.69256562916818787</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0.30743437083181213</v>
      </c>
      <c r="N108" s="98">
        <f t="shared" si="25"/>
        <v>0.30743437083181213</v>
      </c>
      <c r="O108" s="98">
        <f t="shared" si="25"/>
        <v>0.30743437083181213</v>
      </c>
      <c r="P108" s="98">
        <f t="shared" si="25"/>
        <v>0.69256562916818787</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0.30743437083181213</v>
      </c>
      <c r="N109" s="98">
        <f t="shared" si="26"/>
        <v>0.30743437083181213</v>
      </c>
      <c r="O109" s="98">
        <f t="shared" si="26"/>
        <v>0.30743437083181213</v>
      </c>
      <c r="P109" s="98">
        <f t="shared" si="26"/>
        <v>0.69256562916818787</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0.30743437083181213</v>
      </c>
      <c r="N110" s="98">
        <f t="shared" si="27"/>
        <v>0.30743437083181213</v>
      </c>
      <c r="O110" s="98">
        <f t="shared" si="27"/>
        <v>0.30743437083181213</v>
      </c>
      <c r="P110" s="98">
        <f t="shared" si="27"/>
        <v>0.69256562916818787</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0.30743437083181213</v>
      </c>
      <c r="N111" s="98">
        <f t="shared" si="28"/>
        <v>0.30743437083181213</v>
      </c>
      <c r="O111" s="98">
        <f t="shared" si="28"/>
        <v>0.30743437083181213</v>
      </c>
      <c r="P111" s="98">
        <f t="shared" si="28"/>
        <v>0.69256562916818787</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-0.30743437083181213</v>
      </c>
      <c r="N112" s="98">
        <f t="shared" si="29"/>
        <v>-0.30743437083181213</v>
      </c>
      <c r="O112" s="98">
        <f t="shared" si="29"/>
        <v>-0.30743437083181213</v>
      </c>
      <c r="P112" s="98">
        <f t="shared" si="29"/>
        <v>-0.69256562916818787</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-0.30743437083181213</v>
      </c>
      <c r="N113" s="98">
        <f t="shared" si="30"/>
        <v>-0.30743437083181213</v>
      </c>
      <c r="O113" s="98">
        <f t="shared" si="30"/>
        <v>-0.30743437083181213</v>
      </c>
      <c r="P113" s="98">
        <f t="shared" si="30"/>
        <v>-0.69256562916818787</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-0.30743437083181213</v>
      </c>
      <c r="N114" s="98">
        <f t="shared" si="31"/>
        <v>-0.30743437083181213</v>
      </c>
      <c r="O114" s="98">
        <f t="shared" si="31"/>
        <v>-0.30743437083181213</v>
      </c>
      <c r="P114" s="98">
        <f t="shared" si="31"/>
        <v>-0.69256562916818787</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-0.30743437083181213</v>
      </c>
      <c r="N115" s="98">
        <f t="shared" si="32"/>
        <v>-0.30743437083181213</v>
      </c>
      <c r="O115" s="98">
        <f t="shared" si="32"/>
        <v>-0.30743437083181213</v>
      </c>
      <c r="P115" s="98">
        <f t="shared" si="32"/>
        <v>-0.69256562916818787</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-0.30743437083181213</v>
      </c>
      <c r="N116" s="98">
        <f t="shared" si="33"/>
        <v>-0.30743437083181213</v>
      </c>
      <c r="O116" s="98">
        <f t="shared" si="33"/>
        <v>-0.30743437083181213</v>
      </c>
      <c r="P116" s="98">
        <f t="shared" si="33"/>
        <v>-0.69256562916818787</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-0.30743437083181213</v>
      </c>
      <c r="N117" s="98">
        <f t="shared" si="34"/>
        <v>-0.30743437083181213</v>
      </c>
      <c r="O117" s="98">
        <f t="shared" si="34"/>
        <v>-0.30743437083181213</v>
      </c>
      <c r="P117" s="98">
        <f t="shared" si="34"/>
        <v>-0.69256562916818787</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-0.30743437083181213</v>
      </c>
      <c r="N118" s="98">
        <f t="shared" si="35"/>
        <v>-0.30743437083181213</v>
      </c>
      <c r="O118" s="98">
        <f t="shared" si="35"/>
        <v>-0.30743437083181213</v>
      </c>
      <c r="P118" s="98">
        <f t="shared" si="35"/>
        <v>-0.69256562916818787</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-0.30743437083181213</v>
      </c>
      <c r="N119" s="100">
        <f t="shared" si="36"/>
        <v>-0.30743437083181213</v>
      </c>
      <c r="O119" s="100">
        <f t="shared" si="36"/>
        <v>-0.30743437083181213</v>
      </c>
      <c r="P119" s="100">
        <f t="shared" si="36"/>
        <v>-0.69256562916818787</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1.0900000000000001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1.0900000000000001</v>
      </c>
      <c r="T126" s="83"/>
      <c r="U126" s="83"/>
      <c r="W126" s="3"/>
    </row>
    <row r="127" spans="3:23" x14ac:dyDescent="0.3">
      <c r="F127" t="s">
        <v>831</v>
      </c>
      <c r="G127" s="72" t="s">
        <v>283</v>
      </c>
      <c r="H127" s="98">
        <f t="shared" si="37"/>
        <v>1.0900000000000001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1.0900000000000001</v>
      </c>
      <c r="T127" s="79"/>
      <c r="U127" s="79"/>
      <c r="W127" s="3"/>
    </row>
    <row r="128" spans="3:23" x14ac:dyDescent="0.3">
      <c r="F128" t="s">
        <v>830</v>
      </c>
      <c r="G128" s="72" t="s">
        <v>283</v>
      </c>
      <c r="H128" s="98">
        <f t="shared" si="37"/>
        <v>1.0900000000000001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1.0900000000000001</v>
      </c>
      <c r="T128" s="79"/>
      <c r="U128" s="79"/>
      <c r="W128" s="3"/>
    </row>
    <row r="129" spans="5:23" x14ac:dyDescent="0.3">
      <c r="F129" t="s">
        <v>832</v>
      </c>
      <c r="G129" s="72" t="s">
        <v>283</v>
      </c>
      <c r="H129" s="98">
        <f t="shared" si="37"/>
        <v>1.0900000000000001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1.0900000000000001</v>
      </c>
      <c r="T129" s="79"/>
      <c r="U129" s="79"/>
    </row>
    <row r="130" spans="5:23" x14ac:dyDescent="0.3">
      <c r="F130" t="s">
        <v>838</v>
      </c>
      <c r="G130" s="72" t="s">
        <v>283</v>
      </c>
      <c r="H130" s="98">
        <f t="shared" si="37"/>
        <v>1.0900000000000001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1.0900000000000001</v>
      </c>
      <c r="T130" s="79"/>
      <c r="U130" s="79"/>
    </row>
    <row r="131" spans="5:23" x14ac:dyDescent="0.3">
      <c r="F131" t="s">
        <v>839</v>
      </c>
      <c r="G131" s="72" t="s">
        <v>283</v>
      </c>
      <c r="H131" s="98">
        <f t="shared" si="37"/>
        <v>1.0669999999999999</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1.0669999999999999</v>
      </c>
      <c r="S131" s="98">
        <f>OR(SUM(S70:$S70) = 1, SUM(S70:$S70) = -1) * S$29</f>
        <v>0</v>
      </c>
      <c r="T131" s="79"/>
      <c r="U131" s="79"/>
    </row>
    <row r="132" spans="5:23" x14ac:dyDescent="0.3">
      <c r="F132" t="s">
        <v>840</v>
      </c>
      <c r="G132" s="72" t="s">
        <v>283</v>
      </c>
      <c r="H132" s="98">
        <f t="shared" si="37"/>
        <v>1.0509999999999999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1.0509999999999999</v>
      </c>
      <c r="R132" s="98">
        <f>OR(SUM(R71:$S71) = 1, SUM(R71:$S71) = -1) * R$29</f>
        <v>0</v>
      </c>
      <c r="S132" s="98">
        <f>OR(SUM(S71:$S71) = 1, SUM(S71:$S71) = -1) * S$29</f>
        <v>0</v>
      </c>
      <c r="T132" s="79"/>
      <c r="U132" s="79"/>
    </row>
    <row r="133" spans="5:23" x14ac:dyDescent="0.3">
      <c r="F133" t="s">
        <v>841</v>
      </c>
      <c r="G133" s="72" t="s">
        <v>283</v>
      </c>
      <c r="H133" s="98">
        <f t="shared" si="37"/>
        <v>1.0900000000000001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1.0900000000000001</v>
      </c>
      <c r="T133" s="79"/>
      <c r="U133" s="79"/>
    </row>
    <row r="134" spans="5:23" x14ac:dyDescent="0.3">
      <c r="F134" t="s">
        <v>833</v>
      </c>
      <c r="G134" s="72" t="s">
        <v>283</v>
      </c>
      <c r="H134" s="98">
        <f t="shared" si="37"/>
        <v>1.0900000000000001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1.0900000000000001</v>
      </c>
      <c r="T134" s="79"/>
      <c r="U134" s="79"/>
    </row>
    <row r="135" spans="5:23" x14ac:dyDescent="0.3">
      <c r="F135" t="s">
        <v>834</v>
      </c>
      <c r="G135" s="72" t="s">
        <v>283</v>
      </c>
      <c r="H135" s="98">
        <f t="shared" si="37"/>
        <v>1.0669999999999999</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1.0669999999999999</v>
      </c>
      <c r="S135" s="98">
        <f>OR(SUM(S74:$S74) = 1, SUM(S74:$S74) = -1) * S$29</f>
        <v>0</v>
      </c>
      <c r="T135" s="79"/>
      <c r="U135" s="79"/>
    </row>
    <row r="136" spans="5:23" x14ac:dyDescent="0.3">
      <c r="F136" t="s">
        <v>835</v>
      </c>
      <c r="G136" s="72" t="s">
        <v>283</v>
      </c>
      <c r="H136" s="98">
        <f t="shared" si="37"/>
        <v>1.0900000000000001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1.0900000000000001</v>
      </c>
      <c r="T136" s="79"/>
      <c r="U136" s="79"/>
    </row>
    <row r="137" spans="5:23" x14ac:dyDescent="0.3">
      <c r="F137" t="s">
        <v>844</v>
      </c>
      <c r="G137" s="72" t="s">
        <v>283</v>
      </c>
      <c r="H137" s="98">
        <f t="shared" si="37"/>
        <v>1.0900000000000001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1.0900000000000001</v>
      </c>
      <c r="T137" s="79"/>
      <c r="U137" s="79"/>
    </row>
    <row r="138" spans="5:23" x14ac:dyDescent="0.3">
      <c r="F138" t="s">
        <v>836</v>
      </c>
      <c r="G138" s="72" t="s">
        <v>283</v>
      </c>
      <c r="H138" s="98">
        <f t="shared" si="37"/>
        <v>1.0669999999999999</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1.0669999999999999</v>
      </c>
      <c r="S138" s="98">
        <f>OR(SUM(S77:$S77) = 1, SUM(S77:$S77) = -1) * S$29</f>
        <v>0</v>
      </c>
      <c r="T138" s="79"/>
      <c r="U138" s="79"/>
    </row>
    <row r="139" spans="5:23" x14ac:dyDescent="0.3">
      <c r="F139" t="s">
        <v>843</v>
      </c>
      <c r="G139" s="72" t="s">
        <v>283</v>
      </c>
      <c r="H139" s="98">
        <f t="shared" si="37"/>
        <v>1.0669999999999999</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1.0669999999999999</v>
      </c>
      <c r="S139" s="98">
        <f>OR(SUM(S78:$S78) = 1, SUM(S78:$S78) = -1) * S$29</f>
        <v>0</v>
      </c>
      <c r="T139" s="79"/>
      <c r="U139" s="79"/>
    </row>
    <row r="140" spans="5:23" x14ac:dyDescent="0.3">
      <c r="F140" t="s">
        <v>837</v>
      </c>
      <c r="G140" s="72" t="s">
        <v>283</v>
      </c>
      <c r="H140" s="98">
        <f t="shared" si="37"/>
        <v>1.0509999999999999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1.0509999999999999</v>
      </c>
      <c r="R140" s="98">
        <f>OR(SUM(R79:$S79) = 1, SUM(R79:$S79) = -1) * R$29</f>
        <v>0</v>
      </c>
      <c r="S140" s="98">
        <f>OR(SUM(S79:$S79) = 1, SUM(S79:$S79) = -1) * S$29</f>
        <v>0</v>
      </c>
      <c r="T140" s="79"/>
      <c r="U140" s="79"/>
    </row>
    <row r="141" spans="5:23" x14ac:dyDescent="0.3">
      <c r="F141" s="37" t="s">
        <v>842</v>
      </c>
      <c r="G141" s="80" t="s">
        <v>283</v>
      </c>
      <c r="H141" s="100">
        <f t="shared" si="37"/>
        <v>1.0509999999999999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1.0509999999999999</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1.0900000000000001</v>
      </c>
      <c r="K145" s="101">
        <f t="shared" si="38"/>
        <v>1.0900000000000001</v>
      </c>
      <c r="L145" s="101">
        <f t="shared" si="38"/>
        <v>1.0900000000000001</v>
      </c>
      <c r="M145" s="101">
        <f t="shared" si="38"/>
        <v>0.33510346420667525</v>
      </c>
      <c r="N145" s="101">
        <f t="shared" si="38"/>
        <v>0.33510346420667525</v>
      </c>
      <c r="O145" s="101">
        <f t="shared" si="38"/>
        <v>0.33510346420667525</v>
      </c>
      <c r="P145" s="101">
        <f t="shared" si="38"/>
        <v>0.75489653579332483</v>
      </c>
      <c r="Q145" s="101">
        <f t="shared" si="38"/>
        <v>1.0900000000000001</v>
      </c>
      <c r="R145" s="101">
        <f t="shared" si="38"/>
        <v>1.0900000000000001</v>
      </c>
      <c r="S145" s="101">
        <f t="shared" si="38"/>
        <v>1.0900000000000001</v>
      </c>
      <c r="T145" s="83"/>
      <c r="U145" s="83"/>
    </row>
    <row r="146" spans="6:23" x14ac:dyDescent="0.3">
      <c r="F146" t="s">
        <v>831</v>
      </c>
      <c r="G146" s="72" t="s">
        <v>283</v>
      </c>
      <c r="H146" s="63"/>
      <c r="J146" s="121">
        <f t="shared" ref="J146:S146" si="39">$H127 * J105</f>
        <v>1.0900000000000001</v>
      </c>
      <c r="K146" s="121">
        <f t="shared" si="39"/>
        <v>1.0900000000000001</v>
      </c>
      <c r="L146" s="121">
        <f t="shared" si="39"/>
        <v>1.0900000000000001</v>
      </c>
      <c r="M146" s="121">
        <f t="shared" si="39"/>
        <v>0.33510346420667525</v>
      </c>
      <c r="N146" s="121">
        <f t="shared" si="39"/>
        <v>0.33510346420667525</v>
      </c>
      <c r="O146" s="121">
        <f t="shared" si="39"/>
        <v>0.33510346420667525</v>
      </c>
      <c r="P146" s="121">
        <f t="shared" si="39"/>
        <v>0.75489653579332483</v>
      </c>
      <c r="Q146" s="121">
        <f t="shared" si="39"/>
        <v>1.0900000000000001</v>
      </c>
      <c r="R146" s="121">
        <f t="shared" si="39"/>
        <v>1.0900000000000001</v>
      </c>
      <c r="S146" s="121">
        <f t="shared" si="39"/>
        <v>1.0900000000000001</v>
      </c>
      <c r="T146" s="79"/>
      <c r="U146" s="79"/>
      <c r="W146" s="3"/>
    </row>
    <row r="147" spans="6:23" x14ac:dyDescent="0.3">
      <c r="F147" t="s">
        <v>830</v>
      </c>
      <c r="G147" s="72" t="s">
        <v>283</v>
      </c>
      <c r="H147" s="63"/>
      <c r="J147" s="121">
        <f t="shared" ref="J147:S147" si="40">$H128 * J106</f>
        <v>1.0900000000000001</v>
      </c>
      <c r="K147" s="121">
        <f t="shared" si="40"/>
        <v>1.0900000000000001</v>
      </c>
      <c r="L147" s="121">
        <f t="shared" si="40"/>
        <v>1.0900000000000001</v>
      </c>
      <c r="M147" s="121">
        <f t="shared" si="40"/>
        <v>0.33510346420667525</v>
      </c>
      <c r="N147" s="121">
        <f t="shared" si="40"/>
        <v>0.33510346420667525</v>
      </c>
      <c r="O147" s="121">
        <f t="shared" si="40"/>
        <v>0.33510346420667525</v>
      </c>
      <c r="P147" s="121">
        <f t="shared" si="40"/>
        <v>0.75489653579332483</v>
      </c>
      <c r="Q147" s="121">
        <f t="shared" si="40"/>
        <v>1.0900000000000001</v>
      </c>
      <c r="R147" s="121">
        <f t="shared" si="40"/>
        <v>1.0900000000000001</v>
      </c>
      <c r="S147" s="121">
        <f t="shared" si="40"/>
        <v>1.0900000000000001</v>
      </c>
      <c r="T147" s="79"/>
      <c r="U147" s="79"/>
      <c r="W147" s="3"/>
    </row>
    <row r="148" spans="6:23" x14ac:dyDescent="0.3">
      <c r="F148" t="s">
        <v>832</v>
      </c>
      <c r="G148" s="72" t="s">
        <v>283</v>
      </c>
      <c r="H148" s="63"/>
      <c r="J148" s="121">
        <f t="shared" ref="J148:S148" si="41">$H129 * J107</f>
        <v>1.0900000000000001</v>
      </c>
      <c r="K148" s="121">
        <f t="shared" si="41"/>
        <v>1.0900000000000001</v>
      </c>
      <c r="L148" s="121">
        <f t="shared" si="41"/>
        <v>1.0900000000000001</v>
      </c>
      <c r="M148" s="121">
        <f t="shared" si="41"/>
        <v>0.33510346420667525</v>
      </c>
      <c r="N148" s="121">
        <f t="shared" si="41"/>
        <v>0.33510346420667525</v>
      </c>
      <c r="O148" s="121">
        <f t="shared" si="41"/>
        <v>0.33510346420667525</v>
      </c>
      <c r="P148" s="121">
        <f t="shared" si="41"/>
        <v>0.75489653579332483</v>
      </c>
      <c r="Q148" s="121">
        <f t="shared" si="41"/>
        <v>1.0900000000000001</v>
      </c>
      <c r="R148" s="121">
        <f t="shared" si="41"/>
        <v>1.0900000000000001</v>
      </c>
      <c r="S148" s="121">
        <f t="shared" si="41"/>
        <v>1.0900000000000001</v>
      </c>
      <c r="T148" s="79"/>
      <c r="U148" s="79"/>
    </row>
    <row r="149" spans="6:23" x14ac:dyDescent="0.3">
      <c r="F149" t="s">
        <v>838</v>
      </c>
      <c r="G149" s="72" t="s">
        <v>283</v>
      </c>
      <c r="H149" s="63"/>
      <c r="J149" s="121">
        <f t="shared" ref="J149:S149" si="42">$H130 * J108</f>
        <v>1.0900000000000001</v>
      </c>
      <c r="K149" s="121">
        <f t="shared" si="42"/>
        <v>1.0900000000000001</v>
      </c>
      <c r="L149" s="121">
        <f t="shared" si="42"/>
        <v>1.0900000000000001</v>
      </c>
      <c r="M149" s="121">
        <f t="shared" si="42"/>
        <v>0.33510346420667525</v>
      </c>
      <c r="N149" s="121">
        <f t="shared" si="42"/>
        <v>0.33510346420667525</v>
      </c>
      <c r="O149" s="121">
        <f t="shared" si="42"/>
        <v>0.33510346420667525</v>
      </c>
      <c r="P149" s="121">
        <f t="shared" si="42"/>
        <v>0.75489653579332483</v>
      </c>
      <c r="Q149" s="121">
        <f t="shared" si="42"/>
        <v>1.0900000000000001</v>
      </c>
      <c r="R149" s="121">
        <f t="shared" si="42"/>
        <v>1.0900000000000001</v>
      </c>
      <c r="S149" s="121">
        <f t="shared" si="42"/>
        <v>1.0900000000000001</v>
      </c>
      <c r="T149" s="79"/>
      <c r="U149" s="79"/>
    </row>
    <row r="150" spans="6:23" x14ac:dyDescent="0.3">
      <c r="F150" t="s">
        <v>839</v>
      </c>
      <c r="G150" s="72" t="s">
        <v>283</v>
      </c>
      <c r="H150" s="63"/>
      <c r="J150" s="121">
        <f t="shared" ref="J150:S150" si="43">$H131 * J109</f>
        <v>1.0669999999999999</v>
      </c>
      <c r="K150" s="121">
        <f t="shared" si="43"/>
        <v>1.0669999999999999</v>
      </c>
      <c r="L150" s="121">
        <f t="shared" si="43"/>
        <v>1.0669999999999999</v>
      </c>
      <c r="M150" s="121">
        <f t="shared" si="43"/>
        <v>0.32803247367754351</v>
      </c>
      <c r="N150" s="121">
        <f t="shared" si="43"/>
        <v>0.32803247367754351</v>
      </c>
      <c r="O150" s="121">
        <f t="shared" si="43"/>
        <v>0.32803247367754351</v>
      </c>
      <c r="P150" s="121">
        <f t="shared" si="43"/>
        <v>0.73896752632245644</v>
      </c>
      <c r="Q150" s="121">
        <f t="shared" si="43"/>
        <v>1.0669999999999999</v>
      </c>
      <c r="R150" s="121">
        <f t="shared" si="43"/>
        <v>1.0669999999999999</v>
      </c>
      <c r="S150" s="121">
        <f t="shared" si="43"/>
        <v>0</v>
      </c>
      <c r="T150" s="79"/>
      <c r="U150" s="79"/>
    </row>
    <row r="151" spans="6:23" x14ac:dyDescent="0.3">
      <c r="F151" t="s">
        <v>840</v>
      </c>
      <c r="G151" s="72" t="s">
        <v>283</v>
      </c>
      <c r="H151" s="63"/>
      <c r="J151" s="121">
        <f t="shared" ref="J151:S151" si="44">$H132 * J110</f>
        <v>1.0509999999999999</v>
      </c>
      <c r="K151" s="121">
        <f t="shared" si="44"/>
        <v>1.0509999999999999</v>
      </c>
      <c r="L151" s="121">
        <f t="shared" si="44"/>
        <v>1.0509999999999999</v>
      </c>
      <c r="M151" s="121">
        <f t="shared" si="44"/>
        <v>0.32311352374423452</v>
      </c>
      <c r="N151" s="121">
        <f t="shared" si="44"/>
        <v>0.32311352374423452</v>
      </c>
      <c r="O151" s="121">
        <f t="shared" si="44"/>
        <v>0.32311352374423452</v>
      </c>
      <c r="P151" s="121">
        <f t="shared" si="44"/>
        <v>0.72788647625576541</v>
      </c>
      <c r="Q151" s="121">
        <f t="shared" si="44"/>
        <v>1.0509999999999999</v>
      </c>
      <c r="R151" s="121">
        <f t="shared" si="44"/>
        <v>0</v>
      </c>
      <c r="S151" s="121">
        <f t="shared" si="44"/>
        <v>0</v>
      </c>
      <c r="T151" s="79"/>
      <c r="U151" s="79"/>
    </row>
    <row r="152" spans="6:23" x14ac:dyDescent="0.3">
      <c r="F152" t="s">
        <v>841</v>
      </c>
      <c r="G152" s="72" t="s">
        <v>283</v>
      </c>
      <c r="H152" s="63"/>
      <c r="J152" s="121">
        <f t="shared" ref="J152:S152" si="45">$H133 * J111</f>
        <v>1.0900000000000001</v>
      </c>
      <c r="K152" s="121">
        <f t="shared" si="45"/>
        <v>1.0900000000000001</v>
      </c>
      <c r="L152" s="121">
        <f t="shared" si="45"/>
        <v>1.0900000000000001</v>
      </c>
      <c r="M152" s="121">
        <f t="shared" si="45"/>
        <v>0.33510346420667525</v>
      </c>
      <c r="N152" s="121">
        <f t="shared" si="45"/>
        <v>0.33510346420667525</v>
      </c>
      <c r="O152" s="121">
        <f t="shared" si="45"/>
        <v>0.33510346420667525</v>
      </c>
      <c r="P152" s="121">
        <f t="shared" si="45"/>
        <v>0.75489653579332483</v>
      </c>
      <c r="Q152" s="121">
        <f t="shared" si="45"/>
        <v>1.0900000000000001</v>
      </c>
      <c r="R152" s="121">
        <f t="shared" si="45"/>
        <v>1.0900000000000001</v>
      </c>
      <c r="S152" s="121">
        <f t="shared" si="45"/>
        <v>1.0900000000000001</v>
      </c>
      <c r="T152" s="79"/>
      <c r="U152" s="79"/>
    </row>
    <row r="153" spans="6:23" x14ac:dyDescent="0.3">
      <c r="F153" t="s">
        <v>833</v>
      </c>
      <c r="G153" s="72" t="s">
        <v>283</v>
      </c>
      <c r="H153" s="63"/>
      <c r="J153" s="121">
        <f t="shared" ref="J153:S153" si="46">$H134 * J112</f>
        <v>-1.0900000000000001</v>
      </c>
      <c r="K153" s="121">
        <f t="shared" si="46"/>
        <v>-1.0900000000000001</v>
      </c>
      <c r="L153" s="121">
        <f t="shared" si="46"/>
        <v>-1.0900000000000001</v>
      </c>
      <c r="M153" s="121">
        <f t="shared" si="46"/>
        <v>-0.33510346420667525</v>
      </c>
      <c r="N153" s="121">
        <f t="shared" si="46"/>
        <v>-0.33510346420667525</v>
      </c>
      <c r="O153" s="121">
        <f t="shared" si="46"/>
        <v>-0.33510346420667525</v>
      </c>
      <c r="P153" s="121">
        <f t="shared" si="46"/>
        <v>-0.75489653579332483</v>
      </c>
      <c r="Q153" s="121">
        <f t="shared" si="46"/>
        <v>-1.0900000000000001</v>
      </c>
      <c r="R153" s="121">
        <f t="shared" si="46"/>
        <v>-1.0900000000000001</v>
      </c>
      <c r="S153" s="121">
        <f t="shared" si="46"/>
        <v>0</v>
      </c>
      <c r="T153" s="79"/>
      <c r="U153" s="79"/>
    </row>
    <row r="154" spans="6:23" x14ac:dyDescent="0.3">
      <c r="F154" t="s">
        <v>834</v>
      </c>
      <c r="G154" s="72" t="s">
        <v>283</v>
      </c>
      <c r="H154" s="63"/>
      <c r="J154" s="121">
        <f t="shared" ref="J154:S154" si="47">$H135 * J113</f>
        <v>-1.0669999999999999</v>
      </c>
      <c r="K154" s="121">
        <f t="shared" si="47"/>
        <v>-1.0669999999999999</v>
      </c>
      <c r="L154" s="121">
        <f t="shared" si="47"/>
        <v>-1.0669999999999999</v>
      </c>
      <c r="M154" s="121">
        <f t="shared" si="47"/>
        <v>-0.32803247367754351</v>
      </c>
      <c r="N154" s="121">
        <f t="shared" si="47"/>
        <v>-0.32803247367754351</v>
      </c>
      <c r="O154" s="121">
        <f t="shared" si="47"/>
        <v>-0.32803247367754351</v>
      </c>
      <c r="P154" s="121">
        <f t="shared" si="47"/>
        <v>-0.73896752632245644</v>
      </c>
      <c r="Q154" s="121">
        <f t="shared" si="47"/>
        <v>-1.0669999999999999</v>
      </c>
      <c r="R154" s="121">
        <f t="shared" si="47"/>
        <v>0</v>
      </c>
      <c r="S154" s="121">
        <f t="shared" si="47"/>
        <v>0</v>
      </c>
      <c r="T154" s="79"/>
      <c r="U154" s="79"/>
    </row>
    <row r="155" spans="6:23" x14ac:dyDescent="0.3">
      <c r="F155" t="s">
        <v>835</v>
      </c>
      <c r="G155" s="72" t="s">
        <v>283</v>
      </c>
      <c r="H155" s="63"/>
      <c r="J155" s="121">
        <f t="shared" ref="J155:S155" si="48">$H136 * J114</f>
        <v>-1.0900000000000001</v>
      </c>
      <c r="K155" s="121">
        <f t="shared" si="48"/>
        <v>-1.0900000000000001</v>
      </c>
      <c r="L155" s="121">
        <f t="shared" si="48"/>
        <v>-1.0900000000000001</v>
      </c>
      <c r="M155" s="121">
        <f t="shared" si="48"/>
        <v>-0.33510346420667525</v>
      </c>
      <c r="N155" s="121">
        <f t="shared" si="48"/>
        <v>-0.33510346420667525</v>
      </c>
      <c r="O155" s="121">
        <f t="shared" si="48"/>
        <v>-0.33510346420667525</v>
      </c>
      <c r="P155" s="121">
        <f t="shared" si="48"/>
        <v>-0.75489653579332483</v>
      </c>
      <c r="Q155" s="121">
        <f t="shared" si="48"/>
        <v>-1.0900000000000001</v>
      </c>
      <c r="R155" s="121">
        <f t="shared" si="48"/>
        <v>-1.0900000000000001</v>
      </c>
      <c r="S155" s="121">
        <f t="shared" si="48"/>
        <v>0</v>
      </c>
      <c r="T155" s="79"/>
      <c r="U155" s="79"/>
    </row>
    <row r="156" spans="6:23" x14ac:dyDescent="0.3">
      <c r="F156" t="s">
        <v>844</v>
      </c>
      <c r="G156" s="72" t="s">
        <v>283</v>
      </c>
      <c r="H156" s="63"/>
      <c r="J156" s="121">
        <f t="shared" ref="J156:S156" si="49">$H137 * J115</f>
        <v>-1.0900000000000001</v>
      </c>
      <c r="K156" s="121">
        <f t="shared" si="49"/>
        <v>-1.0900000000000001</v>
      </c>
      <c r="L156" s="121">
        <f t="shared" si="49"/>
        <v>-1.0900000000000001</v>
      </c>
      <c r="M156" s="121">
        <f t="shared" si="49"/>
        <v>-0.33510346420667525</v>
      </c>
      <c r="N156" s="121">
        <f t="shared" si="49"/>
        <v>-0.33510346420667525</v>
      </c>
      <c r="O156" s="121">
        <f t="shared" si="49"/>
        <v>-0.33510346420667525</v>
      </c>
      <c r="P156" s="121">
        <f t="shared" si="49"/>
        <v>-0.75489653579332483</v>
      </c>
      <c r="Q156" s="121">
        <f t="shared" si="49"/>
        <v>-1.0900000000000001</v>
      </c>
      <c r="R156" s="121">
        <f t="shared" si="49"/>
        <v>-1.0900000000000001</v>
      </c>
      <c r="S156" s="121">
        <f t="shared" si="49"/>
        <v>0</v>
      </c>
      <c r="T156" s="79"/>
      <c r="U156" s="79"/>
    </row>
    <row r="157" spans="6:23" x14ac:dyDescent="0.3">
      <c r="F157" t="s">
        <v>836</v>
      </c>
      <c r="G157" s="72" t="s">
        <v>283</v>
      </c>
      <c r="H157" s="63"/>
      <c r="J157" s="121">
        <f t="shared" ref="J157:S157" si="50">$H138 * J116</f>
        <v>-1.0669999999999999</v>
      </c>
      <c r="K157" s="121">
        <f t="shared" si="50"/>
        <v>-1.0669999999999999</v>
      </c>
      <c r="L157" s="121">
        <f t="shared" si="50"/>
        <v>-1.0669999999999999</v>
      </c>
      <c r="M157" s="121">
        <f t="shared" si="50"/>
        <v>-0.32803247367754351</v>
      </c>
      <c r="N157" s="121">
        <f t="shared" si="50"/>
        <v>-0.32803247367754351</v>
      </c>
      <c r="O157" s="121">
        <f t="shared" si="50"/>
        <v>-0.32803247367754351</v>
      </c>
      <c r="P157" s="121">
        <f t="shared" si="50"/>
        <v>-0.73896752632245644</v>
      </c>
      <c r="Q157" s="121">
        <f t="shared" si="50"/>
        <v>-1.0669999999999999</v>
      </c>
      <c r="R157" s="121">
        <f t="shared" si="50"/>
        <v>0</v>
      </c>
      <c r="S157" s="121">
        <f t="shared" si="50"/>
        <v>0</v>
      </c>
      <c r="T157" s="79"/>
      <c r="U157" s="79"/>
    </row>
    <row r="158" spans="6:23" x14ac:dyDescent="0.3">
      <c r="F158" t="s">
        <v>843</v>
      </c>
      <c r="G158" s="72" t="s">
        <v>283</v>
      </c>
      <c r="H158" s="63"/>
      <c r="J158" s="121">
        <f t="shared" ref="J158:S158" si="51">$H139 * J117</f>
        <v>-1.0669999999999999</v>
      </c>
      <c r="K158" s="121">
        <f t="shared" si="51"/>
        <v>-1.0669999999999999</v>
      </c>
      <c r="L158" s="121">
        <f t="shared" si="51"/>
        <v>-1.0669999999999999</v>
      </c>
      <c r="M158" s="121">
        <f t="shared" si="51"/>
        <v>-0.32803247367754351</v>
      </c>
      <c r="N158" s="121">
        <f t="shared" si="51"/>
        <v>-0.32803247367754351</v>
      </c>
      <c r="O158" s="121">
        <f t="shared" si="51"/>
        <v>-0.32803247367754351</v>
      </c>
      <c r="P158" s="121">
        <f t="shared" si="51"/>
        <v>-0.73896752632245644</v>
      </c>
      <c r="Q158" s="121">
        <f t="shared" si="51"/>
        <v>-1.0669999999999999</v>
      </c>
      <c r="R158" s="121">
        <f t="shared" si="51"/>
        <v>0</v>
      </c>
      <c r="S158" s="121">
        <f t="shared" si="51"/>
        <v>0</v>
      </c>
      <c r="T158" s="79"/>
      <c r="U158" s="79"/>
    </row>
    <row r="159" spans="6:23" x14ac:dyDescent="0.3">
      <c r="F159" t="s">
        <v>837</v>
      </c>
      <c r="G159" s="72" t="s">
        <v>283</v>
      </c>
      <c r="H159" s="63"/>
      <c r="J159" s="121">
        <f t="shared" ref="J159:S159" si="52">$H140 * J118</f>
        <v>-1.0509999999999999</v>
      </c>
      <c r="K159" s="121">
        <f t="shared" si="52"/>
        <v>-1.0509999999999999</v>
      </c>
      <c r="L159" s="121">
        <f t="shared" si="52"/>
        <v>-1.0509999999999999</v>
      </c>
      <c r="M159" s="121">
        <f t="shared" si="52"/>
        <v>-0.32311352374423452</v>
      </c>
      <c r="N159" s="121">
        <f t="shared" si="52"/>
        <v>-0.32311352374423452</v>
      </c>
      <c r="O159" s="121">
        <f t="shared" si="52"/>
        <v>-0.32311352374423452</v>
      </c>
      <c r="P159" s="121">
        <f t="shared" si="52"/>
        <v>-0.72788647625576541</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-1.0509999999999999</v>
      </c>
      <c r="K160" s="131">
        <f t="shared" si="53"/>
        <v>-1.0509999999999999</v>
      </c>
      <c r="L160" s="131">
        <f t="shared" si="53"/>
        <v>-1.0509999999999999</v>
      </c>
      <c r="M160" s="131">
        <f t="shared" si="53"/>
        <v>-0.32311352374423452</v>
      </c>
      <c r="N160" s="131">
        <f t="shared" si="53"/>
        <v>-0.32311352374423452</v>
      </c>
      <c r="O160" s="131">
        <f t="shared" si="53"/>
        <v>-0.32311352374423452</v>
      </c>
      <c r="P160" s="131">
        <f t="shared" si="53"/>
        <v>-0.72788647625576541</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-1.0900000000000001</v>
      </c>
      <c r="K172" s="121">
        <f t="shared" si="54"/>
        <v>-1.0900000000000001</v>
      </c>
      <c r="L172" s="121">
        <f t="shared" si="54"/>
        <v>-1.0900000000000001</v>
      </c>
      <c r="M172" s="121">
        <f t="shared" si="54"/>
        <v>-0.33510346420667525</v>
      </c>
      <c r="N172" s="121">
        <f t="shared" si="54"/>
        <v>-0.33510346420667525</v>
      </c>
      <c r="O172" s="121">
        <f t="shared" si="54"/>
        <v>-0.33510346420667525</v>
      </c>
      <c r="P172" s="121">
        <f t="shared" si="54"/>
        <v>-0.75489653579332483</v>
      </c>
      <c r="Q172" s="121">
        <f t="shared" si="54"/>
        <v>-1.0900000000000001</v>
      </c>
      <c r="R172" s="121">
        <f t="shared" si="54"/>
        <v>-1.0900000000000001</v>
      </c>
      <c r="S172" s="121">
        <f t="shared" si="54"/>
        <v>-1.0900000000000001</v>
      </c>
      <c r="T172" s="79"/>
      <c r="U172" s="79"/>
    </row>
    <row r="173" spans="5:23" x14ac:dyDescent="0.3">
      <c r="F173" t="s">
        <v>834</v>
      </c>
      <c r="G173" s="72" t="s">
        <v>283</v>
      </c>
      <c r="H173" s="63"/>
      <c r="J173" s="121">
        <f t="shared" ref="J173:S173" si="55">$H135 * J74</f>
        <v>-1.0669999999999999</v>
      </c>
      <c r="K173" s="121">
        <f t="shared" si="55"/>
        <v>-1.0669999999999999</v>
      </c>
      <c r="L173" s="121">
        <f t="shared" si="55"/>
        <v>-1.0669999999999999</v>
      </c>
      <c r="M173" s="121">
        <f t="shared" si="55"/>
        <v>-0.32803247367754351</v>
      </c>
      <c r="N173" s="121">
        <f t="shared" si="55"/>
        <v>-0.32803247367754351</v>
      </c>
      <c r="O173" s="121">
        <f t="shared" si="55"/>
        <v>-0.32803247367754351</v>
      </c>
      <c r="P173" s="121">
        <f t="shared" si="55"/>
        <v>-0.73896752632245644</v>
      </c>
      <c r="Q173" s="121">
        <f t="shared" si="55"/>
        <v>-1.0669999999999999</v>
      </c>
      <c r="R173" s="121">
        <f t="shared" si="55"/>
        <v>-1.0669999999999999</v>
      </c>
      <c r="S173" s="121">
        <f t="shared" si="55"/>
        <v>0</v>
      </c>
      <c r="T173" s="79"/>
      <c r="U173" s="79"/>
    </row>
    <row r="174" spans="5:23" x14ac:dyDescent="0.3">
      <c r="F174" t="s">
        <v>835</v>
      </c>
      <c r="G174" s="72" t="s">
        <v>283</v>
      </c>
      <c r="H174" s="63"/>
      <c r="J174" s="121">
        <f t="shared" ref="J174:S174" si="56">$H136 * J75</f>
        <v>-1.0900000000000001</v>
      </c>
      <c r="K174" s="121">
        <f t="shared" si="56"/>
        <v>-1.0900000000000001</v>
      </c>
      <c r="L174" s="121">
        <f t="shared" si="56"/>
        <v>-1.0900000000000001</v>
      </c>
      <c r="M174" s="121">
        <f t="shared" si="56"/>
        <v>-0.33510346420667525</v>
      </c>
      <c r="N174" s="121">
        <f t="shared" si="56"/>
        <v>-0.33510346420667525</v>
      </c>
      <c r="O174" s="121">
        <f t="shared" si="56"/>
        <v>-0.33510346420667525</v>
      </c>
      <c r="P174" s="121">
        <f t="shared" si="56"/>
        <v>-0.75489653579332483</v>
      </c>
      <c r="Q174" s="121">
        <f t="shared" si="56"/>
        <v>-1.0900000000000001</v>
      </c>
      <c r="R174" s="121">
        <f t="shared" si="56"/>
        <v>-1.0900000000000001</v>
      </c>
      <c r="S174" s="121">
        <f t="shared" si="56"/>
        <v>-1.0900000000000001</v>
      </c>
      <c r="T174" s="79"/>
      <c r="U174" s="79"/>
    </row>
    <row r="175" spans="5:23" x14ac:dyDescent="0.3">
      <c r="F175" t="s">
        <v>844</v>
      </c>
      <c r="G175" s="72" t="s">
        <v>283</v>
      </c>
      <c r="H175" s="63"/>
      <c r="J175" s="121">
        <f t="shared" ref="J175:S175" si="57">$H137 * J76</f>
        <v>-1.0900000000000001</v>
      </c>
      <c r="K175" s="121">
        <f t="shared" si="57"/>
        <v>-1.0900000000000001</v>
      </c>
      <c r="L175" s="121">
        <f t="shared" si="57"/>
        <v>-1.0900000000000001</v>
      </c>
      <c r="M175" s="121">
        <f t="shared" si="57"/>
        <v>-0.33510346420667525</v>
      </c>
      <c r="N175" s="121">
        <f t="shared" si="57"/>
        <v>-0.33510346420667525</v>
      </c>
      <c r="O175" s="121">
        <f t="shared" si="57"/>
        <v>-0.33510346420667525</v>
      </c>
      <c r="P175" s="121">
        <f t="shared" si="57"/>
        <v>-0.75489653579332483</v>
      </c>
      <c r="Q175" s="121">
        <f t="shared" si="57"/>
        <v>-1.0900000000000001</v>
      </c>
      <c r="R175" s="121">
        <f t="shared" si="57"/>
        <v>-1.0900000000000001</v>
      </c>
      <c r="S175" s="121">
        <f t="shared" si="57"/>
        <v>-1.0900000000000001</v>
      </c>
      <c r="T175" s="79"/>
      <c r="U175" s="79"/>
    </row>
    <row r="176" spans="5:23" x14ac:dyDescent="0.3">
      <c r="F176" t="s">
        <v>836</v>
      </c>
      <c r="G176" s="72" t="s">
        <v>283</v>
      </c>
      <c r="H176" s="63"/>
      <c r="J176" s="121">
        <f t="shared" ref="J176:S176" si="58">$H138 * J77</f>
        <v>-1.0669999999999999</v>
      </c>
      <c r="K176" s="121">
        <f t="shared" si="58"/>
        <v>-1.0669999999999999</v>
      </c>
      <c r="L176" s="121">
        <f t="shared" si="58"/>
        <v>-1.0669999999999999</v>
      </c>
      <c r="M176" s="121">
        <f t="shared" si="58"/>
        <v>-0.32803247367754351</v>
      </c>
      <c r="N176" s="121">
        <f t="shared" si="58"/>
        <v>-0.32803247367754351</v>
      </c>
      <c r="O176" s="121">
        <f t="shared" si="58"/>
        <v>-0.32803247367754351</v>
      </c>
      <c r="P176" s="121">
        <f t="shared" si="58"/>
        <v>-0.73896752632245644</v>
      </c>
      <c r="Q176" s="121">
        <f t="shared" si="58"/>
        <v>-1.0669999999999999</v>
      </c>
      <c r="R176" s="121">
        <f t="shared" si="58"/>
        <v>-1.0669999999999999</v>
      </c>
      <c r="S176" s="121">
        <f t="shared" si="58"/>
        <v>0</v>
      </c>
      <c r="T176" s="79"/>
      <c r="U176" s="79"/>
    </row>
    <row r="177" spans="2:23" x14ac:dyDescent="0.3">
      <c r="F177" t="s">
        <v>843</v>
      </c>
      <c r="G177" s="72" t="s">
        <v>283</v>
      </c>
      <c r="H177" s="63"/>
      <c r="J177" s="121">
        <f t="shared" ref="J177:S177" si="59">$H139 * J78</f>
        <v>-1.0669999999999999</v>
      </c>
      <c r="K177" s="121">
        <f t="shared" si="59"/>
        <v>-1.0669999999999999</v>
      </c>
      <c r="L177" s="121">
        <f t="shared" si="59"/>
        <v>-1.0669999999999999</v>
      </c>
      <c r="M177" s="121">
        <f t="shared" si="59"/>
        <v>-0.32803247367754351</v>
      </c>
      <c r="N177" s="121">
        <f t="shared" si="59"/>
        <v>-0.32803247367754351</v>
      </c>
      <c r="O177" s="121">
        <f t="shared" si="59"/>
        <v>-0.32803247367754351</v>
      </c>
      <c r="P177" s="121">
        <f t="shared" si="59"/>
        <v>-0.73896752632245644</v>
      </c>
      <c r="Q177" s="121">
        <f t="shared" si="59"/>
        <v>-1.0669999999999999</v>
      </c>
      <c r="R177" s="121">
        <f t="shared" si="59"/>
        <v>-1.0669999999999999</v>
      </c>
      <c r="S177" s="121">
        <f t="shared" si="59"/>
        <v>0</v>
      </c>
      <c r="T177" s="79"/>
      <c r="U177" s="79"/>
    </row>
    <row r="178" spans="2:23" x14ac:dyDescent="0.3">
      <c r="F178" t="s">
        <v>837</v>
      </c>
      <c r="G178" s="72" t="s">
        <v>283</v>
      </c>
      <c r="H178" s="63"/>
      <c r="J178" s="121">
        <f t="shared" ref="J178:S178" si="60">$H140 * J79</f>
        <v>-1.0509999999999999</v>
      </c>
      <c r="K178" s="121">
        <f t="shared" si="60"/>
        <v>-1.0509999999999999</v>
      </c>
      <c r="L178" s="121">
        <f t="shared" si="60"/>
        <v>-1.0509999999999999</v>
      </c>
      <c r="M178" s="121">
        <f t="shared" si="60"/>
        <v>-0.32311352374423452</v>
      </c>
      <c r="N178" s="121">
        <f t="shared" si="60"/>
        <v>-0.32311352374423452</v>
      </c>
      <c r="O178" s="121">
        <f t="shared" si="60"/>
        <v>-0.32311352374423452</v>
      </c>
      <c r="P178" s="121">
        <f t="shared" si="60"/>
        <v>-0.72788647625576541</v>
      </c>
      <c r="Q178" s="121">
        <f t="shared" si="60"/>
        <v>-1.0509999999999999</v>
      </c>
      <c r="R178" s="121">
        <f t="shared" si="60"/>
        <v>0</v>
      </c>
      <c r="S178" s="121">
        <f t="shared" si="60"/>
        <v>0</v>
      </c>
      <c r="T178" s="79"/>
      <c r="U178" s="79"/>
    </row>
    <row r="179" spans="2:23" x14ac:dyDescent="0.3">
      <c r="F179" s="37" t="s">
        <v>842</v>
      </c>
      <c r="G179" s="80" t="s">
        <v>283</v>
      </c>
      <c r="H179" s="130"/>
      <c r="I179" s="37"/>
      <c r="J179" s="131">
        <f t="shared" ref="J179:S179" si="61">$H141 * J80</f>
        <v>-1.0509999999999999</v>
      </c>
      <c r="K179" s="131">
        <f t="shared" si="61"/>
        <v>-1.0509999999999999</v>
      </c>
      <c r="L179" s="131">
        <f t="shared" si="61"/>
        <v>-1.0509999999999999</v>
      </c>
      <c r="M179" s="131">
        <f t="shared" si="61"/>
        <v>-0.32311352374423452</v>
      </c>
      <c r="N179" s="131">
        <f t="shared" si="61"/>
        <v>-0.32311352374423452</v>
      </c>
      <c r="O179" s="131">
        <f t="shared" si="61"/>
        <v>-0.32311352374423452</v>
      </c>
      <c r="P179" s="131">
        <f t="shared" si="61"/>
        <v>-0.72788647625576541</v>
      </c>
      <c r="Q179" s="131">
        <f t="shared" si="61"/>
        <v>-1.0509999999999999</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0.38684969697494365</v>
      </c>
      <c r="R43" s="25">
        <f>'Inputs by network level'!R26</f>
        <v>0.64124825573068889</v>
      </c>
      <c r="S43" s="25">
        <f>'Inputs by network level'!S26</f>
        <v>0.89564681448643413</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0.38684969697494365</v>
      </c>
      <c r="R44" s="25">
        <f>'Inputs by network level'!R27</f>
        <v>0.64124825573068889</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v>
      </c>
      <c r="N45" s="25">
        <f>'Inputs by network level'!N28</f>
        <v>0</v>
      </c>
      <c r="O45" s="25">
        <f>'Inputs by network level'!O28</f>
        <v>0.25764106948138837</v>
      </c>
      <c r="P45" s="25">
        <f>'Inputs by network level'!P28</f>
        <v>0.25764106948138837</v>
      </c>
      <c r="Q45" s="25">
        <f>'Inputs by network level'!Q28</f>
        <v>0.51528213896277675</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v>
      </c>
      <c r="N46" s="141">
        <f>'Inputs by network level'!N29</f>
        <v>0</v>
      </c>
      <c r="O46" s="141">
        <f>'Inputs by network level'!O29</f>
        <v>0.25764106948138837</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v>
      </c>
      <c r="P51" s="111">
        <f t="shared" si="0"/>
        <v>0</v>
      </c>
      <c r="Q51" s="111">
        <f t="shared" si="0"/>
        <v>0.38684969697494365</v>
      </c>
      <c r="R51" s="111">
        <f t="shared" si="0"/>
        <v>0.64124825573068889</v>
      </c>
      <c r="S51" s="111">
        <f t="shared" si="0"/>
        <v>0.89564681448643413</v>
      </c>
      <c r="T51" s="70"/>
      <c r="U51" s="70"/>
    </row>
    <row r="52" spans="5:23" x14ac:dyDescent="0.3">
      <c r="F52" s="28" t="s">
        <v>831</v>
      </c>
      <c r="G52" s="28"/>
      <c r="H52" s="72" t="s">
        <v>167</v>
      </c>
      <c r="J52" s="70"/>
      <c r="K52" s="70"/>
      <c r="L52" s="111">
        <f t="shared" si="0"/>
        <v>0</v>
      </c>
      <c r="M52" s="111">
        <f t="shared" si="0"/>
        <v>0</v>
      </c>
      <c r="N52" s="111">
        <f t="shared" si="0"/>
        <v>0</v>
      </c>
      <c r="O52" s="111">
        <f t="shared" si="0"/>
        <v>0</v>
      </c>
      <c r="P52" s="111">
        <f t="shared" si="0"/>
        <v>0</v>
      </c>
      <c r="Q52" s="111">
        <f t="shared" si="0"/>
        <v>0.38684969697494365</v>
      </c>
      <c r="R52" s="111">
        <f t="shared" si="0"/>
        <v>0.64124825573068889</v>
      </c>
      <c r="S52" s="111">
        <f t="shared" si="0"/>
        <v>0.89564681448643413</v>
      </c>
      <c r="T52" s="70"/>
      <c r="U52" s="70"/>
    </row>
    <row r="53" spans="5:23" x14ac:dyDescent="0.3">
      <c r="F53" s="28" t="s">
        <v>830</v>
      </c>
      <c r="G53" s="28"/>
      <c r="H53" s="72" t="s">
        <v>167</v>
      </c>
      <c r="J53" s="70"/>
      <c r="K53" s="70"/>
      <c r="L53" s="111">
        <f t="shared" si="0"/>
        <v>0</v>
      </c>
      <c r="M53" s="111">
        <f t="shared" si="0"/>
        <v>0</v>
      </c>
      <c r="N53" s="111">
        <f t="shared" si="0"/>
        <v>0</v>
      </c>
      <c r="O53" s="111">
        <f t="shared" si="0"/>
        <v>0</v>
      </c>
      <c r="P53" s="111">
        <f t="shared" si="0"/>
        <v>0</v>
      </c>
      <c r="Q53" s="111">
        <f t="shared" si="0"/>
        <v>0.38684969697494365</v>
      </c>
      <c r="R53" s="111">
        <f t="shared" si="0"/>
        <v>0.64124825573068889</v>
      </c>
      <c r="S53" s="111">
        <f t="shared" si="0"/>
        <v>0.89564681448643413</v>
      </c>
      <c r="T53" s="70"/>
      <c r="U53" s="70"/>
    </row>
    <row r="54" spans="5:23" x14ac:dyDescent="0.3">
      <c r="F54" s="28" t="s">
        <v>832</v>
      </c>
      <c r="G54" s="28"/>
      <c r="H54" s="72" t="s">
        <v>167</v>
      </c>
      <c r="J54" s="70"/>
      <c r="K54" s="70"/>
      <c r="L54" s="111">
        <f t="shared" si="0"/>
        <v>0</v>
      </c>
      <c r="M54" s="111">
        <f t="shared" si="0"/>
        <v>0</v>
      </c>
      <c r="N54" s="111">
        <f t="shared" si="0"/>
        <v>0</v>
      </c>
      <c r="O54" s="111">
        <f t="shared" si="0"/>
        <v>0</v>
      </c>
      <c r="P54" s="111">
        <f t="shared" si="0"/>
        <v>0</v>
      </c>
      <c r="Q54" s="111">
        <f t="shared" si="0"/>
        <v>0.38684969697494365</v>
      </c>
      <c r="R54" s="111">
        <f t="shared" si="0"/>
        <v>0.64124825573068889</v>
      </c>
      <c r="S54" s="111">
        <f t="shared" si="0"/>
        <v>0.89564681448643413</v>
      </c>
      <c r="T54" s="70"/>
      <c r="U54" s="70"/>
    </row>
    <row r="55" spans="5:23" x14ac:dyDescent="0.3">
      <c r="F55" s="28" t="s">
        <v>838</v>
      </c>
      <c r="G55" s="28"/>
      <c r="H55" s="72" t="s">
        <v>167</v>
      </c>
      <c r="J55" s="70"/>
      <c r="K55" s="70"/>
      <c r="L55" s="111">
        <f t="shared" si="0"/>
        <v>0</v>
      </c>
      <c r="M55" s="111">
        <f t="shared" si="0"/>
        <v>0</v>
      </c>
      <c r="N55" s="111">
        <f t="shared" si="0"/>
        <v>0</v>
      </c>
      <c r="O55" s="111">
        <f t="shared" si="0"/>
        <v>0</v>
      </c>
      <c r="P55" s="111">
        <f t="shared" si="0"/>
        <v>0</v>
      </c>
      <c r="Q55" s="111">
        <f t="shared" si="0"/>
        <v>0.38684969697494365</v>
      </c>
      <c r="R55" s="111">
        <f t="shared" si="0"/>
        <v>0.64124825573068889</v>
      </c>
      <c r="S55" s="111">
        <f t="shared" si="0"/>
        <v>0.89564681448643413</v>
      </c>
      <c r="T55" s="70"/>
      <c r="U55" s="70"/>
    </row>
    <row r="56" spans="5:23" x14ac:dyDescent="0.3">
      <c r="F56" s="28" t="s">
        <v>839</v>
      </c>
      <c r="G56" s="28"/>
      <c r="H56" s="72" t="s">
        <v>167</v>
      </c>
      <c r="J56" s="70"/>
      <c r="K56" s="70"/>
      <c r="L56" s="111">
        <f t="shared" si="0"/>
        <v>0</v>
      </c>
      <c r="M56" s="111">
        <f t="shared" si="0"/>
        <v>0</v>
      </c>
      <c r="N56" s="111">
        <f t="shared" si="0"/>
        <v>0</v>
      </c>
      <c r="O56" s="111">
        <f t="shared" si="0"/>
        <v>0</v>
      </c>
      <c r="P56" s="111">
        <f t="shared" si="0"/>
        <v>0</v>
      </c>
      <c r="Q56" s="111">
        <f t="shared" si="0"/>
        <v>0.38684969697494365</v>
      </c>
      <c r="R56" s="111">
        <f t="shared" si="0"/>
        <v>0.64124825573068889</v>
      </c>
      <c r="S56" s="111">
        <f t="shared" si="0"/>
        <v>0</v>
      </c>
      <c r="T56" s="70"/>
      <c r="U56" s="70"/>
    </row>
    <row r="57" spans="5:23" x14ac:dyDescent="0.3">
      <c r="F57" s="28" t="s">
        <v>840</v>
      </c>
      <c r="G57" s="28"/>
      <c r="H57" s="72" t="s">
        <v>167</v>
      </c>
      <c r="J57" s="70"/>
      <c r="K57" s="70"/>
      <c r="L57" s="111">
        <f t="shared" si="0"/>
        <v>0</v>
      </c>
      <c r="M57" s="111">
        <f t="shared" si="0"/>
        <v>0</v>
      </c>
      <c r="N57" s="111">
        <f t="shared" si="0"/>
        <v>0</v>
      </c>
      <c r="O57" s="111">
        <f t="shared" si="0"/>
        <v>0.25764106948138837</v>
      </c>
      <c r="P57" s="111">
        <f t="shared" si="0"/>
        <v>0.25764106948138837</v>
      </c>
      <c r="Q57" s="111">
        <f t="shared" si="0"/>
        <v>0.51528213896277675</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v>
      </c>
      <c r="P58" s="111">
        <f t="shared" si="0"/>
        <v>0</v>
      </c>
      <c r="Q58" s="111">
        <f t="shared" si="0"/>
        <v>0.38684969697494365</v>
      </c>
      <c r="R58" s="111">
        <f t="shared" si="0"/>
        <v>0.64124825573068889</v>
      </c>
      <c r="S58" s="111">
        <f t="shared" si="0"/>
        <v>0.89564681448643413</v>
      </c>
      <c r="T58" s="70"/>
      <c r="U58" s="70"/>
    </row>
    <row r="59" spans="5:23" x14ac:dyDescent="0.3">
      <c r="F59" s="28" t="s">
        <v>833</v>
      </c>
      <c r="G59" s="28"/>
      <c r="H59" s="72" t="s">
        <v>167</v>
      </c>
      <c r="J59" s="70"/>
      <c r="K59" s="70"/>
      <c r="L59" s="111">
        <f t="shared" si="0"/>
        <v>0</v>
      </c>
      <c r="M59" s="111">
        <f t="shared" si="0"/>
        <v>0</v>
      </c>
      <c r="N59" s="111">
        <f t="shared" si="0"/>
        <v>0</v>
      </c>
      <c r="O59" s="111">
        <f t="shared" si="0"/>
        <v>0</v>
      </c>
      <c r="P59" s="111">
        <f t="shared" si="0"/>
        <v>0</v>
      </c>
      <c r="Q59" s="111">
        <f t="shared" si="0"/>
        <v>0.38684969697494365</v>
      </c>
      <c r="R59" s="111">
        <f t="shared" si="0"/>
        <v>0.64124825573068889</v>
      </c>
      <c r="S59" s="111">
        <f t="shared" si="0"/>
        <v>0.89564681448643413</v>
      </c>
      <c r="T59" s="70"/>
      <c r="U59" s="70"/>
    </row>
    <row r="60" spans="5:23" x14ac:dyDescent="0.3">
      <c r="F60" s="28" t="s">
        <v>834</v>
      </c>
      <c r="G60" s="28"/>
      <c r="H60" s="72" t="s">
        <v>167</v>
      </c>
      <c r="J60" s="70"/>
      <c r="K60" s="70"/>
      <c r="L60" s="111">
        <f t="shared" si="0"/>
        <v>0</v>
      </c>
      <c r="M60" s="111">
        <f t="shared" si="0"/>
        <v>0</v>
      </c>
      <c r="N60" s="111">
        <f t="shared" si="0"/>
        <v>0</v>
      </c>
      <c r="O60" s="111">
        <f t="shared" si="0"/>
        <v>0</v>
      </c>
      <c r="P60" s="111">
        <f t="shared" si="0"/>
        <v>0</v>
      </c>
      <c r="Q60" s="111">
        <f t="shared" si="0"/>
        <v>0.38684969697494365</v>
      </c>
      <c r="R60" s="111">
        <f t="shared" si="0"/>
        <v>0.64124825573068889</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v>
      </c>
      <c r="P61" s="111">
        <f t="shared" si="1"/>
        <v>0</v>
      </c>
      <c r="Q61" s="111">
        <f t="shared" si="1"/>
        <v>0.38684969697494365</v>
      </c>
      <c r="R61" s="111">
        <f t="shared" si="1"/>
        <v>0.64124825573068889</v>
      </c>
      <c r="S61" s="111">
        <f t="shared" si="1"/>
        <v>0.89564681448643413</v>
      </c>
      <c r="T61" s="70"/>
      <c r="U61" s="70"/>
    </row>
    <row r="62" spans="5:23" x14ac:dyDescent="0.3">
      <c r="F62" s="28" t="s">
        <v>844</v>
      </c>
      <c r="G62" s="28"/>
      <c r="H62" s="72" t="s">
        <v>167</v>
      </c>
      <c r="J62" s="70"/>
      <c r="K62" s="70"/>
      <c r="L62" s="111">
        <f t="shared" si="1"/>
        <v>0</v>
      </c>
      <c r="M62" s="111">
        <f t="shared" si="1"/>
        <v>0</v>
      </c>
      <c r="N62" s="111">
        <f t="shared" si="1"/>
        <v>0</v>
      </c>
      <c r="O62" s="111">
        <f t="shared" si="1"/>
        <v>0</v>
      </c>
      <c r="P62" s="111">
        <f t="shared" si="1"/>
        <v>0</v>
      </c>
      <c r="Q62" s="111">
        <f t="shared" si="1"/>
        <v>0.38684969697494365</v>
      </c>
      <c r="R62" s="111">
        <f t="shared" si="1"/>
        <v>0.64124825573068889</v>
      </c>
      <c r="S62" s="111">
        <f t="shared" si="1"/>
        <v>0.89564681448643413</v>
      </c>
      <c r="T62" s="70"/>
      <c r="U62" s="70"/>
    </row>
    <row r="63" spans="5:23" x14ac:dyDescent="0.3">
      <c r="F63" s="28" t="s">
        <v>836</v>
      </c>
      <c r="G63" s="28"/>
      <c r="H63" s="72" t="s">
        <v>167</v>
      </c>
      <c r="J63" s="70"/>
      <c r="K63" s="70"/>
      <c r="L63" s="111">
        <f t="shared" si="1"/>
        <v>0</v>
      </c>
      <c r="M63" s="111">
        <f t="shared" si="1"/>
        <v>0</v>
      </c>
      <c r="N63" s="111">
        <f t="shared" si="1"/>
        <v>0</v>
      </c>
      <c r="O63" s="111">
        <f t="shared" si="1"/>
        <v>0</v>
      </c>
      <c r="P63" s="111">
        <f t="shared" si="1"/>
        <v>0</v>
      </c>
      <c r="Q63" s="111">
        <f t="shared" si="1"/>
        <v>0.38684969697494365</v>
      </c>
      <c r="R63" s="111">
        <f t="shared" si="1"/>
        <v>0.64124825573068889</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v>
      </c>
      <c r="P64" s="111">
        <f t="shared" si="1"/>
        <v>0</v>
      </c>
      <c r="Q64" s="111">
        <f t="shared" si="1"/>
        <v>0.38684969697494365</v>
      </c>
      <c r="R64" s="111">
        <f t="shared" si="1"/>
        <v>0.64124825573068889</v>
      </c>
      <c r="S64" s="111">
        <f t="shared" si="1"/>
        <v>0</v>
      </c>
      <c r="T64" s="70"/>
      <c r="U64" s="70"/>
    </row>
    <row r="65" spans="2:23" x14ac:dyDescent="0.3">
      <c r="F65" s="28" t="s">
        <v>837</v>
      </c>
      <c r="G65" s="28"/>
      <c r="H65" s="72" t="s">
        <v>167</v>
      </c>
      <c r="J65" s="70"/>
      <c r="K65" s="70"/>
      <c r="L65" s="111">
        <f t="shared" si="1"/>
        <v>0</v>
      </c>
      <c r="M65" s="111">
        <f t="shared" si="1"/>
        <v>0</v>
      </c>
      <c r="N65" s="111">
        <f t="shared" si="1"/>
        <v>0</v>
      </c>
      <c r="O65" s="111">
        <f t="shared" si="1"/>
        <v>0.25764106948138837</v>
      </c>
      <c r="P65" s="111">
        <f t="shared" si="1"/>
        <v>0.25764106948138837</v>
      </c>
      <c r="Q65" s="111">
        <f t="shared" si="1"/>
        <v>0.51528213896277675</v>
      </c>
      <c r="R65" s="111">
        <f t="shared" si="1"/>
        <v>0</v>
      </c>
      <c r="S65" s="111">
        <f t="shared" si="1"/>
        <v>0</v>
      </c>
      <c r="T65" s="70"/>
      <c r="U65" s="70"/>
    </row>
    <row r="66" spans="2:23" x14ac:dyDescent="0.3">
      <c r="F66" s="67" t="s">
        <v>842</v>
      </c>
      <c r="G66" s="67"/>
      <c r="H66" s="80" t="s">
        <v>167</v>
      </c>
      <c r="I66" s="37"/>
      <c r="J66" s="71"/>
      <c r="K66" s="71"/>
      <c r="L66" s="143">
        <f t="shared" si="1"/>
        <v>0</v>
      </c>
      <c r="M66" s="143">
        <f t="shared" si="1"/>
        <v>0</v>
      </c>
      <c r="N66" s="143">
        <f t="shared" si="1"/>
        <v>0</v>
      </c>
      <c r="O66" s="143">
        <f t="shared" si="1"/>
        <v>0.25764106948138837</v>
      </c>
      <c r="P66" s="143">
        <f t="shared" si="1"/>
        <v>0.25764106948138837</v>
      </c>
      <c r="Q66" s="143">
        <f t="shared" si="1"/>
        <v>0.51528213896277675</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0.33736714141926882</v>
      </c>
      <c r="AQ22" s="3"/>
    </row>
    <row r="23" spans="4:43" x14ac:dyDescent="0.3">
      <c r="F23" t="s">
        <v>177</v>
      </c>
      <c r="G23" t="s">
        <v>167</v>
      </c>
      <c r="H23" s="25">
        <f>'General inputs'!H31</f>
        <v>0.48222066856052825</v>
      </c>
      <c r="AQ23" s="3"/>
    </row>
    <row r="24" spans="4:43" x14ac:dyDescent="0.3">
      <c r="F24" t="s">
        <v>178</v>
      </c>
      <c r="G24" t="s">
        <v>167</v>
      </c>
      <c r="H24" s="25">
        <f>'General inputs'!H32</f>
        <v>0.19751655620510125</v>
      </c>
      <c r="AQ24" s="3"/>
    </row>
    <row r="25" spans="4:43" x14ac:dyDescent="0.3">
      <c r="F25" s="37" t="s">
        <v>179</v>
      </c>
      <c r="G25" s="37" t="s">
        <v>167</v>
      </c>
      <c r="H25" s="141">
        <f>'General inputs'!H33</f>
        <v>7.8679419876678647E-2</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0.33736714141926882</v>
      </c>
      <c r="K34" s="145">
        <f t="shared" si="0"/>
        <v>0.33736714141926882</v>
      </c>
      <c r="L34" s="145">
        <f t="shared" si="0"/>
        <v>0.33736714141926882</v>
      </c>
      <c r="M34" s="145">
        <f t="shared" si="0"/>
        <v>0.33736714141926882</v>
      </c>
      <c r="N34" s="145">
        <f t="shared" si="0"/>
        <v>0.33736714141926882</v>
      </c>
      <c r="O34" s="145">
        <f t="shared" si="0"/>
        <v>0</v>
      </c>
      <c r="P34" s="145">
        <f t="shared" si="0"/>
        <v>0</v>
      </c>
      <c r="Q34" s="145">
        <f t="shared" si="0"/>
        <v>0.33736714141926882</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0.48222066856052825</v>
      </c>
      <c r="K35" s="145">
        <f t="shared" si="1"/>
        <v>0.48222066856052825</v>
      </c>
      <c r="L35" s="145">
        <f t="shared" si="1"/>
        <v>0.48222066856052825</v>
      </c>
      <c r="M35" s="145">
        <f t="shared" si="1"/>
        <v>0.48222066856052825</v>
      </c>
      <c r="N35" s="145">
        <f t="shared" si="1"/>
        <v>0.48222066856052825</v>
      </c>
      <c r="O35" s="145">
        <f t="shared" si="1"/>
        <v>0.19751655620510125</v>
      </c>
      <c r="P35" s="145">
        <f t="shared" si="1"/>
        <v>7.8679419876678647E-2</v>
      </c>
      <c r="Q35" s="145">
        <f t="shared" si="1"/>
        <v>0.48222066856052825</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79.092618502232185</v>
      </c>
      <c r="L58" s="124">
        <f>'Inputs by customer type'!L23</f>
        <v>0</v>
      </c>
      <c r="M58" s="124">
        <f>'Inputs by customer type'!M23</f>
        <v>127.63198085068298</v>
      </c>
      <c r="N58" s="124">
        <f>'Inputs by customer type'!N23</f>
        <v>0</v>
      </c>
      <c r="O58" s="124">
        <f>'Inputs by customer type'!O23</f>
        <v>0</v>
      </c>
      <c r="P58" s="124">
        <f>'Inputs by customer type'!P23</f>
        <v>0</v>
      </c>
      <c r="Q58" s="83"/>
      <c r="R58" s="124">
        <f>'Inputs by customer type'!R23</f>
        <v>124.04293104575001</v>
      </c>
      <c r="S58" s="124">
        <f>'Inputs by customer type'!S23</f>
        <v>0</v>
      </c>
      <c r="T58" s="124">
        <f>'Inputs by customer type'!T23</f>
        <v>4277.9371551869754</v>
      </c>
      <c r="U58" s="124">
        <f>'Inputs by customer type'!U23</f>
        <v>0</v>
      </c>
      <c r="V58" s="124">
        <f>'Inputs by customer type'!V23</f>
        <v>907.20921076491038</v>
      </c>
      <c r="W58" s="124">
        <f>'Inputs by customer type'!W23</f>
        <v>0</v>
      </c>
      <c r="X58" s="124">
        <f>'Inputs by customer type'!X23</f>
        <v>81186.840431867386</v>
      </c>
      <c r="Y58" s="124">
        <f>'Inputs by customer type'!Y23</f>
        <v>0</v>
      </c>
      <c r="AQ58" s="3"/>
    </row>
    <row r="59" spans="2:43" x14ac:dyDescent="0.3">
      <c r="E59" s="32"/>
      <c r="F59" s="72" t="s">
        <v>248</v>
      </c>
      <c r="G59" s="72" t="s">
        <v>207</v>
      </c>
      <c r="J59" s="331"/>
      <c r="K59" s="333">
        <f>'Inputs by customer type'!K24</f>
        <v>3392.6048671577928</v>
      </c>
      <c r="L59" s="333">
        <f>'Inputs by customer type'!L24</f>
        <v>0</v>
      </c>
      <c r="M59" s="333">
        <f>'Inputs by customer type'!M24</f>
        <v>959.76246317801258</v>
      </c>
      <c r="N59" s="333">
        <f>'Inputs by customer type'!N24</f>
        <v>0</v>
      </c>
      <c r="O59" s="333">
        <f>'Inputs by customer type'!O24</f>
        <v>0</v>
      </c>
      <c r="P59" s="333">
        <f>'Inputs by customer type'!P24</f>
        <v>0</v>
      </c>
      <c r="Q59" s="331"/>
      <c r="R59" s="333">
        <f>'Inputs by customer type'!R24</f>
        <v>667.41170453977281</v>
      </c>
      <c r="S59" s="333">
        <f>'Inputs by customer type'!S24</f>
        <v>0</v>
      </c>
      <c r="T59" s="333">
        <f>'Inputs by customer type'!T24</f>
        <v>21422.814813085839</v>
      </c>
      <c r="U59" s="333">
        <f>'Inputs by customer type'!U24</f>
        <v>0</v>
      </c>
      <c r="V59" s="333">
        <f>'Inputs by customer type'!V24</f>
        <v>3604.4281560365216</v>
      </c>
      <c r="W59" s="333">
        <f>'Inputs by customer type'!W24</f>
        <v>0</v>
      </c>
      <c r="X59" s="333">
        <f>'Inputs by customer type'!X24</f>
        <v>281566.89250858821</v>
      </c>
      <c r="Y59" s="333">
        <f>'Inputs by customer type'!Y24</f>
        <v>0</v>
      </c>
      <c r="AQ59" s="3"/>
    </row>
    <row r="60" spans="2:43" x14ac:dyDescent="0.3">
      <c r="E60" s="32"/>
      <c r="F60" s="72" t="s">
        <v>249</v>
      </c>
      <c r="G60" s="72" t="s">
        <v>207</v>
      </c>
      <c r="J60" s="331"/>
      <c r="K60" s="333">
        <f>'Inputs by customer type'!K25</f>
        <v>13095.75106613846</v>
      </c>
      <c r="L60" s="333">
        <f>'Inputs by customer type'!L25</f>
        <v>0</v>
      </c>
      <c r="M60" s="333">
        <f>'Inputs by customer type'!M25</f>
        <v>2930.5689204763953</v>
      </c>
      <c r="N60" s="333">
        <f>'Inputs by customer type'!N25</f>
        <v>0</v>
      </c>
      <c r="O60" s="333">
        <f>'Inputs by customer type'!O25</f>
        <v>0</v>
      </c>
      <c r="P60" s="333">
        <f>'Inputs by customer type'!P25</f>
        <v>0</v>
      </c>
      <c r="Q60" s="331"/>
      <c r="R60" s="333">
        <f>'Inputs by customer type'!R25</f>
        <v>329.05439631479078</v>
      </c>
      <c r="S60" s="333">
        <f>'Inputs by customer type'!S25</f>
        <v>0</v>
      </c>
      <c r="T60" s="333">
        <f>'Inputs by customer type'!T25</f>
        <v>21453.635266692032</v>
      </c>
      <c r="U60" s="333">
        <f>'Inputs by customer type'!U25</f>
        <v>0</v>
      </c>
      <c r="V60" s="333">
        <f>'Inputs by customer type'!V25</f>
        <v>5426.3333985064392</v>
      </c>
      <c r="W60" s="333">
        <f>'Inputs by customer type'!W25</f>
        <v>0</v>
      </c>
      <c r="X60" s="333">
        <f>'Inputs by customer type'!X25</f>
        <v>341773.46231736481</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654.93140614185506</v>
      </c>
      <c r="U61" s="333">
        <f>'Inputs by customer type'!U26</f>
        <v>0</v>
      </c>
      <c r="V61" s="333">
        <f>'Inputs by customer type'!V26</f>
        <v>27.058064434890188</v>
      </c>
      <c r="W61" s="333">
        <f>'Inputs by customer type'!W26</f>
        <v>0</v>
      </c>
      <c r="X61" s="333">
        <f>'Inputs by customer type'!X26</f>
        <v>316.31557457887271</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3604.9287740861882</v>
      </c>
      <c r="U64" s="125">
        <f>'Inputs by customer type'!U29</f>
        <v>0</v>
      </c>
      <c r="V64" s="125">
        <f>'Inputs by customer type'!V29</f>
        <v>199.32917063675237</v>
      </c>
      <c r="W64" s="125">
        <f>'Inputs by customer type'!W29</f>
        <v>0</v>
      </c>
      <c r="X64" s="125">
        <f>'Inputs by customer type'!X29</f>
        <v>26105.589426777409</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908173.56228729698</v>
      </c>
      <c r="K67" s="83"/>
      <c r="L67" s="124">
        <f>'Inputs by customer type'!L32</f>
        <v>10542.196730826568</v>
      </c>
      <c r="M67" s="83"/>
      <c r="N67" s="124">
        <f>'Inputs by customer type'!N32</f>
        <v>62012.489288938974</v>
      </c>
      <c r="O67" s="124">
        <f>'Inputs by customer type'!O32</f>
        <v>165.27685456335206</v>
      </c>
      <c r="P67" s="124">
        <f>'Inputs by customer type'!P32</f>
        <v>95716.204981290939</v>
      </c>
      <c r="Q67" s="124">
        <f>'Inputs by customer type'!Q32</f>
        <v>9658.0802606626021</v>
      </c>
      <c r="R67" s="83"/>
      <c r="S67" s="83"/>
      <c r="T67" s="83"/>
      <c r="U67" s="83"/>
      <c r="V67" s="83"/>
      <c r="W67" s="83"/>
      <c r="X67" s="83"/>
      <c r="Y67" s="83"/>
      <c r="AQ67" s="3"/>
    </row>
    <row r="68" spans="3:43" x14ac:dyDescent="0.3">
      <c r="E68" s="32"/>
      <c r="F68" s="72" t="s">
        <v>248</v>
      </c>
      <c r="G68" s="72" t="s">
        <v>207</v>
      </c>
      <c r="J68" s="333">
        <f>'Inputs by customer type'!J33</f>
        <v>2700660.7423146009</v>
      </c>
      <c r="K68" s="331"/>
      <c r="L68" s="333">
        <f>'Inputs by customer type'!L33</f>
        <v>43276.151386902842</v>
      </c>
      <c r="M68" s="331"/>
      <c r="N68" s="333">
        <f>'Inputs by customer type'!N33</f>
        <v>237940.27466714167</v>
      </c>
      <c r="O68" s="333">
        <f>'Inputs by customer type'!O33</f>
        <v>436.69171436386927</v>
      </c>
      <c r="P68" s="333">
        <f>'Inputs by customer type'!P33</f>
        <v>370887.43495112588</v>
      </c>
      <c r="Q68" s="333">
        <f>'Inputs by customer type'!Q33</f>
        <v>48862.829823812179</v>
      </c>
      <c r="R68" s="331"/>
      <c r="S68" s="331"/>
      <c r="T68" s="331"/>
      <c r="U68" s="331"/>
      <c r="V68" s="331"/>
      <c r="W68" s="331"/>
      <c r="X68" s="331"/>
      <c r="Y68" s="331"/>
      <c r="AQ68" s="3"/>
    </row>
    <row r="69" spans="3:43" x14ac:dyDescent="0.3">
      <c r="E69" s="32"/>
      <c r="F69" s="72" t="s">
        <v>249</v>
      </c>
      <c r="G69" s="72" t="s">
        <v>207</v>
      </c>
      <c r="J69" s="333">
        <f>'Inputs by customer type'!J34</f>
        <v>4472740.9997048797</v>
      </c>
      <c r="K69" s="331"/>
      <c r="L69" s="333">
        <f>'Inputs by customer type'!L34</f>
        <v>44337.155401507771</v>
      </c>
      <c r="M69" s="331"/>
      <c r="N69" s="333">
        <f>'Inputs by customer type'!N34</f>
        <v>253902.53763430205</v>
      </c>
      <c r="O69" s="333">
        <f>'Inputs by customer type'!O34</f>
        <v>450.15459635774067</v>
      </c>
      <c r="P69" s="333">
        <f>'Inputs by customer type'!P34</f>
        <v>489370.31514945655</v>
      </c>
      <c r="Q69" s="333">
        <f>'Inputs by customer type'!Q34</f>
        <v>187359.28019489619</v>
      </c>
      <c r="R69" s="331"/>
      <c r="S69" s="331"/>
      <c r="T69" s="331"/>
      <c r="U69" s="331"/>
      <c r="V69" s="331"/>
      <c r="W69" s="331"/>
      <c r="X69" s="331"/>
      <c r="Y69" s="331"/>
      <c r="AQ69" s="3"/>
    </row>
    <row r="70" spans="3:43" x14ac:dyDescent="0.3">
      <c r="E70" s="32"/>
      <c r="F70" s="72" t="s">
        <v>212</v>
      </c>
      <c r="G70" s="72" t="s">
        <v>212</v>
      </c>
      <c r="J70" s="333">
        <f>'Inputs by customer type'!J35</f>
        <v>2316983.3909131573</v>
      </c>
      <c r="K70" s="331"/>
      <c r="L70" s="333">
        <f>'Inputs by customer type'!L35</f>
        <v>73254.274695125219</v>
      </c>
      <c r="M70" s="331"/>
      <c r="N70" s="333">
        <f>'Inputs by customer type'!N35</f>
        <v>6461.3791307301226</v>
      </c>
      <c r="O70" s="333">
        <f>'Inputs by customer type'!O35</f>
        <v>14.227203377601226</v>
      </c>
      <c r="P70" s="333">
        <f>'Inputs by customer type'!P35</f>
        <v>2261.2124841732189</v>
      </c>
      <c r="Q70" s="333">
        <f>'Inputs by customer type'!Q35</f>
        <v>29.475632524712577</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280097.44685078936</v>
      </c>
      <c r="O71" s="333">
        <f>'Inputs by customer type'!O36</f>
        <v>437.55551930884275</v>
      </c>
      <c r="P71" s="333">
        <f>'Inputs by customer type'!P36</f>
        <v>472871.2108175414</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5805.3349058088652</v>
      </c>
      <c r="O72" s="333">
        <f>'Inputs by customer type'!O37</f>
        <v>0.84134381716200657</v>
      </c>
      <c r="P72" s="333">
        <f>'Inputs by customer type'!P37</f>
        <v>6132.593033999502</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70388.252001957808</v>
      </c>
      <c r="O73" s="125">
        <f>'Inputs by customer type'!O38</f>
        <v>120.35421296383187</v>
      </c>
      <c r="P73" s="125">
        <f>'Inputs by customer type'!P38</f>
        <v>106158.57836800472</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44248.438611225938</v>
      </c>
      <c r="M76" s="83"/>
      <c r="N76" s="124">
        <f>'Inputs by customer type'!N41</f>
        <v>92669.987736650684</v>
      </c>
      <c r="O76" s="124">
        <f>'Inputs by customer type'!O41</f>
        <v>848.43683032169793</v>
      </c>
      <c r="P76" s="124">
        <f>'Inputs by customer type'!P41</f>
        <v>170744.01178947199</v>
      </c>
      <c r="Q76" s="83"/>
      <c r="R76" s="83"/>
      <c r="S76" s="83"/>
      <c r="T76" s="83"/>
      <c r="U76" s="83"/>
      <c r="V76" s="83"/>
      <c r="W76" s="83"/>
      <c r="X76" s="83"/>
      <c r="Y76" s="83"/>
      <c r="AQ76" s="3"/>
    </row>
    <row r="77" spans="3:43" x14ac:dyDescent="0.3">
      <c r="E77" s="32"/>
      <c r="F77" s="72" t="s">
        <v>248</v>
      </c>
      <c r="G77" s="72" t="s">
        <v>207</v>
      </c>
      <c r="J77" s="331"/>
      <c r="K77" s="331"/>
      <c r="L77" s="333">
        <f>'Inputs by customer type'!L42</f>
        <v>181641.6613032938</v>
      </c>
      <c r="M77" s="331"/>
      <c r="N77" s="333">
        <f>'Inputs by customer type'!N42</f>
        <v>355572.28210466803</v>
      </c>
      <c r="O77" s="333">
        <f>'Inputs by customer type'!O42</f>
        <v>2241.7254668929554</v>
      </c>
      <c r="P77" s="333">
        <f>'Inputs by customer type'!P42</f>
        <v>661610.10644164355</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186094.98087275602</v>
      </c>
      <c r="M78" s="331"/>
      <c r="N78" s="333">
        <f>'Inputs by customer type'!N43</f>
        <v>379425.90788839856</v>
      </c>
      <c r="O78" s="333">
        <f>'Inputs by customer type'!O43</f>
        <v>2310.8362020654781</v>
      </c>
      <c r="P78" s="333">
        <f>'Inputs by customer type'!P43</f>
        <v>872966.60869106569</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55284.145014072637</v>
      </c>
      <c r="M79" s="331"/>
      <c r="N79" s="333">
        <f>'Inputs by customer type'!N44</f>
        <v>5226.3128944582313</v>
      </c>
      <c r="O79" s="333">
        <f>'Inputs by customer type'!O44</f>
        <v>34.145288106242944</v>
      </c>
      <c r="P79" s="333">
        <f>'Inputs by customer type'!P44</f>
        <v>1220.6903562725615</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590737.67677829985</v>
      </c>
      <c r="O80" s="333">
        <f>'Inputs by customer type'!O45</f>
        <v>4357.8646747951016</v>
      </c>
      <c r="P80" s="333">
        <f>'Inputs by customer type'!P45</f>
        <v>782731.24384929566</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12243.703374434506</v>
      </c>
      <c r="O81" s="333">
        <f>'Inputs by customer type'!O46</f>
        <v>8.3794223552683675</v>
      </c>
      <c r="P81" s="333">
        <f>'Inputs by customer type'!P46</f>
        <v>10151.119509316282</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105186.52814327805</v>
      </c>
      <c r="O82" s="125">
        <f>'Inputs by customer type'!O47</f>
        <v>617.82968481987496</v>
      </c>
      <c r="P82" s="125">
        <f>'Inputs by customer type'!P47</f>
        <v>189371.71150865365</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56137.558818578182</v>
      </c>
      <c r="M85" s="83"/>
      <c r="N85" s="124">
        <f>'Inputs by customer type'!N50</f>
        <v>50034.646144910752</v>
      </c>
      <c r="O85" s="124">
        <f>'Inputs by customer type'!O50</f>
        <v>1529.592604563642</v>
      </c>
      <c r="P85" s="124">
        <f>'Inputs by customer type'!P50</f>
        <v>93417.07755487453</v>
      </c>
      <c r="Q85" s="83"/>
      <c r="R85" s="83"/>
      <c r="S85" s="83"/>
      <c r="T85" s="83"/>
      <c r="U85" s="83"/>
      <c r="V85" s="83"/>
      <c r="W85" s="83"/>
      <c r="X85" s="83"/>
      <c r="Y85" s="83"/>
      <c r="AQ85" s="3"/>
    </row>
    <row r="86" spans="3:43" x14ac:dyDescent="0.3">
      <c r="E86" s="32"/>
      <c r="F86" s="72" t="s">
        <v>248</v>
      </c>
      <c r="G86" s="72" t="s">
        <v>207</v>
      </c>
      <c r="J86" s="331"/>
      <c r="K86" s="331"/>
      <c r="L86" s="333">
        <f>'Inputs by customer type'!L51</f>
        <v>230446.9889866561</v>
      </c>
      <c r="M86" s="331"/>
      <c r="N86" s="333">
        <f>'Inputs by customer type'!N51</f>
        <v>191981.60859375176</v>
      </c>
      <c r="O86" s="333">
        <f>'Inputs by customer type'!O51</f>
        <v>4041.4637520171209</v>
      </c>
      <c r="P86" s="333">
        <f>'Inputs by customer type'!P51</f>
        <v>361978.6250586313</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236096.87171958454</v>
      </c>
      <c r="M87" s="331"/>
      <c r="N87" s="333">
        <f>'Inputs by customer type'!N52</f>
        <v>204860.72679061376</v>
      </c>
      <c r="O87" s="333">
        <f>'Inputs by customer type'!O52</f>
        <v>4166.0590850317949</v>
      </c>
      <c r="P87" s="333">
        <f>'Inputs by customer type'!P52</f>
        <v>477615.51653981599</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28602.568054592724</v>
      </c>
      <c r="M88" s="331"/>
      <c r="N88" s="333">
        <f>'Inputs by customer type'!N53</f>
        <v>1821.6194320933253</v>
      </c>
      <c r="O88" s="333">
        <f>'Inputs by customer type'!O53</f>
        <v>38.413449119523314</v>
      </c>
      <c r="P88" s="333">
        <f>'Inputs by customer type'!P53</f>
        <v>299.60559324766018</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328231.20060753607</v>
      </c>
      <c r="O89" s="333">
        <f>'Inputs by customer type'!O54</f>
        <v>7959.9748765133081</v>
      </c>
      <c r="P89" s="333">
        <f>'Inputs by customer type'!P54</f>
        <v>409021.37951980095</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6802.9611390122927</v>
      </c>
      <c r="O90" s="333">
        <f>'Inputs by customer type'!O55</f>
        <v>15.305659171430394</v>
      </c>
      <c r="P90" s="333">
        <f>'Inputs by customer type'!P55</f>
        <v>5304.5345231808924</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56792.612618196406</v>
      </c>
      <c r="O91" s="125">
        <f>'Inputs by customer type'!O56</f>
        <v>1113.8457018916126</v>
      </c>
      <c r="P91" s="125">
        <f>'Inputs by customer type'!P56</f>
        <v>103608.62249456655</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180970.16538484537</v>
      </c>
      <c r="M94" s="83"/>
      <c r="N94" s="124">
        <f>'Inputs by customer type'!N59</f>
        <v>49213.927350924445</v>
      </c>
      <c r="O94" s="124">
        <f>'Inputs by customer type'!O59</f>
        <v>17596.149942377655</v>
      </c>
      <c r="P94" s="124">
        <f>'Inputs by customer type'!P59</f>
        <v>296932.42327001889</v>
      </c>
      <c r="Q94" s="83"/>
      <c r="R94" s="83"/>
      <c r="S94" s="83"/>
      <c r="T94" s="83"/>
      <c r="U94" s="83"/>
      <c r="V94" s="83"/>
      <c r="W94" s="83"/>
      <c r="X94" s="83"/>
      <c r="Y94" s="83"/>
      <c r="AQ94" s="3"/>
    </row>
    <row r="95" spans="3:43" x14ac:dyDescent="0.3">
      <c r="E95" s="32"/>
      <c r="F95" s="72" t="s">
        <v>248</v>
      </c>
      <c r="G95" s="72" t="s">
        <v>207</v>
      </c>
      <c r="J95" s="331"/>
      <c r="K95" s="331"/>
      <c r="L95" s="333">
        <f>'Inputs by customer type'!L60</f>
        <v>742889.9757492349</v>
      </c>
      <c r="M95" s="331"/>
      <c r="N95" s="333">
        <f>'Inputs by customer type'!N60</f>
        <v>188832.53237531945</v>
      </c>
      <c r="O95" s="333">
        <f>'Inputs by customer type'!O60</f>
        <v>46492.250259973443</v>
      </c>
      <c r="P95" s="333">
        <f>'Inputs by customer type'!P60</f>
        <v>1150573.2476748892</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761103.45410669909</v>
      </c>
      <c r="M96" s="331"/>
      <c r="N96" s="333">
        <f>'Inputs by customer type'!N61</f>
        <v>201500.39426942827</v>
      </c>
      <c r="O96" s="333">
        <f>'Inputs by customer type'!O61</f>
        <v>47925.571887775201</v>
      </c>
      <c r="P96" s="333">
        <f>'Inputs by customer type'!P61</f>
        <v>1518132.8342692214</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28594.323457617986</v>
      </c>
      <c r="M97" s="331"/>
      <c r="N97" s="333">
        <f>'Inputs by customer type'!N62</f>
        <v>1148.3224537912572</v>
      </c>
      <c r="O97" s="333">
        <f>'Inputs by customer type'!O62</f>
        <v>294.50310991634535</v>
      </c>
      <c r="P97" s="333">
        <f>'Inputs by customer type'!P62</f>
        <v>308.71522277208226</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336818.43192775827</v>
      </c>
      <c r="O98" s="333">
        <f>'Inputs by customer type'!O63</f>
        <v>151572.09873412279</v>
      </c>
      <c r="P98" s="333">
        <f>'Inputs by customer type'!P63</f>
        <v>1246221.8227586662</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6980.9411752034039</v>
      </c>
      <c r="O99" s="333">
        <f>'Inputs by customer type'!O64</f>
        <v>291.44701071456973</v>
      </c>
      <c r="P99" s="333">
        <f>'Inputs by customer type'!P64</f>
        <v>16162.056590112155</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55861.042833524734</v>
      </c>
      <c r="O100" s="125">
        <f>'Inputs by customer type'!O65</f>
        <v>12813.474597537663</v>
      </c>
      <c r="P100" s="125">
        <f>'Inputs by customer type'!P65</f>
        <v>329326.9298743431</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1.4162400381651923</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7.6951102681025541</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3.9412575596031192</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11244.916691828073</v>
      </c>
      <c r="K114" s="83"/>
      <c r="L114" s="124">
        <f>'Inputs by customer type'!L79</f>
        <v>25.345746314499099</v>
      </c>
      <c r="M114" s="83"/>
      <c r="N114" s="124">
        <f>'Inputs by customer type'!N79</f>
        <v>554.5724790936348</v>
      </c>
      <c r="O114" s="124">
        <f>'Inputs by customer type'!O79</f>
        <v>0</v>
      </c>
      <c r="P114" s="124">
        <f>'Inputs by customer type'!P79</f>
        <v>0</v>
      </c>
      <c r="Q114" s="124">
        <f>'Inputs by customer type'!Q79</f>
        <v>4.4788941885141398</v>
      </c>
      <c r="R114" s="83"/>
      <c r="S114" s="83"/>
      <c r="T114" s="83"/>
      <c r="U114" s="83"/>
      <c r="V114" s="83"/>
      <c r="W114" s="83"/>
      <c r="X114" s="83"/>
      <c r="Y114" s="83"/>
      <c r="AQ114" s="3"/>
    </row>
    <row r="115" spans="5:43" x14ac:dyDescent="0.3">
      <c r="E115" s="32"/>
      <c r="F115" s="72" t="s">
        <v>248</v>
      </c>
      <c r="G115" s="72" t="s">
        <v>207</v>
      </c>
      <c r="J115" s="333">
        <f>'Inputs by customer type'!J80</f>
        <v>31905.391196577795</v>
      </c>
      <c r="K115" s="331"/>
      <c r="L115" s="333">
        <f>'Inputs by customer type'!L80</f>
        <v>108.92045730750806</v>
      </c>
      <c r="M115" s="331"/>
      <c r="N115" s="333">
        <f>'Inputs by customer type'!N80</f>
        <v>2064.9906269954017</v>
      </c>
      <c r="O115" s="333">
        <f>'Inputs by customer type'!O80</f>
        <v>0</v>
      </c>
      <c r="P115" s="333">
        <f>'Inputs by customer type'!P80</f>
        <v>0</v>
      </c>
      <c r="Q115" s="333">
        <f>'Inputs by customer type'!Q80</f>
        <v>207.65367753570459</v>
      </c>
      <c r="R115" s="331"/>
      <c r="S115" s="331"/>
      <c r="T115" s="331"/>
      <c r="U115" s="331"/>
      <c r="V115" s="331"/>
      <c r="W115" s="331"/>
      <c r="X115" s="331"/>
      <c r="Y115" s="331"/>
      <c r="AQ115" s="3"/>
    </row>
    <row r="116" spans="5:43" x14ac:dyDescent="0.3">
      <c r="E116" s="32"/>
      <c r="F116" s="72" t="s">
        <v>249</v>
      </c>
      <c r="G116" s="72" t="s">
        <v>207</v>
      </c>
      <c r="J116" s="333">
        <f>'Inputs by customer type'!J81</f>
        <v>49515.527633638289</v>
      </c>
      <c r="K116" s="331"/>
      <c r="L116" s="333">
        <f>'Inputs by customer type'!L81</f>
        <v>107.1605759851722</v>
      </c>
      <c r="M116" s="331"/>
      <c r="N116" s="333">
        <f>'Inputs by customer type'!N81</f>
        <v>2862.7335648077615</v>
      </c>
      <c r="O116" s="333">
        <f>'Inputs by customer type'!O81</f>
        <v>0</v>
      </c>
      <c r="P116" s="333">
        <f>'Inputs by customer type'!P81</f>
        <v>0</v>
      </c>
      <c r="Q116" s="333">
        <f>'Inputs by customer type'!Q81</f>
        <v>324.70153315126709</v>
      </c>
      <c r="R116" s="331"/>
      <c r="S116" s="331"/>
      <c r="T116" s="331"/>
      <c r="U116" s="331"/>
      <c r="V116" s="331"/>
      <c r="W116" s="331"/>
      <c r="X116" s="331"/>
      <c r="Y116" s="331"/>
      <c r="AQ116" s="3"/>
    </row>
    <row r="117" spans="5:43" x14ac:dyDescent="0.3">
      <c r="E117" s="32"/>
      <c r="F117" s="72" t="s">
        <v>212</v>
      </c>
      <c r="G117" s="72" t="s">
        <v>212</v>
      </c>
      <c r="J117" s="333">
        <f>'Inputs by customer type'!J82</f>
        <v>30904.405938754266</v>
      </c>
      <c r="K117" s="331"/>
      <c r="L117" s="333">
        <f>'Inputs by customer type'!L82</f>
        <v>204.13858265677618</v>
      </c>
      <c r="M117" s="331"/>
      <c r="N117" s="333">
        <f>'Inputs by customer type'!N82</f>
        <v>39.077594674274273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3191.8406087588619</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8.6021462198396907</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741.93247749313116</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106.38292269517217</v>
      </c>
      <c r="M123" s="83"/>
      <c r="N123" s="124">
        <f>'Inputs by customer type'!N88</f>
        <v>828.73991071759519</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457.16849075534611</v>
      </c>
      <c r="M124" s="331"/>
      <c r="N124" s="333">
        <f>'Inputs by customer type'!N89</f>
        <v>3085.8728342339809</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449.78179492308999</v>
      </c>
      <c r="M125" s="331"/>
      <c r="N125" s="333">
        <f>'Inputs by customer type'!N90</f>
        <v>4278.0008895942292</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154.06100263136565</v>
      </c>
      <c r="M126" s="331"/>
      <c r="N126" s="333">
        <f>'Inputs by customer type'!N91</f>
        <v>31.608072022774834</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6731.7304283365711</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18.142299868668054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1108.7262320716898</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134.96696759323282</v>
      </c>
      <c r="M132" s="83"/>
      <c r="N132" s="124">
        <f>'Inputs by customer type'!N97</f>
        <v>447.45563468462888</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580.00516730702805</v>
      </c>
      <c r="M133" s="331"/>
      <c r="N133" s="333">
        <f>'Inputs by customer type'!N98</f>
        <v>1666.1333305434889</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570.63373896349719</v>
      </c>
      <c r="M134" s="331"/>
      <c r="N134" s="333">
        <f>'Inputs by customer type'!N99</f>
        <v>2309.7905367889166</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79.707125997892078</v>
      </c>
      <c r="M135" s="331"/>
      <c r="N135" s="333">
        <f>'Inputs by customer type'!N100</f>
        <v>11.016921368933966</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3740.3471075511425</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10.080394567265232</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598.6266540892949</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435.09185224411988</v>
      </c>
      <c r="M141" s="83"/>
      <c r="N141" s="124">
        <f>'Inputs by customer type'!N106</f>
        <v>440.11601549761281</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1869.7576677823238</v>
      </c>
      <c r="M142" s="331"/>
      <c r="N142" s="333">
        <f>'Inputs by customer type'!N107</f>
        <v>1638.8037290968496</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1839.54707485822</v>
      </c>
      <c r="M143" s="331"/>
      <c r="N143" s="333">
        <f>'Inputs by customer type'!N108</f>
        <v>2271.9030198426772</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79.68415067873147</v>
      </c>
      <c r="M144" s="331"/>
      <c r="N144" s="333">
        <f>'Inputs by customer type'!N109</f>
        <v>6.9449073482168764</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3838.2026001765089</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10.344119282612207</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588.80737518065018</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2.405417066698996</v>
      </c>
      <c r="U152" s="124">
        <f>'Inputs by customer type'!U117</f>
        <v>0</v>
      </c>
      <c r="V152" s="124">
        <f>'Inputs by customer type'!V117</f>
        <v>0</v>
      </c>
      <c r="W152" s="124">
        <f>'Inputs by customer type'!W117</f>
        <v>0</v>
      </c>
      <c r="X152" s="124">
        <f>'Inputs by customer type'!X117</f>
        <v>5.5315659252622229</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13.065209505688999</v>
      </c>
      <c r="U153" s="333">
        <f>'Inputs by customer type'!U118</f>
        <v>0</v>
      </c>
      <c r="V153" s="333">
        <f>'Inputs by customer type'!V118</f>
        <v>0</v>
      </c>
      <c r="W153" s="333">
        <f>'Inputs by customer type'!W118</f>
        <v>0</v>
      </c>
      <c r="X153" s="333">
        <f>'Inputs by customer type'!X118</f>
        <v>3.5193669404444461E-2</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30.585567519526965</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2.7440506140904959</v>
      </c>
      <c r="U155" s="333">
        <f>'Inputs by customer type'!U120</f>
        <v>0</v>
      </c>
      <c r="V155" s="333">
        <f>'Inputs by customer type'!V120</f>
        <v>0</v>
      </c>
      <c r="W155" s="333">
        <f>'Inputs by customer type'!W120</f>
        <v>0</v>
      </c>
      <c r="X155" s="333">
        <f>'Inputs by customer type'!X120</f>
        <v>0.33569155719989663</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6.2683321206657237</v>
      </c>
      <c r="U158" s="125">
        <f>'Inputs by customer type'!U123</f>
        <v>0</v>
      </c>
      <c r="V158" s="125">
        <f>'Inputs by customer type'!V123</f>
        <v>0</v>
      </c>
      <c r="W158" s="125">
        <f>'Inputs by customer type'!W123</f>
        <v>0</v>
      </c>
      <c r="X158" s="125">
        <f>'Inputs by customer type'!X123</f>
        <v>2.5011575186284043</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23494.309373783628</v>
      </c>
      <c r="K161" s="83"/>
      <c r="L161" s="124">
        <f>'Inputs by customer type'!L126</f>
        <v>134.22688975140395</v>
      </c>
      <c r="M161" s="83"/>
      <c r="N161" s="124">
        <f>'Inputs by customer type'!N126</f>
        <v>5092.3678206961267</v>
      </c>
      <c r="O161" s="124">
        <f>'Inputs by customer type'!O126</f>
        <v>11.470696027676713</v>
      </c>
      <c r="P161" s="124">
        <f>'Inputs by customer type'!P126</f>
        <v>1505.4198786766365</v>
      </c>
      <c r="Q161" s="124">
        <f>'Inputs by customer type'!Q126</f>
        <v>4.7499448082760933</v>
      </c>
      <c r="R161" s="83"/>
      <c r="S161" s="83"/>
      <c r="T161" s="83"/>
      <c r="U161" s="83"/>
      <c r="V161" s="83"/>
      <c r="W161" s="83"/>
      <c r="X161" s="83"/>
      <c r="Y161" s="83"/>
      <c r="AQ161" s="3"/>
    </row>
    <row r="162" spans="5:43" x14ac:dyDescent="0.3">
      <c r="E162" s="32"/>
      <c r="F162" s="72" t="s">
        <v>248</v>
      </c>
      <c r="G162" s="72" t="s">
        <v>207</v>
      </c>
      <c r="J162" s="333">
        <f>'Inputs by customer type'!J127</f>
        <v>66581.853503650185</v>
      </c>
      <c r="K162" s="331"/>
      <c r="L162" s="333">
        <f>'Inputs by customer type'!L127</f>
        <v>560.86101090414024</v>
      </c>
      <c r="M162" s="331"/>
      <c r="N162" s="333">
        <f>'Inputs by customer type'!N127</f>
        <v>18174.481136935185</v>
      </c>
      <c r="O162" s="333">
        <f>'Inputs by customer type'!O127</f>
        <v>43.278708143533713</v>
      </c>
      <c r="P162" s="333">
        <f>'Inputs by customer type'!P127</f>
        <v>5500.5249681367704</v>
      </c>
      <c r="Q162" s="333">
        <f>'Inputs by customer type'!Q127</f>
        <v>310.64116500904521</v>
      </c>
      <c r="R162" s="331"/>
      <c r="S162" s="331"/>
      <c r="T162" s="331"/>
      <c r="U162" s="331"/>
      <c r="V162" s="331"/>
      <c r="W162" s="331"/>
      <c r="X162" s="331"/>
      <c r="Y162" s="331"/>
      <c r="AQ162" s="3"/>
    </row>
    <row r="163" spans="5:43" x14ac:dyDescent="0.3">
      <c r="E163" s="32"/>
      <c r="F163" s="72" t="s">
        <v>249</v>
      </c>
      <c r="G163" s="72" t="s">
        <v>207</v>
      </c>
      <c r="J163" s="333">
        <f>'Inputs by customer type'!J128</f>
        <v>103298.46470504548</v>
      </c>
      <c r="K163" s="331"/>
      <c r="L163" s="333">
        <f>'Inputs by customer type'!L128</f>
        <v>526.97664209102822</v>
      </c>
      <c r="M163" s="331"/>
      <c r="N163" s="333">
        <f>'Inputs by customer type'!N128</f>
        <v>21560.861947820267</v>
      </c>
      <c r="O163" s="333">
        <f>'Inputs by customer type'!O128</f>
        <v>58.722639272901716</v>
      </c>
      <c r="P163" s="333">
        <f>'Inputs by customer type'!P128</f>
        <v>7565.2122379166958</v>
      </c>
      <c r="Q163" s="333">
        <f>'Inputs by customer type'!Q128</f>
        <v>517.68074529552484</v>
      </c>
      <c r="R163" s="331"/>
      <c r="S163" s="331"/>
      <c r="T163" s="331"/>
      <c r="U163" s="331"/>
      <c r="V163" s="331"/>
      <c r="W163" s="331"/>
      <c r="X163" s="331"/>
      <c r="Y163" s="331"/>
      <c r="AQ163" s="3"/>
    </row>
    <row r="164" spans="5:43" x14ac:dyDescent="0.3">
      <c r="E164" s="32"/>
      <c r="F164" s="72" t="s">
        <v>212</v>
      </c>
      <c r="G164" s="72" t="s">
        <v>212</v>
      </c>
      <c r="J164" s="333">
        <f>'Inputs by customer type'!J129</f>
        <v>65699.326539455738</v>
      </c>
      <c r="K164" s="331"/>
      <c r="L164" s="333">
        <f>'Inputs by customer type'!L129</f>
        <v>674.38476219834467</v>
      </c>
      <c r="M164" s="331"/>
      <c r="N164" s="333">
        <f>'Inputs by customer type'!N129</f>
        <v>278.94771546863126</v>
      </c>
      <c r="O164" s="333">
        <f>'Inputs by customer type'!O129</f>
        <v>0.86358747870005459</v>
      </c>
      <c r="P164" s="333">
        <f>'Inputs by customer type'!P129</f>
        <v>27.560496628623962</v>
      </c>
      <c r="Q164" s="333">
        <f>'Inputs by customer type'!Q129</f>
        <v>0</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23790.983588386411</v>
      </c>
      <c r="O165" s="333">
        <f>'Inputs by customer type'!O130</f>
        <v>39.604595471054651</v>
      </c>
      <c r="P165" s="333">
        <f>'Inputs by customer type'!P130</f>
        <v>9724.219148420696</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110.86359894209711</v>
      </c>
      <c r="O166" s="333">
        <f>'Inputs by customer type'!O131</f>
        <v>0</v>
      </c>
      <c r="P166" s="333">
        <f>'Inputs by customer type'!P131</f>
        <v>105.26931210608977</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2042.4897222182178</v>
      </c>
      <c r="O167" s="125">
        <f>'Inputs by customer type'!O132</f>
        <v>14.235001373728778</v>
      </c>
      <c r="P167" s="125">
        <f>'Inputs by customer type'!P132</f>
        <v>261.04167046155914</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563.38640254867573</v>
      </c>
      <c r="M170" s="83"/>
      <c r="N170" s="124">
        <f>'Inputs by customer type'!N135</f>
        <v>7609.9132433730265</v>
      </c>
      <c r="O170" s="124">
        <f>'Inputs by customer type'!O135</f>
        <v>58.883991984342245</v>
      </c>
      <c r="P170" s="124">
        <f>'Inputs by customer type'!P135</f>
        <v>2685.4536236900685</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2354.0846982919243</v>
      </c>
      <c r="M171" s="331"/>
      <c r="N171" s="333">
        <f>'Inputs by customer type'!N136</f>
        <v>27159.511953025001</v>
      </c>
      <c r="O171" s="333">
        <f>'Inputs by customer type'!O136</f>
        <v>222.16813149504119</v>
      </c>
      <c r="P171" s="333">
        <f>'Inputs by customer type'!P136</f>
        <v>9812.1493658404652</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2211.862877585153</v>
      </c>
      <c r="M172" s="331"/>
      <c r="N172" s="333">
        <f>'Inputs by customer type'!N137</f>
        <v>32220.03882131707</v>
      </c>
      <c r="O172" s="333">
        <f>'Inputs by customer type'!O137</f>
        <v>301.44843973738506</v>
      </c>
      <c r="P172" s="333">
        <f>'Inputs by customer type'!P137</f>
        <v>13495.255978788438</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508.95029872072712</v>
      </c>
      <c r="M173" s="331"/>
      <c r="N173" s="333">
        <f>'Inputs by customer type'!N138</f>
        <v>225.62799871931324</v>
      </c>
      <c r="O173" s="333">
        <f>'Inputs by customer type'!O138</f>
        <v>2.0726099488801308</v>
      </c>
      <c r="P173" s="333">
        <f>'Inputs by customer type'!P138</f>
        <v>14.878226917690466</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50176.217353244472</v>
      </c>
      <c r="O174" s="333">
        <f>'Inputs by customer type'!O139</f>
        <v>394.4447274610601</v>
      </c>
      <c r="P174" s="333">
        <f>'Inputs by customer type'!P139</f>
        <v>16096.243491641466</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233.81614368382117</v>
      </c>
      <c r="O175" s="333">
        <f>'Inputs by customer type'!O140</f>
        <v>0</v>
      </c>
      <c r="P175" s="333">
        <f>'Inputs by customer type'!P140</f>
        <v>174.24951597603749</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3052.248017786932</v>
      </c>
      <c r="O176" s="125">
        <f>'Inputs by customer type'!O141</f>
        <v>73.074354404064792</v>
      </c>
      <c r="P176" s="125">
        <f>'Inputs by customer type'!P141</f>
        <v>465.66098256344367</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714.76278719221432</v>
      </c>
      <c r="M179" s="83"/>
      <c r="N179" s="124">
        <f>'Inputs by customer type'!N144</f>
        <v>4108.7662319291576</v>
      </c>
      <c r="O179" s="124">
        <f>'Inputs by customer type'!O144</f>
        <v>106.1581905069866</v>
      </c>
      <c r="P179" s="124">
        <f>'Inputs by customer type'!P144</f>
        <v>1469.2593128454439</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2986.6041008902475</v>
      </c>
      <c r="M180" s="331"/>
      <c r="N180" s="333">
        <f>'Inputs by customer type'!N145</f>
        <v>14664.04175966706</v>
      </c>
      <c r="O180" s="333">
        <f>'Inputs by customer type'!O145</f>
        <v>400.53274299241258</v>
      </c>
      <c r="P180" s="333">
        <f>'Inputs by customer type'!P145</f>
        <v>5368.4009686906647</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2806.1686759171712</v>
      </c>
      <c r="M181" s="331"/>
      <c r="N181" s="333">
        <f>'Inputs by customer type'!N146</f>
        <v>17396.335972129404</v>
      </c>
      <c r="O181" s="333">
        <f>'Inputs by customer type'!O146</f>
        <v>543.46215015762846</v>
      </c>
      <c r="P181" s="333">
        <f>'Inputs by customer type'!P146</f>
        <v>7383.4939286058006</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263.31754885346095</v>
      </c>
      <c r="M182" s="331"/>
      <c r="N182" s="333">
        <f>'Inputs by customer type'!N147</f>
        <v>78.642124034947344</v>
      </c>
      <c r="O182" s="333">
        <f>'Inputs by customer type'!O147</f>
        <v>2.3316861924901473</v>
      </c>
      <c r="P182" s="333">
        <f>'Inputs by customer type'!P147</f>
        <v>3.6517041191014741</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27879.379818160778</v>
      </c>
      <c r="O183" s="333">
        <f>'Inputs by customer type'!O148</f>
        <v>720.48362100890699</v>
      </c>
      <c r="P183" s="333">
        <f>'Inputs by customer type'!P148</f>
        <v>8411.1983133069025</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129.91511559125925</v>
      </c>
      <c r="O184" s="333">
        <f>'Inputs by customer type'!O149</f>
        <v>0</v>
      </c>
      <c r="P184" s="333">
        <f>'Inputs by customer type'!P149</f>
        <v>91.055235069802407</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1647.9785229978493</v>
      </c>
      <c r="O185" s="125">
        <f>'Inputs by customer type'!O150</f>
        <v>131.74108912426547</v>
      </c>
      <c r="P185" s="125">
        <f>'Inputs by customer type'!P150</f>
        <v>254.77138358471282</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2304.1746476211338</v>
      </c>
      <c r="M188" s="83"/>
      <c r="N188" s="124">
        <f>'Inputs by customer type'!N153</f>
        <v>4041.3700989201598</v>
      </c>
      <c r="O188" s="124">
        <f>'Inputs by customer type'!O153</f>
        <v>1221.2241561571352</v>
      </c>
      <c r="P188" s="124">
        <f>'Inputs by customer type'!P153</f>
        <v>4670.1389038740672</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9627.8899448384436</v>
      </c>
      <c r="M189" s="331"/>
      <c r="N189" s="333">
        <f>'Inputs by customer type'!N154</f>
        <v>14423.507338116386</v>
      </c>
      <c r="O189" s="333">
        <f>'Inputs by customer type'!O154</f>
        <v>4607.6544705424303</v>
      </c>
      <c r="P189" s="333">
        <f>'Inputs by customer type'!P154</f>
        <v>17063.821203163487</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9046.2218177260784</v>
      </c>
      <c r="M190" s="331"/>
      <c r="N190" s="333">
        <f>'Inputs by customer type'!N155</f>
        <v>17110.983701675126</v>
      </c>
      <c r="O190" s="333">
        <f>'Inputs by customer type'!O155</f>
        <v>6251.8878907031922</v>
      </c>
      <c r="P190" s="333">
        <f>'Inputs by customer type'!P155</f>
        <v>23468.928827628395</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263.24164842862751</v>
      </c>
      <c r="M191" s="331"/>
      <c r="N191" s="333">
        <f>'Inputs by customer type'!N156</f>
        <v>49.574853700034836</v>
      </c>
      <c r="O191" s="333">
        <f>'Inputs by customer type'!O156</f>
        <v>17.876260809091129</v>
      </c>
      <c r="P191" s="333">
        <f>'Inputs by customer type'!P156</f>
        <v>3.7627356632633431</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28608.764115326172</v>
      </c>
      <c r="O192" s="333">
        <f>'Inputs by customer type'!O157</f>
        <v>13719.291358833447</v>
      </c>
      <c r="P192" s="333">
        <f>'Inputs by customer type'!P157</f>
        <v>25627.557429639197</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133.31397330957071</v>
      </c>
      <c r="O193" s="333">
        <f>'Inputs by customer type'!O158</f>
        <v>0</v>
      </c>
      <c r="P193" s="333">
        <f>'Inputs by customer type'!P158</f>
        <v>277.43053713629803</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1620.9467150383618</v>
      </c>
      <c r="O194" s="125">
        <f>'Inputs by customer type'!O159</f>
        <v>1515.5250822254236</v>
      </c>
      <c r="P194" s="125">
        <f>'Inputs by customer type'!P159</f>
        <v>809.80786690984269</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908173.56228729698</v>
      </c>
      <c r="K199" s="126">
        <f t="shared" si="2"/>
        <v>79.092618502232185</v>
      </c>
      <c r="L199" s="126">
        <f t="shared" si="2"/>
        <v>291898.35954547604</v>
      </c>
      <c r="M199" s="126">
        <f t="shared" si="2"/>
        <v>127.63198085068298</v>
      </c>
      <c r="N199" s="126">
        <f t="shared" si="2"/>
        <v>253931.05052142486</v>
      </c>
      <c r="O199" s="126">
        <f t="shared" si="2"/>
        <v>20139.456231826349</v>
      </c>
      <c r="P199" s="126">
        <f t="shared" si="2"/>
        <v>656809.7175956564</v>
      </c>
      <c r="Q199" s="126">
        <f t="shared" si="2"/>
        <v>9658.0802606626021</v>
      </c>
      <c r="R199" s="126">
        <f t="shared" si="2"/>
        <v>124.04293104575001</v>
      </c>
      <c r="S199" s="126">
        <f t="shared" si="2"/>
        <v>0</v>
      </c>
      <c r="T199" s="126">
        <f t="shared" si="2"/>
        <v>4277.9371551869754</v>
      </c>
      <c r="U199" s="126">
        <f t="shared" si="2"/>
        <v>0</v>
      </c>
      <c r="V199" s="126">
        <f t="shared" si="2"/>
        <v>907.20921076491038</v>
      </c>
      <c r="W199" s="126">
        <f t="shared" si="2"/>
        <v>0</v>
      </c>
      <c r="X199" s="126">
        <f t="shared" si="2"/>
        <v>81186.840431867386</v>
      </c>
      <c r="Y199" s="126">
        <f t="shared" si="2"/>
        <v>0</v>
      </c>
    </row>
    <row r="200" spans="4:43" x14ac:dyDescent="0.3">
      <c r="E200" s="32"/>
      <c r="F200" s="72" t="s">
        <v>248</v>
      </c>
      <c r="G200" s="72" t="s">
        <v>207</v>
      </c>
      <c r="J200" s="330">
        <f t="shared" ref="J200:Y200" si="3">SUM( J68, J77, J86, J95, J59 )</f>
        <v>2700660.7423146009</v>
      </c>
      <c r="K200" s="330">
        <f t="shared" si="3"/>
        <v>3392.6048671577928</v>
      </c>
      <c r="L200" s="330">
        <f t="shared" si="3"/>
        <v>1198254.7774260878</v>
      </c>
      <c r="M200" s="330">
        <f t="shared" si="3"/>
        <v>959.76246317801258</v>
      </c>
      <c r="N200" s="330">
        <f t="shared" si="3"/>
        <v>974326.69774088101</v>
      </c>
      <c r="O200" s="330">
        <f t="shared" si="3"/>
        <v>53212.131193247391</v>
      </c>
      <c r="P200" s="330">
        <f t="shared" si="3"/>
        <v>2545049.41412629</v>
      </c>
      <c r="Q200" s="425">
        <f t="shared" si="3"/>
        <v>48862.829823812179</v>
      </c>
      <c r="R200" s="425">
        <f t="shared" si="3"/>
        <v>667.41170453977281</v>
      </c>
      <c r="S200" s="425">
        <f t="shared" si="3"/>
        <v>0</v>
      </c>
      <c r="T200" s="330">
        <f t="shared" si="3"/>
        <v>21422.814813085839</v>
      </c>
      <c r="U200" s="330">
        <f t="shared" si="3"/>
        <v>0</v>
      </c>
      <c r="V200" s="330">
        <f t="shared" si="3"/>
        <v>3604.4281560365216</v>
      </c>
      <c r="W200" s="330">
        <f t="shared" si="3"/>
        <v>0</v>
      </c>
      <c r="X200" s="330">
        <f t="shared" si="3"/>
        <v>281566.89250858821</v>
      </c>
      <c r="Y200" s="330">
        <f t="shared" si="3"/>
        <v>0</v>
      </c>
    </row>
    <row r="201" spans="4:43" x14ac:dyDescent="0.3">
      <c r="E201" s="32"/>
      <c r="F201" s="72" t="s">
        <v>249</v>
      </c>
      <c r="G201" s="72" t="s">
        <v>207</v>
      </c>
      <c r="J201" s="330">
        <f t="shared" ref="J201:Y201" si="4">SUM( J69, J78, J87, J96, J60 )</f>
        <v>4472740.9997048797</v>
      </c>
      <c r="K201" s="330">
        <f t="shared" si="4"/>
        <v>13095.75106613846</v>
      </c>
      <c r="L201" s="330">
        <f t="shared" si="4"/>
        <v>1227632.4621005473</v>
      </c>
      <c r="M201" s="330">
        <f t="shared" si="4"/>
        <v>2930.5689204763953</v>
      </c>
      <c r="N201" s="330">
        <f t="shared" si="4"/>
        <v>1039689.5665827426</v>
      </c>
      <c r="O201" s="330">
        <f t="shared" si="4"/>
        <v>54852.621771230217</v>
      </c>
      <c r="P201" s="330">
        <f t="shared" si="4"/>
        <v>3358085.2746495595</v>
      </c>
      <c r="Q201" s="425">
        <f t="shared" si="4"/>
        <v>187359.28019489619</v>
      </c>
      <c r="R201" s="425">
        <f t="shared" si="4"/>
        <v>329.05439631479078</v>
      </c>
      <c r="S201" s="425">
        <f t="shared" si="4"/>
        <v>0</v>
      </c>
      <c r="T201" s="330">
        <f t="shared" si="4"/>
        <v>21453.635266692032</v>
      </c>
      <c r="U201" s="330">
        <f t="shared" si="4"/>
        <v>0</v>
      </c>
      <c r="V201" s="330">
        <f t="shared" si="4"/>
        <v>5426.3333985064392</v>
      </c>
      <c r="W201" s="330">
        <f t="shared" si="4"/>
        <v>0</v>
      </c>
      <c r="X201" s="330">
        <f t="shared" si="4"/>
        <v>341773.46231736481</v>
      </c>
      <c r="Y201" s="330">
        <f t="shared" si="4"/>
        <v>0</v>
      </c>
    </row>
    <row r="202" spans="4:43" x14ac:dyDescent="0.3">
      <c r="E202" s="32"/>
      <c r="F202" s="72" t="s">
        <v>212</v>
      </c>
      <c r="G202" s="72" t="s">
        <v>212</v>
      </c>
      <c r="J202" s="330">
        <f t="shared" ref="J202:Y202" si="5">SUM( J70, J79, J88, J97, J61 )</f>
        <v>2316983.3909131573</v>
      </c>
      <c r="K202" s="330">
        <f t="shared" si="5"/>
        <v>0</v>
      </c>
      <c r="L202" s="330">
        <f t="shared" si="5"/>
        <v>185735.31122140857</v>
      </c>
      <c r="M202" s="330">
        <f t="shared" si="5"/>
        <v>0</v>
      </c>
      <c r="N202" s="330">
        <f t="shared" si="5"/>
        <v>14657.633911072935</v>
      </c>
      <c r="O202" s="330">
        <f t="shared" si="5"/>
        <v>381.28905051971287</v>
      </c>
      <c r="P202" s="330">
        <f t="shared" si="5"/>
        <v>4090.2236564655227</v>
      </c>
      <c r="Q202" s="330">
        <f t="shared" si="5"/>
        <v>29.475632524712577</v>
      </c>
      <c r="R202" s="330">
        <f t="shared" si="5"/>
        <v>0</v>
      </c>
      <c r="S202" s="330">
        <f t="shared" si="5"/>
        <v>0</v>
      </c>
      <c r="T202" s="330">
        <f t="shared" si="5"/>
        <v>654.93140614185506</v>
      </c>
      <c r="U202" s="330">
        <f t="shared" si="5"/>
        <v>0</v>
      </c>
      <c r="V202" s="330">
        <f t="shared" si="5"/>
        <v>27.058064434890188</v>
      </c>
      <c r="W202" s="330">
        <f t="shared" si="5"/>
        <v>0</v>
      </c>
      <c r="X202" s="330">
        <f t="shared" si="5"/>
        <v>316.31557457887271</v>
      </c>
      <c r="Y202" s="330">
        <f t="shared" si="5"/>
        <v>0</v>
      </c>
    </row>
    <row r="203" spans="4:43" x14ac:dyDescent="0.3">
      <c r="E203" s="32"/>
      <c r="F203" s="72" t="s">
        <v>250</v>
      </c>
      <c r="G203" s="72" t="s">
        <v>251</v>
      </c>
      <c r="J203" s="79"/>
      <c r="K203" s="79"/>
      <c r="L203" s="79"/>
      <c r="M203" s="79"/>
      <c r="N203" s="330">
        <f t="shared" ref="N203:P205" si="6">SUM( N71, N80, N89, N98, N62 )</f>
        <v>1535884.7561643836</v>
      </c>
      <c r="O203" s="330">
        <f t="shared" si="6"/>
        <v>164327.49380474005</v>
      </c>
      <c r="P203" s="330">
        <f t="shared" si="6"/>
        <v>2910845.656945304</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31832.940594459065</v>
      </c>
      <c r="O204" s="330">
        <f t="shared" si="6"/>
        <v>315.97343605843048</v>
      </c>
      <c r="P204" s="330">
        <f t="shared" si="6"/>
        <v>37750.303656608834</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288228.43559695699</v>
      </c>
      <c r="O205" s="100">
        <f t="shared" si="6"/>
        <v>14665.504197212982</v>
      </c>
      <c r="P205" s="100">
        <f t="shared" si="6"/>
        <v>728465.84224556806</v>
      </c>
      <c r="Q205" s="81"/>
      <c r="R205" s="81"/>
      <c r="S205" s="81"/>
      <c r="T205" s="100">
        <f>SUM( T73, T82, T91, T100, T64 )</f>
        <v>3604.9287740861882</v>
      </c>
      <c r="U205" s="81"/>
      <c r="V205" s="100">
        <f>SUM( V73, V82, V91, V100, V64 )</f>
        <v>199.32917063675237</v>
      </c>
      <c r="W205" s="81"/>
      <c r="X205" s="100">
        <f>SUM( X73, X82, X91, X100, X64 )</f>
        <v>26105.589426777409</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11244.916691828073</v>
      </c>
      <c r="K208" s="126">
        <f t="shared" si="7"/>
        <v>0</v>
      </c>
      <c r="L208" s="126">
        <f t="shared" si="7"/>
        <v>701.78748884702395</v>
      </c>
      <c r="M208" s="126">
        <f t="shared" si="7"/>
        <v>0</v>
      </c>
      <c r="N208" s="126">
        <f t="shared" si="7"/>
        <v>2270.8840399934716</v>
      </c>
      <c r="O208" s="83"/>
      <c r="P208" s="83"/>
      <c r="Q208" s="126">
        <f t="shared" ref="Q208:R211" si="8">SUM( Q114, Q123, Q132, Q141, Q105 )</f>
        <v>4.4788941885141398</v>
      </c>
      <c r="R208" s="126">
        <f t="shared" si="8"/>
        <v>1.4162400381651923</v>
      </c>
      <c r="S208" s="83"/>
      <c r="T208" s="126">
        <f>SUM( T114, T123, T132, T141, T105 )</f>
        <v>0</v>
      </c>
      <c r="U208" s="83"/>
      <c r="V208" s="83"/>
      <c r="W208" s="83"/>
      <c r="X208" s="83"/>
      <c r="Y208" s="83"/>
    </row>
    <row r="209" spans="5:27" x14ac:dyDescent="0.3">
      <c r="E209" s="32"/>
      <c r="F209" s="72" t="s">
        <v>248</v>
      </c>
      <c r="G209" s="72" t="s">
        <v>207</v>
      </c>
      <c r="J209" s="330">
        <f t="shared" si="7"/>
        <v>31905.391196577795</v>
      </c>
      <c r="K209" s="330">
        <f t="shared" si="7"/>
        <v>0</v>
      </c>
      <c r="L209" s="330">
        <f t="shared" si="7"/>
        <v>3015.8517831522058</v>
      </c>
      <c r="M209" s="330">
        <f t="shared" si="7"/>
        <v>0</v>
      </c>
      <c r="N209" s="330">
        <f t="shared" si="7"/>
        <v>8455.8005208697214</v>
      </c>
      <c r="O209" s="79"/>
      <c r="P209" s="79"/>
      <c r="Q209" s="425">
        <f t="shared" si="8"/>
        <v>207.65367753570459</v>
      </c>
      <c r="R209" s="425">
        <f t="shared" si="8"/>
        <v>7.6951102681025541</v>
      </c>
      <c r="S209" s="79"/>
      <c r="T209" s="330">
        <f>SUM( T115, T124, T133, T142, T106 )</f>
        <v>0</v>
      </c>
      <c r="U209" s="79"/>
      <c r="V209" s="79"/>
      <c r="W209" s="79"/>
      <c r="X209" s="79"/>
      <c r="Y209" s="79"/>
    </row>
    <row r="210" spans="5:27" x14ac:dyDescent="0.3">
      <c r="E210" s="32"/>
      <c r="F210" s="72" t="s">
        <v>249</v>
      </c>
      <c r="G210" s="72" t="s">
        <v>207</v>
      </c>
      <c r="J210" s="330">
        <f t="shared" si="7"/>
        <v>49515.527633638289</v>
      </c>
      <c r="K210" s="330">
        <f t="shared" si="7"/>
        <v>0</v>
      </c>
      <c r="L210" s="330">
        <f t="shared" si="7"/>
        <v>2967.1231847299796</v>
      </c>
      <c r="M210" s="330">
        <f t="shared" si="7"/>
        <v>0</v>
      </c>
      <c r="N210" s="330">
        <f t="shared" si="7"/>
        <v>11722.428011033584</v>
      </c>
      <c r="O210" s="79"/>
      <c r="P210" s="79"/>
      <c r="Q210" s="425">
        <f t="shared" si="8"/>
        <v>324.70153315126709</v>
      </c>
      <c r="R210" s="425">
        <f t="shared" si="8"/>
        <v>3.9412575596031192</v>
      </c>
      <c r="S210" s="79"/>
      <c r="T210" s="330">
        <f>SUM( T116, T125, T134, T143, T107 )</f>
        <v>0</v>
      </c>
      <c r="U210" s="79"/>
      <c r="V210" s="79"/>
      <c r="W210" s="79"/>
      <c r="X210" s="79"/>
      <c r="Y210" s="79"/>
    </row>
    <row r="211" spans="5:27" x14ac:dyDescent="0.3">
      <c r="E211" s="32"/>
      <c r="F211" s="72" t="s">
        <v>212</v>
      </c>
      <c r="G211" s="72" t="s">
        <v>212</v>
      </c>
      <c r="J211" s="330">
        <f t="shared" si="7"/>
        <v>30904.405938754266</v>
      </c>
      <c r="K211" s="330">
        <f t="shared" si="7"/>
        <v>0</v>
      </c>
      <c r="L211" s="330">
        <f t="shared" si="7"/>
        <v>517.59086196476539</v>
      </c>
      <c r="M211" s="330">
        <f t="shared" si="7"/>
        <v>0</v>
      </c>
      <c r="N211" s="330">
        <f t="shared" si="7"/>
        <v>88.647495414199938</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17502.120744823085</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47.168959938385179</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3038.0927388347659</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23494.309373783628</v>
      </c>
      <c r="K217" s="126">
        <f t="shared" si="9"/>
        <v>0</v>
      </c>
      <c r="L217" s="126">
        <f t="shared" si="9"/>
        <v>3716.5507271134279</v>
      </c>
      <c r="M217" s="126">
        <f t="shared" si="9"/>
        <v>0</v>
      </c>
      <c r="N217" s="126">
        <f t="shared" si="9"/>
        <v>20852.41739491847</v>
      </c>
      <c r="O217" s="126">
        <f t="shared" si="9"/>
        <v>1397.7370346761409</v>
      </c>
      <c r="P217" s="126">
        <f t="shared" si="9"/>
        <v>10330.271719086217</v>
      </c>
      <c r="Q217" s="126">
        <f t="shared" si="9"/>
        <v>4.7499448082760933</v>
      </c>
      <c r="R217" s="126">
        <f t="shared" si="9"/>
        <v>0</v>
      </c>
      <c r="S217" s="126">
        <f t="shared" si="9"/>
        <v>0</v>
      </c>
      <c r="T217" s="126">
        <f t="shared" si="9"/>
        <v>2.405417066698996</v>
      </c>
      <c r="U217" s="83"/>
      <c r="V217" s="126">
        <f>SUM( V161, V170, V179, V188, V152 )</f>
        <v>0</v>
      </c>
      <c r="W217" s="83"/>
      <c r="X217" s="126">
        <f>SUM( X161, X170, X179, X188, X152 )</f>
        <v>5.5315659252622229</v>
      </c>
      <c r="Y217" s="83"/>
    </row>
    <row r="218" spans="5:27" x14ac:dyDescent="0.3">
      <c r="F218" s="72" t="s">
        <v>248</v>
      </c>
      <c r="G218" s="72" t="s">
        <v>207</v>
      </c>
      <c r="J218" s="330">
        <f t="shared" ref="J218:T218" si="10">SUM( J162, J171, J180, J189, J153 )</f>
        <v>66581.853503650185</v>
      </c>
      <c r="K218" s="330">
        <f t="shared" si="10"/>
        <v>0</v>
      </c>
      <c r="L218" s="330">
        <f t="shared" si="10"/>
        <v>15529.439754924755</v>
      </c>
      <c r="M218" s="330">
        <f t="shared" si="10"/>
        <v>0</v>
      </c>
      <c r="N218" s="330">
        <f t="shared" si="10"/>
        <v>74421.542187743631</v>
      </c>
      <c r="O218" s="330">
        <f t="shared" si="10"/>
        <v>5273.6340531734177</v>
      </c>
      <c r="P218" s="330">
        <f t="shared" si="10"/>
        <v>37744.896505831392</v>
      </c>
      <c r="Q218" s="425">
        <f t="shared" si="10"/>
        <v>310.64116500904521</v>
      </c>
      <c r="R218" s="425">
        <f t="shared" si="10"/>
        <v>0</v>
      </c>
      <c r="S218" s="425">
        <f t="shared" si="10"/>
        <v>0</v>
      </c>
      <c r="T218" s="330">
        <f t="shared" si="10"/>
        <v>13.065209505688999</v>
      </c>
      <c r="U218" s="79"/>
      <c r="V218" s="330">
        <f>SUM( V162, V171, V180, V189, V153 )</f>
        <v>0</v>
      </c>
      <c r="W218" s="79"/>
      <c r="X218" s="330">
        <f>SUM( X162, X171, X180, X189, X153 )</f>
        <v>3.5193669404444461E-2</v>
      </c>
      <c r="Y218" s="79"/>
    </row>
    <row r="219" spans="5:27" x14ac:dyDescent="0.3">
      <c r="F219" s="72" t="s">
        <v>249</v>
      </c>
      <c r="G219" s="72" t="s">
        <v>207</v>
      </c>
      <c r="J219" s="330">
        <f t="shared" ref="J219:T219" si="11">SUM( J163, J172, J181, J190, J154 )</f>
        <v>103298.46470504548</v>
      </c>
      <c r="K219" s="330">
        <f t="shared" si="11"/>
        <v>0</v>
      </c>
      <c r="L219" s="330">
        <f t="shared" si="11"/>
        <v>14591.230013319431</v>
      </c>
      <c r="M219" s="330">
        <f t="shared" si="11"/>
        <v>0</v>
      </c>
      <c r="N219" s="330">
        <f t="shared" si="11"/>
        <v>88288.220442941863</v>
      </c>
      <c r="O219" s="330">
        <f t="shared" si="11"/>
        <v>7155.5211198711077</v>
      </c>
      <c r="P219" s="330">
        <f t="shared" si="11"/>
        <v>51912.890972939334</v>
      </c>
      <c r="Q219" s="425">
        <f t="shared" si="11"/>
        <v>517.68074529552484</v>
      </c>
      <c r="R219" s="425">
        <f t="shared" si="11"/>
        <v>0</v>
      </c>
      <c r="S219" s="425">
        <f t="shared" si="11"/>
        <v>0</v>
      </c>
      <c r="T219" s="330">
        <f t="shared" si="11"/>
        <v>30.585567519526965</v>
      </c>
      <c r="U219" s="79"/>
      <c r="V219" s="330">
        <f>SUM( V163, V172, V181, V190, V154 )</f>
        <v>0</v>
      </c>
      <c r="W219" s="79"/>
      <c r="X219" s="330">
        <f>SUM( X163, X172, X181, X190, X154 )</f>
        <v>0</v>
      </c>
      <c r="Y219" s="79"/>
    </row>
    <row r="220" spans="5:27" x14ac:dyDescent="0.3">
      <c r="F220" s="72" t="s">
        <v>212</v>
      </c>
      <c r="G220" s="72" t="s">
        <v>212</v>
      </c>
      <c r="J220" s="330">
        <f t="shared" ref="J220:T220" si="12">SUM( J164, J173, J182, J191, J155 )</f>
        <v>65699.326539455738</v>
      </c>
      <c r="K220" s="330">
        <f t="shared" si="12"/>
        <v>0</v>
      </c>
      <c r="L220" s="330">
        <f t="shared" si="12"/>
        <v>1709.8942582011603</v>
      </c>
      <c r="M220" s="330">
        <f t="shared" si="12"/>
        <v>0</v>
      </c>
      <c r="N220" s="330">
        <f t="shared" si="12"/>
        <v>632.79269192292668</v>
      </c>
      <c r="O220" s="330">
        <f t="shared" si="12"/>
        <v>23.144144429161461</v>
      </c>
      <c r="P220" s="330">
        <f t="shared" si="12"/>
        <v>49.853163328679244</v>
      </c>
      <c r="Q220" s="330">
        <f t="shared" si="12"/>
        <v>0</v>
      </c>
      <c r="R220" s="330">
        <f t="shared" si="12"/>
        <v>0</v>
      </c>
      <c r="S220" s="330">
        <f t="shared" si="12"/>
        <v>0</v>
      </c>
      <c r="T220" s="330">
        <f t="shared" si="12"/>
        <v>2.7440506140904959</v>
      </c>
      <c r="U220" s="79"/>
      <c r="V220" s="330">
        <f>SUM( V164, V173, V182, V191, V155 )</f>
        <v>0</v>
      </c>
      <c r="W220" s="79"/>
      <c r="X220" s="330">
        <f>SUM( X164, X173, X182, X191, X155 )</f>
        <v>0.33569155719989663</v>
      </c>
      <c r="Y220" s="79"/>
    </row>
    <row r="221" spans="5:27" x14ac:dyDescent="0.3">
      <c r="F221" s="72" t="s">
        <v>250</v>
      </c>
      <c r="G221" s="72" t="s">
        <v>251</v>
      </c>
      <c r="J221" s="79"/>
      <c r="K221" s="79"/>
      <c r="L221" s="79"/>
      <c r="M221" s="79"/>
      <c r="N221" s="330">
        <f t="shared" ref="N221:P223" si="13">SUM( N165, N174, N183, N192, N156 )</f>
        <v>130455.34487511782</v>
      </c>
      <c r="O221" s="330">
        <f t="shared" si="13"/>
        <v>14873.824302774468</v>
      </c>
      <c r="P221" s="330">
        <f t="shared" si="13"/>
        <v>59859.218383008265</v>
      </c>
      <c r="Q221" s="79"/>
      <c r="R221" s="79"/>
      <c r="S221" s="79"/>
      <c r="T221" s="79"/>
      <c r="U221" s="79"/>
      <c r="V221" s="79"/>
      <c r="W221" s="79"/>
      <c r="X221" s="79"/>
      <c r="Y221" s="79"/>
    </row>
    <row r="222" spans="5:27" x14ac:dyDescent="0.3">
      <c r="F222" s="72" t="s">
        <v>252</v>
      </c>
      <c r="G222" s="72" t="s">
        <v>251</v>
      </c>
      <c r="J222" s="79"/>
      <c r="K222" s="79"/>
      <c r="L222" s="79"/>
      <c r="M222" s="79"/>
      <c r="N222" s="330">
        <f t="shared" si="13"/>
        <v>607.90883152674814</v>
      </c>
      <c r="O222" s="330">
        <f t="shared" si="13"/>
        <v>0</v>
      </c>
      <c r="P222" s="330">
        <f t="shared" si="13"/>
        <v>648.00460028822772</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8363.6629780413623</v>
      </c>
      <c r="O223" s="100">
        <f t="shared" si="13"/>
        <v>1734.5755271274827</v>
      </c>
      <c r="P223" s="100">
        <f t="shared" si="13"/>
        <v>1791.2819035195582</v>
      </c>
      <c r="Q223" s="81"/>
      <c r="R223" s="81"/>
      <c r="S223" s="81"/>
      <c r="T223" s="100">
        <f>SUM( T167, T176, T185, T194, T158 )</f>
        <v>6.2683321206657237</v>
      </c>
      <c r="U223" s="81"/>
      <c r="V223" s="100">
        <f>SUM( V167, V176, V185, V194, V158 )</f>
        <v>0</v>
      </c>
      <c r="W223" s="81"/>
      <c r="X223" s="100">
        <f>SUM( X167, X176, X185, X194, X158 )</f>
        <v>2.5011575186284043</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908173.56228729698</v>
      </c>
      <c r="K231" s="98">
        <f t="shared" si="14"/>
        <v>79.092618502232185</v>
      </c>
      <c r="L231" s="98">
        <f t="shared" si="14"/>
        <v>291898.35954547604</v>
      </c>
      <c r="M231" s="98">
        <f t="shared" si="14"/>
        <v>127.63198085068298</v>
      </c>
      <c r="N231" s="98">
        <f t="shared" si="14"/>
        <v>253931.05052142486</v>
      </c>
      <c r="O231" s="98">
        <f t="shared" si="14"/>
        <v>20139.456231826349</v>
      </c>
      <c r="P231" s="98">
        <f t="shared" si="14"/>
        <v>656809.7175956564</v>
      </c>
      <c r="Q231" s="98">
        <f t="shared" si="14"/>
        <v>9658.0802606626021</v>
      </c>
      <c r="R231" s="98">
        <f t="shared" si="14"/>
        <v>124.04293104575001</v>
      </c>
      <c r="S231" s="98">
        <f t="shared" si="14"/>
        <v>0</v>
      </c>
      <c r="T231" s="98">
        <f t="shared" si="14"/>
        <v>4277.9371551869754</v>
      </c>
      <c r="U231" s="98">
        <f t="shared" si="14"/>
        <v>0</v>
      </c>
      <c r="V231" s="98">
        <f t="shared" si="14"/>
        <v>907.20921076491038</v>
      </c>
      <c r="W231" s="98">
        <f t="shared" si="14"/>
        <v>0</v>
      </c>
      <c r="X231" s="98">
        <f t="shared" si="14"/>
        <v>81186.840431867386</v>
      </c>
      <c r="Y231" s="98">
        <f t="shared" si="14"/>
        <v>0</v>
      </c>
      <c r="AQ231" s="3"/>
    </row>
    <row r="232" spans="3:43" x14ac:dyDescent="0.3">
      <c r="F232" s="28" t="s">
        <v>448</v>
      </c>
      <c r="G232" s="28" t="s">
        <v>207</v>
      </c>
      <c r="J232" s="98">
        <f t="shared" ref="J232:Y232" si="15">J$208</f>
        <v>11244.916691828073</v>
      </c>
      <c r="K232" s="98">
        <f t="shared" si="15"/>
        <v>0</v>
      </c>
      <c r="L232" s="98">
        <f t="shared" si="15"/>
        <v>701.78748884702395</v>
      </c>
      <c r="M232" s="98">
        <f t="shared" si="15"/>
        <v>0</v>
      </c>
      <c r="N232" s="98">
        <f t="shared" si="15"/>
        <v>2270.8840399934716</v>
      </c>
      <c r="O232" s="98">
        <f t="shared" si="15"/>
        <v>0</v>
      </c>
      <c r="P232" s="98">
        <f t="shared" si="15"/>
        <v>0</v>
      </c>
      <c r="Q232" s="98">
        <f t="shared" si="15"/>
        <v>4.4788941885141398</v>
      </c>
      <c r="R232" s="98">
        <f t="shared" si="15"/>
        <v>1.4162400381651923</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23494.309373783628</v>
      </c>
      <c r="K233" s="98">
        <f t="shared" si="16"/>
        <v>0</v>
      </c>
      <c r="L233" s="98">
        <f t="shared" si="16"/>
        <v>3716.5507271134279</v>
      </c>
      <c r="M233" s="98">
        <f t="shared" si="16"/>
        <v>0</v>
      </c>
      <c r="N233" s="98">
        <f t="shared" si="16"/>
        <v>20852.41739491847</v>
      </c>
      <c r="O233" s="98">
        <f t="shared" si="16"/>
        <v>1397.7370346761409</v>
      </c>
      <c r="P233" s="98">
        <f t="shared" si="16"/>
        <v>10330.271719086217</v>
      </c>
      <c r="Q233" s="98">
        <f t="shared" si="16"/>
        <v>4.7499448082760933</v>
      </c>
      <c r="R233" s="98">
        <f t="shared" si="16"/>
        <v>0</v>
      </c>
      <c r="S233" s="98">
        <f t="shared" si="16"/>
        <v>0</v>
      </c>
      <c r="T233" s="98">
        <f t="shared" si="16"/>
        <v>2.405417066698996</v>
      </c>
      <c r="U233" s="98">
        <f t="shared" si="16"/>
        <v>0</v>
      </c>
      <c r="V233" s="98">
        <f t="shared" si="16"/>
        <v>0</v>
      </c>
      <c r="W233" s="98">
        <f t="shared" si="16"/>
        <v>0</v>
      </c>
      <c r="X233" s="98">
        <f t="shared" si="16"/>
        <v>5.5315659252622229</v>
      </c>
      <c r="Y233" s="98">
        <f t="shared" si="16"/>
        <v>0</v>
      </c>
      <c r="AQ233" s="3"/>
    </row>
    <row r="234" spans="3:43" x14ac:dyDescent="0.3">
      <c r="F234" s="28" t="s">
        <v>450</v>
      </c>
      <c r="G234" s="28" t="s">
        <v>167</v>
      </c>
      <c r="J234" s="332">
        <f>IF(J$39, J$45, J$34)</f>
        <v>0.33736714141926882</v>
      </c>
      <c r="K234" s="332">
        <f t="shared" ref="K234:Y234" si="17">IF(K$39, K$45, K$34)</f>
        <v>0.33736714141926882</v>
      </c>
      <c r="L234" s="332">
        <f t="shared" si="17"/>
        <v>0.33736714141926882</v>
      </c>
      <c r="M234" s="332">
        <f t="shared" si="17"/>
        <v>0.33736714141926882</v>
      </c>
      <c r="N234" s="332">
        <f t="shared" si="17"/>
        <v>0.33736714141926882</v>
      </c>
      <c r="O234" s="332">
        <f t="shared" si="17"/>
        <v>0</v>
      </c>
      <c r="P234" s="332">
        <f t="shared" si="17"/>
        <v>0</v>
      </c>
      <c r="Q234" s="332">
        <f t="shared" si="17"/>
        <v>0.33736714141926882</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0.48222066856052825</v>
      </c>
      <c r="K235" s="332">
        <f t="shared" ref="K235:Y235" si="18">IF(K$39, K$45, K$35)</f>
        <v>0.48222066856052825</v>
      </c>
      <c r="L235" s="332">
        <f t="shared" si="18"/>
        <v>0.48222066856052825</v>
      </c>
      <c r="M235" s="332">
        <f t="shared" si="18"/>
        <v>0.48222066856052825</v>
      </c>
      <c r="N235" s="332">
        <f t="shared" si="18"/>
        <v>0.48222066856052825</v>
      </c>
      <c r="O235" s="332">
        <f t="shared" si="18"/>
        <v>0.19751655620510125</v>
      </c>
      <c r="P235" s="332">
        <f t="shared" si="18"/>
        <v>7.8679419876678647E-2</v>
      </c>
      <c r="Q235" s="332">
        <f t="shared" si="18"/>
        <v>0.48222066856052825</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7451.2512920082154</v>
      </c>
      <c r="K236" s="98">
        <f t="shared" si="19"/>
        <v>0</v>
      </c>
      <c r="L236" s="98">
        <f t="shared" si="19"/>
        <v>465.02744985089646</v>
      </c>
      <c r="M236" s="98">
        <f t="shared" si="19"/>
        <v>0</v>
      </c>
      <c r="N236" s="98">
        <f t="shared" si="19"/>
        <v>1504.7623829262336</v>
      </c>
      <c r="O236" s="98">
        <f t="shared" si="19"/>
        <v>0</v>
      </c>
      <c r="P236" s="98">
        <f t="shared" si="19"/>
        <v>0</v>
      </c>
      <c r="Q236" s="98">
        <f t="shared" si="19"/>
        <v>2.9678624594157488</v>
      </c>
      <c r="R236" s="98">
        <f t="shared" si="19"/>
        <v>1.4162400381651923</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12164.867800189801</v>
      </c>
      <c r="K237" s="100">
        <f t="shared" si="20"/>
        <v>0</v>
      </c>
      <c r="L237" s="100">
        <f t="shared" si="20"/>
        <v>1924.3531507456732</v>
      </c>
      <c r="M237" s="100">
        <f t="shared" si="20"/>
        <v>0</v>
      </c>
      <c r="N237" s="100">
        <f t="shared" si="20"/>
        <v>10796.950737637697</v>
      </c>
      <c r="O237" s="100">
        <f t="shared" si="20"/>
        <v>1121.6608291065793</v>
      </c>
      <c r="P237" s="100">
        <f t="shared" si="20"/>
        <v>9517.4919330600533</v>
      </c>
      <c r="Q237" s="100">
        <f t="shared" si="20"/>
        <v>2.4594232472035853</v>
      </c>
      <c r="R237" s="100">
        <f t="shared" si="20"/>
        <v>0</v>
      </c>
      <c r="S237" s="100">
        <f t="shared" si="20"/>
        <v>0</v>
      </c>
      <c r="T237" s="100">
        <f t="shared" si="20"/>
        <v>2.405417066698996</v>
      </c>
      <c r="U237" s="100">
        <f t="shared" si="20"/>
        <v>0</v>
      </c>
      <c r="V237" s="100">
        <f t="shared" si="20"/>
        <v>0</v>
      </c>
      <c r="W237" s="100">
        <f t="shared" si="20"/>
        <v>0</v>
      </c>
      <c r="X237" s="100">
        <f t="shared" si="20"/>
        <v>5.5315659252622229</v>
      </c>
      <c r="Y237" s="100">
        <f t="shared" si="20"/>
        <v>0</v>
      </c>
      <c r="AQ237" s="3"/>
    </row>
    <row r="238" spans="3:43" x14ac:dyDescent="0.3">
      <c r="F238" s="28" t="s">
        <v>454</v>
      </c>
      <c r="G238" s="28" t="s">
        <v>207</v>
      </c>
      <c r="J238" s="121">
        <f t="shared" ref="J238:Y238" si="21">J231 + J236 + J237</f>
        <v>927789.68137949496</v>
      </c>
      <c r="K238" s="121">
        <f t="shared" si="21"/>
        <v>79.092618502232185</v>
      </c>
      <c r="L238" s="121">
        <f t="shared" si="21"/>
        <v>294287.74014607264</v>
      </c>
      <c r="M238" s="121">
        <f t="shared" si="21"/>
        <v>127.63198085068298</v>
      </c>
      <c r="N238" s="121">
        <f t="shared" si="21"/>
        <v>266232.7636419888</v>
      </c>
      <c r="O238" s="121">
        <f t="shared" si="21"/>
        <v>21261.117060932927</v>
      </c>
      <c r="P238" s="121">
        <f t="shared" si="21"/>
        <v>666327.20952871651</v>
      </c>
      <c r="Q238" s="121">
        <f t="shared" si="21"/>
        <v>9663.507546369221</v>
      </c>
      <c r="R238" s="121">
        <f t="shared" si="21"/>
        <v>125.45917108391521</v>
      </c>
      <c r="S238" s="121">
        <f t="shared" si="21"/>
        <v>0</v>
      </c>
      <c r="T238" s="121">
        <f t="shared" si="21"/>
        <v>4280.342572253674</v>
      </c>
      <c r="U238" s="121">
        <f t="shared" si="21"/>
        <v>0</v>
      </c>
      <c r="V238" s="121">
        <f t="shared" si="21"/>
        <v>907.20921076491038</v>
      </c>
      <c r="W238" s="121">
        <f t="shared" si="21"/>
        <v>0</v>
      </c>
      <c r="X238" s="121">
        <f t="shared" si="21"/>
        <v>81192.371997792652</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2700660.7423146009</v>
      </c>
      <c r="K242" s="98">
        <f t="shared" si="22"/>
        <v>3392.6048671577928</v>
      </c>
      <c r="L242" s="98">
        <f t="shared" si="22"/>
        <v>1198254.7774260878</v>
      </c>
      <c r="M242" s="98">
        <f t="shared" si="22"/>
        <v>959.76246317801258</v>
      </c>
      <c r="N242" s="98">
        <f t="shared" si="22"/>
        <v>974326.69774088101</v>
      </c>
      <c r="O242" s="98">
        <f t="shared" si="22"/>
        <v>53212.131193247391</v>
      </c>
      <c r="P242" s="98">
        <f t="shared" si="22"/>
        <v>2545049.41412629</v>
      </c>
      <c r="Q242" s="98">
        <f t="shared" si="22"/>
        <v>48862.829823812179</v>
      </c>
      <c r="R242" s="98">
        <f t="shared" si="22"/>
        <v>667.41170453977281</v>
      </c>
      <c r="S242" s="98">
        <f t="shared" si="22"/>
        <v>0</v>
      </c>
      <c r="T242" s="98">
        <f t="shared" si="22"/>
        <v>21422.814813085839</v>
      </c>
      <c r="U242" s="98">
        <f t="shared" si="22"/>
        <v>0</v>
      </c>
      <c r="V242" s="98">
        <f t="shared" si="22"/>
        <v>3604.4281560365216</v>
      </c>
      <c r="W242" s="98">
        <f t="shared" si="22"/>
        <v>0</v>
      </c>
      <c r="X242" s="98">
        <f t="shared" si="22"/>
        <v>281566.89250858821</v>
      </c>
      <c r="Y242" s="98">
        <f t="shared" si="22"/>
        <v>0</v>
      </c>
      <c r="AQ242" s="3"/>
    </row>
    <row r="243" spans="5:43" x14ac:dyDescent="0.3">
      <c r="F243" s="28" t="s">
        <v>448</v>
      </c>
      <c r="G243" s="28" t="s">
        <v>207</v>
      </c>
      <c r="J243" s="98">
        <f t="shared" ref="J243:Y243" si="23">J$209</f>
        <v>31905.391196577795</v>
      </c>
      <c r="K243" s="98">
        <f t="shared" si="23"/>
        <v>0</v>
      </c>
      <c r="L243" s="98">
        <f t="shared" si="23"/>
        <v>3015.8517831522058</v>
      </c>
      <c r="M243" s="98">
        <f t="shared" si="23"/>
        <v>0</v>
      </c>
      <c r="N243" s="98">
        <f t="shared" si="23"/>
        <v>8455.8005208697214</v>
      </c>
      <c r="O243" s="98">
        <f t="shared" si="23"/>
        <v>0</v>
      </c>
      <c r="P243" s="98">
        <f t="shared" si="23"/>
        <v>0</v>
      </c>
      <c r="Q243" s="98">
        <f t="shared" si="23"/>
        <v>207.65367753570459</v>
      </c>
      <c r="R243" s="98">
        <f t="shared" si="23"/>
        <v>7.6951102681025541</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66581.853503650185</v>
      </c>
      <c r="K244" s="98">
        <f t="shared" si="24"/>
        <v>0</v>
      </c>
      <c r="L244" s="98">
        <f t="shared" si="24"/>
        <v>15529.439754924755</v>
      </c>
      <c r="M244" s="98">
        <f t="shared" si="24"/>
        <v>0</v>
      </c>
      <c r="N244" s="98">
        <f t="shared" si="24"/>
        <v>74421.542187743631</v>
      </c>
      <c r="O244" s="98">
        <f t="shared" si="24"/>
        <v>5273.6340531734177</v>
      </c>
      <c r="P244" s="98">
        <f t="shared" si="24"/>
        <v>37744.896505831392</v>
      </c>
      <c r="Q244" s="98">
        <f t="shared" si="24"/>
        <v>310.64116500904521</v>
      </c>
      <c r="R244" s="98">
        <f t="shared" si="24"/>
        <v>0</v>
      </c>
      <c r="S244" s="98">
        <f t="shared" si="24"/>
        <v>0</v>
      </c>
      <c r="T244" s="98">
        <f t="shared" si="24"/>
        <v>13.065209505688999</v>
      </c>
      <c r="U244" s="98">
        <f t="shared" si="24"/>
        <v>0</v>
      </c>
      <c r="V244" s="98">
        <f t="shared" si="24"/>
        <v>0</v>
      </c>
      <c r="W244" s="98">
        <f t="shared" si="24"/>
        <v>0</v>
      </c>
      <c r="X244" s="98">
        <f t="shared" si="24"/>
        <v>3.5193669404444461E-2</v>
      </c>
      <c r="Y244" s="98">
        <f t="shared" si="24"/>
        <v>0</v>
      </c>
      <c r="AQ244" s="3"/>
    </row>
    <row r="245" spans="5:43" x14ac:dyDescent="0.3">
      <c r="F245" s="28" t="s">
        <v>450</v>
      </c>
      <c r="G245" s="28" t="s">
        <v>167</v>
      </c>
      <c r="J245" s="385">
        <f t="shared" ref="J245:Y245" si="25">IF(J$39, J$45, J$34)</f>
        <v>0.33736714141926882</v>
      </c>
      <c r="K245" s="385">
        <f t="shared" si="25"/>
        <v>0.33736714141926882</v>
      </c>
      <c r="L245" s="385">
        <f t="shared" si="25"/>
        <v>0.33736714141926882</v>
      </c>
      <c r="M245" s="385">
        <f t="shared" si="25"/>
        <v>0.33736714141926882</v>
      </c>
      <c r="N245" s="385">
        <f t="shared" si="25"/>
        <v>0.33736714141926882</v>
      </c>
      <c r="O245" s="385">
        <f t="shared" si="25"/>
        <v>0</v>
      </c>
      <c r="P245" s="385">
        <f t="shared" si="25"/>
        <v>0</v>
      </c>
      <c r="Q245" s="385">
        <f t="shared" si="25"/>
        <v>0.33736714141926882</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0.48222066856052825</v>
      </c>
      <c r="K246" s="385">
        <f t="shared" si="26"/>
        <v>0.48222066856052825</v>
      </c>
      <c r="L246" s="385">
        <f t="shared" si="26"/>
        <v>0.48222066856052825</v>
      </c>
      <c r="M246" s="385">
        <f t="shared" si="26"/>
        <v>0.48222066856052825</v>
      </c>
      <c r="N246" s="385">
        <f t="shared" si="26"/>
        <v>0.48222066856052825</v>
      </c>
      <c r="O246" s="385">
        <f t="shared" si="26"/>
        <v>0.19751655620510125</v>
      </c>
      <c r="P246" s="385">
        <f t="shared" si="26"/>
        <v>7.8679419876678647E-2</v>
      </c>
      <c r="Q246" s="385">
        <f t="shared" si="26"/>
        <v>0.48222066856052825</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21141.56057272484</v>
      </c>
      <c r="K247" s="98">
        <f t="shared" si="27"/>
        <v>0</v>
      </c>
      <c r="L247" s="98">
        <f t="shared" si="27"/>
        <v>1998.4024881259415</v>
      </c>
      <c r="M247" s="98">
        <f t="shared" si="27"/>
        <v>0</v>
      </c>
      <c r="N247" s="98">
        <f t="shared" si="27"/>
        <v>5603.0912707323387</v>
      </c>
      <c r="O247" s="98">
        <f t="shared" si="27"/>
        <v>0</v>
      </c>
      <c r="P247" s="98">
        <f t="shared" si="27"/>
        <v>0</v>
      </c>
      <c r="Q247" s="98">
        <f t="shared" si="27"/>
        <v>137.59814994028528</v>
      </c>
      <c r="R247" s="98">
        <f t="shared" si="27"/>
        <v>7.6951102681025541</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34474.707593120846</v>
      </c>
      <c r="K248" s="100">
        <f t="shared" si="28"/>
        <v>0</v>
      </c>
      <c r="L248" s="100">
        <f t="shared" si="28"/>
        <v>8040.8229339344934</v>
      </c>
      <c r="M248" s="100">
        <f t="shared" si="28"/>
        <v>0</v>
      </c>
      <c r="N248" s="100">
        <f t="shared" si="28"/>
        <v>38533.936358664338</v>
      </c>
      <c r="O248" s="100">
        <f t="shared" si="28"/>
        <v>4232.0040163046542</v>
      </c>
      <c r="P248" s="100">
        <f t="shared" si="28"/>
        <v>34775.149945447301</v>
      </c>
      <c r="Q248" s="100">
        <f t="shared" si="28"/>
        <v>160.84357473596205</v>
      </c>
      <c r="R248" s="100">
        <f t="shared" si="28"/>
        <v>0</v>
      </c>
      <c r="S248" s="100">
        <f t="shared" si="28"/>
        <v>0</v>
      </c>
      <c r="T248" s="100">
        <f t="shared" si="28"/>
        <v>13.065209505688999</v>
      </c>
      <c r="U248" s="100">
        <f t="shared" si="28"/>
        <v>0</v>
      </c>
      <c r="V248" s="100">
        <f t="shared" si="28"/>
        <v>0</v>
      </c>
      <c r="W248" s="100">
        <f t="shared" si="28"/>
        <v>0</v>
      </c>
      <c r="X248" s="100">
        <f t="shared" si="28"/>
        <v>3.5193669404444461E-2</v>
      </c>
      <c r="Y248" s="100">
        <f t="shared" si="28"/>
        <v>0</v>
      </c>
      <c r="AQ248" s="3"/>
    </row>
    <row r="249" spans="5:43" x14ac:dyDescent="0.3">
      <c r="F249" s="28" t="s">
        <v>454</v>
      </c>
      <c r="G249" s="28" t="s">
        <v>207</v>
      </c>
      <c r="J249" s="121">
        <f t="shared" ref="J249:Y249" si="29">J242 + J247 + J248</f>
        <v>2756277.0104804463</v>
      </c>
      <c r="K249" s="121">
        <f t="shared" si="29"/>
        <v>3392.6048671577928</v>
      </c>
      <c r="L249" s="121">
        <f t="shared" si="29"/>
        <v>1208294.0028481481</v>
      </c>
      <c r="M249" s="121">
        <f t="shared" si="29"/>
        <v>959.76246317801258</v>
      </c>
      <c r="N249" s="121">
        <f t="shared" si="29"/>
        <v>1018463.7253702777</v>
      </c>
      <c r="O249" s="121">
        <f t="shared" si="29"/>
        <v>57444.135209552041</v>
      </c>
      <c r="P249" s="121">
        <f t="shared" si="29"/>
        <v>2579824.5640717372</v>
      </c>
      <c r="Q249" s="121">
        <f t="shared" si="29"/>
        <v>49161.271548488425</v>
      </c>
      <c r="R249" s="121">
        <f t="shared" si="29"/>
        <v>675.10681480787537</v>
      </c>
      <c r="S249" s="121">
        <f t="shared" si="29"/>
        <v>0</v>
      </c>
      <c r="T249" s="121">
        <f t="shared" si="29"/>
        <v>21435.880022591529</v>
      </c>
      <c r="U249" s="121">
        <f t="shared" si="29"/>
        <v>0</v>
      </c>
      <c r="V249" s="121">
        <f t="shared" si="29"/>
        <v>3604.4281560365216</v>
      </c>
      <c r="W249" s="121">
        <f t="shared" si="29"/>
        <v>0</v>
      </c>
      <c r="X249" s="121">
        <f t="shared" si="29"/>
        <v>281566.92770225758</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4472740.9997048797</v>
      </c>
      <c r="K253" s="98">
        <f t="shared" si="30"/>
        <v>13095.75106613846</v>
      </c>
      <c r="L253" s="98">
        <f t="shared" si="30"/>
        <v>1227632.4621005473</v>
      </c>
      <c r="M253" s="98">
        <f t="shared" si="30"/>
        <v>2930.5689204763953</v>
      </c>
      <c r="N253" s="98">
        <f t="shared" si="30"/>
        <v>1039689.5665827426</v>
      </c>
      <c r="O253" s="98">
        <f t="shared" si="30"/>
        <v>54852.621771230217</v>
      </c>
      <c r="P253" s="98">
        <f t="shared" si="30"/>
        <v>3358085.2746495595</v>
      </c>
      <c r="Q253" s="98">
        <f t="shared" si="30"/>
        <v>187359.28019489619</v>
      </c>
      <c r="R253" s="98">
        <f t="shared" si="30"/>
        <v>329.05439631479078</v>
      </c>
      <c r="S253" s="98">
        <f t="shared" si="30"/>
        <v>0</v>
      </c>
      <c r="T253" s="98">
        <f t="shared" si="30"/>
        <v>21453.635266692032</v>
      </c>
      <c r="U253" s="98">
        <f t="shared" si="30"/>
        <v>0</v>
      </c>
      <c r="V253" s="98">
        <f t="shared" si="30"/>
        <v>5426.3333985064392</v>
      </c>
      <c r="W253" s="98">
        <f t="shared" si="30"/>
        <v>0</v>
      </c>
      <c r="X253" s="98">
        <f t="shared" si="30"/>
        <v>341773.46231736481</v>
      </c>
      <c r="Y253" s="98">
        <f t="shared" si="30"/>
        <v>0</v>
      </c>
      <c r="AQ253" s="3"/>
    </row>
    <row r="254" spans="5:43" x14ac:dyDescent="0.3">
      <c r="F254" s="28" t="s">
        <v>448</v>
      </c>
      <c r="G254" s="28" t="s">
        <v>207</v>
      </c>
      <c r="J254" s="98">
        <f t="shared" ref="J254:Y254" si="31">J$210</f>
        <v>49515.527633638289</v>
      </c>
      <c r="K254" s="98">
        <f t="shared" si="31"/>
        <v>0</v>
      </c>
      <c r="L254" s="98">
        <f t="shared" si="31"/>
        <v>2967.1231847299796</v>
      </c>
      <c r="M254" s="98">
        <f t="shared" si="31"/>
        <v>0</v>
      </c>
      <c r="N254" s="98">
        <f t="shared" si="31"/>
        <v>11722.428011033584</v>
      </c>
      <c r="O254" s="98">
        <f t="shared" si="31"/>
        <v>0</v>
      </c>
      <c r="P254" s="98">
        <f t="shared" si="31"/>
        <v>0</v>
      </c>
      <c r="Q254" s="98">
        <f t="shared" si="31"/>
        <v>324.70153315126709</v>
      </c>
      <c r="R254" s="98">
        <f t="shared" si="31"/>
        <v>3.9412575596031192</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103298.46470504548</v>
      </c>
      <c r="K255" s="98">
        <f t="shared" si="32"/>
        <v>0</v>
      </c>
      <c r="L255" s="98">
        <f t="shared" si="32"/>
        <v>14591.230013319431</v>
      </c>
      <c r="M255" s="98">
        <f t="shared" si="32"/>
        <v>0</v>
      </c>
      <c r="N255" s="98">
        <f t="shared" si="32"/>
        <v>88288.220442941863</v>
      </c>
      <c r="O255" s="98">
        <f t="shared" si="32"/>
        <v>7155.5211198711077</v>
      </c>
      <c r="P255" s="98">
        <f t="shared" si="32"/>
        <v>51912.890972939334</v>
      </c>
      <c r="Q255" s="98">
        <f t="shared" si="32"/>
        <v>517.68074529552484</v>
      </c>
      <c r="R255" s="98">
        <f t="shared" si="32"/>
        <v>0</v>
      </c>
      <c r="S255" s="98">
        <f t="shared" si="32"/>
        <v>0</v>
      </c>
      <c r="T255" s="98">
        <f t="shared" si="32"/>
        <v>30.585567519526965</v>
      </c>
      <c r="U255" s="98">
        <f t="shared" si="32"/>
        <v>0</v>
      </c>
      <c r="V255" s="98">
        <f t="shared" si="32"/>
        <v>0</v>
      </c>
      <c r="W255" s="98">
        <f t="shared" si="32"/>
        <v>0</v>
      </c>
      <c r="X255" s="98">
        <f t="shared" si="32"/>
        <v>0</v>
      </c>
      <c r="Y255" s="98">
        <f t="shared" si="32"/>
        <v>0</v>
      </c>
      <c r="AQ255" s="3"/>
    </row>
    <row r="256" spans="5:43" x14ac:dyDescent="0.3">
      <c r="F256" s="28" t="s">
        <v>450</v>
      </c>
      <c r="G256" s="28" t="s">
        <v>167</v>
      </c>
      <c r="J256" s="385">
        <f t="shared" ref="J256:Y256" si="33">IF(J$39, J$45, J$34)</f>
        <v>0.33736714141926882</v>
      </c>
      <c r="K256" s="385">
        <f t="shared" si="33"/>
        <v>0.33736714141926882</v>
      </c>
      <c r="L256" s="385">
        <f t="shared" si="33"/>
        <v>0.33736714141926882</v>
      </c>
      <c r="M256" s="385">
        <f t="shared" si="33"/>
        <v>0.33736714141926882</v>
      </c>
      <c r="N256" s="385">
        <f t="shared" si="33"/>
        <v>0.33736714141926882</v>
      </c>
      <c r="O256" s="385">
        <f t="shared" si="33"/>
        <v>0</v>
      </c>
      <c r="P256" s="385">
        <f t="shared" si="33"/>
        <v>0</v>
      </c>
      <c r="Q256" s="385">
        <f t="shared" si="33"/>
        <v>0.33736714141926882</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0.48222066856052825</v>
      </c>
      <c r="K257" s="385">
        <f t="shared" si="34"/>
        <v>0.48222066856052825</v>
      </c>
      <c r="L257" s="385">
        <f t="shared" si="34"/>
        <v>0.48222066856052825</v>
      </c>
      <c r="M257" s="385">
        <f t="shared" si="34"/>
        <v>0.48222066856052825</v>
      </c>
      <c r="N257" s="385">
        <f t="shared" si="34"/>
        <v>0.48222066856052825</v>
      </c>
      <c r="O257" s="385">
        <f t="shared" si="34"/>
        <v>0.19751655620510125</v>
      </c>
      <c r="P257" s="385">
        <f t="shared" si="34"/>
        <v>7.8679419876678647E-2</v>
      </c>
      <c r="Q257" s="385">
        <f t="shared" si="34"/>
        <v>0.48222066856052825</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32810.615620010925</v>
      </c>
      <c r="K258" s="98">
        <f t="shared" si="35"/>
        <v>0</v>
      </c>
      <c r="L258" s="98">
        <f t="shared" si="35"/>
        <v>1966.1133176587894</v>
      </c>
      <c r="M258" s="98">
        <f t="shared" si="35"/>
        <v>0</v>
      </c>
      <c r="N258" s="98">
        <f t="shared" si="35"/>
        <v>7767.6659824580183</v>
      </c>
      <c r="O258" s="98">
        <f t="shared" si="35"/>
        <v>0</v>
      </c>
      <c r="P258" s="98">
        <f t="shared" si="35"/>
        <v>0</v>
      </c>
      <c r="Q258" s="98">
        <f t="shared" si="35"/>
        <v>215.15790509757016</v>
      </c>
      <c r="R258" s="98">
        <f t="shared" si="35"/>
        <v>3.9412575596031192</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53485.809993702314</v>
      </c>
      <c r="K259" s="100">
        <f t="shared" si="36"/>
        <v>0</v>
      </c>
      <c r="L259" s="100">
        <f t="shared" si="36"/>
        <v>7555.0373211760898</v>
      </c>
      <c r="M259" s="100">
        <f t="shared" si="36"/>
        <v>0</v>
      </c>
      <c r="N259" s="100">
        <f t="shared" si="36"/>
        <v>45713.815754927142</v>
      </c>
      <c r="O259" s="100">
        <f t="shared" si="36"/>
        <v>5742.1872304212975</v>
      </c>
      <c r="P259" s="100">
        <f t="shared" si="36"/>
        <v>47828.414827067194</v>
      </c>
      <c r="Q259" s="100">
        <f t="shared" si="36"/>
        <v>268.04439019820433</v>
      </c>
      <c r="R259" s="100">
        <f t="shared" si="36"/>
        <v>0</v>
      </c>
      <c r="S259" s="100">
        <f t="shared" si="36"/>
        <v>0</v>
      </c>
      <c r="T259" s="100">
        <f t="shared" si="36"/>
        <v>30.585567519526965</v>
      </c>
      <c r="U259" s="100">
        <f t="shared" si="36"/>
        <v>0</v>
      </c>
      <c r="V259" s="100">
        <f t="shared" si="36"/>
        <v>0</v>
      </c>
      <c r="W259" s="100">
        <f t="shared" si="36"/>
        <v>0</v>
      </c>
      <c r="X259" s="100">
        <f t="shared" si="36"/>
        <v>0</v>
      </c>
      <c r="Y259" s="100">
        <f t="shared" si="36"/>
        <v>0</v>
      </c>
      <c r="AQ259" s="3"/>
    </row>
    <row r="260" spans="5:43" x14ac:dyDescent="0.3">
      <c r="F260" s="28" t="s">
        <v>454</v>
      </c>
      <c r="G260" s="28" t="s">
        <v>207</v>
      </c>
      <c r="J260" s="121">
        <f t="shared" ref="J260:Y260" si="37">J253 + J258 + J259</f>
        <v>4559037.4253185922</v>
      </c>
      <c r="K260" s="121">
        <f t="shared" si="37"/>
        <v>13095.75106613846</v>
      </c>
      <c r="L260" s="121">
        <f t="shared" si="37"/>
        <v>1237153.6127393823</v>
      </c>
      <c r="M260" s="121">
        <f t="shared" si="37"/>
        <v>2930.5689204763953</v>
      </c>
      <c r="N260" s="121">
        <f t="shared" si="37"/>
        <v>1093171.0483201279</v>
      </c>
      <c r="O260" s="121">
        <f t="shared" si="37"/>
        <v>60594.809001651513</v>
      </c>
      <c r="P260" s="121">
        <f t="shared" si="37"/>
        <v>3405913.6894766269</v>
      </c>
      <c r="Q260" s="121">
        <f t="shared" si="37"/>
        <v>187842.48249019193</v>
      </c>
      <c r="R260" s="121">
        <f t="shared" si="37"/>
        <v>332.99565387439389</v>
      </c>
      <c r="S260" s="121">
        <f t="shared" si="37"/>
        <v>0</v>
      </c>
      <c r="T260" s="121">
        <f t="shared" si="37"/>
        <v>21484.220834211559</v>
      </c>
      <c r="U260" s="121">
        <f t="shared" si="37"/>
        <v>0</v>
      </c>
      <c r="V260" s="121">
        <f t="shared" si="37"/>
        <v>5426.3333985064392</v>
      </c>
      <c r="W260" s="121">
        <f t="shared" si="37"/>
        <v>0</v>
      </c>
      <c r="X260" s="121">
        <f t="shared" si="37"/>
        <v>341773.46231736481</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8243104.1171785332</v>
      </c>
      <c r="K264" s="98">
        <f t="shared" si="38"/>
        <v>16567.448551798487</v>
      </c>
      <c r="L264" s="98">
        <f t="shared" si="38"/>
        <v>2739735.3557336032</v>
      </c>
      <c r="M264" s="98">
        <f t="shared" si="38"/>
        <v>4017.9633645050908</v>
      </c>
      <c r="N264" s="98">
        <f t="shared" si="38"/>
        <v>2377867.5373323942</v>
      </c>
      <c r="O264" s="98">
        <f t="shared" si="38"/>
        <v>139300.06127213646</v>
      </c>
      <c r="P264" s="98">
        <f t="shared" si="38"/>
        <v>6652065.4630770804</v>
      </c>
      <c r="Q264" s="98">
        <f t="shared" si="38"/>
        <v>246667.26158504956</v>
      </c>
      <c r="R264" s="98">
        <f t="shared" si="38"/>
        <v>1133.5616397661845</v>
      </c>
      <c r="S264" s="98">
        <f t="shared" si="38"/>
        <v>0</v>
      </c>
      <c r="T264" s="98">
        <f t="shared" si="38"/>
        <v>47200.443429056759</v>
      </c>
      <c r="U264" s="98">
        <f t="shared" si="38"/>
        <v>0</v>
      </c>
      <c r="V264" s="98">
        <f t="shared" si="38"/>
        <v>9937.9707653078713</v>
      </c>
      <c r="W264" s="98">
        <f t="shared" si="38"/>
        <v>0</v>
      </c>
      <c r="X264" s="98">
        <f t="shared" si="38"/>
        <v>704532.76201741502</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2316983.3909131573</v>
      </c>
      <c r="K268" s="98">
        <f t="shared" si="39"/>
        <v>0</v>
      </c>
      <c r="L268" s="98">
        <f t="shared" si="39"/>
        <v>185735.31122140857</v>
      </c>
      <c r="M268" s="98">
        <f t="shared" si="39"/>
        <v>0</v>
      </c>
      <c r="N268" s="98">
        <f t="shared" si="39"/>
        <v>14657.633911072935</v>
      </c>
      <c r="O268" s="98">
        <f t="shared" si="39"/>
        <v>381.28905051971287</v>
      </c>
      <c r="P268" s="98">
        <f t="shared" si="39"/>
        <v>4090.2236564655227</v>
      </c>
      <c r="Q268" s="98">
        <f t="shared" si="39"/>
        <v>29.475632524712577</v>
      </c>
      <c r="R268" s="98">
        <f t="shared" si="39"/>
        <v>0</v>
      </c>
      <c r="S268" s="98">
        <f t="shared" si="39"/>
        <v>0</v>
      </c>
      <c r="T268" s="98">
        <f t="shared" si="39"/>
        <v>654.93140614185506</v>
      </c>
      <c r="U268" s="98">
        <f t="shared" si="39"/>
        <v>0</v>
      </c>
      <c r="V268" s="98">
        <f t="shared" si="39"/>
        <v>27.058064434890188</v>
      </c>
      <c r="W268" s="98">
        <f t="shared" si="39"/>
        <v>0</v>
      </c>
      <c r="X268" s="98">
        <f t="shared" si="39"/>
        <v>316.31557457887271</v>
      </c>
      <c r="Y268" s="98">
        <f t="shared" si="39"/>
        <v>0</v>
      </c>
      <c r="AQ268" s="3"/>
    </row>
    <row r="269" spans="5:43" x14ac:dyDescent="0.3">
      <c r="F269" s="28" t="s">
        <v>448</v>
      </c>
      <c r="G269" s="28" t="s">
        <v>212</v>
      </c>
      <c r="J269" s="98">
        <f t="shared" ref="J269:Y269" si="40">J211</f>
        <v>30904.405938754266</v>
      </c>
      <c r="K269" s="98">
        <f t="shared" si="40"/>
        <v>0</v>
      </c>
      <c r="L269" s="98">
        <f t="shared" si="40"/>
        <v>517.59086196476539</v>
      </c>
      <c r="M269" s="98">
        <f t="shared" si="40"/>
        <v>0</v>
      </c>
      <c r="N269" s="98">
        <f t="shared" si="40"/>
        <v>88.647495414199938</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65699.326539455738</v>
      </c>
      <c r="K270" s="98">
        <f t="shared" si="41"/>
        <v>0</v>
      </c>
      <c r="L270" s="98">
        <f t="shared" si="41"/>
        <v>1709.8942582011603</v>
      </c>
      <c r="M270" s="98">
        <f t="shared" si="41"/>
        <v>0</v>
      </c>
      <c r="N270" s="98">
        <f t="shared" si="41"/>
        <v>632.79269192292668</v>
      </c>
      <c r="O270" s="98">
        <f t="shared" si="41"/>
        <v>23.144144429161461</v>
      </c>
      <c r="P270" s="98">
        <f t="shared" si="41"/>
        <v>49.853163328679244</v>
      </c>
      <c r="Q270" s="98">
        <f t="shared" si="41"/>
        <v>0</v>
      </c>
      <c r="R270" s="98">
        <f t="shared" si="41"/>
        <v>0</v>
      </c>
      <c r="S270" s="98">
        <f t="shared" si="41"/>
        <v>0</v>
      </c>
      <c r="T270" s="98">
        <f t="shared" si="41"/>
        <v>2.7440506140904959</v>
      </c>
      <c r="U270" s="98">
        <f t="shared" si="41"/>
        <v>0</v>
      </c>
      <c r="V270" s="98">
        <f t="shared" si="41"/>
        <v>0</v>
      </c>
      <c r="W270" s="98">
        <f t="shared" si="41"/>
        <v>0</v>
      </c>
      <c r="X270" s="98">
        <f t="shared" si="41"/>
        <v>0.33569155719989663</v>
      </c>
      <c r="Y270" s="98">
        <f t="shared" si="41"/>
        <v>0</v>
      </c>
      <c r="AQ270" s="3"/>
    </row>
    <row r="271" spans="5:43" x14ac:dyDescent="0.3">
      <c r="F271" s="28" t="s">
        <v>450</v>
      </c>
      <c r="G271" s="28" t="s">
        <v>167</v>
      </c>
      <c r="J271" s="385">
        <f t="shared" ref="J271:Y271" si="42">IF(J$40, J$46, J$34)</f>
        <v>0.33736714141926882</v>
      </c>
      <c r="K271" s="385">
        <f t="shared" si="42"/>
        <v>0.33736714141926882</v>
      </c>
      <c r="L271" s="385">
        <f t="shared" si="42"/>
        <v>0.33736714141926882</v>
      </c>
      <c r="M271" s="385">
        <f t="shared" si="42"/>
        <v>0.33736714141926882</v>
      </c>
      <c r="N271" s="385">
        <f t="shared" si="42"/>
        <v>0.33736714141926882</v>
      </c>
      <c r="O271" s="385">
        <f t="shared" si="42"/>
        <v>0</v>
      </c>
      <c r="P271" s="385">
        <f t="shared" si="42"/>
        <v>0</v>
      </c>
      <c r="Q271" s="385">
        <f t="shared" si="42"/>
        <v>0.33736714141926882</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0.48222066856052825</v>
      </c>
      <c r="K272" s="385">
        <f t="shared" si="43"/>
        <v>0.48222066856052825</v>
      </c>
      <c r="L272" s="385">
        <f t="shared" si="43"/>
        <v>0.48222066856052825</v>
      </c>
      <c r="M272" s="385">
        <f t="shared" si="43"/>
        <v>0.48222066856052825</v>
      </c>
      <c r="N272" s="385">
        <f t="shared" si="43"/>
        <v>0.48222066856052825</v>
      </c>
      <c r="O272" s="385">
        <f t="shared" si="43"/>
        <v>0.19751655620510125</v>
      </c>
      <c r="P272" s="385">
        <f t="shared" si="43"/>
        <v>7.8679419876678647E-2</v>
      </c>
      <c r="Q272" s="385">
        <f t="shared" si="43"/>
        <v>0.48222066856052825</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20478.274849936064</v>
      </c>
      <c r="K273" s="98">
        <f t="shared" si="44"/>
        <v>0</v>
      </c>
      <c r="L273" s="98">
        <f t="shared" si="44"/>
        <v>342.97271243897711</v>
      </c>
      <c r="M273" s="98">
        <f t="shared" si="44"/>
        <v>0</v>
      </c>
      <c r="N273" s="98">
        <f t="shared" si="44"/>
        <v>58.740743292333562</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34017.753371622937</v>
      </c>
      <c r="K274" s="100">
        <f t="shared" si="45"/>
        <v>0</v>
      </c>
      <c r="L274" s="100">
        <f t="shared" si="45"/>
        <v>885.34790584358825</v>
      </c>
      <c r="M274" s="100">
        <f t="shared" si="45"/>
        <v>0</v>
      </c>
      <c r="N274" s="100">
        <f t="shared" si="45"/>
        <v>327.64697696363658</v>
      </c>
      <c r="O274" s="100">
        <f t="shared" si="45"/>
        <v>18.57279272520001</v>
      </c>
      <c r="P274" s="100">
        <f t="shared" si="45"/>
        <v>45.930745358961445</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2371479.419134716</v>
      </c>
      <c r="K275" s="121">
        <f t="shared" si="46"/>
        <v>0</v>
      </c>
      <c r="L275" s="121">
        <f t="shared" si="46"/>
        <v>186963.63183969114</v>
      </c>
      <c r="M275" s="121">
        <f t="shared" si="46"/>
        <v>0</v>
      </c>
      <c r="N275" s="121">
        <f t="shared" si="46"/>
        <v>15044.021631328906</v>
      </c>
      <c r="O275" s="121">
        <f t="shared" si="46"/>
        <v>399.8618432449129</v>
      </c>
      <c r="P275" s="121">
        <f t="shared" si="46"/>
        <v>4136.154401824484</v>
      </c>
      <c r="Q275" s="121">
        <f t="shared" si="46"/>
        <v>29.475632524712577</v>
      </c>
      <c r="R275" s="121">
        <f t="shared" si="46"/>
        <v>0</v>
      </c>
      <c r="S275" s="121">
        <f t="shared" si="46"/>
        <v>0</v>
      </c>
      <c r="T275" s="121">
        <f t="shared" si="46"/>
        <v>654.93140614185506</v>
      </c>
      <c r="U275" s="121">
        <f t="shared" si="46"/>
        <v>0</v>
      </c>
      <c r="V275" s="121">
        <f t="shared" si="46"/>
        <v>27.058064434890188</v>
      </c>
      <c r="W275" s="121">
        <f t="shared" si="46"/>
        <v>0</v>
      </c>
      <c r="X275" s="121">
        <f t="shared" si="46"/>
        <v>316.31557457887271</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1535884.7561643836</v>
      </c>
      <c r="O279" s="98">
        <f t="shared" si="47"/>
        <v>164327.49380474005</v>
      </c>
      <c r="P279" s="98">
        <f t="shared" si="47"/>
        <v>2910845.656945304</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17502.120744823085</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130455.34487511782</v>
      </c>
      <c r="O281" s="98">
        <f t="shared" si="49"/>
        <v>14873.824302774468</v>
      </c>
      <c r="P281" s="98">
        <f t="shared" si="49"/>
        <v>59859.218383008265</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0.33736714141926882</v>
      </c>
      <c r="K282" s="385">
        <f t="shared" si="50"/>
        <v>0.33736714141926882</v>
      </c>
      <c r="L282" s="385">
        <f t="shared" si="50"/>
        <v>0.33736714141926882</v>
      </c>
      <c r="M282" s="385">
        <f t="shared" si="50"/>
        <v>0.33736714141926882</v>
      </c>
      <c r="N282" s="385">
        <f t="shared" si="50"/>
        <v>0.33736714141926882</v>
      </c>
      <c r="O282" s="385">
        <f t="shared" si="50"/>
        <v>0</v>
      </c>
      <c r="P282" s="385">
        <f t="shared" si="50"/>
        <v>0</v>
      </c>
      <c r="Q282" s="385">
        <f t="shared" si="50"/>
        <v>0.33736714141926882</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0.48222066856052825</v>
      </c>
      <c r="K283" s="385">
        <f t="shared" si="51"/>
        <v>0.48222066856052825</v>
      </c>
      <c r="L283" s="385">
        <f t="shared" si="51"/>
        <v>0.48222066856052825</v>
      </c>
      <c r="M283" s="385">
        <f t="shared" si="51"/>
        <v>0.48222066856052825</v>
      </c>
      <c r="N283" s="385">
        <f t="shared" si="51"/>
        <v>0.48222066856052825</v>
      </c>
      <c r="O283" s="385">
        <f t="shared" si="51"/>
        <v>0.19751655620510125</v>
      </c>
      <c r="P283" s="385">
        <f t="shared" si="51"/>
        <v>7.8679419876678647E-2</v>
      </c>
      <c r="Q283" s="385">
        <f t="shared" si="51"/>
        <v>0.48222066856052825</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11597.480300367237</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67547.081252144228</v>
      </c>
      <c r="O285" s="100">
        <f t="shared" si="53"/>
        <v>11935.997748890715</v>
      </c>
      <c r="P285" s="100">
        <f t="shared" si="53"/>
        <v>55149.529806361752</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1615029.3177168951</v>
      </c>
      <c r="O286" s="121">
        <f t="shared" si="54"/>
        <v>176263.49155363077</v>
      </c>
      <c r="P286" s="121">
        <f t="shared" si="54"/>
        <v>2965995.1867516655</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31832.940594459065</v>
      </c>
      <c r="O290" s="98">
        <f t="shared" si="55"/>
        <v>315.97343605843048</v>
      </c>
      <c r="P290" s="98">
        <f t="shared" si="55"/>
        <v>37750.303656608834</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47.168959938385179</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607.90883152674814</v>
      </c>
      <c r="O292" s="98">
        <f t="shared" si="57"/>
        <v>0</v>
      </c>
      <c r="P292" s="98">
        <f t="shared" si="57"/>
        <v>648.00460028822772</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0.33736714141926882</v>
      </c>
      <c r="K293" s="385">
        <f t="shared" si="58"/>
        <v>0.33736714141926882</v>
      </c>
      <c r="L293" s="385">
        <f t="shared" si="58"/>
        <v>0.33736714141926882</v>
      </c>
      <c r="M293" s="385">
        <f t="shared" si="58"/>
        <v>0.33736714141926882</v>
      </c>
      <c r="N293" s="385">
        <f t="shared" si="58"/>
        <v>0.33736714141926882</v>
      </c>
      <c r="O293" s="385">
        <f t="shared" si="58"/>
        <v>0</v>
      </c>
      <c r="P293" s="385">
        <f t="shared" si="58"/>
        <v>0</v>
      </c>
      <c r="Q293" s="385">
        <f t="shared" si="58"/>
        <v>0.33736714141926882</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0.48222066856052825</v>
      </c>
      <c r="K294" s="385">
        <f t="shared" si="59"/>
        <v>0.48222066856052825</v>
      </c>
      <c r="L294" s="385">
        <f t="shared" si="59"/>
        <v>0.48222066856052825</v>
      </c>
      <c r="M294" s="385">
        <f t="shared" si="59"/>
        <v>0.48222066856052825</v>
      </c>
      <c r="N294" s="385">
        <f t="shared" si="59"/>
        <v>0.48222066856052825</v>
      </c>
      <c r="O294" s="385">
        <f t="shared" si="59"/>
        <v>0.19751655620510125</v>
      </c>
      <c r="P294" s="385">
        <f t="shared" si="59"/>
        <v>7.8679419876678647E-2</v>
      </c>
      <c r="Q294" s="385">
        <f t="shared" si="59"/>
        <v>0.48222066856052825</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31.255702760252159</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314.76262836407011</v>
      </c>
      <c r="O296" s="100">
        <f t="shared" si="61"/>
        <v>0</v>
      </c>
      <c r="P296" s="100">
        <f t="shared" si="61"/>
        <v>597.01997426013088</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32178.958925583389</v>
      </c>
      <c r="O297" s="121">
        <f t="shared" si="62"/>
        <v>315.97343605843048</v>
      </c>
      <c r="P297" s="121">
        <f t="shared" si="62"/>
        <v>38347.323630868967</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288228.43559695699</v>
      </c>
      <c r="O301" s="98">
        <f t="shared" si="63"/>
        <v>14665.504197212982</v>
      </c>
      <c r="P301" s="98">
        <f t="shared" si="63"/>
        <v>728465.84224556806</v>
      </c>
      <c r="Q301" s="98">
        <f t="shared" si="63"/>
        <v>0</v>
      </c>
      <c r="R301" s="98">
        <f t="shared" si="63"/>
        <v>0</v>
      </c>
      <c r="S301" s="98">
        <f t="shared" si="63"/>
        <v>0</v>
      </c>
      <c r="T301" s="98">
        <f t="shared" si="63"/>
        <v>3604.9287740861882</v>
      </c>
      <c r="U301" s="98">
        <f t="shared" si="63"/>
        <v>0</v>
      </c>
      <c r="V301" s="98">
        <f t="shared" si="63"/>
        <v>199.32917063675237</v>
      </c>
      <c r="W301" s="98">
        <f t="shared" si="63"/>
        <v>0</v>
      </c>
      <c r="X301" s="98">
        <f t="shared" si="63"/>
        <v>26105.589426777409</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3038.0927388347659</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8363.6629780413623</v>
      </c>
      <c r="O303" s="98">
        <f t="shared" si="65"/>
        <v>1734.5755271274827</v>
      </c>
      <c r="P303" s="98">
        <f t="shared" si="65"/>
        <v>1791.2819035195582</v>
      </c>
      <c r="Q303" s="98">
        <f t="shared" si="65"/>
        <v>0</v>
      </c>
      <c r="R303" s="98">
        <f t="shared" si="65"/>
        <v>0</v>
      </c>
      <c r="S303" s="98">
        <f t="shared" si="65"/>
        <v>0</v>
      </c>
      <c r="T303" s="98">
        <f t="shared" si="65"/>
        <v>6.2683321206657237</v>
      </c>
      <c r="U303" s="98">
        <f t="shared" si="65"/>
        <v>0</v>
      </c>
      <c r="V303" s="98">
        <f t="shared" si="65"/>
        <v>0</v>
      </c>
      <c r="W303" s="98">
        <f t="shared" si="65"/>
        <v>0</v>
      </c>
      <c r="X303" s="98">
        <f t="shared" si="65"/>
        <v>2.5011575186284043</v>
      </c>
      <c r="Y303" s="98">
        <f t="shared" si="65"/>
        <v>0</v>
      </c>
      <c r="AQ303" s="3"/>
    </row>
    <row r="304" spans="5:43" x14ac:dyDescent="0.3">
      <c r="F304" s="28" t="s">
        <v>450</v>
      </c>
      <c r="G304" s="28" t="s">
        <v>167</v>
      </c>
      <c r="J304" s="385">
        <f t="shared" ref="J304:Y304" si="66">IF(J$43, J$49, J$34)</f>
        <v>0.33736714141926882</v>
      </c>
      <c r="K304" s="385">
        <f t="shared" si="66"/>
        <v>0.33736714141926882</v>
      </c>
      <c r="L304" s="385">
        <f t="shared" si="66"/>
        <v>0.33736714141926882</v>
      </c>
      <c r="M304" s="385">
        <f t="shared" si="66"/>
        <v>0.33736714141926882</v>
      </c>
      <c r="N304" s="385">
        <f t="shared" si="66"/>
        <v>0.33736714141926882</v>
      </c>
      <c r="O304" s="385">
        <f t="shared" si="66"/>
        <v>0</v>
      </c>
      <c r="P304" s="385">
        <f t="shared" si="66"/>
        <v>0</v>
      </c>
      <c r="Q304" s="385">
        <f t="shared" si="66"/>
        <v>0.33736714141926882</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0.48222066856052825</v>
      </c>
      <c r="K305" s="385">
        <f t="shared" si="67"/>
        <v>0.48222066856052825</v>
      </c>
      <c r="L305" s="385">
        <f t="shared" si="67"/>
        <v>0.48222066856052825</v>
      </c>
      <c r="M305" s="385">
        <f t="shared" si="67"/>
        <v>0.48222066856052825</v>
      </c>
      <c r="N305" s="385">
        <f t="shared" si="67"/>
        <v>0.48222066856052825</v>
      </c>
      <c r="O305" s="385">
        <f t="shared" si="67"/>
        <v>0.19751655620510125</v>
      </c>
      <c r="P305" s="385">
        <f t="shared" si="67"/>
        <v>7.8679419876678647E-2</v>
      </c>
      <c r="Q305" s="385">
        <f t="shared" si="67"/>
        <v>0.48222066856052825</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2013.1400761674438</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4330.5318251553181</v>
      </c>
      <c r="O307" s="100">
        <f t="shared" si="69"/>
        <v>1391.9681425316141</v>
      </c>
      <c r="P307" s="100">
        <f t="shared" si="69"/>
        <v>1650.3448825150467</v>
      </c>
      <c r="Q307" s="100">
        <f t="shared" si="69"/>
        <v>0</v>
      </c>
      <c r="R307" s="100">
        <f t="shared" si="69"/>
        <v>0</v>
      </c>
      <c r="S307" s="100">
        <f t="shared" si="69"/>
        <v>0</v>
      </c>
      <c r="T307" s="100">
        <f t="shared" si="69"/>
        <v>6.2683321206657237</v>
      </c>
      <c r="U307" s="100">
        <f t="shared" si="69"/>
        <v>0</v>
      </c>
      <c r="V307" s="100">
        <f t="shared" si="69"/>
        <v>0</v>
      </c>
      <c r="W307" s="100">
        <f t="shared" si="69"/>
        <v>0</v>
      </c>
      <c r="X307" s="100">
        <f t="shared" si="69"/>
        <v>2.5011575186284043</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294572.10749827971</v>
      </c>
      <c r="O308" s="121">
        <f t="shared" si="70"/>
        <v>16057.472339744596</v>
      </c>
      <c r="P308" s="121">
        <f t="shared" si="70"/>
        <v>730116.18712808308</v>
      </c>
      <c r="Q308" s="121">
        <f t="shared" si="70"/>
        <v>0</v>
      </c>
      <c r="R308" s="121">
        <f t="shared" si="70"/>
        <v>0</v>
      </c>
      <c r="S308" s="121">
        <f t="shared" si="70"/>
        <v>0</v>
      </c>
      <c r="T308" s="121">
        <f t="shared" si="70"/>
        <v>3611.1971062068542</v>
      </c>
      <c r="U308" s="121">
        <f t="shared" si="70"/>
        <v>0</v>
      </c>
      <c r="V308" s="121">
        <f t="shared" si="70"/>
        <v>199.32917063675237</v>
      </c>
      <c r="W308" s="121">
        <f t="shared" si="70"/>
        <v>0</v>
      </c>
      <c r="X308" s="121">
        <f t="shared" si="70"/>
        <v>26108.090584296038</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0.33736714141926882</v>
      </c>
      <c r="K315" s="154">
        <f t="shared" ref="K315:Y315" si="71">IF(K$39, K$45, K$34)</f>
        <v>0.33736714141926882</v>
      </c>
      <c r="L315" s="154">
        <f t="shared" si="71"/>
        <v>0.33736714141926882</v>
      </c>
      <c r="M315" s="154">
        <f t="shared" si="71"/>
        <v>0.33736714141926882</v>
      </c>
      <c r="N315" s="154">
        <f t="shared" si="71"/>
        <v>0.33736714141926882</v>
      </c>
      <c r="O315" s="154">
        <f t="shared" si="71"/>
        <v>0</v>
      </c>
      <c r="P315" s="154">
        <f t="shared" si="71"/>
        <v>0</v>
      </c>
      <c r="Q315" s="154">
        <f t="shared" si="71"/>
        <v>0.33736714141926882</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0.33736714141926882</v>
      </c>
      <c r="K316" s="332">
        <f t="shared" si="72"/>
        <v>0.33736714141926882</v>
      </c>
      <c r="L316" s="332">
        <f t="shared" si="72"/>
        <v>0.33736714141926882</v>
      </c>
      <c r="M316" s="332">
        <f t="shared" si="72"/>
        <v>0.33736714141926882</v>
      </c>
      <c r="N316" s="332">
        <f t="shared" si="72"/>
        <v>0.33736714141926882</v>
      </c>
      <c r="O316" s="332">
        <f t="shared" si="72"/>
        <v>0</v>
      </c>
      <c r="P316" s="332">
        <f t="shared" si="72"/>
        <v>0</v>
      </c>
      <c r="Q316" s="332">
        <f t="shared" si="72"/>
        <v>0.33736714141926882</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0.33736714141926882</v>
      </c>
      <c r="K317" s="155">
        <f t="shared" si="72"/>
        <v>0.33736714141926882</v>
      </c>
      <c r="L317" s="155">
        <f t="shared" si="72"/>
        <v>0.33736714141926882</v>
      </c>
      <c r="M317" s="155">
        <f t="shared" si="72"/>
        <v>0.33736714141926882</v>
      </c>
      <c r="N317" s="155">
        <f t="shared" si="72"/>
        <v>0.33736714141926882</v>
      </c>
      <c r="O317" s="155">
        <f t="shared" si="72"/>
        <v>0</v>
      </c>
      <c r="P317" s="155">
        <f t="shared" si="72"/>
        <v>0</v>
      </c>
      <c r="Q317" s="155">
        <f t="shared" si="72"/>
        <v>0.33736714141926882</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0.33736714141926882</v>
      </c>
      <c r="K318" s="332">
        <f t="shared" si="73"/>
        <v>0.33736714141926882</v>
      </c>
      <c r="L318" s="332">
        <f t="shared" si="73"/>
        <v>0.33736714141926882</v>
      </c>
      <c r="M318" s="332">
        <f t="shared" si="73"/>
        <v>0.33736714141926882</v>
      </c>
      <c r="N318" s="332">
        <f t="shared" si="73"/>
        <v>0.33736714141926882</v>
      </c>
      <c r="O318" s="332">
        <f t="shared" si="73"/>
        <v>0</v>
      </c>
      <c r="P318" s="332">
        <f t="shared" si="73"/>
        <v>0</v>
      </c>
      <c r="Q318" s="332">
        <f t="shared" si="73"/>
        <v>0.33736714141926882</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0.33736714141926882</v>
      </c>
      <c r="K319" s="332">
        <f t="shared" si="74"/>
        <v>0.33736714141926882</v>
      </c>
      <c r="L319" s="332">
        <f t="shared" si="74"/>
        <v>0.33736714141926882</v>
      </c>
      <c r="M319" s="332">
        <f t="shared" si="74"/>
        <v>0.33736714141926882</v>
      </c>
      <c r="N319" s="332">
        <f t="shared" si="74"/>
        <v>0.33736714141926882</v>
      </c>
      <c r="O319" s="332">
        <f t="shared" si="74"/>
        <v>0</v>
      </c>
      <c r="P319" s="332">
        <f t="shared" si="74"/>
        <v>0</v>
      </c>
      <c r="Q319" s="332">
        <f t="shared" si="74"/>
        <v>0.33736714141926882</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0.33736714141926882</v>
      </c>
      <c r="K320" s="332">
        <f t="shared" si="75"/>
        <v>0.33736714141926882</v>
      </c>
      <c r="L320" s="332">
        <f t="shared" si="75"/>
        <v>0.33736714141926882</v>
      </c>
      <c r="M320" s="332">
        <f t="shared" si="75"/>
        <v>0.33736714141926882</v>
      </c>
      <c r="N320" s="332">
        <f t="shared" si="75"/>
        <v>0.33736714141926882</v>
      </c>
      <c r="O320" s="332">
        <f t="shared" si="75"/>
        <v>0</v>
      </c>
      <c r="P320" s="332">
        <f t="shared" si="75"/>
        <v>0</v>
      </c>
      <c r="Q320" s="332">
        <f t="shared" si="75"/>
        <v>0.33736714141926882</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0.33736714141926882</v>
      </c>
      <c r="K321" s="155">
        <f t="shared" si="76"/>
        <v>0.33736714141926882</v>
      </c>
      <c r="L321" s="155">
        <f t="shared" si="76"/>
        <v>0.33736714141926882</v>
      </c>
      <c r="M321" s="155">
        <f t="shared" si="76"/>
        <v>0.33736714141926882</v>
      </c>
      <c r="N321" s="155">
        <f t="shared" si="76"/>
        <v>0.33736714141926882</v>
      </c>
      <c r="O321" s="155">
        <f t="shared" si="76"/>
        <v>0</v>
      </c>
      <c r="P321" s="155">
        <f t="shared" si="76"/>
        <v>0</v>
      </c>
      <c r="Q321" s="155">
        <f t="shared" si="76"/>
        <v>0.33736714141926882</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0.48222066856052825</v>
      </c>
      <c r="K324" s="154">
        <f t="shared" ref="K324:Y326" si="77">IF(K$39, K$45, K$35)</f>
        <v>0.48222066856052825</v>
      </c>
      <c r="L324" s="154">
        <f t="shared" si="77"/>
        <v>0.48222066856052825</v>
      </c>
      <c r="M324" s="154">
        <f t="shared" si="77"/>
        <v>0.48222066856052825</v>
      </c>
      <c r="N324" s="154">
        <f t="shared" si="77"/>
        <v>0.48222066856052825</v>
      </c>
      <c r="O324" s="154">
        <f t="shared" si="77"/>
        <v>0.19751655620510125</v>
      </c>
      <c r="P324" s="154">
        <f t="shared" si="77"/>
        <v>7.8679419876678647E-2</v>
      </c>
      <c r="Q324" s="154">
        <f t="shared" si="77"/>
        <v>0.48222066856052825</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0.48222066856052825</v>
      </c>
      <c r="K325" s="332">
        <f t="shared" si="77"/>
        <v>0.48222066856052825</v>
      </c>
      <c r="L325" s="332">
        <f t="shared" si="77"/>
        <v>0.48222066856052825</v>
      </c>
      <c r="M325" s="332">
        <f t="shared" si="77"/>
        <v>0.48222066856052825</v>
      </c>
      <c r="N325" s="332">
        <f t="shared" si="77"/>
        <v>0.48222066856052825</v>
      </c>
      <c r="O325" s="332">
        <f t="shared" si="77"/>
        <v>0.19751655620510125</v>
      </c>
      <c r="P325" s="332">
        <f t="shared" si="77"/>
        <v>7.8679419876678647E-2</v>
      </c>
      <c r="Q325" s="332">
        <f t="shared" si="77"/>
        <v>0.48222066856052825</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0.48222066856052825</v>
      </c>
      <c r="K326" s="155">
        <f t="shared" si="77"/>
        <v>0.48222066856052825</v>
      </c>
      <c r="L326" s="155">
        <f t="shared" si="77"/>
        <v>0.48222066856052825</v>
      </c>
      <c r="M326" s="155">
        <f t="shared" si="77"/>
        <v>0.48222066856052825</v>
      </c>
      <c r="N326" s="155">
        <f t="shared" si="77"/>
        <v>0.48222066856052825</v>
      </c>
      <c r="O326" s="155">
        <f t="shared" si="77"/>
        <v>0.19751655620510125</v>
      </c>
      <c r="P326" s="155">
        <f t="shared" si="77"/>
        <v>7.8679419876678647E-2</v>
      </c>
      <c r="Q326" s="155">
        <f t="shared" si="77"/>
        <v>0.48222066856052825</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0.48222066856052825</v>
      </c>
      <c r="K327" s="332">
        <f t="shared" si="79"/>
        <v>0.48222066856052825</v>
      </c>
      <c r="L327" s="332">
        <f t="shared" si="79"/>
        <v>0.48222066856052825</v>
      </c>
      <c r="M327" s="332">
        <f t="shared" si="79"/>
        <v>0.48222066856052825</v>
      </c>
      <c r="N327" s="332">
        <f t="shared" si="79"/>
        <v>0.48222066856052825</v>
      </c>
      <c r="O327" s="332">
        <f t="shared" si="79"/>
        <v>0.19751655620510125</v>
      </c>
      <c r="P327" s="332">
        <f t="shared" si="79"/>
        <v>7.8679419876678647E-2</v>
      </c>
      <c r="Q327" s="332">
        <f t="shared" si="79"/>
        <v>0.48222066856052825</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0.48222066856052825</v>
      </c>
      <c r="K328" s="332">
        <f t="shared" si="80"/>
        <v>0.48222066856052825</v>
      </c>
      <c r="L328" s="332">
        <f t="shared" si="80"/>
        <v>0.48222066856052825</v>
      </c>
      <c r="M328" s="332">
        <f t="shared" si="80"/>
        <v>0.48222066856052825</v>
      </c>
      <c r="N328" s="332">
        <f t="shared" si="80"/>
        <v>0.48222066856052825</v>
      </c>
      <c r="O328" s="332">
        <f t="shared" si="80"/>
        <v>0.19751655620510125</v>
      </c>
      <c r="P328" s="332">
        <f t="shared" si="80"/>
        <v>7.8679419876678647E-2</v>
      </c>
      <c r="Q328" s="332">
        <f t="shared" si="80"/>
        <v>0.48222066856052825</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0.48222066856052825</v>
      </c>
      <c r="K329" s="332">
        <f t="shared" si="81"/>
        <v>0.48222066856052825</v>
      </c>
      <c r="L329" s="332">
        <f t="shared" si="81"/>
        <v>0.48222066856052825</v>
      </c>
      <c r="M329" s="332">
        <f t="shared" si="81"/>
        <v>0.48222066856052825</v>
      </c>
      <c r="N329" s="332">
        <f t="shared" si="81"/>
        <v>0.48222066856052825</v>
      </c>
      <c r="O329" s="332">
        <f t="shared" si="81"/>
        <v>0.19751655620510125</v>
      </c>
      <c r="P329" s="332">
        <f t="shared" si="81"/>
        <v>7.8679419876678647E-2</v>
      </c>
      <c r="Q329" s="332">
        <f t="shared" si="81"/>
        <v>0.48222066856052825</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0.48222066856052825</v>
      </c>
      <c r="K330" s="155">
        <f t="shared" si="82"/>
        <v>0.48222066856052825</v>
      </c>
      <c r="L330" s="155">
        <f t="shared" si="82"/>
        <v>0.48222066856052825</v>
      </c>
      <c r="M330" s="155">
        <f t="shared" si="82"/>
        <v>0.48222066856052825</v>
      </c>
      <c r="N330" s="155">
        <f t="shared" si="82"/>
        <v>0.48222066856052825</v>
      </c>
      <c r="O330" s="155">
        <f t="shared" si="82"/>
        <v>0.19751655620510125</v>
      </c>
      <c r="P330" s="155">
        <f t="shared" si="82"/>
        <v>7.8679419876678647E-2</v>
      </c>
      <c r="Q330" s="155">
        <f t="shared" si="82"/>
        <v>0.48222066856052825</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1.4162400381651923</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7.6951102681025541</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3.9412575596031192</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2.405417066698996</v>
      </c>
      <c r="U344" s="126">
        <f t="shared" si="86"/>
        <v>0</v>
      </c>
      <c r="V344" s="126">
        <f t="shared" si="86"/>
        <v>0</v>
      </c>
      <c r="W344" s="126">
        <f t="shared" si="86"/>
        <v>0</v>
      </c>
      <c r="X344" s="126">
        <f t="shared" si="86"/>
        <v>5.5315659252622229</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13.065209505688999</v>
      </c>
      <c r="U345" s="330">
        <f t="shared" si="86"/>
        <v>0</v>
      </c>
      <c r="V345" s="330">
        <f t="shared" si="86"/>
        <v>0</v>
      </c>
      <c r="W345" s="330">
        <f t="shared" si="86"/>
        <v>0</v>
      </c>
      <c r="X345" s="330">
        <f t="shared" si="86"/>
        <v>3.5193669404444461E-2</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30.585567519526965</v>
      </c>
      <c r="U346" s="330">
        <f t="shared" si="86"/>
        <v>0</v>
      </c>
      <c r="V346" s="330">
        <f t="shared" si="86"/>
        <v>0</v>
      </c>
      <c r="W346" s="330">
        <f t="shared" si="86"/>
        <v>0</v>
      </c>
      <c r="X346" s="330">
        <f t="shared" si="86"/>
        <v>0</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6.2683321206657237</v>
      </c>
      <c r="U350" s="100">
        <f t="shared" si="86"/>
        <v>0</v>
      </c>
      <c r="V350" s="100">
        <f t="shared" si="86"/>
        <v>0</v>
      </c>
      <c r="W350" s="100">
        <f t="shared" si="86"/>
        <v>0</v>
      </c>
      <c r="X350" s="100">
        <f t="shared" si="86"/>
        <v>2.5011575186284043</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79.092618502232185</v>
      </c>
      <c r="L353" s="126">
        <f t="shared" si="87"/>
        <v>0</v>
      </c>
      <c r="M353" s="126">
        <f t="shared" si="87"/>
        <v>127.63198085068298</v>
      </c>
      <c r="N353" s="126">
        <f t="shared" si="87"/>
        <v>0</v>
      </c>
      <c r="O353" s="126">
        <f t="shared" si="87"/>
        <v>0</v>
      </c>
      <c r="P353" s="126">
        <f t="shared" si="87"/>
        <v>0</v>
      </c>
      <c r="Q353" s="83"/>
      <c r="R353" s="126">
        <f t="shared" ref="R353:Y359" si="88">R58+R335+R344</f>
        <v>125.45917108391521</v>
      </c>
      <c r="S353" s="126">
        <f t="shared" si="88"/>
        <v>0</v>
      </c>
      <c r="T353" s="126">
        <f t="shared" si="88"/>
        <v>4280.342572253674</v>
      </c>
      <c r="U353" s="126">
        <f t="shared" si="88"/>
        <v>0</v>
      </c>
      <c r="V353" s="126">
        <f t="shared" si="88"/>
        <v>907.20921076491038</v>
      </c>
      <c r="W353" s="126">
        <f t="shared" si="88"/>
        <v>0</v>
      </c>
      <c r="X353" s="126">
        <f t="shared" si="88"/>
        <v>81192.371997792652</v>
      </c>
      <c r="Y353" s="126">
        <f t="shared" si="88"/>
        <v>0</v>
      </c>
      <c r="AQ353" s="3"/>
    </row>
    <row r="354" spans="3:43" x14ac:dyDescent="0.3">
      <c r="E354" s="32"/>
      <c r="F354" s="72" t="s">
        <v>248</v>
      </c>
      <c r="G354" s="72" t="s">
        <v>207</v>
      </c>
      <c r="J354" s="331"/>
      <c r="K354" s="330">
        <f t="shared" si="87"/>
        <v>3392.6048671577928</v>
      </c>
      <c r="L354" s="330">
        <f t="shared" si="87"/>
        <v>0</v>
      </c>
      <c r="M354" s="330">
        <f t="shared" si="87"/>
        <v>959.76246317801258</v>
      </c>
      <c r="N354" s="330">
        <f t="shared" si="87"/>
        <v>0</v>
      </c>
      <c r="O354" s="330">
        <f t="shared" si="87"/>
        <v>0</v>
      </c>
      <c r="P354" s="330">
        <f t="shared" si="87"/>
        <v>0</v>
      </c>
      <c r="Q354" s="331"/>
      <c r="R354" s="330">
        <f t="shared" si="88"/>
        <v>675.10681480787537</v>
      </c>
      <c r="S354" s="330">
        <f t="shared" si="88"/>
        <v>0</v>
      </c>
      <c r="T354" s="330">
        <f t="shared" si="88"/>
        <v>21435.880022591529</v>
      </c>
      <c r="U354" s="330">
        <f t="shared" si="88"/>
        <v>0</v>
      </c>
      <c r="V354" s="330">
        <f t="shared" si="88"/>
        <v>3604.4281560365216</v>
      </c>
      <c r="W354" s="330">
        <f t="shared" si="88"/>
        <v>0</v>
      </c>
      <c r="X354" s="330">
        <f t="shared" si="88"/>
        <v>281566.92770225758</v>
      </c>
      <c r="Y354" s="330">
        <f t="shared" si="88"/>
        <v>0</v>
      </c>
      <c r="AQ354" s="3"/>
    </row>
    <row r="355" spans="3:43" x14ac:dyDescent="0.3">
      <c r="E355" s="32"/>
      <c r="F355" s="72" t="s">
        <v>249</v>
      </c>
      <c r="G355" s="72" t="s">
        <v>207</v>
      </c>
      <c r="J355" s="331"/>
      <c r="K355" s="330">
        <f t="shared" si="87"/>
        <v>13095.75106613846</v>
      </c>
      <c r="L355" s="330">
        <f t="shared" si="87"/>
        <v>0</v>
      </c>
      <c r="M355" s="330">
        <f t="shared" si="87"/>
        <v>2930.5689204763953</v>
      </c>
      <c r="N355" s="330">
        <f t="shared" si="87"/>
        <v>0</v>
      </c>
      <c r="O355" s="330">
        <f t="shared" si="87"/>
        <v>0</v>
      </c>
      <c r="P355" s="330">
        <f t="shared" si="87"/>
        <v>0</v>
      </c>
      <c r="Q355" s="331"/>
      <c r="R355" s="330">
        <f t="shared" si="88"/>
        <v>332.99565387439389</v>
      </c>
      <c r="S355" s="330">
        <f t="shared" si="88"/>
        <v>0</v>
      </c>
      <c r="T355" s="330">
        <f t="shared" si="88"/>
        <v>21484.220834211559</v>
      </c>
      <c r="U355" s="330">
        <f t="shared" si="88"/>
        <v>0</v>
      </c>
      <c r="V355" s="330">
        <f t="shared" si="88"/>
        <v>5426.3333985064392</v>
      </c>
      <c r="W355" s="330">
        <f t="shared" si="88"/>
        <v>0</v>
      </c>
      <c r="X355" s="330">
        <f t="shared" si="88"/>
        <v>341773.46231736481</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654.93140614185506</v>
      </c>
      <c r="U356" s="330">
        <f t="shared" si="88"/>
        <v>0</v>
      </c>
      <c r="V356" s="330">
        <f t="shared" si="88"/>
        <v>27.058064434890188</v>
      </c>
      <c r="W356" s="330">
        <f t="shared" si="88"/>
        <v>0</v>
      </c>
      <c r="X356" s="330">
        <f t="shared" si="88"/>
        <v>316.31557457887271</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3611.1971062068542</v>
      </c>
      <c r="U359" s="100">
        <f t="shared" si="88"/>
        <v>0</v>
      </c>
      <c r="V359" s="100">
        <f t="shared" si="88"/>
        <v>199.32917063675237</v>
      </c>
      <c r="W359" s="100">
        <f t="shared" si="88"/>
        <v>0</v>
      </c>
      <c r="X359" s="100">
        <f t="shared" si="88"/>
        <v>26108.090584296038</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7451.2512920082154</v>
      </c>
      <c r="K364" s="83"/>
      <c r="L364" s="126">
        <f t="shared" ref="L364:L370" si="90">(1 - L315) * L114</f>
        <v>16.794924333238569</v>
      </c>
      <c r="M364" s="83"/>
      <c r="N364" s="126">
        <f t="shared" ref="N364:Q370" si="91">(1 - N315) * N114</f>
        <v>367.477947112018</v>
      </c>
      <c r="O364" s="126">
        <f t="shared" si="91"/>
        <v>0</v>
      </c>
      <c r="P364" s="126">
        <f t="shared" si="91"/>
        <v>0</v>
      </c>
      <c r="Q364" s="126">
        <f t="shared" si="91"/>
        <v>2.9678624594157488</v>
      </c>
      <c r="R364" s="83"/>
      <c r="S364" s="83"/>
      <c r="T364" s="83"/>
      <c r="U364" s="83"/>
      <c r="V364" s="83"/>
      <c r="W364" s="83"/>
      <c r="X364" s="83"/>
      <c r="Y364" s="83"/>
      <c r="AQ364" s="3"/>
    </row>
    <row r="365" spans="3:43" x14ac:dyDescent="0.3">
      <c r="E365" s="32"/>
      <c r="F365" s="72" t="s">
        <v>248</v>
      </c>
      <c r="G365" s="72" t="s">
        <v>207</v>
      </c>
      <c r="J365" s="330">
        <f t="shared" si="89"/>
        <v>21141.56057272484</v>
      </c>
      <c r="K365" s="331"/>
      <c r="L365" s="330">
        <f t="shared" si="90"/>
        <v>72.17427398359456</v>
      </c>
      <c r="M365" s="331"/>
      <c r="N365" s="330">
        <f t="shared" si="91"/>
        <v>1368.3306421083794</v>
      </c>
      <c r="O365" s="330">
        <f t="shared" si="91"/>
        <v>0</v>
      </c>
      <c r="P365" s="330">
        <f t="shared" si="91"/>
        <v>0</v>
      </c>
      <c r="Q365" s="330">
        <f t="shared" si="91"/>
        <v>137.59814994028528</v>
      </c>
      <c r="R365" s="331"/>
      <c r="S365" s="331"/>
      <c r="T365" s="331"/>
      <c r="U365" s="331"/>
      <c r="V365" s="331"/>
      <c r="W365" s="331"/>
      <c r="X365" s="331"/>
      <c r="Y365" s="331"/>
      <c r="AQ365" s="3"/>
    </row>
    <row r="366" spans="3:43" x14ac:dyDescent="0.3">
      <c r="E366" s="32"/>
      <c r="F366" s="72" t="s">
        <v>249</v>
      </c>
      <c r="G366" s="72" t="s">
        <v>207</v>
      </c>
      <c r="J366" s="330">
        <f t="shared" si="89"/>
        <v>32810.615620010925</v>
      </c>
      <c r="K366" s="331"/>
      <c r="L366" s="330">
        <f t="shared" si="90"/>
        <v>71.008118792212315</v>
      </c>
      <c r="M366" s="331"/>
      <c r="N366" s="330">
        <f t="shared" si="91"/>
        <v>1896.9413254035737</v>
      </c>
      <c r="O366" s="330">
        <f t="shared" si="91"/>
        <v>0</v>
      </c>
      <c r="P366" s="330">
        <f t="shared" si="91"/>
        <v>0</v>
      </c>
      <c r="Q366" s="330">
        <f t="shared" si="91"/>
        <v>215.15790509757016</v>
      </c>
      <c r="R366" s="331"/>
      <c r="S366" s="331"/>
      <c r="T366" s="331"/>
      <c r="U366" s="331"/>
      <c r="V366" s="331"/>
      <c r="W366" s="331"/>
      <c r="X366" s="331"/>
      <c r="Y366" s="331"/>
      <c r="AQ366" s="3"/>
    </row>
    <row r="367" spans="3:43" x14ac:dyDescent="0.3">
      <c r="E367" s="32"/>
      <c r="F367" s="72" t="s">
        <v>212</v>
      </c>
      <c r="G367" s="72" t="s">
        <v>212</v>
      </c>
      <c r="J367" s="330">
        <f t="shared" si="89"/>
        <v>20478.274849936064</v>
      </c>
      <c r="K367" s="331"/>
      <c r="L367" s="330">
        <f t="shared" si="90"/>
        <v>135.26893257247846</v>
      </c>
      <c r="M367" s="331"/>
      <c r="N367" s="330">
        <f t="shared" si="91"/>
        <v>25.894098265473517</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2115.018466715946</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5.7000647395818049</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491.62883843515749</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12164.867800189801</v>
      </c>
      <c r="K373" s="83"/>
      <c r="L373" s="126">
        <f t="shared" ref="L373:L379" si="93">(1 - L324) * L161</f>
        <v>69.499909236681617</v>
      </c>
      <c r="M373" s="83"/>
      <c r="N373" s="126">
        <f t="shared" ref="N373:Q379" si="94">(1 - N324) * N161</f>
        <v>2636.7228056439203</v>
      </c>
      <c r="O373" s="126">
        <f t="shared" si="94"/>
        <v>9.2050436510144742</v>
      </c>
      <c r="P373" s="126">
        <f t="shared" si="94"/>
        <v>1386.9743159515388</v>
      </c>
      <c r="Q373" s="126">
        <f t="shared" si="94"/>
        <v>2.4594232472035853</v>
      </c>
      <c r="R373" s="83"/>
      <c r="S373" s="83"/>
      <c r="T373" s="83"/>
      <c r="U373" s="83"/>
      <c r="V373" s="83"/>
      <c r="W373" s="83"/>
      <c r="X373" s="83"/>
      <c r="Y373" s="83"/>
      <c r="AQ373" s="3"/>
    </row>
    <row r="374" spans="5:43" x14ac:dyDescent="0.3">
      <c r="E374" s="32"/>
      <c r="F374" s="72" t="s">
        <v>248</v>
      </c>
      <c r="G374" s="72" t="s">
        <v>207</v>
      </c>
      <c r="J374" s="330">
        <f t="shared" si="92"/>
        <v>34474.707593120846</v>
      </c>
      <c r="K374" s="331"/>
      <c r="L374" s="330">
        <f t="shared" si="93"/>
        <v>290.40223925641203</v>
      </c>
      <c r="M374" s="331"/>
      <c r="N374" s="330">
        <f t="shared" si="94"/>
        <v>9410.3706923415903</v>
      </c>
      <c r="O374" s="330">
        <f t="shared" si="94"/>
        <v>34.730446754017265</v>
      </c>
      <c r="P374" s="330">
        <f t="shared" si="94"/>
        <v>5067.7468546265827</v>
      </c>
      <c r="Q374" s="330">
        <f t="shared" si="94"/>
        <v>160.84357473596205</v>
      </c>
      <c r="R374" s="331"/>
      <c r="S374" s="331"/>
      <c r="T374" s="331"/>
      <c r="U374" s="331"/>
      <c r="V374" s="331"/>
      <c r="W374" s="331"/>
      <c r="X374" s="331"/>
      <c r="Y374" s="331"/>
      <c r="AQ374" s="3"/>
    </row>
    <row r="375" spans="5:43" x14ac:dyDescent="0.3">
      <c r="E375" s="32"/>
      <c r="F375" s="72" t="s">
        <v>249</v>
      </c>
      <c r="G375" s="72" t="s">
        <v>207</v>
      </c>
      <c r="J375" s="330">
        <f t="shared" si="92"/>
        <v>53485.809993702314</v>
      </c>
      <c r="K375" s="331"/>
      <c r="L375" s="330">
        <f t="shared" si="93"/>
        <v>272.85761342611039</v>
      </c>
      <c r="M375" s="331"/>
      <c r="N375" s="330">
        <f t="shared" si="94"/>
        <v>11163.768684601124</v>
      </c>
      <c r="O375" s="330">
        <f t="shared" si="94"/>
        <v>47.123945792443742</v>
      </c>
      <c r="P375" s="330">
        <f t="shared" si="94"/>
        <v>6969.9857277934598</v>
      </c>
      <c r="Q375" s="330">
        <f t="shared" si="94"/>
        <v>268.04439019820433</v>
      </c>
      <c r="R375" s="331"/>
      <c r="S375" s="331"/>
      <c r="T375" s="331"/>
      <c r="U375" s="331"/>
      <c r="V375" s="331"/>
      <c r="W375" s="331"/>
      <c r="X375" s="331"/>
      <c r="Y375" s="331"/>
      <c r="AQ375" s="3"/>
    </row>
    <row r="376" spans="5:43" x14ac:dyDescent="0.3">
      <c r="E376" s="32"/>
      <c r="F376" s="72" t="s">
        <v>212</v>
      </c>
      <c r="G376" s="72" t="s">
        <v>212</v>
      </c>
      <c r="J376" s="330">
        <f t="shared" si="92"/>
        <v>34017.753371622937</v>
      </c>
      <c r="K376" s="331"/>
      <c r="L376" s="330">
        <f t="shared" si="93"/>
        <v>349.18249130402603</v>
      </c>
      <c r="M376" s="331"/>
      <c r="N376" s="330">
        <f t="shared" si="94"/>
        <v>144.43336162191588</v>
      </c>
      <c r="O376" s="330">
        <f t="shared" si="94"/>
        <v>0.69301465392537365</v>
      </c>
      <c r="P376" s="330">
        <f t="shared" si="94"/>
        <v>25.392052742370669</v>
      </c>
      <c r="Q376" s="330">
        <f t="shared" si="94"/>
        <v>0</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12318.479576682161</v>
      </c>
      <c r="O377" s="330">
        <f t="shared" si="94"/>
        <v>31.782032163715787</v>
      </c>
      <c r="P377" s="330">
        <f t="shared" si="94"/>
        <v>8959.1232270692653</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57.402880141212769</v>
      </c>
      <c r="O378" s="330">
        <f t="shared" si="94"/>
        <v>0</v>
      </c>
      <c r="P378" s="330">
        <f t="shared" si="94"/>
        <v>96.986783698765592</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1057.5589628421412</v>
      </c>
      <c r="O379" s="100">
        <f t="shared" si="94"/>
        <v>11.423352924814985</v>
      </c>
      <c r="P379" s="100">
        <f t="shared" si="94"/>
        <v>240.50306326600452</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927789.68137949496</v>
      </c>
      <c r="K382" s="83"/>
      <c r="L382" s="126">
        <f t="shared" ref="L382:L388" si="96">L67+L364+L373</f>
        <v>10628.491564396489</v>
      </c>
      <c r="M382" s="83"/>
      <c r="N382" s="126">
        <f t="shared" ref="N382:Q388" si="97">N67+N364+N373</f>
        <v>65016.690041694914</v>
      </c>
      <c r="O382" s="126">
        <f t="shared" si="97"/>
        <v>174.48189821436654</v>
      </c>
      <c r="P382" s="126">
        <f t="shared" si="97"/>
        <v>97103.179297242474</v>
      </c>
      <c r="Q382" s="126">
        <f t="shared" si="97"/>
        <v>9663.507546369221</v>
      </c>
      <c r="R382" s="83"/>
      <c r="S382" s="83"/>
      <c r="T382" s="83"/>
      <c r="U382" s="83"/>
      <c r="V382" s="83"/>
      <c r="W382" s="83"/>
      <c r="X382" s="83"/>
      <c r="Y382" s="83"/>
      <c r="AQ382" s="3"/>
    </row>
    <row r="383" spans="5:43" x14ac:dyDescent="0.3">
      <c r="E383" s="32"/>
      <c r="F383" s="72" t="s">
        <v>248</v>
      </c>
      <c r="G383" s="72" t="s">
        <v>207</v>
      </c>
      <c r="J383" s="330">
        <f t="shared" si="95"/>
        <v>2756277.0104804463</v>
      </c>
      <c r="K383" s="331"/>
      <c r="L383" s="330">
        <f t="shared" si="96"/>
        <v>43638.727900142854</v>
      </c>
      <c r="M383" s="331"/>
      <c r="N383" s="330">
        <f t="shared" si="97"/>
        <v>248718.97600159163</v>
      </c>
      <c r="O383" s="330">
        <f t="shared" si="97"/>
        <v>471.4221611178865</v>
      </c>
      <c r="P383" s="330">
        <f t="shared" si="97"/>
        <v>375955.18180575245</v>
      </c>
      <c r="Q383" s="330">
        <f t="shared" si="97"/>
        <v>49161.271548488425</v>
      </c>
      <c r="R383" s="331"/>
      <c r="S383" s="331"/>
      <c r="T383" s="331"/>
      <c r="U383" s="331"/>
      <c r="V383" s="331"/>
      <c r="W383" s="331"/>
      <c r="X383" s="331"/>
      <c r="Y383" s="331"/>
      <c r="AQ383" s="3"/>
    </row>
    <row r="384" spans="5:43" x14ac:dyDescent="0.3">
      <c r="E384" s="32"/>
      <c r="F384" s="72" t="s">
        <v>249</v>
      </c>
      <c r="G384" s="72" t="s">
        <v>207</v>
      </c>
      <c r="J384" s="330">
        <f t="shared" si="95"/>
        <v>4559037.4253185922</v>
      </c>
      <c r="K384" s="331"/>
      <c r="L384" s="330">
        <f t="shared" si="96"/>
        <v>44681.021133726092</v>
      </c>
      <c r="M384" s="331"/>
      <c r="N384" s="330">
        <f t="shared" si="97"/>
        <v>266963.24764430674</v>
      </c>
      <c r="O384" s="330">
        <f t="shared" si="97"/>
        <v>497.27854215018442</v>
      </c>
      <c r="P384" s="330">
        <f t="shared" si="97"/>
        <v>496340.30087725003</v>
      </c>
      <c r="Q384" s="330">
        <f t="shared" si="97"/>
        <v>187842.48249019193</v>
      </c>
      <c r="R384" s="331"/>
      <c r="S384" s="331"/>
      <c r="T384" s="331"/>
      <c r="U384" s="331"/>
      <c r="V384" s="331"/>
      <c r="W384" s="331"/>
      <c r="X384" s="331"/>
      <c r="Y384" s="331"/>
      <c r="AQ384" s="3"/>
    </row>
    <row r="385" spans="3:43" x14ac:dyDescent="0.3">
      <c r="E385" s="32"/>
      <c r="F385" s="72" t="s">
        <v>212</v>
      </c>
      <c r="G385" s="72" t="s">
        <v>212</v>
      </c>
      <c r="J385" s="330">
        <f t="shared" si="95"/>
        <v>2371479.419134716</v>
      </c>
      <c r="K385" s="331"/>
      <c r="L385" s="330">
        <f t="shared" si="96"/>
        <v>73738.726119001731</v>
      </c>
      <c r="M385" s="331"/>
      <c r="N385" s="330">
        <f t="shared" si="97"/>
        <v>6631.7065906175112</v>
      </c>
      <c r="O385" s="330">
        <f t="shared" si="97"/>
        <v>14.9202180315266</v>
      </c>
      <c r="P385" s="330">
        <f t="shared" si="97"/>
        <v>2286.6045369155895</v>
      </c>
      <c r="Q385" s="330">
        <f t="shared" si="97"/>
        <v>29.475632524712577</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294530.94489418744</v>
      </c>
      <c r="O386" s="330">
        <f t="shared" si="97"/>
        <v>469.33755147255852</v>
      </c>
      <c r="P386" s="330">
        <f t="shared" si="97"/>
        <v>481830.33404461067</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5868.4378506896592</v>
      </c>
      <c r="O387" s="330">
        <f t="shared" si="97"/>
        <v>0.84134381716200657</v>
      </c>
      <c r="P387" s="330">
        <f t="shared" si="97"/>
        <v>6229.579817698268</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71937.439803235116</v>
      </c>
      <c r="O388" s="100">
        <f t="shared" si="97"/>
        <v>131.77756588864685</v>
      </c>
      <c r="P388" s="100">
        <f t="shared" si="97"/>
        <v>106399.08143127072</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70.492820169674872</v>
      </c>
      <c r="M393" s="83"/>
      <c r="N393" s="126">
        <f t="shared" ref="N393:P399" si="99">(1 - N315) * N123</f>
        <v>549.15029605874008</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302.93486388225358</v>
      </c>
      <c r="M394" s="331"/>
      <c r="N394" s="330">
        <f t="shared" si="99"/>
        <v>2044.8007373650855</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298.04019650745931</v>
      </c>
      <c r="M395" s="331"/>
      <c r="N395" s="330">
        <f t="shared" si="99"/>
        <v>2834.7439584827353</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102.08588256943537</v>
      </c>
      <c r="M396" s="331"/>
      <c r="N396" s="330">
        <f t="shared" si="99"/>
        <v>20.944547118676923</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4460.6657769235517</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12.021684023204337</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734.67843254110699</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291.70983485374245</v>
      </c>
      <c r="M402" s="83"/>
      <c r="N402" s="126">
        <f t="shared" ref="N402:P408" si="101">(1 - N324) * N170</f>
        <v>3940.2557914660679</v>
      </c>
      <c r="O402" s="126">
        <f t="shared" si="101"/>
        <v>47.253428671986178</v>
      </c>
      <c r="P402" s="126">
        <f t="shared" si="101"/>
        <v>2474.1636904724091</v>
      </c>
      <c r="Q402" s="83"/>
      <c r="R402" s="83"/>
      <c r="S402" s="83"/>
      <c r="T402" s="83"/>
      <c r="U402" s="83"/>
      <c r="V402" s="83"/>
      <c r="W402" s="83"/>
      <c r="X402" s="83"/>
      <c r="Y402" s="83"/>
      <c r="AQ402" s="3"/>
    </row>
    <row r="403" spans="5:43" x14ac:dyDescent="0.3">
      <c r="E403" s="32"/>
      <c r="F403" s="72" t="s">
        <v>248</v>
      </c>
      <c r="G403" s="72" t="s">
        <v>207</v>
      </c>
      <c r="J403" s="331"/>
      <c r="K403" s="331"/>
      <c r="L403" s="330">
        <f t="shared" si="100"/>
        <v>1218.8964012334832</v>
      </c>
      <c r="M403" s="331"/>
      <c r="N403" s="330">
        <f t="shared" si="101"/>
        <v>14062.633941259626</v>
      </c>
      <c r="O403" s="330">
        <f t="shared" si="101"/>
        <v>178.28624726361858</v>
      </c>
      <c r="P403" s="330">
        <f t="shared" si="101"/>
        <v>9040.1351459928173</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1145.2568819918267</v>
      </c>
      <c r="M404" s="331"/>
      <c r="N404" s="330">
        <f t="shared" si="101"/>
        <v>16682.870159855378</v>
      </c>
      <c r="O404" s="330">
        <f t="shared" si="101"/>
        <v>241.90738204705576</v>
      </c>
      <c r="P404" s="330">
        <f t="shared" si="101"/>
        <v>12433.457067290085</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263.5239454075375</v>
      </c>
      <c r="M405" s="331"/>
      <c r="N405" s="330">
        <f t="shared" si="101"/>
        <v>116.825514330912</v>
      </c>
      <c r="O405" s="330">
        <f t="shared" si="101"/>
        <v>1.6632351694208964</v>
      </c>
      <c r="P405" s="330">
        <f t="shared" si="101"/>
        <v>13.707616655012995</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25980.208275324545</v>
      </c>
      <c r="O406" s="330">
        <f t="shared" si="101"/>
        <v>316.53536327969181</v>
      </c>
      <c r="P406" s="330">
        <f t="shared" si="101"/>
        <v>14829.80039152535</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121.06516655636439</v>
      </c>
      <c r="O407" s="330">
        <f t="shared" si="101"/>
        <v>0</v>
      </c>
      <c r="P407" s="330">
        <f t="shared" si="101"/>
        <v>160.53966514525081</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1580.3909380371706</v>
      </c>
      <c r="O408" s="100">
        <f t="shared" si="101"/>
        <v>58.640959575262841</v>
      </c>
      <c r="P408" s="100">
        <f t="shared" si="101"/>
        <v>429.02304659614771</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44610.641266249353</v>
      </c>
      <c r="M411" s="83"/>
      <c r="N411" s="126">
        <f t="shared" ref="N411:P417" si="103">N76+N393+N402</f>
        <v>97159.393824175495</v>
      </c>
      <c r="O411" s="126">
        <f t="shared" si="103"/>
        <v>895.6902589936841</v>
      </c>
      <c r="P411" s="126">
        <f t="shared" si="103"/>
        <v>173218.17547994439</v>
      </c>
      <c r="Q411" s="83"/>
      <c r="R411" s="83"/>
      <c r="S411" s="83"/>
      <c r="T411" s="83"/>
      <c r="U411" s="83"/>
      <c r="V411" s="83"/>
      <c r="W411" s="83"/>
      <c r="X411" s="83"/>
      <c r="Y411" s="83"/>
      <c r="AQ411" s="3"/>
    </row>
    <row r="412" spans="5:43" x14ac:dyDescent="0.3">
      <c r="E412" s="32"/>
      <c r="F412" s="72" t="s">
        <v>248</v>
      </c>
      <c r="G412" s="72" t="s">
        <v>207</v>
      </c>
      <c r="J412" s="331"/>
      <c r="K412" s="331"/>
      <c r="L412" s="330">
        <f t="shared" si="102"/>
        <v>183163.49256840954</v>
      </c>
      <c r="M412" s="331"/>
      <c r="N412" s="330">
        <f t="shared" si="103"/>
        <v>371679.71678329277</v>
      </c>
      <c r="O412" s="330">
        <f t="shared" si="103"/>
        <v>2420.0117141565738</v>
      </c>
      <c r="P412" s="330">
        <f t="shared" si="103"/>
        <v>670650.24158763641</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187538.27795125532</v>
      </c>
      <c r="M413" s="331"/>
      <c r="N413" s="330">
        <f t="shared" si="103"/>
        <v>398943.52200673672</v>
      </c>
      <c r="O413" s="330">
        <f t="shared" si="103"/>
        <v>2552.7435841125339</v>
      </c>
      <c r="P413" s="330">
        <f t="shared" si="103"/>
        <v>885400.06575835578</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55649.75484204961</v>
      </c>
      <c r="M414" s="331"/>
      <c r="N414" s="330">
        <f t="shared" si="103"/>
        <v>5364.0829559078202</v>
      </c>
      <c r="O414" s="330">
        <f t="shared" si="103"/>
        <v>35.808523275663838</v>
      </c>
      <c r="P414" s="330">
        <f t="shared" si="103"/>
        <v>1234.3979729275745</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621178.55083054793</v>
      </c>
      <c r="O415" s="330">
        <f t="shared" si="103"/>
        <v>4674.400038074793</v>
      </c>
      <c r="P415" s="330">
        <f t="shared" si="103"/>
        <v>797561.04424082104</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12376.790225014074</v>
      </c>
      <c r="O416" s="330">
        <f t="shared" si="103"/>
        <v>8.3794223552683675</v>
      </c>
      <c r="P416" s="330">
        <f t="shared" si="103"/>
        <v>10311.659174461533</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107501.59751385634</v>
      </c>
      <c r="O417" s="100">
        <f t="shared" si="103"/>
        <v>676.47064439513781</v>
      </c>
      <c r="P417" s="100">
        <f t="shared" si="103"/>
        <v>189800.7345552498</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89.433547550276771</v>
      </c>
      <c r="M422" s="83"/>
      <c r="N422" s="126">
        <f t="shared" ref="N422:P428" si="105">(1 - N315) * N132</f>
        <v>296.49880629913099</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384.33048200425122</v>
      </c>
      <c r="M423" s="331"/>
      <c r="N423" s="330">
        <f t="shared" si="105"/>
        <v>1104.0346915946664</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378.12066565199291</v>
      </c>
      <c r="M424" s="331"/>
      <c r="N424" s="330">
        <f t="shared" si="105"/>
        <v>1530.5431061151614</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52.816560749237745</v>
      </c>
      <c r="M425" s="331"/>
      <c r="N425" s="330">
        <f t="shared" si="105"/>
        <v>7.3001740994558562</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2478.4768959607832</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6.679600667728633</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396.66969102180803</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370.08939809019813</v>
      </c>
      <c r="M431" s="83"/>
      <c r="N431" s="126">
        <f t="shared" ref="N431:P437" si="107">(1 - N324) * N179</f>
        <v>2127.4342326093565</v>
      </c>
      <c r="O431" s="126">
        <f t="shared" si="107"/>
        <v>85.190190305081543</v>
      </c>
      <c r="P431" s="126">
        <f t="shared" si="107"/>
        <v>1353.6588424623567</v>
      </c>
      <c r="Q431" s="83"/>
      <c r="R431" s="83"/>
      <c r="S431" s="83"/>
      <c r="T431" s="83"/>
      <c r="U431" s="83"/>
      <c r="V431" s="83"/>
      <c r="W431" s="83"/>
      <c r="X431" s="83"/>
      <c r="Y431" s="83"/>
      <c r="AQ431" s="3"/>
    </row>
    <row r="432" spans="3:43" x14ac:dyDescent="0.3">
      <c r="E432" s="32"/>
      <c r="F432" s="72" t="s">
        <v>248</v>
      </c>
      <c r="G432" s="72" t="s">
        <v>207</v>
      </c>
      <c r="J432" s="331"/>
      <c r="K432" s="331"/>
      <c r="L432" s="330">
        <f t="shared" si="106"/>
        <v>1546.401874633337</v>
      </c>
      <c r="M432" s="331"/>
      <c r="N432" s="330">
        <f t="shared" si="107"/>
        <v>7592.7377385209047</v>
      </c>
      <c r="O432" s="330">
        <f t="shared" si="107"/>
        <v>321.42089494916837</v>
      </c>
      <c r="P432" s="330">
        <f t="shared" si="107"/>
        <v>4946.0182948086831</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1452.9761409227806</v>
      </c>
      <c r="M433" s="331"/>
      <c r="N433" s="330">
        <f t="shared" si="107"/>
        <v>9007.4632091455951</v>
      </c>
      <c r="O433" s="330">
        <f t="shared" si="107"/>
        <v>436.11937783067407</v>
      </c>
      <c r="P433" s="330">
        <f t="shared" si="107"/>
        <v>6802.5649096401166</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136.34038440162544</v>
      </c>
      <c r="M434" s="331"/>
      <c r="N434" s="330">
        <f t="shared" si="107"/>
        <v>40.719266405795047</v>
      </c>
      <c r="O434" s="330">
        <f t="shared" si="107"/>
        <v>1.8711395655985086</v>
      </c>
      <c r="P434" s="330">
        <f t="shared" si="107"/>
        <v>3.364390157449292</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14435.366643194389</v>
      </c>
      <c r="O435" s="330">
        <f t="shared" si="107"/>
        <v>578.17617738504634</v>
      </c>
      <c r="P435" s="330">
        <f t="shared" si="107"/>
        <v>7749.4101095482174</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67.267361694723903</v>
      </c>
      <c r="O436" s="330">
        <f t="shared" si="107"/>
        <v>0</v>
      </c>
      <c r="P436" s="330">
        <f t="shared" si="107"/>
        <v>83.891061997775751</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853.28921786443448</v>
      </c>
      <c r="O437" s="100">
        <f t="shared" si="107"/>
        <v>105.72004288973125</v>
      </c>
      <c r="P437" s="100">
        <f t="shared" si="107"/>
        <v>234.72611892308885</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56597.081764218652</v>
      </c>
      <c r="M440" s="83"/>
      <c r="N440" s="126">
        <f t="shared" ref="N440:P446" si="109">N85+N422+N431</f>
        <v>52458.579183819238</v>
      </c>
      <c r="O440" s="126">
        <f t="shared" si="109"/>
        <v>1614.7827948687236</v>
      </c>
      <c r="P440" s="126">
        <f t="shared" si="109"/>
        <v>94770.736397336892</v>
      </c>
      <c r="Q440" s="83"/>
      <c r="R440" s="83"/>
      <c r="S440" s="83"/>
      <c r="T440" s="83"/>
      <c r="U440" s="83"/>
      <c r="V440" s="83"/>
      <c r="W440" s="83"/>
      <c r="X440" s="83"/>
      <c r="Y440" s="83"/>
      <c r="AQ440" s="3"/>
    </row>
    <row r="441" spans="3:43" x14ac:dyDescent="0.3">
      <c r="E441" s="32"/>
      <c r="F441" s="72" t="s">
        <v>248</v>
      </c>
      <c r="G441" s="72" t="s">
        <v>207</v>
      </c>
      <c r="J441" s="331"/>
      <c r="K441" s="331"/>
      <c r="L441" s="330">
        <f t="shared" si="108"/>
        <v>232377.72134329367</v>
      </c>
      <c r="M441" s="331"/>
      <c r="N441" s="330">
        <f t="shared" si="109"/>
        <v>200678.38102386732</v>
      </c>
      <c r="O441" s="330">
        <f t="shared" si="109"/>
        <v>4362.8846469662894</v>
      </c>
      <c r="P441" s="330">
        <f t="shared" si="109"/>
        <v>366924.64335343998</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237927.9685261593</v>
      </c>
      <c r="M442" s="331"/>
      <c r="N442" s="330">
        <f t="shared" si="109"/>
        <v>215398.7331058745</v>
      </c>
      <c r="O442" s="330">
        <f t="shared" si="109"/>
        <v>4602.1784628624691</v>
      </c>
      <c r="P442" s="330">
        <f t="shared" si="109"/>
        <v>484418.08144945611</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28791.724999743587</v>
      </c>
      <c r="M443" s="331"/>
      <c r="N443" s="330">
        <f t="shared" si="109"/>
        <v>1869.6388725985762</v>
      </c>
      <c r="O443" s="330">
        <f t="shared" si="109"/>
        <v>40.284588685121825</v>
      </c>
      <c r="P443" s="330">
        <f t="shared" si="109"/>
        <v>302.96998340510947</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345145.04414669127</v>
      </c>
      <c r="O444" s="330">
        <f t="shared" si="109"/>
        <v>8538.1510538983548</v>
      </c>
      <c r="P444" s="330">
        <f t="shared" si="109"/>
        <v>416770.78962934914</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6876.9081013747455</v>
      </c>
      <c r="O445" s="330">
        <f t="shared" si="109"/>
        <v>15.305659171430394</v>
      </c>
      <c r="P445" s="330">
        <f t="shared" si="109"/>
        <v>5388.4255851786684</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58042.571527082648</v>
      </c>
      <c r="O446" s="100">
        <f t="shared" si="109"/>
        <v>1219.5657447813439</v>
      </c>
      <c r="P446" s="100">
        <f t="shared" si="109"/>
        <v>103843.34861348964</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288.30615779770625</v>
      </c>
      <c r="M451" s="83"/>
      <c r="N451" s="126">
        <f t="shared" ref="N451:P457" si="111">(1 - N315) * N141</f>
        <v>291.63533345634454</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1238.9628682558423</v>
      </c>
      <c r="M452" s="331"/>
      <c r="N452" s="330">
        <f t="shared" si="111"/>
        <v>1085.9251996642076</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1218.9443367071246</v>
      </c>
      <c r="M453" s="331"/>
      <c r="N453" s="330">
        <f t="shared" si="111"/>
        <v>1505.4375924565488</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52.801336547825542</v>
      </c>
      <c r="M454" s="331"/>
      <c r="N454" s="330">
        <f t="shared" si="111"/>
        <v>4.6019238087272738</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2543.3191607669555</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6.8543533297373891</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390.16311416937128</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1193.0540085650509</v>
      </c>
      <c r="M460" s="83"/>
      <c r="N460" s="126">
        <f t="shared" ref="N460:P466" si="113">(1 - N324) * N188</f>
        <v>2092.5379079183522</v>
      </c>
      <c r="O460" s="126">
        <f t="shared" si="113"/>
        <v>980.01216647849708</v>
      </c>
      <c r="P460" s="126">
        <f t="shared" si="113"/>
        <v>4302.6950841737471</v>
      </c>
      <c r="Q460" s="83"/>
      <c r="R460" s="83"/>
      <c r="S460" s="83"/>
      <c r="T460" s="83"/>
      <c r="U460" s="83"/>
      <c r="V460" s="83"/>
      <c r="W460" s="83"/>
      <c r="X460" s="83"/>
      <c r="Y460" s="83"/>
      <c r="AQ460" s="3"/>
    </row>
    <row r="461" spans="3:43" x14ac:dyDescent="0.3">
      <c r="E461" s="32"/>
      <c r="F461" s="72" t="s">
        <v>248</v>
      </c>
      <c r="G461" s="72" t="s">
        <v>207</v>
      </c>
      <c r="J461" s="331"/>
      <c r="K461" s="331"/>
      <c r="L461" s="330">
        <f t="shared" si="112"/>
        <v>4985.1224188112619</v>
      </c>
      <c r="M461" s="331"/>
      <c r="N461" s="330">
        <f t="shared" si="113"/>
        <v>7468.1939865422173</v>
      </c>
      <c r="O461" s="330">
        <f t="shared" si="113"/>
        <v>3697.5664273378507</v>
      </c>
      <c r="P461" s="330">
        <f t="shared" si="113"/>
        <v>15721.249650019214</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4683.9466848353713</v>
      </c>
      <c r="M462" s="331"/>
      <c r="N462" s="330">
        <f t="shared" si="113"/>
        <v>8859.7137013250449</v>
      </c>
      <c r="O462" s="330">
        <f t="shared" si="113"/>
        <v>5017.0365247511236</v>
      </c>
      <c r="P462" s="330">
        <f t="shared" si="113"/>
        <v>21622.407122343531</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136.30108473039923</v>
      </c>
      <c r="M463" s="331"/>
      <c r="N463" s="330">
        <f t="shared" si="113"/>
        <v>25.668834605013661</v>
      </c>
      <c r="O463" s="330">
        <f t="shared" si="113"/>
        <v>14.345403336255233</v>
      </c>
      <c r="P463" s="330">
        <f t="shared" si="113"/>
        <v>3.4666858041284936</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14813.026756943136</v>
      </c>
      <c r="O464" s="330">
        <f t="shared" si="113"/>
        <v>11009.504176062261</v>
      </c>
      <c r="P464" s="330">
        <f t="shared" si="113"/>
        <v>23611.196078218916</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69.0272199717691</v>
      </c>
      <c r="O465" s="330">
        <f t="shared" si="113"/>
        <v>0</v>
      </c>
      <c r="P465" s="330">
        <f t="shared" si="113"/>
        <v>255.60246341833874</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839.29270641157086</v>
      </c>
      <c r="O466" s="100">
        <f t="shared" si="113"/>
        <v>1216.1837871418052</v>
      </c>
      <c r="P466" s="100">
        <f t="shared" si="113"/>
        <v>746.09265372980565</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182451.52555120815</v>
      </c>
      <c r="M469" s="83"/>
      <c r="N469" s="126">
        <f t="shared" ref="N469:P475" si="115">N94+N451+N460</f>
        <v>51598.100592299146</v>
      </c>
      <c r="O469" s="126">
        <f t="shared" si="115"/>
        <v>18576.162108856151</v>
      </c>
      <c r="P469" s="126">
        <f t="shared" si="115"/>
        <v>301235.11835419264</v>
      </c>
      <c r="Q469" s="83"/>
      <c r="R469" s="83"/>
      <c r="S469" s="83"/>
      <c r="T469" s="83"/>
      <c r="U469" s="83"/>
      <c r="V469" s="83"/>
      <c r="W469" s="83"/>
      <c r="X469" s="83"/>
      <c r="Y469" s="83"/>
      <c r="AQ469" s="3"/>
    </row>
    <row r="470" spans="3:43" x14ac:dyDescent="0.3">
      <c r="E470" s="32"/>
      <c r="F470" s="72" t="s">
        <v>248</v>
      </c>
      <c r="G470" s="72" t="s">
        <v>207</v>
      </c>
      <c r="J470" s="331"/>
      <c r="K470" s="331"/>
      <c r="L470" s="330">
        <f t="shared" si="114"/>
        <v>749114.06103630201</v>
      </c>
      <c r="M470" s="331"/>
      <c r="N470" s="330">
        <f t="shared" si="115"/>
        <v>197386.65156152588</v>
      </c>
      <c r="O470" s="330">
        <f t="shared" si="115"/>
        <v>50189.816687311293</v>
      </c>
      <c r="P470" s="330">
        <f t="shared" si="115"/>
        <v>1166294.4973249084</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767006.34512824158</v>
      </c>
      <c r="M471" s="331"/>
      <c r="N471" s="330">
        <f t="shared" si="115"/>
        <v>211865.54556320986</v>
      </c>
      <c r="O471" s="330">
        <f t="shared" si="115"/>
        <v>52942.608412526322</v>
      </c>
      <c r="P471" s="330">
        <f t="shared" si="115"/>
        <v>1539755.241391565</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28783.425878896211</v>
      </c>
      <c r="M472" s="331"/>
      <c r="N472" s="330">
        <f t="shared" si="115"/>
        <v>1178.5932122049981</v>
      </c>
      <c r="O472" s="330">
        <f t="shared" si="115"/>
        <v>308.84851325260058</v>
      </c>
      <c r="P472" s="330">
        <f t="shared" si="115"/>
        <v>312.18190857621073</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354174.77784546837</v>
      </c>
      <c r="O473" s="330">
        <f t="shared" si="115"/>
        <v>162581.60291018506</v>
      </c>
      <c r="P473" s="330">
        <f t="shared" si="115"/>
        <v>1269833.0188368852</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7056.8227485049101</v>
      </c>
      <c r="O474" s="330">
        <f t="shared" si="115"/>
        <v>291.44701071456973</v>
      </c>
      <c r="P474" s="330">
        <f t="shared" si="115"/>
        <v>16417.659053530493</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57090.498654105679</v>
      </c>
      <c r="O475" s="100">
        <f t="shared" si="115"/>
        <v>14029.658384679467</v>
      </c>
      <c r="P475" s="100">
        <f t="shared" si="115"/>
        <v>330073.02252807288</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79.092618502232185</v>
      </c>
      <c r="L481" s="131">
        <f t="shared" si="116"/>
        <v>0</v>
      </c>
      <c r="M481" s="131">
        <f t="shared" si="116"/>
        <v>127.63198085068298</v>
      </c>
      <c r="N481" s="131">
        <f t="shared" si="116"/>
        <v>0</v>
      </c>
      <c r="O481" s="131">
        <f t="shared" si="116"/>
        <v>0</v>
      </c>
      <c r="P481" s="131">
        <f t="shared" si="116"/>
        <v>0</v>
      </c>
      <c r="Q481" s="131">
        <f t="shared" si="116"/>
        <v>0</v>
      </c>
      <c r="R481" s="131">
        <f t="shared" si="116"/>
        <v>125.45917108391521</v>
      </c>
      <c r="S481" s="131">
        <f t="shared" si="116"/>
        <v>0</v>
      </c>
      <c r="T481" s="131">
        <f t="shared" si="116"/>
        <v>4280.342572253674</v>
      </c>
      <c r="U481" s="131">
        <f t="shared" si="116"/>
        <v>0</v>
      </c>
      <c r="V481" s="131">
        <f t="shared" si="116"/>
        <v>907.20921076491038</v>
      </c>
      <c r="W481" s="131">
        <f t="shared" si="116"/>
        <v>0</v>
      </c>
      <c r="X481" s="131">
        <f t="shared" si="116"/>
        <v>81192.371997792652</v>
      </c>
      <c r="Y481" s="131">
        <f t="shared" si="116"/>
        <v>0</v>
      </c>
      <c r="AQ481" s="3"/>
    </row>
    <row r="482" spans="5:43" x14ac:dyDescent="0.3">
      <c r="E482" s="352"/>
      <c r="F482" s="2" t="s">
        <v>984</v>
      </c>
      <c r="G482" t="s">
        <v>207</v>
      </c>
      <c r="J482" s="364">
        <f t="shared" ref="J482:Y482" si="117">J382</f>
        <v>927789.68137949496</v>
      </c>
      <c r="K482" s="364">
        <f t="shared" si="117"/>
        <v>0</v>
      </c>
      <c r="L482" s="364">
        <f t="shared" si="117"/>
        <v>10628.491564396489</v>
      </c>
      <c r="M482" s="364">
        <f t="shared" si="117"/>
        <v>0</v>
      </c>
      <c r="N482" s="364">
        <f t="shared" si="117"/>
        <v>65016.690041694914</v>
      </c>
      <c r="O482" s="364">
        <f t="shared" si="117"/>
        <v>174.48189821436654</v>
      </c>
      <c r="P482" s="364">
        <f t="shared" si="117"/>
        <v>97103.179297242474</v>
      </c>
      <c r="Q482" s="364">
        <f t="shared" si="117"/>
        <v>9663.507546369221</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44610.641266249353</v>
      </c>
      <c r="M483" s="364">
        <f t="shared" si="118"/>
        <v>0</v>
      </c>
      <c r="N483" s="364">
        <f t="shared" si="118"/>
        <v>97159.393824175495</v>
      </c>
      <c r="O483" s="364">
        <f t="shared" si="118"/>
        <v>895.6902589936841</v>
      </c>
      <c r="P483" s="364">
        <f t="shared" si="118"/>
        <v>173218.17547994439</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56597.081764218652</v>
      </c>
      <c r="M484" s="101">
        <f t="shared" si="119"/>
        <v>0</v>
      </c>
      <c r="N484" s="101">
        <f t="shared" si="119"/>
        <v>52458.579183819238</v>
      </c>
      <c r="O484" s="101">
        <f t="shared" si="119"/>
        <v>1614.7827948687236</v>
      </c>
      <c r="P484" s="101">
        <f t="shared" si="119"/>
        <v>94770.736397336892</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182451.52555120815</v>
      </c>
      <c r="M485" s="101">
        <f t="shared" si="120"/>
        <v>0</v>
      </c>
      <c r="N485" s="101">
        <f t="shared" si="120"/>
        <v>51598.100592299146</v>
      </c>
      <c r="O485" s="101">
        <f t="shared" si="120"/>
        <v>18576.162108856151</v>
      </c>
      <c r="P485" s="101">
        <f t="shared" si="120"/>
        <v>301235.11835419264</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3392.6048671577928</v>
      </c>
      <c r="L487" s="131">
        <f t="shared" si="121"/>
        <v>0</v>
      </c>
      <c r="M487" s="131">
        <f t="shared" si="121"/>
        <v>959.76246317801258</v>
      </c>
      <c r="N487" s="131">
        <f t="shared" si="121"/>
        <v>0</v>
      </c>
      <c r="O487" s="131">
        <f t="shared" si="121"/>
        <v>0</v>
      </c>
      <c r="P487" s="131">
        <f t="shared" si="121"/>
        <v>0</v>
      </c>
      <c r="Q487" s="131">
        <f t="shared" si="121"/>
        <v>0</v>
      </c>
      <c r="R487" s="131">
        <f t="shared" si="121"/>
        <v>675.10681480787537</v>
      </c>
      <c r="S487" s="131">
        <f t="shared" si="121"/>
        <v>0</v>
      </c>
      <c r="T487" s="131">
        <f t="shared" si="121"/>
        <v>21435.880022591529</v>
      </c>
      <c r="U487" s="131">
        <f t="shared" si="121"/>
        <v>0</v>
      </c>
      <c r="V487" s="131">
        <f t="shared" si="121"/>
        <v>3604.4281560365216</v>
      </c>
      <c r="W487" s="131">
        <f t="shared" si="121"/>
        <v>0</v>
      </c>
      <c r="X487" s="131">
        <f t="shared" si="121"/>
        <v>281566.92770225758</v>
      </c>
      <c r="Y487" s="131">
        <f t="shared" si="121"/>
        <v>0</v>
      </c>
      <c r="AQ487" s="3"/>
    </row>
    <row r="488" spans="5:43" x14ac:dyDescent="0.3">
      <c r="E488" s="352"/>
      <c r="F488" s="2" t="s">
        <v>984</v>
      </c>
      <c r="G488" t="s">
        <v>207</v>
      </c>
      <c r="J488" s="364">
        <f t="shared" ref="J488:Y488" si="122">J383</f>
        <v>2756277.0104804463</v>
      </c>
      <c r="K488" s="364">
        <f t="shared" si="122"/>
        <v>0</v>
      </c>
      <c r="L488" s="364">
        <f t="shared" si="122"/>
        <v>43638.727900142854</v>
      </c>
      <c r="M488" s="364">
        <f t="shared" si="122"/>
        <v>0</v>
      </c>
      <c r="N488" s="364">
        <f t="shared" si="122"/>
        <v>248718.97600159163</v>
      </c>
      <c r="O488" s="364">
        <f t="shared" si="122"/>
        <v>471.4221611178865</v>
      </c>
      <c r="P488" s="364">
        <f t="shared" si="122"/>
        <v>375955.18180575245</v>
      </c>
      <c r="Q488" s="364">
        <f t="shared" si="122"/>
        <v>49161.271548488425</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183163.49256840954</v>
      </c>
      <c r="M489" s="364">
        <f t="shared" si="123"/>
        <v>0</v>
      </c>
      <c r="N489" s="364">
        <f t="shared" si="123"/>
        <v>371679.71678329277</v>
      </c>
      <c r="O489" s="364">
        <f t="shared" si="123"/>
        <v>2420.0117141565738</v>
      </c>
      <c r="P489" s="364">
        <f t="shared" si="123"/>
        <v>670650.24158763641</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232377.72134329367</v>
      </c>
      <c r="M490" s="101">
        <f t="shared" si="124"/>
        <v>0</v>
      </c>
      <c r="N490" s="101">
        <f t="shared" si="124"/>
        <v>200678.38102386732</v>
      </c>
      <c r="O490" s="101">
        <f t="shared" si="124"/>
        <v>4362.8846469662894</v>
      </c>
      <c r="P490" s="101">
        <f t="shared" si="124"/>
        <v>366924.64335343998</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749114.06103630201</v>
      </c>
      <c r="M491" s="101">
        <f t="shared" si="125"/>
        <v>0</v>
      </c>
      <c r="N491" s="101">
        <f t="shared" si="125"/>
        <v>197386.65156152588</v>
      </c>
      <c r="O491" s="101">
        <f t="shared" si="125"/>
        <v>50189.816687311293</v>
      </c>
      <c r="P491" s="101">
        <f t="shared" si="125"/>
        <v>1166294.4973249084</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13095.75106613846</v>
      </c>
      <c r="L493" s="131">
        <f t="shared" si="126"/>
        <v>0</v>
      </c>
      <c r="M493" s="131">
        <f t="shared" si="126"/>
        <v>2930.5689204763953</v>
      </c>
      <c r="N493" s="131">
        <f t="shared" si="126"/>
        <v>0</v>
      </c>
      <c r="O493" s="131">
        <f t="shared" si="126"/>
        <v>0</v>
      </c>
      <c r="P493" s="131">
        <f t="shared" si="126"/>
        <v>0</v>
      </c>
      <c r="Q493" s="131">
        <f t="shared" si="126"/>
        <v>0</v>
      </c>
      <c r="R493" s="131">
        <f t="shared" si="126"/>
        <v>332.99565387439389</v>
      </c>
      <c r="S493" s="131">
        <f t="shared" si="126"/>
        <v>0</v>
      </c>
      <c r="T493" s="131">
        <f t="shared" si="126"/>
        <v>21484.220834211559</v>
      </c>
      <c r="U493" s="131">
        <f t="shared" si="126"/>
        <v>0</v>
      </c>
      <c r="V493" s="131">
        <f t="shared" si="126"/>
        <v>5426.3333985064392</v>
      </c>
      <c r="W493" s="131">
        <f t="shared" si="126"/>
        <v>0</v>
      </c>
      <c r="X493" s="131">
        <f t="shared" si="126"/>
        <v>341773.46231736481</v>
      </c>
      <c r="Y493" s="131">
        <f t="shared" si="126"/>
        <v>0</v>
      </c>
      <c r="AQ493" s="3"/>
    </row>
    <row r="494" spans="5:43" x14ac:dyDescent="0.3">
      <c r="E494" s="352"/>
      <c r="F494" s="2" t="s">
        <v>984</v>
      </c>
      <c r="G494" t="s">
        <v>207</v>
      </c>
      <c r="J494" s="364">
        <f t="shared" ref="J494:Y494" si="127">J384</f>
        <v>4559037.4253185922</v>
      </c>
      <c r="K494" s="364">
        <f t="shared" si="127"/>
        <v>0</v>
      </c>
      <c r="L494" s="364">
        <f t="shared" si="127"/>
        <v>44681.021133726092</v>
      </c>
      <c r="M494" s="364">
        <f t="shared" si="127"/>
        <v>0</v>
      </c>
      <c r="N494" s="364">
        <f t="shared" si="127"/>
        <v>266963.24764430674</v>
      </c>
      <c r="O494" s="364">
        <f t="shared" si="127"/>
        <v>497.27854215018442</v>
      </c>
      <c r="P494" s="364">
        <f t="shared" si="127"/>
        <v>496340.30087725003</v>
      </c>
      <c r="Q494" s="364">
        <f t="shared" si="127"/>
        <v>187842.48249019193</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187538.27795125532</v>
      </c>
      <c r="M495" s="364">
        <f t="shared" si="128"/>
        <v>0</v>
      </c>
      <c r="N495" s="364">
        <f t="shared" si="128"/>
        <v>398943.52200673672</v>
      </c>
      <c r="O495" s="364">
        <f t="shared" si="128"/>
        <v>2552.7435841125339</v>
      </c>
      <c r="P495" s="364">
        <f t="shared" si="128"/>
        <v>885400.06575835578</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237927.9685261593</v>
      </c>
      <c r="M496" s="101">
        <f t="shared" si="129"/>
        <v>0</v>
      </c>
      <c r="N496" s="101">
        <f t="shared" si="129"/>
        <v>215398.7331058745</v>
      </c>
      <c r="O496" s="101">
        <f t="shared" si="129"/>
        <v>4602.1784628624691</v>
      </c>
      <c r="P496" s="101">
        <f t="shared" si="129"/>
        <v>484418.08144945611</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767006.34512824158</v>
      </c>
      <c r="M497" s="101">
        <f t="shared" si="130"/>
        <v>0</v>
      </c>
      <c r="N497" s="101">
        <f t="shared" si="130"/>
        <v>211865.54556320986</v>
      </c>
      <c r="O497" s="101">
        <f t="shared" si="130"/>
        <v>52942.608412526322</v>
      </c>
      <c r="P497" s="101">
        <f t="shared" si="130"/>
        <v>1539755.241391565</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654.93140614185506</v>
      </c>
      <c r="U499" s="131">
        <f t="shared" si="131"/>
        <v>0</v>
      </c>
      <c r="V499" s="131">
        <f t="shared" si="131"/>
        <v>27.058064434890188</v>
      </c>
      <c r="W499" s="131">
        <f t="shared" si="131"/>
        <v>0</v>
      </c>
      <c r="X499" s="131">
        <f t="shared" si="131"/>
        <v>316.31557457887271</v>
      </c>
      <c r="Y499" s="131">
        <f t="shared" si="131"/>
        <v>0</v>
      </c>
      <c r="AQ499" s="3"/>
    </row>
    <row r="500" spans="5:43" x14ac:dyDescent="0.3">
      <c r="E500" s="352"/>
      <c r="F500" s="2" t="s">
        <v>984</v>
      </c>
      <c r="G500" t="s">
        <v>212</v>
      </c>
      <c r="J500" s="364">
        <f t="shared" ref="J500:Y500" si="132">J385</f>
        <v>2371479.419134716</v>
      </c>
      <c r="K500" s="364">
        <f t="shared" si="132"/>
        <v>0</v>
      </c>
      <c r="L500" s="364">
        <f t="shared" si="132"/>
        <v>73738.726119001731</v>
      </c>
      <c r="M500" s="364">
        <f t="shared" si="132"/>
        <v>0</v>
      </c>
      <c r="N500" s="364">
        <f t="shared" si="132"/>
        <v>6631.7065906175112</v>
      </c>
      <c r="O500" s="364">
        <f t="shared" si="132"/>
        <v>14.9202180315266</v>
      </c>
      <c r="P500" s="364">
        <f t="shared" si="132"/>
        <v>2286.6045369155895</v>
      </c>
      <c r="Q500" s="364">
        <f t="shared" si="132"/>
        <v>29.475632524712577</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55649.75484204961</v>
      </c>
      <c r="M501" s="364">
        <f t="shared" si="133"/>
        <v>0</v>
      </c>
      <c r="N501" s="364">
        <f t="shared" si="133"/>
        <v>5364.0829559078202</v>
      </c>
      <c r="O501" s="364">
        <f t="shared" si="133"/>
        <v>35.808523275663838</v>
      </c>
      <c r="P501" s="364">
        <f t="shared" si="133"/>
        <v>1234.3979729275745</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28791.724999743587</v>
      </c>
      <c r="M502" s="101">
        <f t="shared" si="134"/>
        <v>0</v>
      </c>
      <c r="N502" s="101">
        <f t="shared" si="134"/>
        <v>1869.6388725985762</v>
      </c>
      <c r="O502" s="101">
        <f t="shared" si="134"/>
        <v>40.284588685121825</v>
      </c>
      <c r="P502" s="101">
        <f t="shared" si="134"/>
        <v>302.96998340510947</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28783.425878896211</v>
      </c>
      <c r="M503" s="101">
        <f t="shared" si="135"/>
        <v>0</v>
      </c>
      <c r="N503" s="101">
        <f t="shared" si="135"/>
        <v>1178.5932122049981</v>
      </c>
      <c r="O503" s="101">
        <f t="shared" si="135"/>
        <v>308.84851325260058</v>
      </c>
      <c r="P503" s="101">
        <f t="shared" si="135"/>
        <v>312.18190857621073</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294530.94489418744</v>
      </c>
      <c r="O506" s="364">
        <f t="shared" si="137"/>
        <v>469.33755147255852</v>
      </c>
      <c r="P506" s="364">
        <f t="shared" si="137"/>
        <v>481830.33404461067</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621178.55083054793</v>
      </c>
      <c r="O507" s="364">
        <f t="shared" si="138"/>
        <v>4674.400038074793</v>
      </c>
      <c r="P507" s="364">
        <f t="shared" si="138"/>
        <v>797561.04424082104</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345145.04414669127</v>
      </c>
      <c r="O508" s="101">
        <f t="shared" si="139"/>
        <v>8538.1510538983548</v>
      </c>
      <c r="P508" s="101">
        <f t="shared" si="139"/>
        <v>416770.78962934914</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354174.77784546837</v>
      </c>
      <c r="O509" s="101">
        <f t="shared" si="140"/>
        <v>162581.60291018506</v>
      </c>
      <c r="P509" s="101">
        <f t="shared" si="140"/>
        <v>1269833.0188368852</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5868.4378506896592</v>
      </c>
      <c r="O512" s="364">
        <f t="shared" si="142"/>
        <v>0.84134381716200657</v>
      </c>
      <c r="P512" s="364">
        <f t="shared" si="142"/>
        <v>6229.579817698268</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12376.790225014074</v>
      </c>
      <c r="O513" s="364">
        <f t="shared" si="143"/>
        <v>8.3794223552683675</v>
      </c>
      <c r="P513" s="364">
        <f t="shared" si="143"/>
        <v>10311.659174461533</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6876.9081013747455</v>
      </c>
      <c r="O514" s="101">
        <f t="shared" si="144"/>
        <v>15.305659171430394</v>
      </c>
      <c r="P514" s="101">
        <f t="shared" si="144"/>
        <v>5388.4255851786684</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7056.8227485049101</v>
      </c>
      <c r="O515" s="101">
        <f t="shared" si="145"/>
        <v>291.44701071456973</v>
      </c>
      <c r="P515" s="101">
        <f t="shared" si="145"/>
        <v>16417.659053530493</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3611.1971062068542</v>
      </c>
      <c r="U517" s="131">
        <f t="shared" si="146"/>
        <v>0</v>
      </c>
      <c r="V517" s="131">
        <f t="shared" si="146"/>
        <v>199.32917063675237</v>
      </c>
      <c r="W517" s="131">
        <f t="shared" si="146"/>
        <v>0</v>
      </c>
      <c r="X517" s="131">
        <f t="shared" si="146"/>
        <v>26108.090584296038</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71937.439803235116</v>
      </c>
      <c r="O518" s="364">
        <f t="shared" si="147"/>
        <v>131.77756588864685</v>
      </c>
      <c r="P518" s="364">
        <f t="shared" si="147"/>
        <v>106399.08143127072</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107501.59751385634</v>
      </c>
      <c r="O519" s="364">
        <f t="shared" si="148"/>
        <v>676.47064439513781</v>
      </c>
      <c r="P519" s="364">
        <f t="shared" si="148"/>
        <v>189800.7345552498</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58042.571527082648</v>
      </c>
      <c r="O520" s="101">
        <f t="shared" si="149"/>
        <v>1219.5657447813439</v>
      </c>
      <c r="P520" s="101">
        <f t="shared" si="149"/>
        <v>103843.34861348964</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57090.498654105679</v>
      </c>
      <c r="O521" s="364">
        <f t="shared" si="150"/>
        <v>14029.658384679467</v>
      </c>
      <c r="P521" s="364">
        <f t="shared" si="150"/>
        <v>330073.02252807288</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79.092618502232185</v>
      </c>
      <c r="L527" s="131">
        <f t="shared" si="151"/>
        <v>0</v>
      </c>
      <c r="M527" s="131">
        <f t="shared" si="151"/>
        <v>127.63198085068298</v>
      </c>
      <c r="N527" s="131">
        <f t="shared" si="151"/>
        <v>0</v>
      </c>
      <c r="O527" s="131">
        <f t="shared" si="151"/>
        <v>0</v>
      </c>
      <c r="P527" s="131">
        <f t="shared" si="151"/>
        <v>0</v>
      </c>
      <c r="Q527" s="131">
        <f t="shared" si="151"/>
        <v>0</v>
      </c>
      <c r="R527" s="131">
        <f t="shared" si="151"/>
        <v>124.04293104575001</v>
      </c>
      <c r="S527" s="131">
        <f t="shared" si="151"/>
        <v>0</v>
      </c>
      <c r="T527" s="131">
        <f t="shared" si="151"/>
        <v>4277.9371551869754</v>
      </c>
      <c r="U527" s="131">
        <f t="shared" si="151"/>
        <v>0</v>
      </c>
      <c r="V527" s="131">
        <f t="shared" si="151"/>
        <v>907.20921076491038</v>
      </c>
      <c r="W527" s="131">
        <f t="shared" si="151"/>
        <v>0</v>
      </c>
      <c r="X527" s="131">
        <f t="shared" si="151"/>
        <v>81186.840431867386</v>
      </c>
      <c r="Y527" s="131">
        <f t="shared" si="151"/>
        <v>0</v>
      </c>
      <c r="AQ527" s="3"/>
    </row>
    <row r="528" spans="3:43" x14ac:dyDescent="0.3">
      <c r="E528" s="352"/>
      <c r="F528" s="2" t="s">
        <v>984</v>
      </c>
      <c r="G528" t="s">
        <v>207</v>
      </c>
      <c r="J528" s="364">
        <f>J67</f>
        <v>908173.56228729698</v>
      </c>
      <c r="K528" s="364">
        <f t="shared" ref="K528:Y528" si="152">K67</f>
        <v>0</v>
      </c>
      <c r="L528" s="364">
        <f t="shared" si="152"/>
        <v>10542.196730826568</v>
      </c>
      <c r="M528" s="364">
        <f t="shared" si="152"/>
        <v>0</v>
      </c>
      <c r="N528" s="364">
        <f t="shared" si="152"/>
        <v>62012.489288938974</v>
      </c>
      <c r="O528" s="364">
        <f t="shared" si="152"/>
        <v>165.27685456335206</v>
      </c>
      <c r="P528" s="364">
        <f t="shared" si="152"/>
        <v>95716.204981290939</v>
      </c>
      <c r="Q528" s="364">
        <f t="shared" si="152"/>
        <v>9658.0802606626021</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44248.438611225938</v>
      </c>
      <c r="M529" s="364">
        <f t="shared" si="153"/>
        <v>0</v>
      </c>
      <c r="N529" s="364">
        <f t="shared" si="153"/>
        <v>92669.987736650684</v>
      </c>
      <c r="O529" s="364">
        <f t="shared" si="153"/>
        <v>848.43683032169793</v>
      </c>
      <c r="P529" s="364">
        <f t="shared" si="153"/>
        <v>170744.01178947199</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56137.558818578182</v>
      </c>
      <c r="M530" s="101">
        <f t="shared" si="154"/>
        <v>0</v>
      </c>
      <c r="N530" s="101">
        <f t="shared" si="154"/>
        <v>50034.646144910752</v>
      </c>
      <c r="O530" s="101">
        <f t="shared" si="154"/>
        <v>1529.592604563642</v>
      </c>
      <c r="P530" s="101">
        <f t="shared" si="154"/>
        <v>93417.07755487453</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180970.16538484537</v>
      </c>
      <c r="M531" s="101">
        <f t="shared" si="155"/>
        <v>0</v>
      </c>
      <c r="N531" s="101">
        <f t="shared" si="155"/>
        <v>49213.927350924445</v>
      </c>
      <c r="O531" s="101">
        <f t="shared" si="155"/>
        <v>17596.149942377655</v>
      </c>
      <c r="P531" s="101">
        <f t="shared" si="155"/>
        <v>296932.42327001889</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3392.6048671577928</v>
      </c>
      <c r="L533" s="131">
        <f t="shared" si="156"/>
        <v>0</v>
      </c>
      <c r="M533" s="131">
        <f t="shared" si="156"/>
        <v>959.76246317801258</v>
      </c>
      <c r="N533" s="131">
        <f t="shared" si="156"/>
        <v>0</v>
      </c>
      <c r="O533" s="131">
        <f t="shared" si="156"/>
        <v>0</v>
      </c>
      <c r="P533" s="131">
        <f t="shared" si="156"/>
        <v>0</v>
      </c>
      <c r="Q533" s="131">
        <f t="shared" si="156"/>
        <v>0</v>
      </c>
      <c r="R533" s="131">
        <f t="shared" si="156"/>
        <v>667.41170453977281</v>
      </c>
      <c r="S533" s="131">
        <f t="shared" si="156"/>
        <v>0</v>
      </c>
      <c r="T533" s="131">
        <f t="shared" si="156"/>
        <v>21422.814813085839</v>
      </c>
      <c r="U533" s="131">
        <f t="shared" si="156"/>
        <v>0</v>
      </c>
      <c r="V533" s="131">
        <f t="shared" si="156"/>
        <v>3604.4281560365216</v>
      </c>
      <c r="W533" s="131">
        <f t="shared" si="156"/>
        <v>0</v>
      </c>
      <c r="X533" s="131">
        <f t="shared" si="156"/>
        <v>281566.89250858821</v>
      </c>
      <c r="Y533" s="131">
        <f t="shared" si="156"/>
        <v>0</v>
      </c>
      <c r="AQ533" s="3"/>
    </row>
    <row r="534" spans="5:43" x14ac:dyDescent="0.3">
      <c r="E534" s="352"/>
      <c r="F534" s="2" t="s">
        <v>984</v>
      </c>
      <c r="G534" t="s">
        <v>207</v>
      </c>
      <c r="J534" s="364">
        <f>J68</f>
        <v>2700660.7423146009</v>
      </c>
      <c r="K534" s="364">
        <f t="shared" ref="K534:Y534" si="157">K68</f>
        <v>0</v>
      </c>
      <c r="L534" s="364">
        <f t="shared" si="157"/>
        <v>43276.151386902842</v>
      </c>
      <c r="M534" s="364">
        <f t="shared" si="157"/>
        <v>0</v>
      </c>
      <c r="N534" s="364">
        <f t="shared" si="157"/>
        <v>237940.27466714167</v>
      </c>
      <c r="O534" s="364">
        <f t="shared" si="157"/>
        <v>436.69171436386927</v>
      </c>
      <c r="P534" s="364">
        <f t="shared" si="157"/>
        <v>370887.43495112588</v>
      </c>
      <c r="Q534" s="364">
        <f t="shared" si="157"/>
        <v>48862.829823812179</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181641.6613032938</v>
      </c>
      <c r="M535" s="364">
        <f t="shared" si="158"/>
        <v>0</v>
      </c>
      <c r="N535" s="364">
        <f t="shared" si="158"/>
        <v>355572.28210466803</v>
      </c>
      <c r="O535" s="364">
        <f t="shared" si="158"/>
        <v>2241.7254668929554</v>
      </c>
      <c r="P535" s="364">
        <f t="shared" si="158"/>
        <v>661610.10644164355</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230446.9889866561</v>
      </c>
      <c r="M536" s="101">
        <f t="shared" si="159"/>
        <v>0</v>
      </c>
      <c r="N536" s="101">
        <f t="shared" si="159"/>
        <v>191981.60859375176</v>
      </c>
      <c r="O536" s="101">
        <f t="shared" si="159"/>
        <v>4041.4637520171209</v>
      </c>
      <c r="P536" s="101">
        <f t="shared" si="159"/>
        <v>361978.6250586313</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742889.9757492349</v>
      </c>
      <c r="M537" s="101">
        <f t="shared" si="160"/>
        <v>0</v>
      </c>
      <c r="N537" s="101">
        <f t="shared" si="160"/>
        <v>188832.53237531945</v>
      </c>
      <c r="O537" s="101">
        <f t="shared" si="160"/>
        <v>46492.250259973443</v>
      </c>
      <c r="P537" s="101">
        <f t="shared" si="160"/>
        <v>1150573.2476748892</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13095.75106613846</v>
      </c>
      <c r="L539" s="131">
        <f t="shared" si="161"/>
        <v>0</v>
      </c>
      <c r="M539" s="131">
        <f t="shared" si="161"/>
        <v>2930.5689204763953</v>
      </c>
      <c r="N539" s="131">
        <f t="shared" si="161"/>
        <v>0</v>
      </c>
      <c r="O539" s="131">
        <f t="shared" si="161"/>
        <v>0</v>
      </c>
      <c r="P539" s="131">
        <f t="shared" si="161"/>
        <v>0</v>
      </c>
      <c r="Q539" s="131">
        <f t="shared" si="161"/>
        <v>0</v>
      </c>
      <c r="R539" s="131">
        <f t="shared" si="161"/>
        <v>329.05439631479078</v>
      </c>
      <c r="S539" s="131">
        <f t="shared" si="161"/>
        <v>0</v>
      </c>
      <c r="T539" s="131">
        <f t="shared" si="161"/>
        <v>21453.635266692032</v>
      </c>
      <c r="U539" s="131">
        <f t="shared" si="161"/>
        <v>0</v>
      </c>
      <c r="V539" s="131">
        <f t="shared" si="161"/>
        <v>5426.3333985064392</v>
      </c>
      <c r="W539" s="131">
        <f t="shared" si="161"/>
        <v>0</v>
      </c>
      <c r="X539" s="131">
        <f t="shared" si="161"/>
        <v>341773.46231736481</v>
      </c>
      <c r="Y539" s="131">
        <f t="shared" si="161"/>
        <v>0</v>
      </c>
      <c r="AQ539" s="3"/>
    </row>
    <row r="540" spans="5:43" x14ac:dyDescent="0.3">
      <c r="E540" s="352"/>
      <c r="F540" s="2" t="s">
        <v>984</v>
      </c>
      <c r="G540" t="s">
        <v>207</v>
      </c>
      <c r="J540" s="364">
        <f>J69</f>
        <v>4472740.9997048797</v>
      </c>
      <c r="K540" s="364">
        <f t="shared" ref="K540:Y540" si="162">K69</f>
        <v>0</v>
      </c>
      <c r="L540" s="364">
        <f t="shared" si="162"/>
        <v>44337.155401507771</v>
      </c>
      <c r="M540" s="364">
        <f t="shared" si="162"/>
        <v>0</v>
      </c>
      <c r="N540" s="364">
        <f t="shared" si="162"/>
        <v>253902.53763430205</v>
      </c>
      <c r="O540" s="364">
        <f t="shared" si="162"/>
        <v>450.15459635774067</v>
      </c>
      <c r="P540" s="364">
        <f t="shared" si="162"/>
        <v>489370.31514945655</v>
      </c>
      <c r="Q540" s="364">
        <f t="shared" si="162"/>
        <v>187359.28019489619</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186094.98087275602</v>
      </c>
      <c r="M541" s="364">
        <f t="shared" si="163"/>
        <v>0</v>
      </c>
      <c r="N541" s="364">
        <f t="shared" si="163"/>
        <v>379425.90788839856</v>
      </c>
      <c r="O541" s="364">
        <f t="shared" si="163"/>
        <v>2310.8362020654781</v>
      </c>
      <c r="P541" s="364">
        <f t="shared" si="163"/>
        <v>872966.60869106569</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236096.87171958454</v>
      </c>
      <c r="M542" s="101">
        <f t="shared" si="164"/>
        <v>0</v>
      </c>
      <c r="N542" s="101">
        <f t="shared" si="164"/>
        <v>204860.72679061376</v>
      </c>
      <c r="O542" s="101">
        <f t="shared" si="164"/>
        <v>4166.0590850317949</v>
      </c>
      <c r="P542" s="101">
        <f t="shared" si="164"/>
        <v>477615.51653981599</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761103.45410669909</v>
      </c>
      <c r="M543" s="101">
        <f t="shared" si="165"/>
        <v>0</v>
      </c>
      <c r="N543" s="101">
        <f t="shared" si="165"/>
        <v>201500.39426942827</v>
      </c>
      <c r="O543" s="101">
        <f t="shared" si="165"/>
        <v>47925.571887775201</v>
      </c>
      <c r="P543" s="101">
        <f t="shared" si="165"/>
        <v>1518132.8342692214</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654.93140614185506</v>
      </c>
      <c r="U545" s="131">
        <f t="shared" si="166"/>
        <v>0</v>
      </c>
      <c r="V545" s="131">
        <f t="shared" si="166"/>
        <v>27.058064434890188</v>
      </c>
      <c r="W545" s="131">
        <f t="shared" si="166"/>
        <v>0</v>
      </c>
      <c r="X545" s="131">
        <f t="shared" si="166"/>
        <v>316.31557457887271</v>
      </c>
      <c r="Y545" s="131">
        <f t="shared" si="166"/>
        <v>0</v>
      </c>
      <c r="AQ545" s="3"/>
    </row>
    <row r="546" spans="5:43" x14ac:dyDescent="0.3">
      <c r="E546" s="352"/>
      <c r="F546" s="2" t="s">
        <v>984</v>
      </c>
      <c r="G546" t="s">
        <v>212</v>
      </c>
      <c r="J546" s="364">
        <f>J70</f>
        <v>2316983.3909131573</v>
      </c>
      <c r="K546" s="364">
        <f t="shared" ref="K546:Y546" si="167">K70</f>
        <v>0</v>
      </c>
      <c r="L546" s="364">
        <f t="shared" si="167"/>
        <v>73254.274695125219</v>
      </c>
      <c r="M546" s="364">
        <f t="shared" si="167"/>
        <v>0</v>
      </c>
      <c r="N546" s="364">
        <f t="shared" si="167"/>
        <v>6461.3791307301226</v>
      </c>
      <c r="O546" s="364">
        <f t="shared" si="167"/>
        <v>14.227203377601226</v>
      </c>
      <c r="P546" s="364">
        <f t="shared" si="167"/>
        <v>2261.2124841732189</v>
      </c>
      <c r="Q546" s="364">
        <f t="shared" si="167"/>
        <v>29.475632524712577</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55284.145014072637</v>
      </c>
      <c r="M547" s="364">
        <f t="shared" si="168"/>
        <v>0</v>
      </c>
      <c r="N547" s="364">
        <f t="shared" si="168"/>
        <v>5226.3128944582313</v>
      </c>
      <c r="O547" s="364">
        <f t="shared" si="168"/>
        <v>34.145288106242944</v>
      </c>
      <c r="P547" s="364">
        <f t="shared" si="168"/>
        <v>1220.6903562725615</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28602.568054592724</v>
      </c>
      <c r="M548" s="101">
        <f t="shared" si="169"/>
        <v>0</v>
      </c>
      <c r="N548" s="101">
        <f t="shared" si="169"/>
        <v>1821.6194320933253</v>
      </c>
      <c r="O548" s="101">
        <f t="shared" si="169"/>
        <v>38.413449119523314</v>
      </c>
      <c r="P548" s="101">
        <f t="shared" si="169"/>
        <v>299.60559324766018</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28594.323457617986</v>
      </c>
      <c r="M549" s="101">
        <f t="shared" si="170"/>
        <v>0</v>
      </c>
      <c r="N549" s="101">
        <f t="shared" si="170"/>
        <v>1148.3224537912572</v>
      </c>
      <c r="O549" s="101">
        <f t="shared" si="170"/>
        <v>294.50310991634535</v>
      </c>
      <c r="P549" s="101">
        <f t="shared" si="170"/>
        <v>308.71522277208226</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280097.44685078936</v>
      </c>
      <c r="O552" s="364">
        <f t="shared" si="172"/>
        <v>437.55551930884275</v>
      </c>
      <c r="P552" s="364">
        <f t="shared" si="172"/>
        <v>472871.2108175414</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590737.67677829985</v>
      </c>
      <c r="O553" s="364">
        <f t="shared" si="173"/>
        <v>4357.8646747951016</v>
      </c>
      <c r="P553" s="364">
        <f t="shared" si="173"/>
        <v>782731.24384929566</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328231.20060753607</v>
      </c>
      <c r="O554" s="101">
        <f t="shared" si="174"/>
        <v>7959.9748765133081</v>
      </c>
      <c r="P554" s="101">
        <f t="shared" si="174"/>
        <v>409021.37951980095</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336818.43192775827</v>
      </c>
      <c r="O555" s="101">
        <f t="shared" si="175"/>
        <v>151572.09873412279</v>
      </c>
      <c r="P555" s="101">
        <f t="shared" si="175"/>
        <v>1246221.8227586662</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5805.3349058088652</v>
      </c>
      <c r="O558" s="364">
        <f t="shared" si="177"/>
        <v>0.84134381716200657</v>
      </c>
      <c r="P558" s="364">
        <f t="shared" si="177"/>
        <v>6132.593033999502</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12243.703374434506</v>
      </c>
      <c r="O559" s="364">
        <f t="shared" si="178"/>
        <v>8.3794223552683675</v>
      </c>
      <c r="P559" s="364">
        <f t="shared" si="178"/>
        <v>10151.119509316282</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6802.9611390122927</v>
      </c>
      <c r="O560" s="101">
        <f t="shared" si="179"/>
        <v>15.305659171430394</v>
      </c>
      <c r="P560" s="101">
        <f t="shared" si="179"/>
        <v>5304.5345231808924</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6980.9411752034039</v>
      </c>
      <c r="O561" s="101">
        <f t="shared" si="180"/>
        <v>291.44701071456973</v>
      </c>
      <c r="P561" s="101">
        <f t="shared" si="180"/>
        <v>16162.056590112155</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3604.9287740861882</v>
      </c>
      <c r="U563" s="131">
        <f t="shared" si="181"/>
        <v>0</v>
      </c>
      <c r="V563" s="131">
        <f t="shared" si="181"/>
        <v>199.32917063675237</v>
      </c>
      <c r="W563" s="131">
        <f t="shared" si="181"/>
        <v>0</v>
      </c>
      <c r="X563" s="131">
        <f t="shared" si="181"/>
        <v>26105.589426777409</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70388.252001957808</v>
      </c>
      <c r="O564" s="364">
        <f t="shared" si="182"/>
        <v>120.35421296383187</v>
      </c>
      <c r="P564" s="364">
        <f t="shared" si="182"/>
        <v>106158.57836800472</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105186.52814327805</v>
      </c>
      <c r="O565" s="364">
        <f t="shared" si="183"/>
        <v>617.82968481987496</v>
      </c>
      <c r="P565" s="364">
        <f t="shared" si="183"/>
        <v>189371.71150865365</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56792.612618196406</v>
      </c>
      <c r="O566" s="101">
        <f t="shared" si="184"/>
        <v>1113.8457018916126</v>
      </c>
      <c r="P566" s="101">
        <f t="shared" si="184"/>
        <v>103608.62249456655</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55861.042833524734</v>
      </c>
      <c r="O567" s="364">
        <f t="shared" si="185"/>
        <v>12813.474597537663</v>
      </c>
      <c r="P567" s="364">
        <f t="shared" si="185"/>
        <v>329326.9298743431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1.4162400381651923</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11244.916691828073</v>
      </c>
      <c r="K572" s="364">
        <f t="shared" ref="K572:Y572" si="187">K114</f>
        <v>0</v>
      </c>
      <c r="L572" s="364">
        <f t="shared" si="187"/>
        <v>25.345746314499099</v>
      </c>
      <c r="M572" s="364">
        <f t="shared" si="187"/>
        <v>0</v>
      </c>
      <c r="N572" s="364">
        <f t="shared" si="187"/>
        <v>554.5724790936348</v>
      </c>
      <c r="O572" s="364">
        <f t="shared" si="187"/>
        <v>0</v>
      </c>
      <c r="P572" s="364">
        <f t="shared" si="187"/>
        <v>0</v>
      </c>
      <c r="Q572" s="364">
        <f t="shared" si="187"/>
        <v>4.4788941885141398</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106.38292269517217</v>
      </c>
      <c r="M573" s="364">
        <f t="shared" si="188"/>
        <v>0</v>
      </c>
      <c r="N573" s="364">
        <f t="shared" si="188"/>
        <v>828.73991071759519</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134.96696759323282</v>
      </c>
      <c r="M574" s="101">
        <f t="shared" si="189"/>
        <v>0</v>
      </c>
      <c r="N574" s="101">
        <f t="shared" si="189"/>
        <v>447.45563468462888</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435.09185224411988</v>
      </c>
      <c r="M575" s="101">
        <f t="shared" si="190"/>
        <v>0</v>
      </c>
      <c r="N575" s="101">
        <f t="shared" si="190"/>
        <v>440.11601549761281</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7.6951102681025541</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31905.391196577795</v>
      </c>
      <c r="K578" s="364">
        <f t="shared" ref="K578:Y578" si="192">K115</f>
        <v>0</v>
      </c>
      <c r="L578" s="364">
        <f t="shared" si="192"/>
        <v>108.92045730750806</v>
      </c>
      <c r="M578" s="364">
        <f t="shared" si="192"/>
        <v>0</v>
      </c>
      <c r="N578" s="364">
        <f t="shared" si="192"/>
        <v>2064.9906269954017</v>
      </c>
      <c r="O578" s="364">
        <f t="shared" si="192"/>
        <v>0</v>
      </c>
      <c r="P578" s="364">
        <f t="shared" si="192"/>
        <v>0</v>
      </c>
      <c r="Q578" s="364">
        <f t="shared" si="192"/>
        <v>207.65367753570459</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457.16849075534611</v>
      </c>
      <c r="M579" s="364">
        <f t="shared" si="193"/>
        <v>0</v>
      </c>
      <c r="N579" s="364">
        <f t="shared" si="193"/>
        <v>3085.8728342339809</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580.00516730702805</v>
      </c>
      <c r="M580" s="101">
        <f t="shared" si="194"/>
        <v>0</v>
      </c>
      <c r="N580" s="101">
        <f t="shared" si="194"/>
        <v>1666.1333305434889</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1869.7576677823238</v>
      </c>
      <c r="M581" s="101">
        <f t="shared" si="195"/>
        <v>0</v>
      </c>
      <c r="N581" s="101">
        <f t="shared" si="195"/>
        <v>1638.8037290968496</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3.9412575596031192</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49515.527633638289</v>
      </c>
      <c r="K584" s="364">
        <f t="shared" ref="K584:Y584" si="197">K116</f>
        <v>0</v>
      </c>
      <c r="L584" s="364">
        <f t="shared" si="197"/>
        <v>107.1605759851722</v>
      </c>
      <c r="M584" s="364">
        <f t="shared" si="197"/>
        <v>0</v>
      </c>
      <c r="N584" s="364">
        <f t="shared" si="197"/>
        <v>2862.7335648077615</v>
      </c>
      <c r="O584" s="364">
        <f t="shared" si="197"/>
        <v>0</v>
      </c>
      <c r="P584" s="364">
        <f t="shared" si="197"/>
        <v>0</v>
      </c>
      <c r="Q584" s="364">
        <f t="shared" si="197"/>
        <v>324.70153315126709</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449.78179492308999</v>
      </c>
      <c r="M585" s="364">
        <f t="shared" si="198"/>
        <v>0</v>
      </c>
      <c r="N585" s="364">
        <f t="shared" si="198"/>
        <v>4278.0008895942292</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570.63373896349719</v>
      </c>
      <c r="M586" s="101">
        <f t="shared" si="199"/>
        <v>0</v>
      </c>
      <c r="N586" s="101">
        <f t="shared" si="199"/>
        <v>2309.7905367889166</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1839.54707485822</v>
      </c>
      <c r="M587" s="101">
        <f t="shared" si="200"/>
        <v>0</v>
      </c>
      <c r="N587" s="101">
        <f t="shared" si="200"/>
        <v>2271.9030198426772</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30904.405938754266</v>
      </c>
      <c r="K590" s="364">
        <f t="shared" ref="K590:Y590" si="202">K117</f>
        <v>0</v>
      </c>
      <c r="L590" s="364">
        <f t="shared" si="202"/>
        <v>204.13858265677618</v>
      </c>
      <c r="M590" s="364">
        <f t="shared" si="202"/>
        <v>0</v>
      </c>
      <c r="N590" s="364">
        <f t="shared" si="202"/>
        <v>39.077594674274273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154.06100263136565</v>
      </c>
      <c r="M591" s="364">
        <f t="shared" si="203"/>
        <v>0</v>
      </c>
      <c r="N591" s="364">
        <f t="shared" si="203"/>
        <v>31.608072022774834</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79.707125997892078</v>
      </c>
      <c r="M592" s="101">
        <f t="shared" si="204"/>
        <v>0</v>
      </c>
      <c r="N592" s="101">
        <f t="shared" si="204"/>
        <v>11.016921368933966</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79.68415067873147</v>
      </c>
      <c r="M593" s="101">
        <f t="shared" si="205"/>
        <v>0</v>
      </c>
      <c r="N593" s="101">
        <f t="shared" si="205"/>
        <v>6.9449073482168764</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3191.8406087588619</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6731.7304283365711</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3740.3471075511425</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3838.2026001765089</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8.6021462198396907</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18.142299868668054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10.080394567265232</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10.344119282612207</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741.93247749313116</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1108.7262320716898</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598.6266540892949</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588.80737518065018</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2.405417066698996</v>
      </c>
      <c r="U615" s="131">
        <f t="shared" si="221"/>
        <v>0</v>
      </c>
      <c r="V615" s="131">
        <f t="shared" si="221"/>
        <v>0</v>
      </c>
      <c r="W615" s="131">
        <f t="shared" si="221"/>
        <v>0</v>
      </c>
      <c r="X615" s="131">
        <f t="shared" si="221"/>
        <v>5.5315659252622229</v>
      </c>
      <c r="Y615" s="131">
        <f t="shared" si="221"/>
        <v>0</v>
      </c>
      <c r="AQ615" s="3"/>
    </row>
    <row r="616" spans="4:43" x14ac:dyDescent="0.3">
      <c r="E616" s="352"/>
      <c r="F616" s="2" t="s">
        <v>984</v>
      </c>
      <c r="G616" t="s">
        <v>207</v>
      </c>
      <c r="J616" s="364">
        <f>J161</f>
        <v>23494.309373783628</v>
      </c>
      <c r="K616" s="364">
        <f t="shared" ref="K616:Y616" si="222">K161</f>
        <v>0</v>
      </c>
      <c r="L616" s="364">
        <f t="shared" si="222"/>
        <v>134.22688975140395</v>
      </c>
      <c r="M616" s="364">
        <f t="shared" si="222"/>
        <v>0</v>
      </c>
      <c r="N616" s="364">
        <f t="shared" si="222"/>
        <v>5092.3678206961267</v>
      </c>
      <c r="O616" s="364">
        <f t="shared" si="222"/>
        <v>11.470696027676713</v>
      </c>
      <c r="P616" s="364">
        <f t="shared" si="222"/>
        <v>1505.4198786766365</v>
      </c>
      <c r="Q616" s="364">
        <f t="shared" si="222"/>
        <v>4.7499448082760933</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563.38640254867573</v>
      </c>
      <c r="M617" s="364">
        <f t="shared" si="223"/>
        <v>0</v>
      </c>
      <c r="N617" s="364">
        <f t="shared" si="223"/>
        <v>7609.9132433730265</v>
      </c>
      <c r="O617" s="364">
        <f t="shared" si="223"/>
        <v>58.883991984342245</v>
      </c>
      <c r="P617" s="364">
        <f t="shared" si="223"/>
        <v>2685.4536236900685</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714.76278719221432</v>
      </c>
      <c r="M618" s="101">
        <f t="shared" si="224"/>
        <v>0</v>
      </c>
      <c r="N618" s="101">
        <f t="shared" si="224"/>
        <v>4108.7662319291576</v>
      </c>
      <c r="O618" s="101">
        <f t="shared" si="224"/>
        <v>106.1581905069866</v>
      </c>
      <c r="P618" s="101">
        <f t="shared" si="224"/>
        <v>1469.2593128454439</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2304.1746476211338</v>
      </c>
      <c r="M619" s="101">
        <f t="shared" si="225"/>
        <v>0</v>
      </c>
      <c r="N619" s="101">
        <f t="shared" si="225"/>
        <v>4041.3700989201598</v>
      </c>
      <c r="O619" s="101">
        <f t="shared" si="225"/>
        <v>1221.2241561571352</v>
      </c>
      <c r="P619" s="101">
        <f t="shared" si="225"/>
        <v>4670.1389038740672</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13.065209505688999</v>
      </c>
      <c r="U621" s="131">
        <f t="shared" si="226"/>
        <v>0</v>
      </c>
      <c r="V621" s="131">
        <f t="shared" si="226"/>
        <v>0</v>
      </c>
      <c r="W621" s="131">
        <f t="shared" si="226"/>
        <v>0</v>
      </c>
      <c r="X621" s="131">
        <f t="shared" si="226"/>
        <v>3.5193669404444461E-2</v>
      </c>
      <c r="Y621" s="131">
        <f t="shared" si="226"/>
        <v>0</v>
      </c>
      <c r="AQ621" s="3"/>
    </row>
    <row r="622" spans="4:43" x14ac:dyDescent="0.3">
      <c r="E622" s="352"/>
      <c r="F622" s="2" t="s">
        <v>984</v>
      </c>
      <c r="G622" t="s">
        <v>207</v>
      </c>
      <c r="J622" s="364">
        <f>J162</f>
        <v>66581.853503650185</v>
      </c>
      <c r="K622" s="364">
        <f t="shared" ref="K622:Y622" si="227">K162</f>
        <v>0</v>
      </c>
      <c r="L622" s="364">
        <f t="shared" si="227"/>
        <v>560.86101090414024</v>
      </c>
      <c r="M622" s="364">
        <f t="shared" si="227"/>
        <v>0</v>
      </c>
      <c r="N622" s="364">
        <f t="shared" si="227"/>
        <v>18174.481136935185</v>
      </c>
      <c r="O622" s="364">
        <f t="shared" si="227"/>
        <v>43.278708143533713</v>
      </c>
      <c r="P622" s="364">
        <f t="shared" si="227"/>
        <v>5500.5249681367704</v>
      </c>
      <c r="Q622" s="364">
        <f t="shared" si="227"/>
        <v>310.64116500904521</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2354.0846982919243</v>
      </c>
      <c r="M623" s="364">
        <f t="shared" si="228"/>
        <v>0</v>
      </c>
      <c r="N623" s="364">
        <f t="shared" si="228"/>
        <v>27159.511953025001</v>
      </c>
      <c r="O623" s="364">
        <f t="shared" si="228"/>
        <v>222.16813149504119</v>
      </c>
      <c r="P623" s="364">
        <f t="shared" si="228"/>
        <v>9812.1493658404652</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2986.6041008902475</v>
      </c>
      <c r="M624" s="101">
        <f t="shared" si="229"/>
        <v>0</v>
      </c>
      <c r="N624" s="101">
        <f t="shared" si="229"/>
        <v>14664.04175966706</v>
      </c>
      <c r="O624" s="101">
        <f t="shared" si="229"/>
        <v>400.53274299241258</v>
      </c>
      <c r="P624" s="101">
        <f t="shared" si="229"/>
        <v>5368.4009686906647</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9627.8899448384436</v>
      </c>
      <c r="M625" s="101">
        <f t="shared" si="230"/>
        <v>0</v>
      </c>
      <c r="N625" s="101">
        <f t="shared" si="230"/>
        <v>14423.507338116386</v>
      </c>
      <c r="O625" s="101">
        <f t="shared" si="230"/>
        <v>4607.6544705424303</v>
      </c>
      <c r="P625" s="101">
        <f t="shared" si="230"/>
        <v>17063.821203163487</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30.585567519526965</v>
      </c>
      <c r="U627" s="131">
        <f t="shared" si="231"/>
        <v>0</v>
      </c>
      <c r="V627" s="131">
        <f t="shared" si="231"/>
        <v>0</v>
      </c>
      <c r="W627" s="131">
        <f t="shared" si="231"/>
        <v>0</v>
      </c>
      <c r="X627" s="131">
        <f t="shared" si="231"/>
        <v>0</v>
      </c>
      <c r="Y627" s="131">
        <f t="shared" si="231"/>
        <v>0</v>
      </c>
      <c r="AQ627" s="3"/>
    </row>
    <row r="628" spans="5:43" x14ac:dyDescent="0.3">
      <c r="E628" s="352"/>
      <c r="F628" s="2" t="s">
        <v>984</v>
      </c>
      <c r="G628" t="s">
        <v>207</v>
      </c>
      <c r="J628" s="364">
        <f>J163</f>
        <v>103298.46470504548</v>
      </c>
      <c r="K628" s="364">
        <f t="shared" ref="K628:Y628" si="232">K163</f>
        <v>0</v>
      </c>
      <c r="L628" s="364">
        <f t="shared" si="232"/>
        <v>526.97664209102822</v>
      </c>
      <c r="M628" s="364">
        <f t="shared" si="232"/>
        <v>0</v>
      </c>
      <c r="N628" s="364">
        <f t="shared" si="232"/>
        <v>21560.861947820267</v>
      </c>
      <c r="O628" s="364">
        <f t="shared" si="232"/>
        <v>58.722639272901716</v>
      </c>
      <c r="P628" s="364">
        <f t="shared" si="232"/>
        <v>7565.2122379166958</v>
      </c>
      <c r="Q628" s="364">
        <f t="shared" si="232"/>
        <v>517.68074529552484</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2211.862877585153</v>
      </c>
      <c r="M629" s="364">
        <f t="shared" si="233"/>
        <v>0</v>
      </c>
      <c r="N629" s="364">
        <f t="shared" si="233"/>
        <v>32220.03882131707</v>
      </c>
      <c r="O629" s="364">
        <f t="shared" si="233"/>
        <v>301.44843973738506</v>
      </c>
      <c r="P629" s="364">
        <f t="shared" si="233"/>
        <v>13495.255978788438</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2806.1686759171712</v>
      </c>
      <c r="M630" s="101">
        <f t="shared" si="234"/>
        <v>0</v>
      </c>
      <c r="N630" s="101">
        <f t="shared" si="234"/>
        <v>17396.335972129404</v>
      </c>
      <c r="O630" s="101">
        <f t="shared" si="234"/>
        <v>543.46215015762846</v>
      </c>
      <c r="P630" s="101">
        <f t="shared" si="234"/>
        <v>7383.4939286058006</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9046.2218177260784</v>
      </c>
      <c r="M631" s="101">
        <f t="shared" si="235"/>
        <v>0</v>
      </c>
      <c r="N631" s="101">
        <f t="shared" si="235"/>
        <v>17110.983701675126</v>
      </c>
      <c r="O631" s="101">
        <f t="shared" si="235"/>
        <v>6251.8878907031922</v>
      </c>
      <c r="P631" s="101">
        <f t="shared" si="235"/>
        <v>23468.928827628395</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2.7440506140904959</v>
      </c>
      <c r="U633" s="131">
        <f t="shared" si="236"/>
        <v>0</v>
      </c>
      <c r="V633" s="131">
        <f t="shared" si="236"/>
        <v>0</v>
      </c>
      <c r="W633" s="131">
        <f t="shared" si="236"/>
        <v>0</v>
      </c>
      <c r="X633" s="131">
        <f t="shared" si="236"/>
        <v>0.33569155719989663</v>
      </c>
      <c r="Y633" s="131">
        <f t="shared" si="236"/>
        <v>0</v>
      </c>
      <c r="AQ633" s="3"/>
    </row>
    <row r="634" spans="5:43" x14ac:dyDescent="0.3">
      <c r="E634" s="352"/>
      <c r="F634" s="2" t="s">
        <v>984</v>
      </c>
      <c r="G634" t="s">
        <v>212</v>
      </c>
      <c r="J634" s="364">
        <f>J164</f>
        <v>65699.326539455738</v>
      </c>
      <c r="K634" s="364">
        <f t="shared" ref="K634:Y634" si="237">K164</f>
        <v>0</v>
      </c>
      <c r="L634" s="364">
        <f t="shared" si="237"/>
        <v>674.38476219834467</v>
      </c>
      <c r="M634" s="364">
        <f t="shared" si="237"/>
        <v>0</v>
      </c>
      <c r="N634" s="364">
        <f t="shared" si="237"/>
        <v>278.94771546863126</v>
      </c>
      <c r="O634" s="364">
        <f t="shared" si="237"/>
        <v>0.86358747870005459</v>
      </c>
      <c r="P634" s="364">
        <f t="shared" si="237"/>
        <v>27.560496628623962</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508.95029872072712</v>
      </c>
      <c r="M635" s="364">
        <f t="shared" si="238"/>
        <v>0</v>
      </c>
      <c r="N635" s="364">
        <f t="shared" si="238"/>
        <v>225.62799871931324</v>
      </c>
      <c r="O635" s="364">
        <f t="shared" si="238"/>
        <v>2.0726099488801308</v>
      </c>
      <c r="P635" s="364">
        <f t="shared" si="238"/>
        <v>14.878226917690466</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263.31754885346095</v>
      </c>
      <c r="M636" s="101">
        <f t="shared" si="239"/>
        <v>0</v>
      </c>
      <c r="N636" s="101">
        <f t="shared" si="239"/>
        <v>78.642124034947344</v>
      </c>
      <c r="O636" s="101">
        <f t="shared" si="239"/>
        <v>2.3316861924901473</v>
      </c>
      <c r="P636" s="101">
        <f t="shared" si="239"/>
        <v>3.6517041191014741</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263.24164842862751</v>
      </c>
      <c r="M637" s="101">
        <f t="shared" si="240"/>
        <v>0</v>
      </c>
      <c r="N637" s="101">
        <f t="shared" si="240"/>
        <v>49.574853700034836</v>
      </c>
      <c r="O637" s="101">
        <f t="shared" si="240"/>
        <v>17.876260809091129</v>
      </c>
      <c r="P637" s="101">
        <f t="shared" si="240"/>
        <v>3.7627356632633431</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23790.983588386411</v>
      </c>
      <c r="O640" s="364">
        <f t="shared" si="242"/>
        <v>39.604595471054651</v>
      </c>
      <c r="P640" s="364">
        <f t="shared" si="242"/>
        <v>9724.219148420696</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50176.217353244472</v>
      </c>
      <c r="O641" s="364">
        <f t="shared" si="243"/>
        <v>394.4447274610601</v>
      </c>
      <c r="P641" s="364">
        <f t="shared" si="243"/>
        <v>16096.243491641466</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27879.379818160778</v>
      </c>
      <c r="O642" s="101">
        <f t="shared" si="244"/>
        <v>720.48362100890699</v>
      </c>
      <c r="P642" s="101">
        <f t="shared" si="244"/>
        <v>8411.1983133069025</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28608.764115326172</v>
      </c>
      <c r="O643" s="101">
        <f t="shared" si="245"/>
        <v>13719.291358833447</v>
      </c>
      <c r="P643" s="101">
        <f t="shared" si="245"/>
        <v>25627.557429639197</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110.86359894209711</v>
      </c>
      <c r="O646" s="364">
        <f t="shared" si="247"/>
        <v>0</v>
      </c>
      <c r="P646" s="364">
        <f t="shared" si="247"/>
        <v>105.26931210608977</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233.81614368382117</v>
      </c>
      <c r="O647" s="364">
        <f t="shared" si="248"/>
        <v>0</v>
      </c>
      <c r="P647" s="364">
        <f t="shared" si="248"/>
        <v>174.24951597603749</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129.91511559125925</v>
      </c>
      <c r="O648" s="101">
        <f t="shared" si="249"/>
        <v>0</v>
      </c>
      <c r="P648" s="101">
        <f t="shared" si="249"/>
        <v>91.055235069802407</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133.31397330957071</v>
      </c>
      <c r="O649" s="101">
        <f t="shared" si="250"/>
        <v>0</v>
      </c>
      <c r="P649" s="101">
        <f t="shared" si="250"/>
        <v>277.43053713629803</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6.2683321206657237</v>
      </c>
      <c r="U651" s="131">
        <f t="shared" si="251"/>
        <v>0</v>
      </c>
      <c r="V651" s="131">
        <f t="shared" si="251"/>
        <v>0</v>
      </c>
      <c r="W651" s="131">
        <f t="shared" si="251"/>
        <v>0</v>
      </c>
      <c r="X651" s="131">
        <f t="shared" si="251"/>
        <v>2.5011575186284043</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2042.4897222182178</v>
      </c>
      <c r="O652" s="364">
        <f t="shared" si="252"/>
        <v>14.235001373728778</v>
      </c>
      <c r="P652" s="364">
        <f t="shared" si="252"/>
        <v>261.04167046155914</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3052.248017786932</v>
      </c>
      <c r="O653" s="364">
        <f t="shared" si="253"/>
        <v>73.074354404064792</v>
      </c>
      <c r="P653" s="364">
        <f t="shared" si="253"/>
        <v>465.66098256344367</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1647.9785229978493</v>
      </c>
      <c r="O654" s="101">
        <f t="shared" si="254"/>
        <v>131.74108912426547</v>
      </c>
      <c r="P654" s="101">
        <f t="shared" si="254"/>
        <v>254.77138358471282</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1620.9467150383618</v>
      </c>
      <c r="O655" s="364">
        <f t="shared" si="255"/>
        <v>1515.5250822254236</v>
      </c>
      <c r="P655" s="364">
        <f t="shared" si="255"/>
        <v>809.80786690984269</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3.6115984849117162E-2</v>
      </c>
      <c r="L665" s="343">
        <f>'Inputs by customer type'!L169</f>
        <v>0.15158851416680294</v>
      </c>
      <c r="M665" s="343">
        <f>'Inputs by customer type'!M169</f>
        <v>0.19231885683082187</v>
      </c>
      <c r="N665" s="343">
        <f>'Inputs by customer type'!N169</f>
        <v>0.61997664415325793</v>
      </c>
      <c r="AQ665" s="3"/>
    </row>
    <row r="666" spans="3:43" x14ac:dyDescent="0.3">
      <c r="E666" s="32"/>
      <c r="F666" s="311" t="s">
        <v>248</v>
      </c>
      <c r="G666" s="311" t="s">
        <v>167</v>
      </c>
      <c r="H666" s="311"/>
      <c r="I666" s="311"/>
      <c r="J666" s="344">
        <f>'Inputs by customer type'!J170</f>
        <v>0</v>
      </c>
      <c r="K666" s="344">
        <f>'Inputs by customer type'!K170</f>
        <v>3.6115984849117162E-2</v>
      </c>
      <c r="L666" s="344">
        <f>'Inputs by customer type'!L170</f>
        <v>0.15158851416680294</v>
      </c>
      <c r="M666" s="344">
        <f>'Inputs by customer type'!M170</f>
        <v>0.19231885683082187</v>
      </c>
      <c r="N666" s="344">
        <f>'Inputs by customer type'!N170</f>
        <v>0.61997664415325793</v>
      </c>
      <c r="AQ666" s="3"/>
    </row>
    <row r="667" spans="3:43" x14ac:dyDescent="0.3">
      <c r="E667" s="32"/>
      <c r="F667" s="37" t="s">
        <v>249</v>
      </c>
      <c r="G667" s="37" t="s">
        <v>167</v>
      </c>
      <c r="H667" s="37"/>
      <c r="I667" s="37"/>
      <c r="J667" s="345">
        <f>'Inputs by customer type'!J171</f>
        <v>0</v>
      </c>
      <c r="K667" s="345">
        <f>'Inputs by customer type'!K171</f>
        <v>3.6115984849117162E-2</v>
      </c>
      <c r="L667" s="345">
        <f>'Inputs by customer type'!L171</f>
        <v>0.15158851416680294</v>
      </c>
      <c r="M667" s="345">
        <f>'Inputs by customer type'!M171</f>
        <v>0.19231885683082187</v>
      </c>
      <c r="N667" s="345">
        <f>'Inputs by customer type'!N171</f>
        <v>0.61997664415325793</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3.6115984849117162E-2</v>
      </c>
      <c r="L670" s="343">
        <f>'Inputs by customer type'!L174</f>
        <v>0.15158851416680294</v>
      </c>
      <c r="M670" s="343">
        <f>'Inputs by customer type'!M174</f>
        <v>0.19231885683082187</v>
      </c>
      <c r="N670" s="343">
        <f>'Inputs by customer type'!N174</f>
        <v>0.61997664415325793</v>
      </c>
      <c r="AQ670" s="3"/>
    </row>
    <row r="671" spans="3:43" x14ac:dyDescent="0.3">
      <c r="E671" s="32"/>
      <c r="F671" s="311" t="s">
        <v>248</v>
      </c>
      <c r="G671" s="311" t="s">
        <v>167</v>
      </c>
      <c r="H671" s="311"/>
      <c r="I671" s="311"/>
      <c r="J671" s="344">
        <f>'Inputs by customer type'!J175</f>
        <v>0</v>
      </c>
      <c r="K671" s="344">
        <f>'Inputs by customer type'!K175</f>
        <v>3.6115984849117162E-2</v>
      </c>
      <c r="L671" s="344">
        <f>'Inputs by customer type'!L175</f>
        <v>0.15158851416680294</v>
      </c>
      <c r="M671" s="344">
        <f>'Inputs by customer type'!M175</f>
        <v>0.19231885683082187</v>
      </c>
      <c r="N671" s="344">
        <f>'Inputs by customer type'!N175</f>
        <v>0.61997664415325793</v>
      </c>
      <c r="AQ671" s="3"/>
    </row>
    <row r="672" spans="3:43" x14ac:dyDescent="0.3">
      <c r="E672" s="32"/>
      <c r="F672" s="37" t="s">
        <v>249</v>
      </c>
      <c r="G672" s="37" t="s">
        <v>167</v>
      </c>
      <c r="H672" s="37"/>
      <c r="I672" s="37"/>
      <c r="J672" s="345">
        <f>'Inputs by customer type'!J176</f>
        <v>0</v>
      </c>
      <c r="K672" s="345">
        <f>'Inputs by customer type'!K176</f>
        <v>3.6115984849117162E-2</v>
      </c>
      <c r="L672" s="345">
        <f>'Inputs by customer type'!L176</f>
        <v>0.15158851416680294</v>
      </c>
      <c r="M672" s="345">
        <f>'Inputs by customer type'!M176</f>
        <v>0.19231885683082187</v>
      </c>
      <c r="N672" s="345">
        <f>'Inputs by customer type'!N176</f>
        <v>0.61997664415325793</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3.6115984849117162E-2</v>
      </c>
      <c r="L675" s="343">
        <f>'Inputs by customer type'!L179</f>
        <v>0.15158851416680294</v>
      </c>
      <c r="M675" s="343">
        <f>'Inputs by customer type'!M179</f>
        <v>0.19231885683082187</v>
      </c>
      <c r="N675" s="343">
        <f>'Inputs by customer type'!N179</f>
        <v>0.61997664415325793</v>
      </c>
      <c r="AQ675" s="3"/>
    </row>
    <row r="676" spans="5:43" x14ac:dyDescent="0.3">
      <c r="F676" s="311" t="s">
        <v>248</v>
      </c>
      <c r="G676" s="311" t="s">
        <v>167</v>
      </c>
      <c r="H676" s="311"/>
      <c r="I676" s="311"/>
      <c r="J676" s="344">
        <f>'Inputs by customer type'!J180</f>
        <v>0</v>
      </c>
      <c r="K676" s="344">
        <f>'Inputs by customer type'!K180</f>
        <v>3.6115984849117162E-2</v>
      </c>
      <c r="L676" s="344">
        <f>'Inputs by customer type'!L180</f>
        <v>0.15158851416680294</v>
      </c>
      <c r="M676" s="344">
        <f>'Inputs by customer type'!M180</f>
        <v>0.19231885683082187</v>
      </c>
      <c r="N676" s="344">
        <f>'Inputs by customer type'!N180</f>
        <v>0.61997664415325793</v>
      </c>
      <c r="AQ676" s="3"/>
    </row>
    <row r="677" spans="5:43" x14ac:dyDescent="0.3">
      <c r="F677" s="37" t="s">
        <v>249</v>
      </c>
      <c r="G677" s="37" t="s">
        <v>167</v>
      </c>
      <c r="H677" s="37"/>
      <c r="I677" s="37"/>
      <c r="J677" s="345">
        <f>'Inputs by customer type'!J181</f>
        <v>0</v>
      </c>
      <c r="K677" s="345">
        <f>'Inputs by customer type'!K181</f>
        <v>3.6115984849117162E-2</v>
      </c>
      <c r="L677" s="345">
        <f>'Inputs by customer type'!L181</f>
        <v>0.15158851416680294</v>
      </c>
      <c r="M677" s="345">
        <f>'Inputs by customer type'!M181</f>
        <v>0.19231885683082187</v>
      </c>
      <c r="N677" s="345">
        <f>'Inputs by customer type'!N181</f>
        <v>0.61997664415325793</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4.6095546866660779</v>
      </c>
      <c r="L680" s="367">
        <f t="shared" si="256"/>
        <v>19.347542337320878</v>
      </c>
      <c r="M680" s="367">
        <f t="shared" si="256"/>
        <v>24.546036652256699</v>
      </c>
      <c r="N680" s="367">
        <f t="shared" si="256"/>
        <v>79.128847174439315</v>
      </c>
      <c r="AQ680" s="3"/>
    </row>
    <row r="681" spans="5:43" x14ac:dyDescent="0.3">
      <c r="F681" s="311" t="s">
        <v>248</v>
      </c>
      <c r="G681" s="311" t="s">
        <v>207</v>
      </c>
      <c r="H681" s="311"/>
      <c r="I681" s="311"/>
      <c r="J681" s="366">
        <f t="shared" si="256"/>
        <v>0</v>
      </c>
      <c r="K681" s="366">
        <f t="shared" si="256"/>
        <v>34.662766578888473</v>
      </c>
      <c r="L681" s="366">
        <f t="shared" si="256"/>
        <v>145.48896574622586</v>
      </c>
      <c r="M681" s="366">
        <f t="shared" si="256"/>
        <v>184.58041974752913</v>
      </c>
      <c r="N681" s="366">
        <f t="shared" si="256"/>
        <v>595.03031110536904</v>
      </c>
      <c r="AQ681" s="3"/>
    </row>
    <row r="682" spans="5:43" x14ac:dyDescent="0.3">
      <c r="F682" s="37" t="s">
        <v>249</v>
      </c>
      <c r="G682" s="37" t="s">
        <v>207</v>
      </c>
      <c r="H682" s="37"/>
      <c r="I682" s="37"/>
      <c r="J682" s="368">
        <f t="shared" si="256"/>
        <v>0</v>
      </c>
      <c r="K682" s="368">
        <f t="shared" si="256"/>
        <v>105.84038273121914</v>
      </c>
      <c r="L682" s="368">
        <f t="shared" si="256"/>
        <v>444.24058831842842</v>
      </c>
      <c r="M682" s="368">
        <f t="shared" si="256"/>
        <v>563.60366464995604</v>
      </c>
      <c r="N682" s="368">
        <f t="shared" si="256"/>
        <v>1816.8842847767914</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145.11270399677369</v>
      </c>
      <c r="L685" s="89">
        <f t="shared" ref="L685:N685" si="257">SUM(L680:L682)</f>
        <v>609.07709640197515</v>
      </c>
      <c r="M685" s="89">
        <f t="shared" si="257"/>
        <v>772.73012104974191</v>
      </c>
      <c r="N685" s="89">
        <f t="shared" si="257"/>
        <v>2491.0434430565997</v>
      </c>
      <c r="AQ685" s="3"/>
    </row>
    <row r="686" spans="5:43" x14ac:dyDescent="0.3">
      <c r="J686" s="89"/>
      <c r="K686" s="89"/>
      <c r="L686" s="89"/>
      <c r="M686" s="89"/>
      <c r="N686" s="89"/>
      <c r="AQ686" s="3"/>
    </row>
    <row r="687" spans="5:43" x14ac:dyDescent="0.3">
      <c r="E687" t="s">
        <v>1041</v>
      </c>
      <c r="G687" t="s">
        <v>207</v>
      </c>
      <c r="H687" s="89">
        <f>SUM(J685:N685)</f>
        <v>4017.9633645050903</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3.6115984849117169E-2</v>
      </c>
      <c r="L689" s="111">
        <f>IF($H687 &lt;&gt; 0, L685/$H687, 0)</f>
        <v>0.15158851416680297</v>
      </c>
      <c r="M689" s="111">
        <f>IF($H687 &lt;&gt; 0, M685/$H687, 0)</f>
        <v>0.19231885683082189</v>
      </c>
      <c r="N689" s="111">
        <f>IF($H687 &lt;&gt; 0, N685/$H687, 0)</f>
        <v>0.61997664415325804</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3">
      <c r="F25" s="28" t="s">
        <v>466</v>
      </c>
      <c r="G25" t="s">
        <v>147</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3">
      <c r="F26" s="67" t="s">
        <v>257</v>
      </c>
      <c r="G26" s="37" t="s">
        <v>147</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927789.68137949496</v>
      </c>
      <c r="K31" s="124">
        <f>'Volume adjustments'!K238</f>
        <v>79.092618502232185</v>
      </c>
      <c r="L31" s="124">
        <f>'Volume adjustments'!L238</f>
        <v>294287.74014607264</v>
      </c>
      <c r="M31" s="124">
        <f>'Volume adjustments'!M238</f>
        <v>127.63198085068298</v>
      </c>
      <c r="N31" s="124">
        <f>'Volume adjustments'!N238</f>
        <v>266232.7636419888</v>
      </c>
      <c r="O31" s="124">
        <f>'Volume adjustments'!O238</f>
        <v>21261.117060932927</v>
      </c>
      <c r="P31" s="124">
        <f>'Volume adjustments'!P238</f>
        <v>666327.20952871651</v>
      </c>
      <c r="Q31" s="124">
        <f>'Volume adjustments'!Q238</f>
        <v>9663.507546369221</v>
      </c>
      <c r="R31" s="124">
        <f>'Volume adjustments'!R238</f>
        <v>125.45917108391521</v>
      </c>
      <c r="S31" s="124">
        <f>'Volume adjustments'!S238</f>
        <v>0</v>
      </c>
      <c r="T31" s="124">
        <f>'Volume adjustments'!T238</f>
        <v>4280.342572253674</v>
      </c>
      <c r="U31" s="124">
        <f>'Volume adjustments'!U238</f>
        <v>0</v>
      </c>
      <c r="V31" s="124">
        <f>'Volume adjustments'!V238</f>
        <v>907.20921076491038</v>
      </c>
      <c r="W31" s="124">
        <f>'Volume adjustments'!W238</f>
        <v>0</v>
      </c>
      <c r="X31" s="124">
        <f>'Volume adjustments'!X238</f>
        <v>81192.371997792652</v>
      </c>
      <c r="Y31" s="124">
        <f>'Volume adjustments'!Y238</f>
        <v>0</v>
      </c>
    </row>
    <row r="32" spans="3:27" x14ac:dyDescent="0.3">
      <c r="F32" s="28" t="s">
        <v>157</v>
      </c>
      <c r="G32" s="28" t="s">
        <v>207</v>
      </c>
      <c r="J32" s="120">
        <f>'Volume adjustments'!J249</f>
        <v>2756277.0104804463</v>
      </c>
      <c r="K32" s="120">
        <f>'Volume adjustments'!K249</f>
        <v>3392.6048671577928</v>
      </c>
      <c r="L32" s="120">
        <f>'Volume adjustments'!L249</f>
        <v>1208294.0028481481</v>
      </c>
      <c r="M32" s="120">
        <f>'Volume adjustments'!M249</f>
        <v>959.76246317801258</v>
      </c>
      <c r="N32" s="120">
        <f>'Volume adjustments'!N249</f>
        <v>1018463.7253702777</v>
      </c>
      <c r="O32" s="120">
        <f>'Volume adjustments'!O249</f>
        <v>57444.135209552041</v>
      </c>
      <c r="P32" s="120">
        <f>'Volume adjustments'!P249</f>
        <v>2579824.5640717372</v>
      </c>
      <c r="Q32" s="120">
        <f>'Volume adjustments'!Q249</f>
        <v>49161.271548488425</v>
      </c>
      <c r="R32" s="120">
        <f>'Volume adjustments'!R249</f>
        <v>675.10681480787537</v>
      </c>
      <c r="S32" s="120">
        <f>'Volume adjustments'!S249</f>
        <v>0</v>
      </c>
      <c r="T32" s="120">
        <f>'Volume adjustments'!T249</f>
        <v>21435.880022591529</v>
      </c>
      <c r="U32" s="120">
        <f>'Volume adjustments'!U249</f>
        <v>0</v>
      </c>
      <c r="V32" s="120">
        <f>'Volume adjustments'!V249</f>
        <v>3604.4281560365216</v>
      </c>
      <c r="W32" s="120">
        <f>'Volume adjustments'!W249</f>
        <v>0</v>
      </c>
      <c r="X32" s="120">
        <f>'Volume adjustments'!X249</f>
        <v>281566.92770225758</v>
      </c>
      <c r="Y32" s="120">
        <f>'Volume adjustments'!Y249</f>
        <v>0</v>
      </c>
    </row>
    <row r="33" spans="3:27" x14ac:dyDescent="0.3">
      <c r="F33" s="28" t="s">
        <v>158</v>
      </c>
      <c r="G33" s="28" t="s">
        <v>207</v>
      </c>
      <c r="J33" s="120">
        <f>'Volume adjustments'!J260</f>
        <v>4559037.4253185922</v>
      </c>
      <c r="K33" s="120">
        <f>'Volume adjustments'!K260</f>
        <v>13095.75106613846</v>
      </c>
      <c r="L33" s="120">
        <f>'Volume adjustments'!L260</f>
        <v>1237153.6127393823</v>
      </c>
      <c r="M33" s="120">
        <f>'Volume adjustments'!M260</f>
        <v>2930.5689204763953</v>
      </c>
      <c r="N33" s="120">
        <f>'Volume adjustments'!N260</f>
        <v>1093171.0483201279</v>
      </c>
      <c r="O33" s="120">
        <f>'Volume adjustments'!O260</f>
        <v>60594.809001651513</v>
      </c>
      <c r="P33" s="120">
        <f>'Volume adjustments'!P260</f>
        <v>3405913.6894766269</v>
      </c>
      <c r="Q33" s="120">
        <f>'Volume adjustments'!Q260</f>
        <v>187842.48249019193</v>
      </c>
      <c r="R33" s="120">
        <f>'Volume adjustments'!R260</f>
        <v>332.99565387439389</v>
      </c>
      <c r="S33" s="120">
        <f>'Volume adjustments'!S260</f>
        <v>0</v>
      </c>
      <c r="T33" s="120">
        <f>'Volume adjustments'!T260</f>
        <v>21484.220834211559</v>
      </c>
      <c r="U33" s="120">
        <f>'Volume adjustments'!U260</f>
        <v>0</v>
      </c>
      <c r="V33" s="120">
        <f>'Volume adjustments'!V260</f>
        <v>5426.3333985064392</v>
      </c>
      <c r="W33" s="120">
        <f>'Volume adjustments'!W260</f>
        <v>0</v>
      </c>
      <c r="X33" s="120">
        <f>'Volume adjustments'!X260</f>
        <v>341773.46231736481</v>
      </c>
      <c r="Y33" s="120">
        <f>'Volume adjustments'!Y260</f>
        <v>0</v>
      </c>
    </row>
    <row r="34" spans="3:27" x14ac:dyDescent="0.3">
      <c r="F34" s="152" t="s">
        <v>455</v>
      </c>
      <c r="G34" s="152" t="s">
        <v>207</v>
      </c>
      <c r="H34" s="108"/>
      <c r="I34" s="108"/>
      <c r="J34" s="153">
        <f t="shared" ref="J34:Y34" si="0">SUM(J31:J33)</f>
        <v>8243104.1171785332</v>
      </c>
      <c r="K34" s="153">
        <f t="shared" si="0"/>
        <v>16567.448551798487</v>
      </c>
      <c r="L34" s="153">
        <f t="shared" si="0"/>
        <v>2739735.3557336032</v>
      </c>
      <c r="M34" s="153">
        <f t="shared" si="0"/>
        <v>4017.9633645050908</v>
      </c>
      <c r="N34" s="153">
        <f t="shared" si="0"/>
        <v>2377867.5373323942</v>
      </c>
      <c r="O34" s="153">
        <f t="shared" si="0"/>
        <v>139300.06127213649</v>
      </c>
      <c r="P34" s="153">
        <f t="shared" si="0"/>
        <v>6652065.4630770804</v>
      </c>
      <c r="Q34" s="153">
        <f t="shared" si="0"/>
        <v>246667.26158504956</v>
      </c>
      <c r="R34" s="153">
        <f t="shared" si="0"/>
        <v>1133.5616397661845</v>
      </c>
      <c r="S34" s="153">
        <f t="shared" si="0"/>
        <v>0</v>
      </c>
      <c r="T34" s="153">
        <f t="shared" si="0"/>
        <v>47200.443429056759</v>
      </c>
      <c r="U34" s="153">
        <f t="shared" si="0"/>
        <v>0</v>
      </c>
      <c r="V34" s="153">
        <f t="shared" si="0"/>
        <v>9937.9707653078713</v>
      </c>
      <c r="W34" s="153">
        <f t="shared" si="0"/>
        <v>0</v>
      </c>
      <c r="X34" s="153">
        <f t="shared" si="0"/>
        <v>704532.76201741514</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0.11233724811138465</v>
      </c>
      <c r="K42" s="154">
        <f t="shared" si="1"/>
        <v>0.11233724811138465</v>
      </c>
      <c r="L42" s="154">
        <f t="shared" si="1"/>
        <v>0.10730387825961694</v>
      </c>
      <c r="M42" s="154">
        <f t="shared" si="1"/>
        <v>0.10730387825961694</v>
      </c>
      <c r="N42" s="154">
        <f t="shared" si="1"/>
        <v>0.11196282360650815</v>
      </c>
      <c r="O42" s="154">
        <f t="shared" si="1"/>
        <v>0.15262819604506295</v>
      </c>
      <c r="P42" s="154">
        <f t="shared" si="1"/>
        <v>0.10016846845949259</v>
      </c>
      <c r="Q42" s="317"/>
      <c r="R42" s="317"/>
      <c r="S42" s="317"/>
      <c r="T42" s="317"/>
      <c r="U42" s="317"/>
      <c r="V42" s="317"/>
      <c r="W42" s="317"/>
      <c r="X42" s="317"/>
      <c r="Y42" s="317"/>
    </row>
    <row r="43" spans="3:27" x14ac:dyDescent="0.3">
      <c r="F43" s="28" t="s">
        <v>466</v>
      </c>
      <c r="G43" s="28" t="s">
        <v>167</v>
      </c>
      <c r="J43" s="145">
        <f t="shared" si="1"/>
        <v>0.33411372272931178</v>
      </c>
      <c r="K43" s="145">
        <f t="shared" si="1"/>
        <v>0.33411372272931178</v>
      </c>
      <c r="L43" s="145">
        <f t="shared" si="1"/>
        <v>0.44072976855981227</v>
      </c>
      <c r="M43" s="145">
        <f t="shared" si="1"/>
        <v>0.44072976855981227</v>
      </c>
      <c r="N43" s="145">
        <f t="shared" si="1"/>
        <v>0.42830969739922481</v>
      </c>
      <c r="O43" s="145">
        <f t="shared" si="1"/>
        <v>0.41237695579565631</v>
      </c>
      <c r="P43" s="145">
        <f t="shared" si="1"/>
        <v>0.38782308718867814</v>
      </c>
      <c r="Q43" s="70"/>
      <c r="R43" s="70"/>
      <c r="S43" s="70"/>
      <c r="T43" s="70"/>
      <c r="U43" s="70"/>
      <c r="V43" s="70"/>
      <c r="W43" s="70"/>
      <c r="X43" s="70"/>
      <c r="Y43" s="70"/>
    </row>
    <row r="44" spans="3:27" x14ac:dyDescent="0.3">
      <c r="F44" s="67" t="s">
        <v>257</v>
      </c>
      <c r="G44" s="67" t="s">
        <v>167</v>
      </c>
      <c r="H44" s="37"/>
      <c r="I44" s="37"/>
      <c r="J44" s="155">
        <f t="shared" si="1"/>
        <v>0.5535490291593036</v>
      </c>
      <c r="K44" s="155">
        <f t="shared" si="1"/>
        <v>0.5535490291593036</v>
      </c>
      <c r="L44" s="155">
        <f t="shared" si="1"/>
        <v>0.45196635318057066</v>
      </c>
      <c r="M44" s="155">
        <f t="shared" si="1"/>
        <v>0.45196635318057066</v>
      </c>
      <c r="N44" s="155">
        <f t="shared" si="1"/>
        <v>0.45972747899426708</v>
      </c>
      <c r="O44" s="155">
        <f t="shared" si="1"/>
        <v>0.43499484815928074</v>
      </c>
      <c r="P44" s="155">
        <f t="shared" si="1"/>
        <v>0.51200844435182935</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0.11233724811138465</v>
      </c>
      <c r="K48" s="154">
        <f t="shared" ref="K48:Y48" si="2">IF(ISNUMBER(K$38), K42, IF(K$34 = 0, 0, K31 / K$34))</f>
        <v>0.11233724811138465</v>
      </c>
      <c r="L48" s="154">
        <f t="shared" si="2"/>
        <v>0.10730387825961694</v>
      </c>
      <c r="M48" s="154">
        <f t="shared" si="2"/>
        <v>0.10730387825961694</v>
      </c>
      <c r="N48" s="154">
        <f t="shared" si="2"/>
        <v>0.11196282360650815</v>
      </c>
      <c r="O48" s="154">
        <f t="shared" si="2"/>
        <v>0.15262819604506295</v>
      </c>
      <c r="P48" s="154">
        <f t="shared" si="2"/>
        <v>0.10016846845949259</v>
      </c>
      <c r="Q48" s="154">
        <f t="shared" si="2"/>
        <v>3.9176287458144478E-2</v>
      </c>
      <c r="R48" s="154">
        <f t="shared" si="2"/>
        <v>0.11067697307558255</v>
      </c>
      <c r="S48" s="154">
        <f t="shared" si="2"/>
        <v>0</v>
      </c>
      <c r="T48" s="154">
        <f t="shared" si="2"/>
        <v>9.0684372037460145E-2</v>
      </c>
      <c r="U48" s="154">
        <f t="shared" si="2"/>
        <v>0</v>
      </c>
      <c r="V48" s="154">
        <f t="shared" si="2"/>
        <v>9.1287168395771154E-2</v>
      </c>
      <c r="W48" s="154">
        <f t="shared" si="2"/>
        <v>0</v>
      </c>
      <c r="X48" s="154">
        <f t="shared" si="2"/>
        <v>0.11524286218471935</v>
      </c>
      <c r="Y48" s="154">
        <f t="shared" si="2"/>
        <v>0</v>
      </c>
    </row>
    <row r="49" spans="2:27" x14ac:dyDescent="0.3">
      <c r="F49" s="28" t="s">
        <v>466</v>
      </c>
      <c r="G49" s="28" t="s">
        <v>167</v>
      </c>
      <c r="J49" s="145">
        <f t="shared" ref="J49:Y49" si="3">IF(ISNUMBER(J$38), J43, IF(J$34 = 0, 0, J32 / J$34))</f>
        <v>0.33411372272931178</v>
      </c>
      <c r="K49" s="145">
        <f t="shared" si="3"/>
        <v>0.33411372272931178</v>
      </c>
      <c r="L49" s="145">
        <f t="shared" si="3"/>
        <v>0.44072976855981227</v>
      </c>
      <c r="M49" s="145">
        <f t="shared" si="3"/>
        <v>0.44072976855981227</v>
      </c>
      <c r="N49" s="145">
        <f t="shared" si="3"/>
        <v>0.42830969739922481</v>
      </c>
      <c r="O49" s="145">
        <f t="shared" si="3"/>
        <v>0.41237695579565631</v>
      </c>
      <c r="P49" s="145">
        <f t="shared" si="3"/>
        <v>0.38782308718867814</v>
      </c>
      <c r="Q49" s="145">
        <f t="shared" si="3"/>
        <v>0.1993019715408722</v>
      </c>
      <c r="R49" s="145">
        <f t="shared" si="3"/>
        <v>0.59556250946100042</v>
      </c>
      <c r="S49" s="145">
        <f t="shared" si="3"/>
        <v>0</v>
      </c>
      <c r="T49" s="145">
        <f t="shared" si="3"/>
        <v>0.45414573392324376</v>
      </c>
      <c r="U49" s="145">
        <f t="shared" si="3"/>
        <v>0</v>
      </c>
      <c r="V49" s="145">
        <f t="shared" si="3"/>
        <v>0.36269256985732934</v>
      </c>
      <c r="W49" s="145">
        <f t="shared" si="3"/>
        <v>0</v>
      </c>
      <c r="X49" s="145">
        <f t="shared" si="3"/>
        <v>0.39965058104039969</v>
      </c>
      <c r="Y49" s="145">
        <f t="shared" si="3"/>
        <v>0</v>
      </c>
    </row>
    <row r="50" spans="2:27" x14ac:dyDescent="0.3">
      <c r="F50" s="67" t="s">
        <v>257</v>
      </c>
      <c r="G50" s="67" t="s">
        <v>167</v>
      </c>
      <c r="H50" s="37"/>
      <c r="I50" s="37"/>
      <c r="J50" s="155">
        <f t="shared" ref="J50:Y50" si="4">IF(ISNUMBER(J$38), J44, IF(J$34 = 0, 0, J33 / J$34))</f>
        <v>0.5535490291593036</v>
      </c>
      <c r="K50" s="155">
        <f t="shared" si="4"/>
        <v>0.5535490291593036</v>
      </c>
      <c r="L50" s="155">
        <f t="shared" si="4"/>
        <v>0.45196635318057066</v>
      </c>
      <c r="M50" s="155">
        <f t="shared" si="4"/>
        <v>0.45196635318057066</v>
      </c>
      <c r="N50" s="155">
        <f t="shared" si="4"/>
        <v>0.45972747899426708</v>
      </c>
      <c r="O50" s="155">
        <f t="shared" si="4"/>
        <v>0.43499484815928074</v>
      </c>
      <c r="P50" s="155">
        <f t="shared" si="4"/>
        <v>0.51200844435182935</v>
      </c>
      <c r="Q50" s="155">
        <f t="shared" si="4"/>
        <v>0.76152174100098335</v>
      </c>
      <c r="R50" s="155">
        <f t="shared" si="4"/>
        <v>0.29376051746341703</v>
      </c>
      <c r="S50" s="155">
        <f t="shared" si="4"/>
        <v>0</v>
      </c>
      <c r="T50" s="155">
        <f t="shared" si="4"/>
        <v>0.4551698940392962</v>
      </c>
      <c r="U50" s="155">
        <f t="shared" si="4"/>
        <v>0</v>
      </c>
      <c r="V50" s="155">
        <f t="shared" si="4"/>
        <v>0.54602026174689955</v>
      </c>
      <c r="W50" s="155">
        <f t="shared" si="4"/>
        <v>0</v>
      </c>
      <c r="X50" s="155">
        <f t="shared" si="4"/>
        <v>0.48510655677488085</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1.2567998639281348</v>
      </c>
      <c r="K54" s="89">
        <f t="shared" si="5"/>
        <v>1.2567998639281348</v>
      </c>
      <c r="L54" s="89">
        <f t="shared" si="5"/>
        <v>1.200487833402611</v>
      </c>
      <c r="M54" s="89">
        <f t="shared" si="5"/>
        <v>1.200487833402611</v>
      </c>
      <c r="N54" s="89">
        <f t="shared" si="5"/>
        <v>1.2526109001187886</v>
      </c>
      <c r="O54" s="89">
        <f t="shared" si="5"/>
        <v>1.7075644921516622</v>
      </c>
      <c r="P54" s="89">
        <f t="shared" si="5"/>
        <v>1.1206587275927906</v>
      </c>
      <c r="Q54" s="89">
        <f t="shared" si="5"/>
        <v>1.3301716206718823</v>
      </c>
      <c r="R54" s="89">
        <f t="shared" si="5"/>
        <v>1.2382251393896593</v>
      </c>
      <c r="S54" s="89">
        <f t="shared" si="5"/>
        <v>0</v>
      </c>
      <c r="T54" s="89">
        <f t="shared" si="5"/>
        <v>1.0145531277754163</v>
      </c>
      <c r="U54" s="89">
        <f t="shared" si="5"/>
        <v>0</v>
      </c>
      <c r="V54" s="89">
        <f t="shared" si="5"/>
        <v>1.0212970563818076</v>
      </c>
      <c r="W54" s="89">
        <f t="shared" si="5"/>
        <v>0</v>
      </c>
      <c r="X54" s="89">
        <f t="shared" si="5"/>
        <v>1.2893071171623776</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0.4454000851757805</v>
      </c>
      <c r="K62" s="25">
        <f>'Inputs by customer type'!K15</f>
        <v>0.17235133349412979</v>
      </c>
      <c r="L62" s="25">
        <f>'Inputs by customer type'!L15</f>
        <v>0.42631761647328226</v>
      </c>
      <c r="M62" s="25">
        <f>'Inputs by customer type'!M15</f>
        <v>0.22423880040220068</v>
      </c>
      <c r="N62" s="25">
        <f>'Inputs by customer type'!N15</f>
        <v>0.51368112238457309</v>
      </c>
      <c r="O62" s="25">
        <f>'Inputs by customer type'!O15</f>
        <v>0.53489695823059702</v>
      </c>
      <c r="P62" s="25">
        <f>'Inputs by customer type'!P15</f>
        <v>0.66792120955326817</v>
      </c>
      <c r="Q62" s="25">
        <f>'Inputs by customer type'!Q15</f>
        <v>0.52082016691902244</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0.80373443818124723</v>
      </c>
      <c r="K63" s="25">
        <f>'Inputs by customer type'!K16</f>
        <v>0</v>
      </c>
      <c r="L63" s="25">
        <f>'Inputs by customer type'!L16</f>
        <v>0.83607866834868372</v>
      </c>
      <c r="M63" s="25">
        <f>'Inputs by customer type'!M16</f>
        <v>0</v>
      </c>
      <c r="N63" s="25">
        <f>'Inputs by customer type'!N16</f>
        <v>0.84438109464534994</v>
      </c>
      <c r="O63" s="25">
        <f>'Inputs by customer type'!O16</f>
        <v>0.89602122406344564</v>
      </c>
      <c r="P63" s="25">
        <f>'Inputs by customer type'!P16</f>
        <v>0.83810413824810015</v>
      </c>
      <c r="Q63" s="25">
        <f>'Inputs by customer type'!Q16</f>
        <v>0.67762207968518728</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940.99362068248092</v>
      </c>
      <c r="K69" s="89">
        <f t="shared" si="6"/>
        <v>1.8912612502053068</v>
      </c>
      <c r="L69" s="89">
        <f t="shared" si="6"/>
        <v>312.75517759516021</v>
      </c>
      <c r="M69" s="89">
        <f t="shared" si="6"/>
        <v>0.45867161695263592</v>
      </c>
      <c r="N69" s="89">
        <f t="shared" si="6"/>
        <v>271.44606590552445</v>
      </c>
      <c r="O69" s="89">
        <f t="shared" si="6"/>
        <v>15.901833478554394</v>
      </c>
      <c r="P69" s="89">
        <f t="shared" si="6"/>
        <v>759.36820354761187</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2112.6929518010998</v>
      </c>
      <c r="K71" s="89">
        <f t="shared" si="7"/>
        <v>10.973290498328069</v>
      </c>
      <c r="L71" s="89">
        <f t="shared" si="7"/>
        <v>733.62011211835727</v>
      </c>
      <c r="M71" s="89">
        <f t="shared" si="7"/>
        <v>2.0454605364011504</v>
      </c>
      <c r="N71" s="89">
        <f t="shared" si="7"/>
        <v>528.43301822235026</v>
      </c>
      <c r="O71" s="89">
        <f t="shared" si="7"/>
        <v>29.728779036539269</v>
      </c>
      <c r="P71" s="89">
        <f t="shared" si="7"/>
        <v>1136.9128464351463</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1698.0440826653378</v>
      </c>
      <c r="K73" s="89">
        <f t="shared" ref="K73:M73" si="8">K71 * K63</f>
        <v>0</v>
      </c>
      <c r="L73" s="89">
        <f t="shared" si="8"/>
        <v>613.36412641372817</v>
      </c>
      <c r="M73" s="89">
        <f t="shared" si="8"/>
        <v>0</v>
      </c>
      <c r="N73" s="89">
        <f t="shared" ref="N73:P73" si="9">N71 * N63</f>
        <v>446.19885037333427</v>
      </c>
      <c r="O73" s="89">
        <f t="shared" si="9"/>
        <v>26.637616982231616</v>
      </c>
      <c r="P73" s="89">
        <f t="shared" si="9"/>
        <v>952.85136142472288</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0.44398920280041987</v>
      </c>
      <c r="K77" s="145">
        <f t="shared" si="10"/>
        <v>0.44398920280041987</v>
      </c>
      <c r="L77" s="145">
        <f t="shared" si="10"/>
        <v>0.42575575214405398</v>
      </c>
      <c r="M77" s="145">
        <f t="shared" si="10"/>
        <v>0.42575575214405398</v>
      </c>
      <c r="N77" s="145">
        <f t="shared" si="10"/>
        <v>0.51368112238457309</v>
      </c>
      <c r="O77" s="145">
        <f t="shared" si="10"/>
        <v>0.53489695823059702</v>
      </c>
      <c r="P77" s="145">
        <f t="shared" si="10"/>
        <v>0.66792120955326806</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0.79958142614102967</v>
      </c>
      <c r="K79" s="145">
        <f t="shared" si="11"/>
        <v>0.79958142614102967</v>
      </c>
      <c r="L79" s="145">
        <f t="shared" si="11"/>
        <v>0.8337540170601061</v>
      </c>
      <c r="M79" s="145">
        <f t="shared" si="11"/>
        <v>0.8337540170601061</v>
      </c>
      <c r="N79" s="145">
        <f t="shared" si="11"/>
        <v>0.84438109464534994</v>
      </c>
      <c r="O79" s="145">
        <f t="shared" si="11"/>
        <v>0.89602122406344564</v>
      </c>
      <c r="P79" s="145">
        <f t="shared" si="11"/>
        <v>0.83810413824810015</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0.44398920280041987</v>
      </c>
      <c r="K83" s="145">
        <f t="shared" ref="K83:Y83" si="12">IF(K$38 = 0, K62, K77)</f>
        <v>0.44398920280041987</v>
      </c>
      <c r="L83" s="145">
        <f t="shared" si="12"/>
        <v>0.42575575214405398</v>
      </c>
      <c r="M83" s="145">
        <f>IF(M$38 = 0, M62, M77)</f>
        <v>0.42575575214405398</v>
      </c>
      <c r="N83" s="145">
        <f t="shared" si="12"/>
        <v>0.51368112238457309</v>
      </c>
      <c r="O83" s="145">
        <f t="shared" si="12"/>
        <v>0.53489695823059702</v>
      </c>
      <c r="P83" s="145">
        <f t="shared" si="12"/>
        <v>0.66792120955326806</v>
      </c>
      <c r="Q83" s="145">
        <f t="shared" si="12"/>
        <v>0.52082016691902244</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0.79958142614102967</v>
      </c>
      <c r="K85" s="145">
        <f t="shared" ref="K85:Y85" si="13">IF(K38 = 0, K63, K79)</f>
        <v>0.79958142614102967</v>
      </c>
      <c r="L85" s="145">
        <f t="shared" si="13"/>
        <v>0.8337540170601061</v>
      </c>
      <c r="M85" s="145">
        <f t="shared" si="13"/>
        <v>0.8337540170601061</v>
      </c>
      <c r="N85" s="145">
        <f t="shared" si="13"/>
        <v>0.84438109464534994</v>
      </c>
      <c r="O85" s="145">
        <f t="shared" si="13"/>
        <v>0.89602122406344564</v>
      </c>
      <c r="P85" s="145">
        <f t="shared" si="13"/>
        <v>0.83810413824810015</v>
      </c>
      <c r="Q85" s="145">
        <f t="shared" si="13"/>
        <v>0.67762207968518728</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1.8045224168828962</v>
      </c>
      <c r="K89" s="89">
        <f t="shared" si="14"/>
        <v>0</v>
      </c>
      <c r="L89" s="89">
        <f t="shared" si="14"/>
        <v>1.9611637803409459</v>
      </c>
      <c r="M89" s="89">
        <f t="shared" si="14"/>
        <v>0</v>
      </c>
      <c r="N89" s="89">
        <f t="shared" si="14"/>
        <v>1.6437845539770384</v>
      </c>
      <c r="O89" s="89">
        <f t="shared" si="14"/>
        <v>1.6751286584755001</v>
      </c>
      <c r="P89" s="89">
        <f t="shared" si="14"/>
        <v>1.2547949163175354</v>
      </c>
      <c r="Q89" s="89">
        <f t="shared" si="14"/>
        <v>1.3010672833460855</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1.8009028622717524</v>
      </c>
      <c r="K91" s="89">
        <f t="shared" ref="K91:Y91" si="15">IF(AND(K83 = 0, K85 = 0), 1, K85 / K83)</f>
        <v>1.8009028622717524</v>
      </c>
      <c r="L91" s="89">
        <f t="shared" si="15"/>
        <v>1.9582918442356274</v>
      </c>
      <c r="M91" s="89">
        <f t="shared" si="15"/>
        <v>1.9582918442356274</v>
      </c>
      <c r="N91" s="89">
        <f>IF(AND(N83 = 0, N85 = 0), 1, N85 / N83)</f>
        <v>1.6437845539770384</v>
      </c>
      <c r="O91" s="89">
        <f t="shared" si="15"/>
        <v>1.6751286584755001</v>
      </c>
      <c r="P91" s="89">
        <f t="shared" si="15"/>
        <v>1.2547949163175356</v>
      </c>
      <c r="Q91" s="89">
        <f t="shared" si="15"/>
        <v>1.3010672833460855</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1.4329273211750841</v>
      </c>
      <c r="K93" s="89">
        <f t="shared" ref="K93:Y93" si="16">IF(OR(K54 = 0, K85 = 0), 1, K91 / K54)</f>
        <v>1.4329273211750841</v>
      </c>
      <c r="L93" s="89">
        <f t="shared" si="16"/>
        <v>1.6312467229968748</v>
      </c>
      <c r="M93" s="89">
        <f t="shared" si="16"/>
        <v>1.6312467229968748</v>
      </c>
      <c r="N93" s="89">
        <f>IF(OR(N54 = 0, N85 = 0), 1, N91 / N54)</f>
        <v>1.312286643698497</v>
      </c>
      <c r="O93" s="89">
        <f t="shared" si="16"/>
        <v>0.98100462159687418</v>
      </c>
      <c r="P93" s="89">
        <f t="shared" si="16"/>
        <v>1.119694056202885</v>
      </c>
      <c r="Q93" s="89">
        <f t="shared" si="16"/>
        <v>0.97811986297595499</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0.67962169758696023</v>
      </c>
    </row>
    <row r="104" spans="3:27" x14ac:dyDescent="0.3">
      <c r="F104" s="72" t="s">
        <v>295</v>
      </c>
      <c r="G104" s="28" t="s">
        <v>167</v>
      </c>
      <c r="H104" s="25">
        <f>'Inputs by network level'!K41</f>
        <v>0.32037830241303972</v>
      </c>
    </row>
    <row r="105" spans="3:27" x14ac:dyDescent="0.3">
      <c r="F105" s="80" t="s">
        <v>257</v>
      </c>
      <c r="G105" s="67" t="s">
        <v>167</v>
      </c>
      <c r="H105" s="141">
        <f>'Inputs by network level'!K42</f>
        <v>0</v>
      </c>
    </row>
    <row r="106" spans="3:27" x14ac:dyDescent="0.3">
      <c r="F106" s="78" t="s">
        <v>296</v>
      </c>
      <c r="G106" s="64" t="s">
        <v>167</v>
      </c>
      <c r="H106" s="107">
        <f>'Inputs by network level'!K43</f>
        <v>0.52112302627959961</v>
      </c>
    </row>
    <row r="107" spans="3:27" x14ac:dyDescent="0.3">
      <c r="F107" s="72" t="s">
        <v>305</v>
      </c>
      <c r="G107" s="28" t="s">
        <v>167</v>
      </c>
      <c r="H107" s="156">
        <f>SUM(H103:H104) - H106</f>
        <v>0.47887697372040039</v>
      </c>
    </row>
    <row r="108" spans="3:27" x14ac:dyDescent="0.3">
      <c r="F108" s="80" t="s">
        <v>257</v>
      </c>
      <c r="G108" s="67" t="s">
        <v>167</v>
      </c>
      <c r="H108" s="157">
        <f>H105</f>
        <v>0</v>
      </c>
    </row>
    <row r="109" spans="3:27" x14ac:dyDescent="0.3">
      <c r="F109" s="29"/>
      <c r="G109" s="28"/>
    </row>
    <row r="110" spans="3:27" x14ac:dyDescent="0.3">
      <c r="E110" s="32" t="s">
        <v>480</v>
      </c>
      <c r="G110" s="28"/>
    </row>
    <row r="111" spans="3:27" x14ac:dyDescent="0.3">
      <c r="F111" s="78" t="s">
        <v>465</v>
      </c>
      <c r="G111" s="64" t="s">
        <v>167</v>
      </c>
      <c r="H111" s="107">
        <f>'Inputs by network level'!L40</f>
        <v>0.57259913549562458</v>
      </c>
    </row>
    <row r="112" spans="3:27" x14ac:dyDescent="0.3">
      <c r="F112" s="72" t="s">
        <v>466</v>
      </c>
      <c r="G112" s="28" t="s">
        <v>167</v>
      </c>
      <c r="H112" s="25">
        <f>'Inputs by network level'!L41</f>
        <v>0.39711140438484333</v>
      </c>
    </row>
    <row r="113" spans="5:8" x14ac:dyDescent="0.3">
      <c r="F113" s="80" t="s">
        <v>257</v>
      </c>
      <c r="G113" s="67" t="s">
        <v>167</v>
      </c>
      <c r="H113" s="141">
        <f>'Inputs by network level'!L42</f>
        <v>3.0289460119532003E-2</v>
      </c>
    </row>
    <row r="114" spans="5:8" x14ac:dyDescent="0.3">
      <c r="F114" s="78" t="s">
        <v>296</v>
      </c>
      <c r="G114" s="64" t="s">
        <v>167</v>
      </c>
      <c r="H114" s="107">
        <f>'Inputs by network level'!L43</f>
        <v>0.55851896623370301</v>
      </c>
    </row>
    <row r="115" spans="5:8" x14ac:dyDescent="0.3">
      <c r="F115" s="72" t="s">
        <v>305</v>
      </c>
      <c r="G115" s="28" t="s">
        <v>167</v>
      </c>
      <c r="H115" s="156">
        <f>SUM(H111:H112) - H114</f>
        <v>0.41119157364676495</v>
      </c>
    </row>
    <row r="116" spans="5:8" x14ac:dyDescent="0.3">
      <c r="F116" s="80" t="s">
        <v>257</v>
      </c>
      <c r="G116" s="67" t="s">
        <v>167</v>
      </c>
      <c r="H116" s="157">
        <f>H113</f>
        <v>3.0289460119532003E-2</v>
      </c>
    </row>
    <row r="117" spans="5:8" x14ac:dyDescent="0.3">
      <c r="F117" s="29"/>
      <c r="G117" s="28"/>
    </row>
    <row r="118" spans="5:8" x14ac:dyDescent="0.3">
      <c r="E118" s="32" t="s">
        <v>481</v>
      </c>
      <c r="G118" s="28"/>
    </row>
    <row r="119" spans="5:8" x14ac:dyDescent="0.3">
      <c r="F119" s="78" t="s">
        <v>465</v>
      </c>
      <c r="G119" s="64" t="s">
        <v>167</v>
      </c>
      <c r="H119" s="107">
        <f>'Inputs by network level'!M40</f>
        <v>0.57259913549562458</v>
      </c>
    </row>
    <row r="120" spans="5:8" x14ac:dyDescent="0.3">
      <c r="F120" s="72" t="s">
        <v>466</v>
      </c>
      <c r="G120" s="28" t="s">
        <v>167</v>
      </c>
      <c r="H120" s="25">
        <f>'Inputs by network level'!M41</f>
        <v>0.39711140438484333</v>
      </c>
    </row>
    <row r="121" spans="5:8" x14ac:dyDescent="0.3">
      <c r="F121" s="80" t="s">
        <v>257</v>
      </c>
      <c r="G121" s="67" t="s">
        <v>167</v>
      </c>
      <c r="H121" s="141">
        <f>'Inputs by network level'!M42</f>
        <v>3.0289460119532003E-2</v>
      </c>
    </row>
    <row r="122" spans="5:8" x14ac:dyDescent="0.3">
      <c r="F122" s="78" t="s">
        <v>296</v>
      </c>
      <c r="G122" s="64" t="s">
        <v>167</v>
      </c>
      <c r="H122" s="107">
        <f>'Inputs by network level'!M43</f>
        <v>0.55851896623370301</v>
      </c>
    </row>
    <row r="123" spans="5:8" x14ac:dyDescent="0.3">
      <c r="F123" s="72" t="s">
        <v>305</v>
      </c>
      <c r="G123" s="28" t="s">
        <v>167</v>
      </c>
      <c r="H123" s="156">
        <f>SUM(H119:H120) - H122</f>
        <v>0.41119157364676495</v>
      </c>
    </row>
    <row r="124" spans="5:8" x14ac:dyDescent="0.3">
      <c r="F124" s="80" t="s">
        <v>257</v>
      </c>
      <c r="G124" s="67" t="s">
        <v>167</v>
      </c>
      <c r="H124" s="157">
        <f>H121</f>
        <v>3.0289460119532003E-2</v>
      </c>
    </row>
    <row r="125" spans="5:8" x14ac:dyDescent="0.3">
      <c r="F125" s="29"/>
      <c r="G125" s="28"/>
    </row>
    <row r="126" spans="5:8" x14ac:dyDescent="0.3">
      <c r="E126" s="32" t="s">
        <v>482</v>
      </c>
      <c r="G126" s="28"/>
    </row>
    <row r="127" spans="5:8" x14ac:dyDescent="0.3">
      <c r="F127" s="78" t="s">
        <v>465</v>
      </c>
      <c r="G127" s="64" t="s">
        <v>167</v>
      </c>
      <c r="H127" s="107">
        <f>'Inputs by network level'!N40</f>
        <v>0.61149906551342081</v>
      </c>
    </row>
    <row r="128" spans="5:8" x14ac:dyDescent="0.3">
      <c r="F128" s="72" t="s">
        <v>466</v>
      </c>
      <c r="G128" s="28" t="s">
        <v>167</v>
      </c>
      <c r="H128" s="25">
        <f>'Inputs by network level'!N41</f>
        <v>0.30834923604054471</v>
      </c>
    </row>
    <row r="129" spans="5:8" x14ac:dyDescent="0.3">
      <c r="F129" s="80" t="s">
        <v>257</v>
      </c>
      <c r="G129" s="67" t="s">
        <v>167</v>
      </c>
      <c r="H129" s="141">
        <f>'Inputs by network level'!N42</f>
        <v>8.0151698446034286E-2</v>
      </c>
    </row>
    <row r="130" spans="5:8" x14ac:dyDescent="0.3">
      <c r="F130" s="78" t="s">
        <v>296</v>
      </c>
      <c r="G130" s="64" t="s">
        <v>167</v>
      </c>
      <c r="H130" s="107">
        <f>'Inputs by network level'!N43</f>
        <v>0.60075573288312512</v>
      </c>
    </row>
    <row r="131" spans="5:8" x14ac:dyDescent="0.3">
      <c r="F131" s="72" t="s">
        <v>305</v>
      </c>
      <c r="G131" s="28" t="s">
        <v>167</v>
      </c>
      <c r="H131" s="156">
        <f>SUM(H127:H128) - H130</f>
        <v>0.31909256867084046</v>
      </c>
    </row>
    <row r="132" spans="5:8" x14ac:dyDescent="0.3">
      <c r="F132" s="80" t="s">
        <v>257</v>
      </c>
      <c r="G132" s="67" t="s">
        <v>167</v>
      </c>
      <c r="H132" s="157">
        <f>H129</f>
        <v>8.0151698446034286E-2</v>
      </c>
    </row>
    <row r="133" spans="5:8" x14ac:dyDescent="0.3">
      <c r="F133" s="29"/>
      <c r="G133" s="28"/>
    </row>
    <row r="134" spans="5:8" x14ac:dyDescent="0.3">
      <c r="E134" s="32" t="s">
        <v>483</v>
      </c>
      <c r="G134" s="28"/>
    </row>
    <row r="135" spans="5:8" x14ac:dyDescent="0.3">
      <c r="F135" s="78" t="s">
        <v>465</v>
      </c>
      <c r="G135" s="64" t="s">
        <v>167</v>
      </c>
      <c r="H135" s="107">
        <f>'Inputs by network level'!O40</f>
        <v>0.61149906551342081</v>
      </c>
    </row>
    <row r="136" spans="5:8" x14ac:dyDescent="0.3">
      <c r="F136" s="72" t="s">
        <v>466</v>
      </c>
      <c r="G136" s="28" t="s">
        <v>167</v>
      </c>
      <c r="H136" s="25">
        <f>'Inputs by network level'!O41</f>
        <v>0.30834923604054471</v>
      </c>
    </row>
    <row r="137" spans="5:8" x14ac:dyDescent="0.3">
      <c r="F137" s="80" t="s">
        <v>257</v>
      </c>
      <c r="G137" s="67" t="s">
        <v>167</v>
      </c>
      <c r="H137" s="141">
        <f>'Inputs by network level'!O42</f>
        <v>8.0151698446034286E-2</v>
      </c>
    </row>
    <row r="138" spans="5:8" x14ac:dyDescent="0.3">
      <c r="F138" s="78" t="s">
        <v>296</v>
      </c>
      <c r="G138" s="64" t="s">
        <v>167</v>
      </c>
      <c r="H138" s="107">
        <f>'Inputs by network level'!O43</f>
        <v>0.60075573288312512</v>
      </c>
    </row>
    <row r="139" spans="5:8" x14ac:dyDescent="0.3">
      <c r="F139" s="72" t="s">
        <v>305</v>
      </c>
      <c r="G139" s="28" t="s">
        <v>167</v>
      </c>
      <c r="H139" s="156">
        <f>SUM(H135:H136) - H138</f>
        <v>0.31909256867084046</v>
      </c>
    </row>
    <row r="140" spans="5:8" x14ac:dyDescent="0.3">
      <c r="F140" s="80" t="s">
        <v>257</v>
      </c>
      <c r="G140" s="67" t="s">
        <v>167</v>
      </c>
      <c r="H140" s="157">
        <f>H137</f>
        <v>8.0151698446034286E-2</v>
      </c>
    </row>
    <row r="141" spans="5:8" x14ac:dyDescent="0.3">
      <c r="F141" s="29"/>
      <c r="G141" s="28"/>
    </row>
    <row r="142" spans="5:8" x14ac:dyDescent="0.3">
      <c r="E142" s="32" t="s">
        <v>484</v>
      </c>
      <c r="G142" s="28"/>
    </row>
    <row r="143" spans="5:8" x14ac:dyDescent="0.3">
      <c r="F143" s="78" t="s">
        <v>465</v>
      </c>
      <c r="G143" s="64" t="s">
        <v>167</v>
      </c>
      <c r="H143" s="107">
        <f>'Inputs by network level'!P40</f>
        <v>0.57259913549562458</v>
      </c>
    </row>
    <row r="144" spans="5:8" x14ac:dyDescent="0.3">
      <c r="F144" s="72" t="s">
        <v>466</v>
      </c>
      <c r="G144" s="28" t="s">
        <v>167</v>
      </c>
      <c r="H144" s="25">
        <f>'Inputs by network level'!P41</f>
        <v>0.39711140438484333</v>
      </c>
    </row>
    <row r="145" spans="5:8" x14ac:dyDescent="0.3">
      <c r="F145" s="80" t="s">
        <v>257</v>
      </c>
      <c r="G145" s="67" t="s">
        <v>167</v>
      </c>
      <c r="H145" s="141">
        <f>'Inputs by network level'!P42</f>
        <v>3.0289460119532003E-2</v>
      </c>
    </row>
    <row r="146" spans="5:8" x14ac:dyDescent="0.3">
      <c r="F146" s="78" t="s">
        <v>296</v>
      </c>
      <c r="G146" s="64" t="s">
        <v>167</v>
      </c>
      <c r="H146" s="107">
        <f>'Inputs by network level'!P43</f>
        <v>0.55851896623370301</v>
      </c>
    </row>
    <row r="147" spans="5:8" x14ac:dyDescent="0.3">
      <c r="F147" s="72" t="s">
        <v>305</v>
      </c>
      <c r="G147" s="28" t="s">
        <v>167</v>
      </c>
      <c r="H147" s="156">
        <f>SUM(H143:H144) - H146</f>
        <v>0.41119157364676495</v>
      </c>
    </row>
    <row r="148" spans="5:8" x14ac:dyDescent="0.3">
      <c r="F148" s="80" t="s">
        <v>257</v>
      </c>
      <c r="G148" s="67" t="s">
        <v>167</v>
      </c>
      <c r="H148" s="157">
        <f>H145</f>
        <v>3.0289460119532003E-2</v>
      </c>
    </row>
    <row r="149" spans="5:8" x14ac:dyDescent="0.3">
      <c r="F149" s="29"/>
      <c r="G149" s="28"/>
    </row>
    <row r="150" spans="5:8" x14ac:dyDescent="0.3">
      <c r="E150" s="32" t="s">
        <v>485</v>
      </c>
      <c r="G150" s="28"/>
    </row>
    <row r="151" spans="5:8" x14ac:dyDescent="0.3">
      <c r="F151" s="78" t="s">
        <v>465</v>
      </c>
      <c r="G151" s="64" t="s">
        <v>167</v>
      </c>
      <c r="H151" s="107">
        <f>'Inputs by network level'!Q40</f>
        <v>0.61149906551342081</v>
      </c>
    </row>
    <row r="152" spans="5:8" x14ac:dyDescent="0.3">
      <c r="F152" s="72" t="s">
        <v>466</v>
      </c>
      <c r="G152" s="28" t="s">
        <v>167</v>
      </c>
      <c r="H152" s="25">
        <f>'Inputs by network level'!Q41</f>
        <v>0.30834923604054471</v>
      </c>
    </row>
    <row r="153" spans="5:8" x14ac:dyDescent="0.3">
      <c r="F153" s="80" t="s">
        <v>257</v>
      </c>
      <c r="G153" s="67" t="s">
        <v>167</v>
      </c>
      <c r="H153" s="141">
        <f>'Inputs by network level'!Q42</f>
        <v>8.0151698446034286E-2</v>
      </c>
    </row>
    <row r="154" spans="5:8" x14ac:dyDescent="0.3">
      <c r="F154" s="78" t="s">
        <v>296</v>
      </c>
      <c r="G154" s="64" t="s">
        <v>167</v>
      </c>
      <c r="H154" s="107">
        <f>'Inputs by network level'!Q43</f>
        <v>0.60075573288312512</v>
      </c>
    </row>
    <row r="155" spans="5:8" x14ac:dyDescent="0.3">
      <c r="F155" s="72" t="s">
        <v>305</v>
      </c>
      <c r="G155" s="28" t="s">
        <v>167</v>
      </c>
      <c r="H155" s="156">
        <f>SUM(H151:H152) - H154</f>
        <v>0.31909256867084046</v>
      </c>
    </row>
    <row r="156" spans="5:8" x14ac:dyDescent="0.3">
      <c r="F156" s="80" t="s">
        <v>257</v>
      </c>
      <c r="G156" s="67" t="s">
        <v>167</v>
      </c>
      <c r="H156" s="157">
        <f>H153</f>
        <v>8.0151698446034286E-2</v>
      </c>
    </row>
    <row r="157" spans="5:8" x14ac:dyDescent="0.3">
      <c r="F157" s="29"/>
      <c r="G157" s="28"/>
    </row>
    <row r="158" spans="5:8" x14ac:dyDescent="0.3">
      <c r="E158" s="32" t="s">
        <v>486</v>
      </c>
      <c r="G158" s="28"/>
    </row>
    <row r="159" spans="5:8" x14ac:dyDescent="0.3">
      <c r="F159" s="78" t="s">
        <v>465</v>
      </c>
      <c r="G159" s="64" t="s">
        <v>167</v>
      </c>
      <c r="H159" s="107">
        <f>'Inputs by network level'!R40</f>
        <v>0.61149906551342081</v>
      </c>
    </row>
    <row r="160" spans="5:8" x14ac:dyDescent="0.3">
      <c r="F160" s="72" t="s">
        <v>466</v>
      </c>
      <c r="G160" s="28" t="s">
        <v>167</v>
      </c>
      <c r="H160" s="25">
        <f>'Inputs by network level'!R41</f>
        <v>0.30834923604054471</v>
      </c>
    </row>
    <row r="161" spans="3:27" x14ac:dyDescent="0.3">
      <c r="F161" s="80" t="s">
        <v>257</v>
      </c>
      <c r="G161" s="67" t="s">
        <v>167</v>
      </c>
      <c r="H161" s="141">
        <f>'Inputs by network level'!R42</f>
        <v>8.0151698446034286E-2</v>
      </c>
    </row>
    <row r="162" spans="3:27" x14ac:dyDescent="0.3">
      <c r="F162" s="78" t="s">
        <v>296</v>
      </c>
      <c r="G162" s="64" t="s">
        <v>167</v>
      </c>
      <c r="H162" s="107">
        <f>'Inputs by network level'!R43</f>
        <v>0.60075573288312512</v>
      </c>
    </row>
    <row r="163" spans="3:27" x14ac:dyDescent="0.3">
      <c r="F163" s="72" t="s">
        <v>305</v>
      </c>
      <c r="G163" s="28" t="s">
        <v>167</v>
      </c>
      <c r="H163" s="156">
        <f>SUM(H159:H160) - H162</f>
        <v>0.31909256867084046</v>
      </c>
    </row>
    <row r="164" spans="3:27" x14ac:dyDescent="0.3">
      <c r="F164" s="80" t="s">
        <v>257</v>
      </c>
      <c r="G164" s="67" t="s">
        <v>167</v>
      </c>
      <c r="H164" s="157">
        <f>H161</f>
        <v>8.0151698446034286E-2</v>
      </c>
    </row>
    <row r="165" spans="3:27" x14ac:dyDescent="0.3">
      <c r="F165" s="29"/>
      <c r="G165" s="28"/>
    </row>
    <row r="166" spans="3:27" x14ac:dyDescent="0.3">
      <c r="E166" s="32" t="s">
        <v>487</v>
      </c>
      <c r="G166" s="28"/>
    </row>
    <row r="167" spans="3:27" x14ac:dyDescent="0.3">
      <c r="F167" s="78" t="s">
        <v>465</v>
      </c>
      <c r="G167" s="64" t="s">
        <v>167</v>
      </c>
      <c r="H167" s="107">
        <f>'Inputs by network level'!S40</f>
        <v>0.61149906551342081</v>
      </c>
    </row>
    <row r="168" spans="3:27" x14ac:dyDescent="0.3">
      <c r="F168" s="72" t="s">
        <v>466</v>
      </c>
      <c r="G168" s="28" t="s">
        <v>167</v>
      </c>
      <c r="H168" s="25">
        <f>'Inputs by network level'!S41</f>
        <v>0.30834923604054471</v>
      </c>
    </row>
    <row r="169" spans="3:27" x14ac:dyDescent="0.3">
      <c r="F169" s="80" t="s">
        <v>257</v>
      </c>
      <c r="G169" s="67" t="s">
        <v>167</v>
      </c>
      <c r="H169" s="141">
        <f>'Inputs by network level'!S42</f>
        <v>8.0151698446034286E-2</v>
      </c>
    </row>
    <row r="170" spans="3:27" x14ac:dyDescent="0.3">
      <c r="F170" s="78" t="s">
        <v>296</v>
      </c>
      <c r="G170" s="64" t="s">
        <v>167</v>
      </c>
      <c r="H170" s="107">
        <f>'Inputs by network level'!S43</f>
        <v>0.60075573288312512</v>
      </c>
    </row>
    <row r="171" spans="3:27" x14ac:dyDescent="0.3">
      <c r="F171" s="72" t="s">
        <v>305</v>
      </c>
      <c r="G171" s="28" t="s">
        <v>167</v>
      </c>
      <c r="H171" s="156">
        <f>SUM(H167:H168) - H170</f>
        <v>0.31909256867084046</v>
      </c>
    </row>
    <row r="172" spans="3:27" x14ac:dyDescent="0.3">
      <c r="F172" s="80" t="s">
        <v>257</v>
      </c>
      <c r="G172" s="67" t="s">
        <v>167</v>
      </c>
      <c r="H172" s="157">
        <f>H169</f>
        <v>8.0151698446034286E-2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0.67962169758696023</v>
      </c>
      <c r="K177" s="154">
        <f t="shared" si="17"/>
        <v>0.67962169758696023</v>
      </c>
      <c r="L177" s="154">
        <f t="shared" ref="L177:M177" si="18">IF(L$20, $H106, $H103)</f>
        <v>0.67962169758696023</v>
      </c>
      <c r="M177" s="154">
        <f t="shared" si="18"/>
        <v>0.67962169758696023</v>
      </c>
      <c r="N177" s="154">
        <f t="shared" ref="N177:P177" si="19">IF(N$20, $H106, $H103)</f>
        <v>0.67962169758696023</v>
      </c>
      <c r="O177" s="154">
        <f t="shared" si="19"/>
        <v>0.67962169758696023</v>
      </c>
      <c r="P177" s="154">
        <f t="shared" si="19"/>
        <v>0.67962169758696023</v>
      </c>
      <c r="Q177" s="154">
        <f t="shared" ref="Q177:S177" si="20">IF(Q$20, $H106, $H103)</f>
        <v>0.52112302627959961</v>
      </c>
      <c r="R177" s="154">
        <f t="shared" si="20"/>
        <v>0.67962169758696023</v>
      </c>
      <c r="S177" s="154">
        <f t="shared" si="20"/>
        <v>0.67962169758696023</v>
      </c>
      <c r="T177" s="154">
        <f t="shared" ref="T177:U177" si="21">IF(T$20, $H106, $H103)</f>
        <v>0.67962169758696023</v>
      </c>
      <c r="U177" s="154">
        <f t="shared" si="21"/>
        <v>0.67962169758696023</v>
      </c>
      <c r="V177" s="154">
        <f t="shared" ref="V177:W177" si="22">IF(V$20, $H106, $H103)</f>
        <v>0.67962169758696023</v>
      </c>
      <c r="W177" s="154">
        <f t="shared" si="22"/>
        <v>0.67962169758696023</v>
      </c>
      <c r="X177" s="154">
        <f t="shared" ref="X177:Y177" si="23">IF(X$20, $H106, $H103)</f>
        <v>0.67962169758696023</v>
      </c>
      <c r="Y177" s="154">
        <f t="shared" si="23"/>
        <v>0.67962169758696023</v>
      </c>
    </row>
    <row r="178" spans="5:25" x14ac:dyDescent="0.3">
      <c r="E178" s="29"/>
      <c r="F178" s="72" t="s">
        <v>466</v>
      </c>
      <c r="G178" s="28" t="s">
        <v>167</v>
      </c>
      <c r="H178" s="25"/>
      <c r="J178" s="145">
        <f t="shared" ref="J178:K178" si="24">IF(J$20, $H107, $H104)</f>
        <v>0.32037830241303972</v>
      </c>
      <c r="K178" s="145">
        <f t="shared" si="24"/>
        <v>0.32037830241303972</v>
      </c>
      <c r="L178" s="145">
        <f t="shared" ref="L178:M178" si="25">IF(L$20, $H107, $H104)</f>
        <v>0.32037830241303972</v>
      </c>
      <c r="M178" s="145">
        <f t="shared" si="25"/>
        <v>0.32037830241303972</v>
      </c>
      <c r="N178" s="145">
        <f t="shared" ref="N178:P178" si="26">IF(N$20, $H107, $H104)</f>
        <v>0.32037830241303972</v>
      </c>
      <c r="O178" s="145">
        <f t="shared" si="26"/>
        <v>0.32037830241303972</v>
      </c>
      <c r="P178" s="145">
        <f t="shared" si="26"/>
        <v>0.32037830241303972</v>
      </c>
      <c r="Q178" s="145">
        <f t="shared" ref="Q178:S178" si="27">IF(Q$20, $H107, $H104)</f>
        <v>0.47887697372040039</v>
      </c>
      <c r="R178" s="145">
        <f t="shared" si="27"/>
        <v>0.32037830241303972</v>
      </c>
      <c r="S178" s="145">
        <f t="shared" si="27"/>
        <v>0.32037830241303972</v>
      </c>
      <c r="T178" s="145">
        <f t="shared" ref="T178:U178" si="28">IF(T$20, $H107, $H104)</f>
        <v>0.32037830241303972</v>
      </c>
      <c r="U178" s="145">
        <f t="shared" si="28"/>
        <v>0.32037830241303972</v>
      </c>
      <c r="V178" s="145">
        <f t="shared" ref="V178:W178" si="29">IF(V$20, $H107, $H104)</f>
        <v>0.32037830241303972</v>
      </c>
      <c r="W178" s="145">
        <f t="shared" si="29"/>
        <v>0.32037830241303972</v>
      </c>
      <c r="X178" s="145">
        <f t="shared" ref="X178:Y178" si="30">IF(X$20, $H107, $H104)</f>
        <v>0.32037830241303972</v>
      </c>
      <c r="Y178" s="145">
        <f t="shared" si="30"/>
        <v>0.32037830241303972</v>
      </c>
    </row>
    <row r="179" spans="5:25" x14ac:dyDescent="0.3">
      <c r="E179" s="29"/>
      <c r="F179" s="80" t="s">
        <v>257</v>
      </c>
      <c r="G179" s="67" t="s">
        <v>167</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0.57259913549562458</v>
      </c>
      <c r="K182" s="154">
        <f t="shared" si="38"/>
        <v>0.57259913549562458</v>
      </c>
      <c r="L182" s="154">
        <f t="shared" ref="L182:M182" si="39">IF(L$20, $H114, $H111)</f>
        <v>0.57259913549562458</v>
      </c>
      <c r="M182" s="154">
        <f t="shared" si="39"/>
        <v>0.57259913549562458</v>
      </c>
      <c r="N182" s="154">
        <f t="shared" ref="N182:P182" si="40">IF(N$20, $H114, $H111)</f>
        <v>0.57259913549562458</v>
      </c>
      <c r="O182" s="154">
        <f t="shared" si="40"/>
        <v>0.57259913549562458</v>
      </c>
      <c r="P182" s="154">
        <f t="shared" si="40"/>
        <v>0.57259913549562458</v>
      </c>
      <c r="Q182" s="154">
        <f t="shared" ref="Q182:S182" si="41">IF(Q$20, $H114, $H111)</f>
        <v>0.55851896623370301</v>
      </c>
      <c r="R182" s="154">
        <f t="shared" si="41"/>
        <v>0.57259913549562458</v>
      </c>
      <c r="S182" s="154">
        <f t="shared" si="41"/>
        <v>0.57259913549562458</v>
      </c>
      <c r="T182" s="154">
        <f t="shared" ref="T182:U182" si="42">IF(T$20, $H114, $H111)</f>
        <v>0.57259913549562458</v>
      </c>
      <c r="U182" s="154">
        <f t="shared" si="42"/>
        <v>0.57259913549562458</v>
      </c>
      <c r="V182" s="154">
        <f t="shared" ref="V182:W182" si="43">IF(V$20, $H114, $H111)</f>
        <v>0.57259913549562458</v>
      </c>
      <c r="W182" s="154">
        <f t="shared" si="43"/>
        <v>0.57259913549562458</v>
      </c>
      <c r="X182" s="154">
        <f t="shared" ref="X182:Y182" si="44">IF(X$20, $H114, $H111)</f>
        <v>0.57259913549562458</v>
      </c>
      <c r="Y182" s="154">
        <f t="shared" si="44"/>
        <v>0.57259913549562458</v>
      </c>
    </row>
    <row r="183" spans="5:25" x14ac:dyDescent="0.3">
      <c r="E183" s="29"/>
      <c r="F183" s="72" t="s">
        <v>466</v>
      </c>
      <c r="G183" s="28" t="s">
        <v>167</v>
      </c>
      <c r="H183" s="25"/>
      <c r="J183" s="145">
        <f t="shared" ref="J183:K183" si="45">IF(J$20, $H115, $H112)</f>
        <v>0.39711140438484333</v>
      </c>
      <c r="K183" s="145">
        <f t="shared" si="45"/>
        <v>0.39711140438484333</v>
      </c>
      <c r="L183" s="145">
        <f t="shared" ref="L183:M183" si="46">IF(L$20, $H115, $H112)</f>
        <v>0.39711140438484333</v>
      </c>
      <c r="M183" s="145">
        <f t="shared" si="46"/>
        <v>0.39711140438484333</v>
      </c>
      <c r="N183" s="145">
        <f t="shared" ref="N183:P183" si="47">IF(N$20, $H115, $H112)</f>
        <v>0.39711140438484333</v>
      </c>
      <c r="O183" s="145">
        <f t="shared" si="47"/>
        <v>0.39711140438484333</v>
      </c>
      <c r="P183" s="145">
        <f t="shared" si="47"/>
        <v>0.39711140438484333</v>
      </c>
      <c r="Q183" s="145">
        <f t="shared" ref="Q183:S183" si="48">IF(Q$20, $H115, $H112)</f>
        <v>0.41119157364676495</v>
      </c>
      <c r="R183" s="145">
        <f t="shared" si="48"/>
        <v>0.39711140438484333</v>
      </c>
      <c r="S183" s="145">
        <f t="shared" si="48"/>
        <v>0.39711140438484333</v>
      </c>
      <c r="T183" s="145">
        <f t="shared" ref="T183:U183" si="49">IF(T$20, $H115, $H112)</f>
        <v>0.39711140438484333</v>
      </c>
      <c r="U183" s="145">
        <f t="shared" si="49"/>
        <v>0.39711140438484333</v>
      </c>
      <c r="V183" s="145">
        <f t="shared" ref="V183:W183" si="50">IF(V$20, $H115, $H112)</f>
        <v>0.39711140438484333</v>
      </c>
      <c r="W183" s="145">
        <f t="shared" si="50"/>
        <v>0.39711140438484333</v>
      </c>
      <c r="X183" s="145">
        <f t="shared" ref="X183:Y183" si="51">IF(X$20, $H115, $H112)</f>
        <v>0.39711140438484333</v>
      </c>
      <c r="Y183" s="145">
        <f t="shared" si="51"/>
        <v>0.39711140438484333</v>
      </c>
    </row>
    <row r="184" spans="5:25" x14ac:dyDescent="0.3">
      <c r="E184" s="29"/>
      <c r="F184" s="80" t="s">
        <v>257</v>
      </c>
      <c r="G184" s="67" t="s">
        <v>167</v>
      </c>
      <c r="H184" s="141"/>
      <c r="I184" s="37"/>
      <c r="J184" s="155">
        <f t="shared" ref="J184:K184" si="52">IF(J$20, $H116, $H113)</f>
        <v>3.0289460119532003E-2</v>
      </c>
      <c r="K184" s="155">
        <f t="shared" si="52"/>
        <v>3.0289460119532003E-2</v>
      </c>
      <c r="L184" s="155">
        <f t="shared" ref="L184:M184" si="53">IF(L$20, $H116, $H113)</f>
        <v>3.0289460119532003E-2</v>
      </c>
      <c r="M184" s="155">
        <f t="shared" si="53"/>
        <v>3.0289460119532003E-2</v>
      </c>
      <c r="N184" s="155">
        <f t="shared" ref="N184:P184" si="54">IF(N$20, $H116, $H113)</f>
        <v>3.0289460119532003E-2</v>
      </c>
      <c r="O184" s="155">
        <f t="shared" si="54"/>
        <v>3.0289460119532003E-2</v>
      </c>
      <c r="P184" s="155">
        <f t="shared" si="54"/>
        <v>3.0289460119532003E-2</v>
      </c>
      <c r="Q184" s="155">
        <f t="shared" ref="Q184:S184" si="55">IF(Q$20, $H116, $H113)</f>
        <v>3.0289460119532003E-2</v>
      </c>
      <c r="R184" s="155">
        <f t="shared" si="55"/>
        <v>3.0289460119532003E-2</v>
      </c>
      <c r="S184" s="155">
        <f t="shared" si="55"/>
        <v>3.0289460119532003E-2</v>
      </c>
      <c r="T184" s="155">
        <f t="shared" ref="T184:U184" si="56">IF(T$20, $H116, $H113)</f>
        <v>3.0289460119532003E-2</v>
      </c>
      <c r="U184" s="155">
        <f t="shared" si="56"/>
        <v>3.0289460119532003E-2</v>
      </c>
      <c r="V184" s="155">
        <f t="shared" ref="V184:W184" si="57">IF(V$20, $H116, $H113)</f>
        <v>3.0289460119532003E-2</v>
      </c>
      <c r="W184" s="155">
        <f t="shared" si="57"/>
        <v>3.0289460119532003E-2</v>
      </c>
      <c r="X184" s="155">
        <f t="shared" ref="X184:Y184" si="58">IF(X$20, $H116, $H113)</f>
        <v>3.0289460119532003E-2</v>
      </c>
      <c r="Y184" s="155">
        <f t="shared" si="58"/>
        <v>3.0289460119532003E-2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0.57259913549562458</v>
      </c>
      <c r="K187" s="154">
        <f t="shared" si="59"/>
        <v>0.57259913549562458</v>
      </c>
      <c r="L187" s="154">
        <f t="shared" ref="L187:M187" si="60">IF(L$20, $H122, $H119)</f>
        <v>0.57259913549562458</v>
      </c>
      <c r="M187" s="154">
        <f t="shared" si="60"/>
        <v>0.57259913549562458</v>
      </c>
      <c r="N187" s="154">
        <f t="shared" ref="N187:P187" si="61">IF(N$20, $H122, $H119)</f>
        <v>0.57259913549562458</v>
      </c>
      <c r="O187" s="154">
        <f t="shared" si="61"/>
        <v>0.57259913549562458</v>
      </c>
      <c r="P187" s="154">
        <f t="shared" si="61"/>
        <v>0.57259913549562458</v>
      </c>
      <c r="Q187" s="154">
        <f t="shared" ref="Q187:S187" si="62">IF(Q$20, $H122, $H119)</f>
        <v>0.55851896623370301</v>
      </c>
      <c r="R187" s="154">
        <f t="shared" si="62"/>
        <v>0.57259913549562458</v>
      </c>
      <c r="S187" s="154">
        <f t="shared" si="62"/>
        <v>0.57259913549562458</v>
      </c>
      <c r="T187" s="154">
        <f t="shared" ref="T187:U187" si="63">IF(T$20, $H122, $H119)</f>
        <v>0.57259913549562458</v>
      </c>
      <c r="U187" s="154">
        <f t="shared" si="63"/>
        <v>0.57259913549562458</v>
      </c>
      <c r="V187" s="154">
        <f t="shared" ref="V187:W187" si="64">IF(V$20, $H122, $H119)</f>
        <v>0.57259913549562458</v>
      </c>
      <c r="W187" s="154">
        <f t="shared" si="64"/>
        <v>0.57259913549562458</v>
      </c>
      <c r="X187" s="154">
        <f t="shared" ref="X187:Y187" si="65">IF(X$20, $H122, $H119)</f>
        <v>0.57259913549562458</v>
      </c>
      <c r="Y187" s="154">
        <f t="shared" si="65"/>
        <v>0.57259913549562458</v>
      </c>
    </row>
    <row r="188" spans="5:25" x14ac:dyDescent="0.3">
      <c r="E188" s="29"/>
      <c r="F188" s="72" t="s">
        <v>466</v>
      </c>
      <c r="G188" s="28" t="s">
        <v>167</v>
      </c>
      <c r="H188" s="25"/>
      <c r="J188" s="145">
        <f t="shared" ref="J188:K188" si="66">IF(J$20, $H123, $H120)</f>
        <v>0.39711140438484333</v>
      </c>
      <c r="K188" s="145">
        <f t="shared" si="66"/>
        <v>0.39711140438484333</v>
      </c>
      <c r="L188" s="145">
        <f t="shared" ref="L188:M188" si="67">IF(L$20, $H123, $H120)</f>
        <v>0.39711140438484333</v>
      </c>
      <c r="M188" s="145">
        <f t="shared" si="67"/>
        <v>0.39711140438484333</v>
      </c>
      <c r="N188" s="145">
        <f t="shared" ref="N188:P188" si="68">IF(N$20, $H123, $H120)</f>
        <v>0.39711140438484333</v>
      </c>
      <c r="O188" s="145">
        <f t="shared" si="68"/>
        <v>0.39711140438484333</v>
      </c>
      <c r="P188" s="145">
        <f t="shared" si="68"/>
        <v>0.39711140438484333</v>
      </c>
      <c r="Q188" s="145">
        <f t="shared" ref="Q188:S188" si="69">IF(Q$20, $H123, $H120)</f>
        <v>0.41119157364676495</v>
      </c>
      <c r="R188" s="145">
        <f t="shared" si="69"/>
        <v>0.39711140438484333</v>
      </c>
      <c r="S188" s="145">
        <f t="shared" si="69"/>
        <v>0.39711140438484333</v>
      </c>
      <c r="T188" s="145">
        <f t="shared" ref="T188:U188" si="70">IF(T$20, $H123, $H120)</f>
        <v>0.39711140438484333</v>
      </c>
      <c r="U188" s="145">
        <f t="shared" si="70"/>
        <v>0.39711140438484333</v>
      </c>
      <c r="V188" s="145">
        <f t="shared" ref="V188:W188" si="71">IF(V$20, $H123, $H120)</f>
        <v>0.39711140438484333</v>
      </c>
      <c r="W188" s="145">
        <f t="shared" si="71"/>
        <v>0.39711140438484333</v>
      </c>
      <c r="X188" s="145">
        <f t="shared" ref="X188:Y188" si="72">IF(X$20, $H123, $H120)</f>
        <v>0.39711140438484333</v>
      </c>
      <c r="Y188" s="145">
        <f t="shared" si="72"/>
        <v>0.39711140438484333</v>
      </c>
    </row>
    <row r="189" spans="5:25" x14ac:dyDescent="0.3">
      <c r="E189" s="29"/>
      <c r="F189" s="80" t="s">
        <v>257</v>
      </c>
      <c r="G189" s="67" t="s">
        <v>167</v>
      </c>
      <c r="H189" s="141"/>
      <c r="I189" s="37"/>
      <c r="J189" s="155">
        <f t="shared" ref="J189:K189" si="73">IF(J$20, $H124, $H121)</f>
        <v>3.0289460119532003E-2</v>
      </c>
      <c r="K189" s="155">
        <f t="shared" si="73"/>
        <v>3.0289460119532003E-2</v>
      </c>
      <c r="L189" s="155">
        <f t="shared" ref="L189:M189" si="74">IF(L$20, $H124, $H121)</f>
        <v>3.0289460119532003E-2</v>
      </c>
      <c r="M189" s="155">
        <f t="shared" si="74"/>
        <v>3.0289460119532003E-2</v>
      </c>
      <c r="N189" s="155">
        <f t="shared" ref="N189:P189" si="75">IF(N$20, $H124, $H121)</f>
        <v>3.0289460119532003E-2</v>
      </c>
      <c r="O189" s="155">
        <f t="shared" si="75"/>
        <v>3.0289460119532003E-2</v>
      </c>
      <c r="P189" s="155">
        <f t="shared" si="75"/>
        <v>3.0289460119532003E-2</v>
      </c>
      <c r="Q189" s="155">
        <f t="shared" ref="Q189:S189" si="76">IF(Q$20, $H124, $H121)</f>
        <v>3.0289460119532003E-2</v>
      </c>
      <c r="R189" s="155">
        <f t="shared" si="76"/>
        <v>3.0289460119532003E-2</v>
      </c>
      <c r="S189" s="155">
        <f t="shared" si="76"/>
        <v>3.0289460119532003E-2</v>
      </c>
      <c r="T189" s="155">
        <f t="shared" ref="T189:U189" si="77">IF(T$20, $H124, $H121)</f>
        <v>3.0289460119532003E-2</v>
      </c>
      <c r="U189" s="155">
        <f t="shared" si="77"/>
        <v>3.0289460119532003E-2</v>
      </c>
      <c r="V189" s="155">
        <f t="shared" ref="V189:W189" si="78">IF(V$20, $H124, $H121)</f>
        <v>3.0289460119532003E-2</v>
      </c>
      <c r="W189" s="155">
        <f t="shared" si="78"/>
        <v>3.0289460119532003E-2</v>
      </c>
      <c r="X189" s="155">
        <f t="shared" ref="X189:Y189" si="79">IF(X$20, $H124, $H121)</f>
        <v>3.0289460119532003E-2</v>
      </c>
      <c r="Y189" s="155">
        <f t="shared" si="79"/>
        <v>3.0289460119532003E-2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0.61149906551342081</v>
      </c>
      <c r="K192" s="154">
        <f t="shared" si="80"/>
        <v>0.61149906551342081</v>
      </c>
      <c r="L192" s="154">
        <f t="shared" ref="L192:M192" si="81">IF(L$20, $H130, $H127)</f>
        <v>0.61149906551342081</v>
      </c>
      <c r="M192" s="154">
        <f t="shared" si="81"/>
        <v>0.61149906551342081</v>
      </c>
      <c r="N192" s="154">
        <f t="shared" ref="N192:P192" si="82">IF(N$20, $H130, $H127)</f>
        <v>0.61149906551342081</v>
      </c>
      <c r="O192" s="154">
        <f t="shared" si="82"/>
        <v>0.61149906551342081</v>
      </c>
      <c r="P192" s="154">
        <f t="shared" si="82"/>
        <v>0.61149906551342081</v>
      </c>
      <c r="Q192" s="154">
        <f t="shared" ref="Q192:S192" si="83">IF(Q$20, $H130, $H127)</f>
        <v>0.60075573288312512</v>
      </c>
      <c r="R192" s="154">
        <f t="shared" si="83"/>
        <v>0.61149906551342081</v>
      </c>
      <c r="S192" s="154">
        <f t="shared" si="83"/>
        <v>0.61149906551342081</v>
      </c>
      <c r="T192" s="154">
        <f t="shared" ref="T192:U192" si="84">IF(T$20, $H130, $H127)</f>
        <v>0.61149906551342081</v>
      </c>
      <c r="U192" s="154">
        <f t="shared" si="84"/>
        <v>0.61149906551342081</v>
      </c>
      <c r="V192" s="154">
        <f t="shared" ref="V192:W192" si="85">IF(V$20, $H130, $H127)</f>
        <v>0.61149906551342081</v>
      </c>
      <c r="W192" s="154">
        <f t="shared" si="85"/>
        <v>0.61149906551342081</v>
      </c>
      <c r="X192" s="154">
        <f t="shared" ref="X192:Y192" si="86">IF(X$20, $H130, $H127)</f>
        <v>0.61149906551342081</v>
      </c>
      <c r="Y192" s="154">
        <f t="shared" si="86"/>
        <v>0.61149906551342081</v>
      </c>
    </row>
    <row r="193" spans="5:25" x14ac:dyDescent="0.3">
      <c r="E193" s="29"/>
      <c r="F193" s="72" t="s">
        <v>466</v>
      </c>
      <c r="G193" s="28" t="s">
        <v>167</v>
      </c>
      <c r="H193" s="25"/>
      <c r="J193" s="145">
        <f t="shared" ref="J193:K193" si="87">IF(J$20, $H131, $H128)</f>
        <v>0.30834923604054471</v>
      </c>
      <c r="K193" s="145">
        <f t="shared" si="87"/>
        <v>0.30834923604054471</v>
      </c>
      <c r="L193" s="145">
        <f t="shared" ref="L193:M193" si="88">IF(L$20, $H131, $H128)</f>
        <v>0.30834923604054471</v>
      </c>
      <c r="M193" s="145">
        <f t="shared" si="88"/>
        <v>0.30834923604054471</v>
      </c>
      <c r="N193" s="145">
        <f t="shared" ref="N193:P193" si="89">IF(N$20, $H131, $H128)</f>
        <v>0.30834923604054471</v>
      </c>
      <c r="O193" s="145">
        <f t="shared" si="89"/>
        <v>0.30834923604054471</v>
      </c>
      <c r="P193" s="145">
        <f t="shared" si="89"/>
        <v>0.30834923604054471</v>
      </c>
      <c r="Q193" s="145">
        <f t="shared" ref="Q193:S193" si="90">IF(Q$20, $H131, $H128)</f>
        <v>0.31909256867084046</v>
      </c>
      <c r="R193" s="145">
        <f t="shared" si="90"/>
        <v>0.30834923604054471</v>
      </c>
      <c r="S193" s="145">
        <f t="shared" si="90"/>
        <v>0.30834923604054471</v>
      </c>
      <c r="T193" s="145">
        <f t="shared" ref="T193:U193" si="91">IF(T$20, $H131, $H128)</f>
        <v>0.30834923604054471</v>
      </c>
      <c r="U193" s="145">
        <f t="shared" si="91"/>
        <v>0.30834923604054471</v>
      </c>
      <c r="V193" s="145">
        <f t="shared" ref="V193:W193" si="92">IF(V$20, $H131, $H128)</f>
        <v>0.30834923604054471</v>
      </c>
      <c r="W193" s="145">
        <f t="shared" si="92"/>
        <v>0.30834923604054471</v>
      </c>
      <c r="X193" s="145">
        <f t="shared" ref="X193:Y193" si="93">IF(X$20, $H131, $H128)</f>
        <v>0.30834923604054471</v>
      </c>
      <c r="Y193" s="145">
        <f t="shared" si="93"/>
        <v>0.30834923604054471</v>
      </c>
    </row>
    <row r="194" spans="5:25" x14ac:dyDescent="0.3">
      <c r="E194" s="29"/>
      <c r="F194" s="80" t="s">
        <v>257</v>
      </c>
      <c r="G194" s="67" t="s">
        <v>167</v>
      </c>
      <c r="H194" s="141"/>
      <c r="I194" s="37"/>
      <c r="J194" s="155">
        <f t="shared" ref="J194:K194" si="94">IF(J$20, $H132, $H129)</f>
        <v>8.0151698446034286E-2</v>
      </c>
      <c r="K194" s="155">
        <f t="shared" si="94"/>
        <v>8.0151698446034286E-2</v>
      </c>
      <c r="L194" s="155">
        <f t="shared" ref="L194:M194" si="95">IF(L$20, $H132, $H129)</f>
        <v>8.0151698446034286E-2</v>
      </c>
      <c r="M194" s="155">
        <f t="shared" si="95"/>
        <v>8.0151698446034286E-2</v>
      </c>
      <c r="N194" s="155">
        <f t="shared" ref="N194:P194" si="96">IF(N$20, $H132, $H129)</f>
        <v>8.0151698446034286E-2</v>
      </c>
      <c r="O194" s="155">
        <f t="shared" si="96"/>
        <v>8.0151698446034286E-2</v>
      </c>
      <c r="P194" s="155">
        <f t="shared" si="96"/>
        <v>8.0151698446034286E-2</v>
      </c>
      <c r="Q194" s="155">
        <f t="shared" ref="Q194:S194" si="97">IF(Q$20, $H132, $H129)</f>
        <v>8.0151698446034286E-2</v>
      </c>
      <c r="R194" s="155">
        <f t="shared" si="97"/>
        <v>8.0151698446034286E-2</v>
      </c>
      <c r="S194" s="155">
        <f t="shared" si="97"/>
        <v>8.0151698446034286E-2</v>
      </c>
      <c r="T194" s="155">
        <f t="shared" ref="T194:U194" si="98">IF(T$20, $H132, $H129)</f>
        <v>8.0151698446034286E-2</v>
      </c>
      <c r="U194" s="155">
        <f t="shared" si="98"/>
        <v>8.0151698446034286E-2</v>
      </c>
      <c r="V194" s="155">
        <f t="shared" ref="V194:W194" si="99">IF(V$20, $H132, $H129)</f>
        <v>8.0151698446034286E-2</v>
      </c>
      <c r="W194" s="155">
        <f t="shared" si="99"/>
        <v>8.0151698446034286E-2</v>
      </c>
      <c r="X194" s="155">
        <f t="shared" ref="X194:Y194" si="100">IF(X$20, $H132, $H129)</f>
        <v>8.0151698446034286E-2</v>
      </c>
      <c r="Y194" s="155">
        <f t="shared" si="100"/>
        <v>8.0151698446034286E-2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0.61149906551342081</v>
      </c>
      <c r="K197" s="154">
        <f t="shared" si="101"/>
        <v>0.61149906551342081</v>
      </c>
      <c r="L197" s="154">
        <f t="shared" ref="L197:M197" si="102">IF(L$20, $H138, $H135)</f>
        <v>0.61149906551342081</v>
      </c>
      <c r="M197" s="154">
        <f t="shared" si="102"/>
        <v>0.61149906551342081</v>
      </c>
      <c r="N197" s="154">
        <f t="shared" ref="N197:P197" si="103">IF(N$20, $H138, $H135)</f>
        <v>0.61149906551342081</v>
      </c>
      <c r="O197" s="154">
        <f t="shared" si="103"/>
        <v>0.61149906551342081</v>
      </c>
      <c r="P197" s="154">
        <f t="shared" si="103"/>
        <v>0.61149906551342081</v>
      </c>
      <c r="Q197" s="154">
        <f t="shared" ref="Q197:S197" si="104">IF(Q$20, $H138, $H135)</f>
        <v>0.60075573288312512</v>
      </c>
      <c r="R197" s="154">
        <f t="shared" si="104"/>
        <v>0.61149906551342081</v>
      </c>
      <c r="S197" s="154">
        <f t="shared" si="104"/>
        <v>0.61149906551342081</v>
      </c>
      <c r="T197" s="154">
        <f t="shared" ref="T197:U197" si="105">IF(T$20, $H138, $H135)</f>
        <v>0.61149906551342081</v>
      </c>
      <c r="U197" s="154">
        <f t="shared" si="105"/>
        <v>0.61149906551342081</v>
      </c>
      <c r="V197" s="154">
        <f t="shared" ref="V197:W197" si="106">IF(V$20, $H138, $H135)</f>
        <v>0.61149906551342081</v>
      </c>
      <c r="W197" s="154">
        <f t="shared" si="106"/>
        <v>0.61149906551342081</v>
      </c>
      <c r="X197" s="154">
        <f t="shared" ref="X197:Y197" si="107">IF(X$20, $H138, $H135)</f>
        <v>0.61149906551342081</v>
      </c>
      <c r="Y197" s="154">
        <f t="shared" si="107"/>
        <v>0.61149906551342081</v>
      </c>
    </row>
    <row r="198" spans="5:25" x14ac:dyDescent="0.3">
      <c r="E198" s="29"/>
      <c r="F198" s="72" t="s">
        <v>466</v>
      </c>
      <c r="G198" s="28" t="s">
        <v>167</v>
      </c>
      <c r="H198" s="25"/>
      <c r="J198" s="145">
        <f t="shared" ref="J198:K198" si="108">IF(J$20, $H139, $H136)</f>
        <v>0.30834923604054471</v>
      </c>
      <c r="K198" s="145">
        <f t="shared" si="108"/>
        <v>0.30834923604054471</v>
      </c>
      <c r="L198" s="145">
        <f t="shared" ref="L198:M198" si="109">IF(L$20, $H139, $H136)</f>
        <v>0.30834923604054471</v>
      </c>
      <c r="M198" s="145">
        <f t="shared" si="109"/>
        <v>0.30834923604054471</v>
      </c>
      <c r="N198" s="145">
        <f t="shared" ref="N198:P198" si="110">IF(N$20, $H139, $H136)</f>
        <v>0.30834923604054471</v>
      </c>
      <c r="O198" s="145">
        <f t="shared" si="110"/>
        <v>0.30834923604054471</v>
      </c>
      <c r="P198" s="145">
        <f t="shared" si="110"/>
        <v>0.30834923604054471</v>
      </c>
      <c r="Q198" s="145">
        <f t="shared" ref="Q198:S198" si="111">IF(Q$20, $H139, $H136)</f>
        <v>0.31909256867084046</v>
      </c>
      <c r="R198" s="145">
        <f t="shared" si="111"/>
        <v>0.30834923604054471</v>
      </c>
      <c r="S198" s="145">
        <f t="shared" si="111"/>
        <v>0.30834923604054471</v>
      </c>
      <c r="T198" s="145">
        <f t="shared" ref="T198:U198" si="112">IF(T$20, $H139, $H136)</f>
        <v>0.30834923604054471</v>
      </c>
      <c r="U198" s="145">
        <f t="shared" si="112"/>
        <v>0.30834923604054471</v>
      </c>
      <c r="V198" s="145">
        <f t="shared" ref="V198:W198" si="113">IF(V$20, $H139, $H136)</f>
        <v>0.30834923604054471</v>
      </c>
      <c r="W198" s="145">
        <f t="shared" si="113"/>
        <v>0.30834923604054471</v>
      </c>
      <c r="X198" s="145">
        <f t="shared" ref="X198:Y198" si="114">IF(X$20, $H139, $H136)</f>
        <v>0.30834923604054471</v>
      </c>
      <c r="Y198" s="145">
        <f t="shared" si="114"/>
        <v>0.30834923604054471</v>
      </c>
    </row>
    <row r="199" spans="5:25" x14ac:dyDescent="0.3">
      <c r="E199" s="29"/>
      <c r="F199" s="80" t="s">
        <v>257</v>
      </c>
      <c r="G199" s="67" t="s">
        <v>167</v>
      </c>
      <c r="H199" s="141"/>
      <c r="I199" s="37"/>
      <c r="J199" s="155">
        <f t="shared" ref="J199:K199" si="115">IF(J$20, $H140, $H137)</f>
        <v>8.0151698446034286E-2</v>
      </c>
      <c r="K199" s="155">
        <f t="shared" si="115"/>
        <v>8.0151698446034286E-2</v>
      </c>
      <c r="L199" s="155">
        <f t="shared" ref="L199:M199" si="116">IF(L$20, $H140, $H137)</f>
        <v>8.0151698446034286E-2</v>
      </c>
      <c r="M199" s="155">
        <f t="shared" si="116"/>
        <v>8.0151698446034286E-2</v>
      </c>
      <c r="N199" s="155">
        <f t="shared" ref="N199:P199" si="117">IF(N$20, $H140, $H137)</f>
        <v>8.0151698446034286E-2</v>
      </c>
      <c r="O199" s="155">
        <f t="shared" si="117"/>
        <v>8.0151698446034286E-2</v>
      </c>
      <c r="P199" s="155">
        <f t="shared" si="117"/>
        <v>8.0151698446034286E-2</v>
      </c>
      <c r="Q199" s="155">
        <f t="shared" ref="Q199:S199" si="118">IF(Q$20, $H140, $H137)</f>
        <v>8.0151698446034286E-2</v>
      </c>
      <c r="R199" s="155">
        <f t="shared" si="118"/>
        <v>8.0151698446034286E-2</v>
      </c>
      <c r="S199" s="155">
        <f t="shared" si="118"/>
        <v>8.0151698446034286E-2</v>
      </c>
      <c r="T199" s="155">
        <f t="shared" ref="T199:U199" si="119">IF(T$20, $H140, $H137)</f>
        <v>8.0151698446034286E-2</v>
      </c>
      <c r="U199" s="155">
        <f t="shared" si="119"/>
        <v>8.0151698446034286E-2</v>
      </c>
      <c r="V199" s="155">
        <f t="shared" ref="V199:W199" si="120">IF(V$20, $H140, $H137)</f>
        <v>8.0151698446034286E-2</v>
      </c>
      <c r="W199" s="155">
        <f t="shared" si="120"/>
        <v>8.0151698446034286E-2</v>
      </c>
      <c r="X199" s="155">
        <f t="shared" ref="X199:Y199" si="121">IF(X$20, $H140, $H137)</f>
        <v>8.0151698446034286E-2</v>
      </c>
      <c r="Y199" s="155">
        <f t="shared" si="121"/>
        <v>8.0151698446034286E-2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0.57259913549562458</v>
      </c>
      <c r="K202" s="154">
        <f t="shared" si="122"/>
        <v>0.57259913549562458</v>
      </c>
      <c r="L202" s="154">
        <f t="shared" ref="L202:M202" si="123">IF(L$20, $H146, $H143)</f>
        <v>0.57259913549562458</v>
      </c>
      <c r="M202" s="154">
        <f t="shared" si="123"/>
        <v>0.57259913549562458</v>
      </c>
      <c r="N202" s="154">
        <f t="shared" ref="N202:P202" si="124">IF(N$20, $H146, $H143)</f>
        <v>0.57259913549562458</v>
      </c>
      <c r="O202" s="154">
        <f t="shared" si="124"/>
        <v>0.57259913549562458</v>
      </c>
      <c r="P202" s="154">
        <f t="shared" si="124"/>
        <v>0.57259913549562458</v>
      </c>
      <c r="Q202" s="154">
        <f t="shared" ref="Q202:S202" si="125">IF(Q$20, $H146, $H143)</f>
        <v>0.55851896623370301</v>
      </c>
      <c r="R202" s="154">
        <f t="shared" si="125"/>
        <v>0.57259913549562458</v>
      </c>
      <c r="S202" s="154">
        <f t="shared" si="125"/>
        <v>0.57259913549562458</v>
      </c>
      <c r="T202" s="154">
        <f t="shared" ref="T202:U202" si="126">IF(T$20, $H146, $H143)</f>
        <v>0.57259913549562458</v>
      </c>
      <c r="U202" s="154">
        <f t="shared" si="126"/>
        <v>0.57259913549562458</v>
      </c>
      <c r="V202" s="154">
        <f t="shared" ref="V202:W202" si="127">IF(V$20, $H146, $H143)</f>
        <v>0.57259913549562458</v>
      </c>
      <c r="W202" s="154">
        <f t="shared" si="127"/>
        <v>0.57259913549562458</v>
      </c>
      <c r="X202" s="154">
        <f t="shared" ref="X202:Y202" si="128">IF(X$20, $H146, $H143)</f>
        <v>0.57259913549562458</v>
      </c>
      <c r="Y202" s="154">
        <f t="shared" si="128"/>
        <v>0.57259913549562458</v>
      </c>
    </row>
    <row r="203" spans="5:25" x14ac:dyDescent="0.3">
      <c r="E203" s="29"/>
      <c r="F203" s="72" t="s">
        <v>466</v>
      </c>
      <c r="G203" s="28" t="s">
        <v>167</v>
      </c>
      <c r="H203" s="25"/>
      <c r="J203" s="145">
        <f t="shared" ref="J203:K203" si="129">IF(J$20, $H147, $H144)</f>
        <v>0.39711140438484333</v>
      </c>
      <c r="K203" s="145">
        <f t="shared" si="129"/>
        <v>0.39711140438484333</v>
      </c>
      <c r="L203" s="145">
        <f t="shared" ref="L203:M203" si="130">IF(L$20, $H147, $H144)</f>
        <v>0.39711140438484333</v>
      </c>
      <c r="M203" s="145">
        <f t="shared" si="130"/>
        <v>0.39711140438484333</v>
      </c>
      <c r="N203" s="145">
        <f t="shared" ref="N203:P203" si="131">IF(N$20, $H147, $H144)</f>
        <v>0.39711140438484333</v>
      </c>
      <c r="O203" s="145">
        <f t="shared" si="131"/>
        <v>0.39711140438484333</v>
      </c>
      <c r="P203" s="145">
        <f t="shared" si="131"/>
        <v>0.39711140438484333</v>
      </c>
      <c r="Q203" s="145">
        <f t="shared" ref="Q203:S203" si="132">IF(Q$20, $H147, $H144)</f>
        <v>0.41119157364676495</v>
      </c>
      <c r="R203" s="145">
        <f t="shared" si="132"/>
        <v>0.39711140438484333</v>
      </c>
      <c r="S203" s="145">
        <f t="shared" si="132"/>
        <v>0.39711140438484333</v>
      </c>
      <c r="T203" s="145">
        <f t="shared" ref="T203:U203" si="133">IF(T$20, $H147, $H144)</f>
        <v>0.39711140438484333</v>
      </c>
      <c r="U203" s="145">
        <f t="shared" si="133"/>
        <v>0.39711140438484333</v>
      </c>
      <c r="V203" s="145">
        <f t="shared" ref="V203:W203" si="134">IF(V$20, $H147, $H144)</f>
        <v>0.39711140438484333</v>
      </c>
      <c r="W203" s="145">
        <f t="shared" si="134"/>
        <v>0.39711140438484333</v>
      </c>
      <c r="X203" s="145">
        <f t="shared" ref="X203:Y203" si="135">IF(X$20, $H147, $H144)</f>
        <v>0.39711140438484333</v>
      </c>
      <c r="Y203" s="145">
        <f t="shared" si="135"/>
        <v>0.39711140438484333</v>
      </c>
    </row>
    <row r="204" spans="5:25" x14ac:dyDescent="0.3">
      <c r="E204" s="29"/>
      <c r="F204" s="80" t="s">
        <v>257</v>
      </c>
      <c r="G204" s="67" t="s">
        <v>167</v>
      </c>
      <c r="H204" s="141"/>
      <c r="I204" s="37"/>
      <c r="J204" s="155">
        <f t="shared" ref="J204:K204" si="136">IF(J$20, $H148, $H145)</f>
        <v>3.0289460119532003E-2</v>
      </c>
      <c r="K204" s="155">
        <f t="shared" si="136"/>
        <v>3.0289460119532003E-2</v>
      </c>
      <c r="L204" s="155">
        <f t="shared" ref="L204:M204" si="137">IF(L$20, $H148, $H145)</f>
        <v>3.0289460119532003E-2</v>
      </c>
      <c r="M204" s="155">
        <f t="shared" si="137"/>
        <v>3.0289460119532003E-2</v>
      </c>
      <c r="N204" s="155">
        <f t="shared" ref="N204:P204" si="138">IF(N$20, $H148, $H145)</f>
        <v>3.0289460119532003E-2</v>
      </c>
      <c r="O204" s="155">
        <f t="shared" si="138"/>
        <v>3.0289460119532003E-2</v>
      </c>
      <c r="P204" s="155">
        <f t="shared" si="138"/>
        <v>3.0289460119532003E-2</v>
      </c>
      <c r="Q204" s="155">
        <f t="shared" ref="Q204:S204" si="139">IF(Q$20, $H148, $H145)</f>
        <v>3.0289460119532003E-2</v>
      </c>
      <c r="R204" s="155">
        <f t="shared" si="139"/>
        <v>3.0289460119532003E-2</v>
      </c>
      <c r="S204" s="155">
        <f t="shared" si="139"/>
        <v>3.0289460119532003E-2</v>
      </c>
      <c r="T204" s="155">
        <f t="shared" ref="T204:U204" si="140">IF(T$20, $H148, $H145)</f>
        <v>3.0289460119532003E-2</v>
      </c>
      <c r="U204" s="155">
        <f t="shared" si="140"/>
        <v>3.0289460119532003E-2</v>
      </c>
      <c r="V204" s="155">
        <f t="shared" ref="V204:W204" si="141">IF(V$20, $H148, $H145)</f>
        <v>3.0289460119532003E-2</v>
      </c>
      <c r="W204" s="155">
        <f t="shared" si="141"/>
        <v>3.0289460119532003E-2</v>
      </c>
      <c r="X204" s="155">
        <f t="shared" ref="X204:Y204" si="142">IF(X$20, $H148, $H145)</f>
        <v>3.0289460119532003E-2</v>
      </c>
      <c r="Y204" s="155">
        <f t="shared" si="142"/>
        <v>3.0289460119532003E-2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0.61149906551342081</v>
      </c>
      <c r="K207" s="154">
        <f t="shared" si="143"/>
        <v>0.61149906551342081</v>
      </c>
      <c r="L207" s="154">
        <f t="shared" ref="L207:M207" si="144">IF(L$20, $H154, $H151)</f>
        <v>0.61149906551342081</v>
      </c>
      <c r="M207" s="154">
        <f t="shared" si="144"/>
        <v>0.61149906551342081</v>
      </c>
      <c r="N207" s="154">
        <f t="shared" ref="N207:P207" si="145">IF(N$20, $H154, $H151)</f>
        <v>0.61149906551342081</v>
      </c>
      <c r="O207" s="154">
        <f t="shared" si="145"/>
        <v>0.61149906551342081</v>
      </c>
      <c r="P207" s="154">
        <f t="shared" si="145"/>
        <v>0.61149906551342081</v>
      </c>
      <c r="Q207" s="154">
        <f t="shared" ref="Q207:S207" si="146">IF(Q$20, $H154, $H151)</f>
        <v>0.60075573288312512</v>
      </c>
      <c r="R207" s="154">
        <f t="shared" si="146"/>
        <v>0.61149906551342081</v>
      </c>
      <c r="S207" s="154">
        <f t="shared" si="146"/>
        <v>0.61149906551342081</v>
      </c>
      <c r="T207" s="154">
        <f t="shared" ref="T207:U207" si="147">IF(T$20, $H154, $H151)</f>
        <v>0.61149906551342081</v>
      </c>
      <c r="U207" s="154">
        <f t="shared" si="147"/>
        <v>0.61149906551342081</v>
      </c>
      <c r="V207" s="154">
        <f t="shared" ref="V207:W207" si="148">IF(V$20, $H154, $H151)</f>
        <v>0.61149906551342081</v>
      </c>
      <c r="W207" s="154">
        <f t="shared" si="148"/>
        <v>0.61149906551342081</v>
      </c>
      <c r="X207" s="154">
        <f t="shared" ref="X207:Y207" si="149">IF(X$20, $H154, $H151)</f>
        <v>0.61149906551342081</v>
      </c>
      <c r="Y207" s="154">
        <f t="shared" si="149"/>
        <v>0.61149906551342081</v>
      </c>
    </row>
    <row r="208" spans="5:25" x14ac:dyDescent="0.3">
      <c r="E208" s="29"/>
      <c r="F208" s="72" t="s">
        <v>466</v>
      </c>
      <c r="G208" s="28" t="s">
        <v>167</v>
      </c>
      <c r="H208" s="25"/>
      <c r="J208" s="145">
        <f t="shared" ref="J208:K208" si="150">IF(J$20, $H155, $H152)</f>
        <v>0.30834923604054471</v>
      </c>
      <c r="K208" s="145">
        <f t="shared" si="150"/>
        <v>0.30834923604054471</v>
      </c>
      <c r="L208" s="145">
        <f t="shared" ref="L208:M208" si="151">IF(L$20, $H155, $H152)</f>
        <v>0.30834923604054471</v>
      </c>
      <c r="M208" s="145">
        <f t="shared" si="151"/>
        <v>0.30834923604054471</v>
      </c>
      <c r="N208" s="145">
        <f t="shared" ref="N208:P208" si="152">IF(N$20, $H155, $H152)</f>
        <v>0.30834923604054471</v>
      </c>
      <c r="O208" s="145">
        <f t="shared" si="152"/>
        <v>0.30834923604054471</v>
      </c>
      <c r="P208" s="145">
        <f t="shared" si="152"/>
        <v>0.30834923604054471</v>
      </c>
      <c r="Q208" s="145">
        <f t="shared" ref="Q208:S208" si="153">IF(Q$20, $H155, $H152)</f>
        <v>0.31909256867084046</v>
      </c>
      <c r="R208" s="145">
        <f t="shared" si="153"/>
        <v>0.30834923604054471</v>
      </c>
      <c r="S208" s="145">
        <f t="shared" si="153"/>
        <v>0.30834923604054471</v>
      </c>
      <c r="T208" s="145">
        <f t="shared" ref="T208:U208" si="154">IF(T$20, $H155, $H152)</f>
        <v>0.30834923604054471</v>
      </c>
      <c r="U208" s="145">
        <f t="shared" si="154"/>
        <v>0.30834923604054471</v>
      </c>
      <c r="V208" s="145">
        <f t="shared" ref="V208:W208" si="155">IF(V$20, $H155, $H152)</f>
        <v>0.30834923604054471</v>
      </c>
      <c r="W208" s="145">
        <f t="shared" si="155"/>
        <v>0.30834923604054471</v>
      </c>
      <c r="X208" s="145">
        <f t="shared" ref="X208:Y208" si="156">IF(X$20, $H155, $H152)</f>
        <v>0.30834923604054471</v>
      </c>
      <c r="Y208" s="145">
        <f t="shared" si="156"/>
        <v>0.30834923604054471</v>
      </c>
    </row>
    <row r="209" spans="3:27" x14ac:dyDescent="0.3">
      <c r="E209" s="29"/>
      <c r="F209" s="80" t="s">
        <v>257</v>
      </c>
      <c r="G209" s="67" t="s">
        <v>167</v>
      </c>
      <c r="H209" s="141"/>
      <c r="I209" s="37"/>
      <c r="J209" s="155">
        <f t="shared" ref="J209:K209" si="157">IF(J$20, $H156, $H153)</f>
        <v>8.0151698446034286E-2</v>
      </c>
      <c r="K209" s="155">
        <f t="shared" si="157"/>
        <v>8.0151698446034286E-2</v>
      </c>
      <c r="L209" s="155">
        <f t="shared" ref="L209:M209" si="158">IF(L$20, $H156, $H153)</f>
        <v>8.0151698446034286E-2</v>
      </c>
      <c r="M209" s="155">
        <f t="shared" si="158"/>
        <v>8.0151698446034286E-2</v>
      </c>
      <c r="N209" s="155">
        <f t="shared" ref="N209:P209" si="159">IF(N$20, $H156, $H153)</f>
        <v>8.0151698446034286E-2</v>
      </c>
      <c r="O209" s="155">
        <f t="shared" si="159"/>
        <v>8.0151698446034286E-2</v>
      </c>
      <c r="P209" s="155">
        <f t="shared" si="159"/>
        <v>8.0151698446034286E-2</v>
      </c>
      <c r="Q209" s="155">
        <f t="shared" ref="Q209:S209" si="160">IF(Q$20, $H156, $H153)</f>
        <v>8.0151698446034286E-2</v>
      </c>
      <c r="R209" s="155">
        <f t="shared" si="160"/>
        <v>8.0151698446034286E-2</v>
      </c>
      <c r="S209" s="155">
        <f t="shared" si="160"/>
        <v>8.0151698446034286E-2</v>
      </c>
      <c r="T209" s="155">
        <f t="shared" ref="T209:U209" si="161">IF(T$20, $H156, $H153)</f>
        <v>8.0151698446034286E-2</v>
      </c>
      <c r="U209" s="155">
        <f t="shared" si="161"/>
        <v>8.0151698446034286E-2</v>
      </c>
      <c r="V209" s="155">
        <f t="shared" ref="V209:W209" si="162">IF(V$20, $H156, $H153)</f>
        <v>8.0151698446034286E-2</v>
      </c>
      <c r="W209" s="155">
        <f t="shared" si="162"/>
        <v>8.0151698446034286E-2</v>
      </c>
      <c r="X209" s="155">
        <f t="shared" ref="X209:Y209" si="163">IF(X$20, $H156, $H153)</f>
        <v>8.0151698446034286E-2</v>
      </c>
      <c r="Y209" s="155">
        <f t="shared" si="163"/>
        <v>8.0151698446034286E-2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0.61149906551342081</v>
      </c>
      <c r="K212" s="154">
        <f t="shared" si="164"/>
        <v>0.61149906551342081</v>
      </c>
      <c r="L212" s="154">
        <f t="shared" ref="L212:M212" si="165">IF(L$20, $H162, $H159)</f>
        <v>0.61149906551342081</v>
      </c>
      <c r="M212" s="154">
        <f t="shared" si="165"/>
        <v>0.61149906551342081</v>
      </c>
      <c r="N212" s="154">
        <f t="shared" ref="N212:P212" si="166">IF(N$20, $H162, $H159)</f>
        <v>0.61149906551342081</v>
      </c>
      <c r="O212" s="154">
        <f t="shared" si="166"/>
        <v>0.61149906551342081</v>
      </c>
      <c r="P212" s="154">
        <f t="shared" si="166"/>
        <v>0.61149906551342081</v>
      </c>
      <c r="Q212" s="154">
        <f t="shared" ref="Q212:S212" si="167">IF(Q$20, $H162, $H159)</f>
        <v>0.60075573288312512</v>
      </c>
      <c r="R212" s="154">
        <f t="shared" si="167"/>
        <v>0.61149906551342081</v>
      </c>
      <c r="S212" s="154">
        <f t="shared" si="167"/>
        <v>0.61149906551342081</v>
      </c>
      <c r="T212" s="154">
        <f t="shared" ref="T212:U212" si="168">IF(T$20, $H162, $H159)</f>
        <v>0.61149906551342081</v>
      </c>
      <c r="U212" s="154">
        <f t="shared" si="168"/>
        <v>0.61149906551342081</v>
      </c>
      <c r="V212" s="154">
        <f t="shared" ref="V212:W212" si="169">IF(V$20, $H162, $H159)</f>
        <v>0.61149906551342081</v>
      </c>
      <c r="W212" s="154">
        <f t="shared" si="169"/>
        <v>0.61149906551342081</v>
      </c>
      <c r="X212" s="154">
        <f t="shared" ref="X212:Y212" si="170">IF(X$20, $H162, $H159)</f>
        <v>0.61149906551342081</v>
      </c>
      <c r="Y212" s="154">
        <f t="shared" si="170"/>
        <v>0.61149906551342081</v>
      </c>
    </row>
    <row r="213" spans="3:27" x14ac:dyDescent="0.3">
      <c r="E213" s="29"/>
      <c r="F213" s="72" t="s">
        <v>466</v>
      </c>
      <c r="G213" s="28" t="s">
        <v>167</v>
      </c>
      <c r="H213" s="25"/>
      <c r="J213" s="145">
        <f t="shared" ref="J213:K213" si="171">IF(J$20, $H163, $H160)</f>
        <v>0.30834923604054471</v>
      </c>
      <c r="K213" s="145">
        <f t="shared" si="171"/>
        <v>0.30834923604054471</v>
      </c>
      <c r="L213" s="145">
        <f t="shared" ref="L213:M213" si="172">IF(L$20, $H163, $H160)</f>
        <v>0.30834923604054471</v>
      </c>
      <c r="M213" s="145">
        <f t="shared" si="172"/>
        <v>0.30834923604054471</v>
      </c>
      <c r="N213" s="145">
        <f t="shared" ref="N213:P213" si="173">IF(N$20, $H163, $H160)</f>
        <v>0.30834923604054471</v>
      </c>
      <c r="O213" s="145">
        <f t="shared" si="173"/>
        <v>0.30834923604054471</v>
      </c>
      <c r="P213" s="145">
        <f t="shared" si="173"/>
        <v>0.30834923604054471</v>
      </c>
      <c r="Q213" s="145">
        <f t="shared" ref="Q213:S213" si="174">IF(Q$20, $H163, $H160)</f>
        <v>0.31909256867084046</v>
      </c>
      <c r="R213" s="145">
        <f t="shared" si="174"/>
        <v>0.30834923604054471</v>
      </c>
      <c r="S213" s="145">
        <f t="shared" si="174"/>
        <v>0.30834923604054471</v>
      </c>
      <c r="T213" s="145">
        <f t="shared" ref="T213:U213" si="175">IF(T$20, $H163, $H160)</f>
        <v>0.30834923604054471</v>
      </c>
      <c r="U213" s="145">
        <f t="shared" si="175"/>
        <v>0.30834923604054471</v>
      </c>
      <c r="V213" s="145">
        <f t="shared" ref="V213:W213" si="176">IF(V$20, $H163, $H160)</f>
        <v>0.30834923604054471</v>
      </c>
      <c r="W213" s="145">
        <f t="shared" si="176"/>
        <v>0.30834923604054471</v>
      </c>
      <c r="X213" s="145">
        <f t="shared" ref="X213:Y213" si="177">IF(X$20, $H163, $H160)</f>
        <v>0.30834923604054471</v>
      </c>
      <c r="Y213" s="145">
        <f t="shared" si="177"/>
        <v>0.30834923604054471</v>
      </c>
    </row>
    <row r="214" spans="3:27" x14ac:dyDescent="0.3">
      <c r="E214" s="29"/>
      <c r="F214" s="80" t="s">
        <v>257</v>
      </c>
      <c r="G214" s="67" t="s">
        <v>167</v>
      </c>
      <c r="H214" s="141"/>
      <c r="I214" s="37"/>
      <c r="J214" s="155">
        <f t="shared" ref="J214:K214" si="178">IF(J$20, $H164, $H161)</f>
        <v>8.0151698446034286E-2</v>
      </c>
      <c r="K214" s="155">
        <f t="shared" si="178"/>
        <v>8.0151698446034286E-2</v>
      </c>
      <c r="L214" s="155">
        <f t="shared" ref="L214:M214" si="179">IF(L$20, $H164, $H161)</f>
        <v>8.0151698446034286E-2</v>
      </c>
      <c r="M214" s="155">
        <f t="shared" si="179"/>
        <v>8.0151698446034286E-2</v>
      </c>
      <c r="N214" s="155">
        <f t="shared" ref="N214:P214" si="180">IF(N$20, $H164, $H161)</f>
        <v>8.0151698446034286E-2</v>
      </c>
      <c r="O214" s="155">
        <f t="shared" si="180"/>
        <v>8.0151698446034286E-2</v>
      </c>
      <c r="P214" s="155">
        <f t="shared" si="180"/>
        <v>8.0151698446034286E-2</v>
      </c>
      <c r="Q214" s="155">
        <f t="shared" ref="Q214:S214" si="181">IF(Q$20, $H164, $H161)</f>
        <v>8.0151698446034286E-2</v>
      </c>
      <c r="R214" s="155">
        <f t="shared" si="181"/>
        <v>8.0151698446034286E-2</v>
      </c>
      <c r="S214" s="155">
        <f t="shared" si="181"/>
        <v>8.0151698446034286E-2</v>
      </c>
      <c r="T214" s="155">
        <f t="shared" ref="T214:U214" si="182">IF(T$20, $H164, $H161)</f>
        <v>8.0151698446034286E-2</v>
      </c>
      <c r="U214" s="155">
        <f t="shared" si="182"/>
        <v>8.0151698446034286E-2</v>
      </c>
      <c r="V214" s="155">
        <f t="shared" ref="V214:W214" si="183">IF(V$20, $H164, $H161)</f>
        <v>8.0151698446034286E-2</v>
      </c>
      <c r="W214" s="155">
        <f t="shared" si="183"/>
        <v>8.0151698446034286E-2</v>
      </c>
      <c r="X214" s="155">
        <f t="shared" ref="X214:Y214" si="184">IF(X$20, $H164, $H161)</f>
        <v>8.0151698446034286E-2</v>
      </c>
      <c r="Y214" s="155">
        <f t="shared" si="184"/>
        <v>8.0151698446034286E-2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0.61149906551342081</v>
      </c>
      <c r="K217" s="154">
        <f t="shared" si="185"/>
        <v>0.61149906551342081</v>
      </c>
      <c r="L217" s="154">
        <f t="shared" ref="L217:M217" si="186">IF(L$20, $H170, $H167)</f>
        <v>0.61149906551342081</v>
      </c>
      <c r="M217" s="154">
        <f t="shared" si="186"/>
        <v>0.61149906551342081</v>
      </c>
      <c r="N217" s="154">
        <f t="shared" ref="N217:P217" si="187">IF(N$20, $H170, $H167)</f>
        <v>0.61149906551342081</v>
      </c>
      <c r="O217" s="154">
        <f t="shared" si="187"/>
        <v>0.61149906551342081</v>
      </c>
      <c r="P217" s="154">
        <f t="shared" si="187"/>
        <v>0.61149906551342081</v>
      </c>
      <c r="Q217" s="154">
        <f t="shared" ref="Q217:S217" si="188">IF(Q$20, $H170, $H167)</f>
        <v>0.60075573288312512</v>
      </c>
      <c r="R217" s="154">
        <f t="shared" si="188"/>
        <v>0.61149906551342081</v>
      </c>
      <c r="S217" s="154">
        <f t="shared" si="188"/>
        <v>0.61149906551342081</v>
      </c>
      <c r="T217" s="154">
        <f t="shared" ref="T217:U217" si="189">IF(T$20, $H170, $H167)</f>
        <v>0.61149906551342081</v>
      </c>
      <c r="U217" s="154">
        <f t="shared" si="189"/>
        <v>0.61149906551342081</v>
      </c>
      <c r="V217" s="154">
        <f t="shared" ref="V217:W217" si="190">IF(V$20, $H170, $H167)</f>
        <v>0.61149906551342081</v>
      </c>
      <c r="W217" s="154">
        <f t="shared" si="190"/>
        <v>0.61149906551342081</v>
      </c>
      <c r="X217" s="154">
        <f t="shared" ref="X217:Y217" si="191">IF(X$20, $H170, $H167)</f>
        <v>0.61149906551342081</v>
      </c>
      <c r="Y217" s="154">
        <f t="shared" si="191"/>
        <v>0.61149906551342081</v>
      </c>
    </row>
    <row r="218" spans="3:27" x14ac:dyDescent="0.3">
      <c r="E218" s="29"/>
      <c r="F218" s="72" t="s">
        <v>466</v>
      </c>
      <c r="G218" s="28" t="s">
        <v>167</v>
      </c>
      <c r="H218" s="25"/>
      <c r="J218" s="145">
        <f t="shared" ref="J218:K218" si="192">IF(J$20, $H171, $H168)</f>
        <v>0.30834923604054471</v>
      </c>
      <c r="K218" s="145">
        <f t="shared" si="192"/>
        <v>0.30834923604054471</v>
      </c>
      <c r="L218" s="145">
        <f t="shared" ref="L218:M218" si="193">IF(L$20, $H171, $H168)</f>
        <v>0.30834923604054471</v>
      </c>
      <c r="M218" s="145">
        <f t="shared" si="193"/>
        <v>0.30834923604054471</v>
      </c>
      <c r="N218" s="145">
        <f t="shared" ref="N218:P218" si="194">IF(N$20, $H171, $H168)</f>
        <v>0.30834923604054471</v>
      </c>
      <c r="O218" s="145">
        <f t="shared" si="194"/>
        <v>0.30834923604054471</v>
      </c>
      <c r="P218" s="145">
        <f t="shared" si="194"/>
        <v>0.30834923604054471</v>
      </c>
      <c r="Q218" s="145">
        <f t="shared" ref="Q218:S218" si="195">IF(Q$20, $H171, $H168)</f>
        <v>0.31909256867084046</v>
      </c>
      <c r="R218" s="145">
        <f t="shared" si="195"/>
        <v>0.30834923604054471</v>
      </c>
      <c r="S218" s="145">
        <f t="shared" si="195"/>
        <v>0.30834923604054471</v>
      </c>
      <c r="T218" s="145">
        <f t="shared" ref="T218:U218" si="196">IF(T$20, $H171, $H168)</f>
        <v>0.30834923604054471</v>
      </c>
      <c r="U218" s="145">
        <f t="shared" si="196"/>
        <v>0.30834923604054471</v>
      </c>
      <c r="V218" s="145">
        <f t="shared" ref="V218:W218" si="197">IF(V$20, $H171, $H168)</f>
        <v>0.30834923604054471</v>
      </c>
      <c r="W218" s="145">
        <f t="shared" si="197"/>
        <v>0.30834923604054471</v>
      </c>
      <c r="X218" s="145">
        <f t="shared" ref="X218:Y218" si="198">IF(X$20, $H171, $H168)</f>
        <v>0.30834923604054471</v>
      </c>
      <c r="Y218" s="145">
        <f t="shared" si="198"/>
        <v>0.30834923604054471</v>
      </c>
    </row>
    <row r="219" spans="3:27" x14ac:dyDescent="0.3">
      <c r="E219" s="29"/>
      <c r="F219" s="80" t="s">
        <v>257</v>
      </c>
      <c r="G219" s="67" t="s">
        <v>167</v>
      </c>
      <c r="H219" s="141"/>
      <c r="I219" s="37"/>
      <c r="J219" s="155">
        <f t="shared" ref="J219:K219" si="199">IF(J$20, $H172, $H169)</f>
        <v>8.0151698446034286E-2</v>
      </c>
      <c r="K219" s="155">
        <f t="shared" si="199"/>
        <v>8.0151698446034286E-2</v>
      </c>
      <c r="L219" s="155">
        <f t="shared" ref="L219:M219" si="200">IF(L$20, $H172, $H169)</f>
        <v>8.0151698446034286E-2</v>
      </c>
      <c r="M219" s="155">
        <f t="shared" si="200"/>
        <v>8.0151698446034286E-2</v>
      </c>
      <c r="N219" s="155">
        <f t="shared" ref="N219:P219" si="201">IF(N$20, $H172, $H169)</f>
        <v>8.0151698446034286E-2</v>
      </c>
      <c r="O219" s="155">
        <f t="shared" si="201"/>
        <v>8.0151698446034286E-2</v>
      </c>
      <c r="P219" s="155">
        <f t="shared" si="201"/>
        <v>8.0151698446034286E-2</v>
      </c>
      <c r="Q219" s="155">
        <f t="shared" ref="Q219:S219" si="202">IF(Q$20, $H172, $H169)</f>
        <v>8.0151698446034286E-2</v>
      </c>
      <c r="R219" s="155">
        <f t="shared" si="202"/>
        <v>8.0151698446034286E-2</v>
      </c>
      <c r="S219" s="155">
        <f t="shared" si="202"/>
        <v>8.0151698446034286E-2</v>
      </c>
      <c r="T219" s="155">
        <f t="shared" ref="T219:U219" si="203">IF(T$20, $H172, $H169)</f>
        <v>8.0151698446034286E-2</v>
      </c>
      <c r="U219" s="155">
        <f t="shared" si="203"/>
        <v>8.0151698446034286E-2</v>
      </c>
      <c r="V219" s="155">
        <f t="shared" ref="V219:W219" si="204">IF(V$20, $H172, $H169)</f>
        <v>8.0151698446034286E-2</v>
      </c>
      <c r="W219" s="155">
        <f t="shared" si="204"/>
        <v>8.0151698446034286E-2</v>
      </c>
      <c r="X219" s="155">
        <f t="shared" ref="X219:Y219" si="205">IF(X$20, $H172, $H169)</f>
        <v>8.0151698446034286E-2</v>
      </c>
      <c r="Y219" s="155">
        <f t="shared" si="205"/>
        <v>8.0151698446034286E-2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3">
      <c r="F225" s="28" t="s">
        <v>466</v>
      </c>
      <c r="G225" s="28" t="s">
        <v>489</v>
      </c>
      <c r="J225" s="89">
        <f t="shared" ref="J225:Y225" si="207">1 / J25</f>
        <v>3.6489691662105453E-4</v>
      </c>
      <c r="K225" s="89">
        <f t="shared" si="207"/>
        <v>3.6489691662105453E-4</v>
      </c>
      <c r="L225" s="89">
        <f t="shared" si="207"/>
        <v>3.6489691662105453E-4</v>
      </c>
      <c r="M225" s="89">
        <f t="shared" si="207"/>
        <v>3.6489691662105453E-4</v>
      </c>
      <c r="N225" s="89">
        <f t="shared" si="207"/>
        <v>3.6489691662105453E-4</v>
      </c>
      <c r="O225" s="89">
        <f t="shared" si="207"/>
        <v>3.6489691662105453E-4</v>
      </c>
      <c r="P225" s="89">
        <f t="shared" si="207"/>
        <v>3.6489691662105453E-4</v>
      </c>
      <c r="Q225" s="89">
        <f t="shared" si="207"/>
        <v>3.062318174858368E-4</v>
      </c>
      <c r="R225" s="89">
        <f t="shared" si="207"/>
        <v>3.6489691662105453E-4</v>
      </c>
      <c r="S225" s="89">
        <f t="shared" si="207"/>
        <v>3.6489691662105453E-4</v>
      </c>
      <c r="T225" s="89">
        <f t="shared" si="207"/>
        <v>3.6489691662105453E-4</v>
      </c>
      <c r="U225" s="89">
        <f t="shared" si="207"/>
        <v>3.6489691662105453E-4</v>
      </c>
      <c r="V225" s="89">
        <f t="shared" si="207"/>
        <v>3.6489691662105453E-4</v>
      </c>
      <c r="W225" s="89">
        <f t="shared" si="207"/>
        <v>3.6489691662105453E-4</v>
      </c>
      <c r="X225" s="89">
        <f t="shared" si="207"/>
        <v>3.6489691662105453E-4</v>
      </c>
      <c r="Y225" s="89">
        <f t="shared" si="207"/>
        <v>3.6489691662105453E-4</v>
      </c>
    </row>
    <row r="226" spans="5:25" x14ac:dyDescent="0.3">
      <c r="F226" s="67" t="s">
        <v>257</v>
      </c>
      <c r="G226" s="67" t="s">
        <v>489</v>
      </c>
      <c r="H226" s="37"/>
      <c r="I226" s="37"/>
      <c r="J226" s="82">
        <f t="shared" ref="J226:Y226" si="208">1 / J26</f>
        <v>1.9096724911677647E-4</v>
      </c>
      <c r="K226" s="82">
        <f t="shared" si="208"/>
        <v>1.9096724911677647E-4</v>
      </c>
      <c r="L226" s="82">
        <f t="shared" si="208"/>
        <v>1.9096724911677647E-4</v>
      </c>
      <c r="M226" s="82">
        <f t="shared" si="208"/>
        <v>1.9096724911677647E-4</v>
      </c>
      <c r="N226" s="82">
        <f t="shared" si="208"/>
        <v>1.9096724911677647E-4</v>
      </c>
      <c r="O226" s="82">
        <f t="shared" si="208"/>
        <v>1.9096724911677647E-4</v>
      </c>
      <c r="P226" s="82">
        <f t="shared" si="208"/>
        <v>1.9096724911677647E-4</v>
      </c>
      <c r="Q226" s="82">
        <f t="shared" si="208"/>
        <v>1.9096724911677647E-4</v>
      </c>
      <c r="R226" s="82">
        <f t="shared" si="208"/>
        <v>1.9096724911677647E-4</v>
      </c>
      <c r="S226" s="82">
        <f t="shared" si="208"/>
        <v>1.9096724911677647E-4</v>
      </c>
      <c r="T226" s="82">
        <f t="shared" si="208"/>
        <v>1.9096724911677647E-4</v>
      </c>
      <c r="U226" s="82">
        <f t="shared" si="208"/>
        <v>1.9096724911677647E-4</v>
      </c>
      <c r="V226" s="82">
        <f t="shared" si="208"/>
        <v>1.9096724911677647E-4</v>
      </c>
      <c r="W226" s="82">
        <f t="shared" si="208"/>
        <v>1.9096724911677647E-4</v>
      </c>
      <c r="X226" s="82">
        <f t="shared" si="208"/>
        <v>1.9096724911677647E-4</v>
      </c>
      <c r="Y226" s="82">
        <f t="shared" si="208"/>
        <v>1.9096724911677647E-4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7.6034304864135018</v>
      </c>
      <c r="K229" s="153">
        <f t="shared" ref="K229:Y229" si="209">K177 * K$224 * hours_in_year</f>
        <v>7.6034304864135018</v>
      </c>
      <c r="L229" s="153">
        <f t="shared" si="209"/>
        <v>7.6034304864135018</v>
      </c>
      <c r="M229" s="153">
        <f t="shared" si="209"/>
        <v>7.6034304864135018</v>
      </c>
      <c r="N229" s="153">
        <f t="shared" si="209"/>
        <v>7.6034304864135018</v>
      </c>
      <c r="O229" s="153">
        <f t="shared" si="209"/>
        <v>7.6034304864135018</v>
      </c>
      <c r="P229" s="153">
        <f t="shared" si="209"/>
        <v>7.6034304864135018</v>
      </c>
      <c r="Q229" s="153">
        <f t="shared" si="209"/>
        <v>17.693944613214313</v>
      </c>
      <c r="R229" s="153">
        <f t="shared" si="209"/>
        <v>7.6034304864135018</v>
      </c>
      <c r="S229" s="153">
        <f t="shared" si="209"/>
        <v>7.6034304864135018</v>
      </c>
      <c r="T229" s="153">
        <f t="shared" si="209"/>
        <v>7.6034304864135018</v>
      </c>
      <c r="U229" s="153">
        <f t="shared" si="209"/>
        <v>7.6034304864135018</v>
      </c>
      <c r="V229" s="153">
        <f t="shared" si="209"/>
        <v>7.6034304864135018</v>
      </c>
      <c r="W229" s="153">
        <f t="shared" si="209"/>
        <v>7.6034304864135018</v>
      </c>
      <c r="X229" s="153">
        <f t="shared" si="209"/>
        <v>7.6034304864135018</v>
      </c>
      <c r="Y229" s="153">
        <f t="shared" si="209"/>
        <v>7.6034304864135018</v>
      </c>
    </row>
    <row r="230" spans="5:25" x14ac:dyDescent="0.3">
      <c r="F230" s="160" t="s">
        <v>192</v>
      </c>
      <c r="G230" s="28" t="s">
        <v>283</v>
      </c>
      <c r="J230" s="153">
        <f t="shared" ref="J230:Y230" si="210">J182 * J224 * hours_in_year</f>
        <v>6.4060899450085209</v>
      </c>
      <c r="K230" s="153">
        <f t="shared" si="210"/>
        <v>6.4060899450085209</v>
      </c>
      <c r="L230" s="153">
        <f t="shared" si="210"/>
        <v>6.4060899450085209</v>
      </c>
      <c r="M230" s="153">
        <f t="shared" si="210"/>
        <v>6.4060899450085209</v>
      </c>
      <c r="N230" s="153">
        <f t="shared" si="210"/>
        <v>6.4060899450085209</v>
      </c>
      <c r="O230" s="153">
        <f t="shared" si="210"/>
        <v>6.4060899450085209</v>
      </c>
      <c r="P230" s="153">
        <f t="shared" si="210"/>
        <v>6.4060899450085209</v>
      </c>
      <c r="Q230" s="153">
        <f t="shared" si="210"/>
        <v>18.963667225609452</v>
      </c>
      <c r="R230" s="153">
        <f t="shared" si="210"/>
        <v>6.4060899450085209</v>
      </c>
      <c r="S230" s="153">
        <f t="shared" si="210"/>
        <v>6.4060899450085209</v>
      </c>
      <c r="T230" s="153">
        <f t="shared" si="210"/>
        <v>6.4060899450085209</v>
      </c>
      <c r="U230" s="153">
        <f t="shared" si="210"/>
        <v>6.4060899450085209</v>
      </c>
      <c r="V230" s="153">
        <f t="shared" si="210"/>
        <v>6.4060899450085209</v>
      </c>
      <c r="W230" s="153">
        <f t="shared" si="210"/>
        <v>6.4060899450085209</v>
      </c>
      <c r="X230" s="153">
        <f t="shared" si="210"/>
        <v>6.4060899450085209</v>
      </c>
      <c r="Y230" s="153">
        <f t="shared" si="210"/>
        <v>6.4060899450085209</v>
      </c>
    </row>
    <row r="231" spans="5:25" x14ac:dyDescent="0.3">
      <c r="F231" s="160" t="s">
        <v>193</v>
      </c>
      <c r="G231" s="28" t="s">
        <v>283</v>
      </c>
      <c r="J231" s="153">
        <f t="shared" ref="J231:Y231" si="211">J187 * J224 * hours_in_year</f>
        <v>6.4060899450085209</v>
      </c>
      <c r="K231" s="153">
        <f t="shared" si="211"/>
        <v>6.4060899450085209</v>
      </c>
      <c r="L231" s="153">
        <f t="shared" si="211"/>
        <v>6.4060899450085209</v>
      </c>
      <c r="M231" s="153">
        <f t="shared" si="211"/>
        <v>6.4060899450085209</v>
      </c>
      <c r="N231" s="153">
        <f t="shared" si="211"/>
        <v>6.4060899450085209</v>
      </c>
      <c r="O231" s="153">
        <f t="shared" si="211"/>
        <v>6.4060899450085209</v>
      </c>
      <c r="P231" s="153">
        <f t="shared" si="211"/>
        <v>6.4060899450085209</v>
      </c>
      <c r="Q231" s="153">
        <f t="shared" si="211"/>
        <v>18.963667225609452</v>
      </c>
      <c r="R231" s="153">
        <f t="shared" si="211"/>
        <v>6.4060899450085209</v>
      </c>
      <c r="S231" s="153">
        <f t="shared" si="211"/>
        <v>6.4060899450085209</v>
      </c>
      <c r="T231" s="153">
        <f t="shared" si="211"/>
        <v>6.4060899450085209</v>
      </c>
      <c r="U231" s="153">
        <f t="shared" si="211"/>
        <v>6.4060899450085209</v>
      </c>
      <c r="V231" s="153">
        <f t="shared" si="211"/>
        <v>6.4060899450085209</v>
      </c>
      <c r="W231" s="153">
        <f t="shared" si="211"/>
        <v>6.4060899450085209</v>
      </c>
      <c r="X231" s="153">
        <f t="shared" si="211"/>
        <v>6.4060899450085209</v>
      </c>
      <c r="Y231" s="153">
        <f t="shared" si="211"/>
        <v>6.4060899450085209</v>
      </c>
    </row>
    <row r="232" spans="5:25" x14ac:dyDescent="0.3">
      <c r="F232" s="160" t="s">
        <v>194</v>
      </c>
      <c r="G232" s="28" t="s">
        <v>283</v>
      </c>
      <c r="J232" s="153">
        <f t="shared" ref="J232:Y232" si="212">J192 * J224 * hours_in_year</f>
        <v>6.8412922271999577</v>
      </c>
      <c r="K232" s="153">
        <f t="shared" si="212"/>
        <v>6.8412922271999577</v>
      </c>
      <c r="L232" s="153">
        <f t="shared" si="212"/>
        <v>6.8412922271999577</v>
      </c>
      <c r="M232" s="153">
        <f t="shared" si="212"/>
        <v>6.8412922271999577</v>
      </c>
      <c r="N232" s="153">
        <f t="shared" si="212"/>
        <v>6.8412922271999577</v>
      </c>
      <c r="O232" s="153">
        <f t="shared" si="212"/>
        <v>6.8412922271999577</v>
      </c>
      <c r="P232" s="153">
        <f t="shared" si="212"/>
        <v>6.8412922271999577</v>
      </c>
      <c r="Q232" s="153">
        <f t="shared" si="212"/>
        <v>20.397752790915408</v>
      </c>
      <c r="R232" s="153">
        <f t="shared" si="212"/>
        <v>6.8412922271999577</v>
      </c>
      <c r="S232" s="153">
        <f t="shared" si="212"/>
        <v>6.8412922271999577</v>
      </c>
      <c r="T232" s="153">
        <f t="shared" si="212"/>
        <v>6.8412922271999577</v>
      </c>
      <c r="U232" s="153">
        <f t="shared" si="212"/>
        <v>6.8412922271999577</v>
      </c>
      <c r="V232" s="153">
        <f t="shared" si="212"/>
        <v>6.8412922271999577</v>
      </c>
      <c r="W232" s="153">
        <f t="shared" si="212"/>
        <v>6.8412922271999577</v>
      </c>
      <c r="X232" s="153">
        <f t="shared" si="212"/>
        <v>6.8412922271999577</v>
      </c>
      <c r="Y232" s="153">
        <f t="shared" si="212"/>
        <v>6.8412922271999577</v>
      </c>
    </row>
    <row r="233" spans="5:25" x14ac:dyDescent="0.3">
      <c r="F233" s="160" t="s">
        <v>195</v>
      </c>
      <c r="G233" s="28" t="s">
        <v>283</v>
      </c>
      <c r="J233" s="153">
        <f t="shared" ref="J233:Y233" si="213">J197 * J224 * hours_in_year</f>
        <v>6.8412922271999577</v>
      </c>
      <c r="K233" s="153">
        <f t="shared" si="213"/>
        <v>6.8412922271999577</v>
      </c>
      <c r="L233" s="153">
        <f t="shared" si="213"/>
        <v>6.8412922271999577</v>
      </c>
      <c r="M233" s="153">
        <f t="shared" si="213"/>
        <v>6.8412922271999577</v>
      </c>
      <c r="N233" s="153">
        <f t="shared" si="213"/>
        <v>6.8412922271999577</v>
      </c>
      <c r="O233" s="153">
        <f t="shared" si="213"/>
        <v>6.8412922271999577</v>
      </c>
      <c r="P233" s="153">
        <f t="shared" si="213"/>
        <v>6.8412922271999577</v>
      </c>
      <c r="Q233" s="153">
        <f t="shared" si="213"/>
        <v>20.397752790915408</v>
      </c>
      <c r="R233" s="153">
        <f t="shared" si="213"/>
        <v>6.8412922271999577</v>
      </c>
      <c r="S233" s="153">
        <f t="shared" si="213"/>
        <v>6.8412922271999577</v>
      </c>
      <c r="T233" s="153">
        <f t="shared" si="213"/>
        <v>6.8412922271999577</v>
      </c>
      <c r="U233" s="153">
        <f t="shared" si="213"/>
        <v>6.8412922271999577</v>
      </c>
      <c r="V233" s="153">
        <f t="shared" si="213"/>
        <v>6.8412922271999577</v>
      </c>
      <c r="W233" s="153">
        <f t="shared" si="213"/>
        <v>6.8412922271999577</v>
      </c>
      <c r="X233" s="153">
        <f t="shared" si="213"/>
        <v>6.8412922271999577</v>
      </c>
      <c r="Y233" s="153">
        <f t="shared" si="213"/>
        <v>6.8412922271999577</v>
      </c>
    </row>
    <row r="234" spans="5:25" x14ac:dyDescent="0.3">
      <c r="F234" s="160" t="s">
        <v>196</v>
      </c>
      <c r="G234" s="28" t="s">
        <v>283</v>
      </c>
      <c r="J234" s="153">
        <f t="shared" ref="J234:Y234" si="214">J202 * J224 * hours_in_year</f>
        <v>6.4060899450085209</v>
      </c>
      <c r="K234" s="153">
        <f t="shared" si="214"/>
        <v>6.4060899450085209</v>
      </c>
      <c r="L234" s="153">
        <f t="shared" si="214"/>
        <v>6.4060899450085209</v>
      </c>
      <c r="M234" s="153">
        <f t="shared" si="214"/>
        <v>6.4060899450085209</v>
      </c>
      <c r="N234" s="153">
        <f t="shared" si="214"/>
        <v>6.4060899450085209</v>
      </c>
      <c r="O234" s="153">
        <f t="shared" si="214"/>
        <v>6.4060899450085209</v>
      </c>
      <c r="P234" s="153">
        <f t="shared" si="214"/>
        <v>6.4060899450085209</v>
      </c>
      <c r="Q234" s="153">
        <f t="shared" si="214"/>
        <v>18.963667225609452</v>
      </c>
      <c r="R234" s="153">
        <f t="shared" si="214"/>
        <v>6.4060899450085209</v>
      </c>
      <c r="S234" s="153">
        <f t="shared" si="214"/>
        <v>6.4060899450085209</v>
      </c>
      <c r="T234" s="153">
        <f t="shared" si="214"/>
        <v>6.4060899450085209</v>
      </c>
      <c r="U234" s="153">
        <f t="shared" si="214"/>
        <v>6.4060899450085209</v>
      </c>
      <c r="V234" s="153">
        <f t="shared" si="214"/>
        <v>6.4060899450085209</v>
      </c>
      <c r="W234" s="153">
        <f t="shared" si="214"/>
        <v>6.4060899450085209</v>
      </c>
      <c r="X234" s="153">
        <f t="shared" si="214"/>
        <v>6.4060899450085209</v>
      </c>
      <c r="Y234" s="153">
        <f t="shared" si="214"/>
        <v>6.4060899450085209</v>
      </c>
    </row>
    <row r="235" spans="5:25" x14ac:dyDescent="0.3">
      <c r="F235" s="160" t="s">
        <v>197</v>
      </c>
      <c r="G235" s="28" t="s">
        <v>283</v>
      </c>
      <c r="J235" s="153">
        <f t="shared" ref="J235:Y235" si="215">J207 * J224 * hours_in_year</f>
        <v>6.8412922271999577</v>
      </c>
      <c r="K235" s="153">
        <f t="shared" si="215"/>
        <v>6.8412922271999577</v>
      </c>
      <c r="L235" s="153">
        <f t="shared" si="215"/>
        <v>6.8412922271999577</v>
      </c>
      <c r="M235" s="153">
        <f t="shared" si="215"/>
        <v>6.8412922271999577</v>
      </c>
      <c r="N235" s="153">
        <f t="shared" si="215"/>
        <v>6.8412922271999577</v>
      </c>
      <c r="O235" s="153">
        <f t="shared" si="215"/>
        <v>6.8412922271999577</v>
      </c>
      <c r="P235" s="153">
        <f t="shared" si="215"/>
        <v>6.8412922271999577</v>
      </c>
      <c r="Q235" s="153">
        <f t="shared" si="215"/>
        <v>20.397752790915408</v>
      </c>
      <c r="R235" s="153">
        <f t="shared" si="215"/>
        <v>6.8412922271999577</v>
      </c>
      <c r="S235" s="153">
        <f t="shared" si="215"/>
        <v>6.8412922271999577</v>
      </c>
      <c r="T235" s="153">
        <f t="shared" si="215"/>
        <v>6.8412922271999577</v>
      </c>
      <c r="U235" s="153">
        <f t="shared" si="215"/>
        <v>6.8412922271999577</v>
      </c>
      <c r="V235" s="153">
        <f t="shared" si="215"/>
        <v>6.8412922271999577</v>
      </c>
      <c r="W235" s="153">
        <f t="shared" si="215"/>
        <v>6.8412922271999577</v>
      </c>
      <c r="X235" s="153">
        <f t="shared" si="215"/>
        <v>6.8412922271999577</v>
      </c>
      <c r="Y235" s="153">
        <f t="shared" si="215"/>
        <v>6.8412922271999577</v>
      </c>
    </row>
    <row r="236" spans="5:25" x14ac:dyDescent="0.3">
      <c r="F236" s="160" t="s">
        <v>198</v>
      </c>
      <c r="G236" s="28" t="s">
        <v>283</v>
      </c>
      <c r="J236" s="153">
        <f t="shared" ref="J236:Y236" si="216">J212 * J224 * hours_in_year</f>
        <v>6.8412922271999577</v>
      </c>
      <c r="K236" s="153">
        <f t="shared" si="216"/>
        <v>6.8412922271999577</v>
      </c>
      <c r="L236" s="153">
        <f t="shared" si="216"/>
        <v>6.8412922271999577</v>
      </c>
      <c r="M236" s="153">
        <f t="shared" si="216"/>
        <v>6.8412922271999577</v>
      </c>
      <c r="N236" s="153">
        <f t="shared" si="216"/>
        <v>6.8412922271999577</v>
      </c>
      <c r="O236" s="153">
        <f t="shared" si="216"/>
        <v>6.8412922271999577</v>
      </c>
      <c r="P236" s="153">
        <f t="shared" si="216"/>
        <v>6.8412922271999577</v>
      </c>
      <c r="Q236" s="153">
        <f t="shared" si="216"/>
        <v>20.397752790915408</v>
      </c>
      <c r="R236" s="153">
        <f t="shared" si="216"/>
        <v>6.8412922271999577</v>
      </c>
      <c r="S236" s="153">
        <f t="shared" si="216"/>
        <v>6.8412922271999577</v>
      </c>
      <c r="T236" s="153">
        <f t="shared" si="216"/>
        <v>6.8412922271999577</v>
      </c>
      <c r="U236" s="153">
        <f t="shared" si="216"/>
        <v>6.8412922271999577</v>
      </c>
      <c r="V236" s="153">
        <f t="shared" si="216"/>
        <v>6.8412922271999577</v>
      </c>
      <c r="W236" s="153">
        <f t="shared" si="216"/>
        <v>6.8412922271999577</v>
      </c>
      <c r="X236" s="153">
        <f t="shared" si="216"/>
        <v>6.8412922271999577</v>
      </c>
      <c r="Y236" s="153">
        <f t="shared" si="216"/>
        <v>6.8412922271999577</v>
      </c>
    </row>
    <row r="237" spans="5:25" x14ac:dyDescent="0.3">
      <c r="F237" s="161" t="s">
        <v>199</v>
      </c>
      <c r="G237" s="67" t="s">
        <v>283</v>
      </c>
      <c r="H237" s="37"/>
      <c r="I237" s="37"/>
      <c r="J237" s="153">
        <f t="shared" ref="J237:Y237" si="217">J217 * J224 * hours_in_year</f>
        <v>6.8412922271999577</v>
      </c>
      <c r="K237" s="153">
        <f t="shared" si="217"/>
        <v>6.8412922271999577</v>
      </c>
      <c r="L237" s="153">
        <f t="shared" si="217"/>
        <v>6.8412922271999577</v>
      </c>
      <c r="M237" s="153">
        <f t="shared" si="217"/>
        <v>6.8412922271999577</v>
      </c>
      <c r="N237" s="153">
        <f t="shared" si="217"/>
        <v>6.8412922271999577</v>
      </c>
      <c r="O237" s="153">
        <f t="shared" si="217"/>
        <v>6.8412922271999577</v>
      </c>
      <c r="P237" s="153">
        <f t="shared" si="217"/>
        <v>6.8412922271999577</v>
      </c>
      <c r="Q237" s="153">
        <f t="shared" si="217"/>
        <v>20.397752790915408</v>
      </c>
      <c r="R237" s="153">
        <f t="shared" si="217"/>
        <v>6.8412922271999577</v>
      </c>
      <c r="S237" s="153">
        <f t="shared" si="217"/>
        <v>6.8412922271999577</v>
      </c>
      <c r="T237" s="153">
        <f t="shared" si="217"/>
        <v>6.8412922271999577</v>
      </c>
      <c r="U237" s="153">
        <f t="shared" si="217"/>
        <v>6.8412922271999577</v>
      </c>
      <c r="V237" s="153">
        <f t="shared" si="217"/>
        <v>6.8412922271999577</v>
      </c>
      <c r="W237" s="153">
        <f t="shared" si="217"/>
        <v>6.8412922271999577</v>
      </c>
      <c r="X237" s="153">
        <f t="shared" si="217"/>
        <v>6.8412922271999577</v>
      </c>
      <c r="Y237" s="153">
        <f t="shared" si="217"/>
        <v>6.8412922271999577</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1.02408827919658</v>
      </c>
      <c r="K240" s="153">
        <f t="shared" si="218"/>
        <v>1.02408827919658</v>
      </c>
      <c r="L240" s="153">
        <f t="shared" si="218"/>
        <v>1.02408827919658</v>
      </c>
      <c r="M240" s="153">
        <f t="shared" si="218"/>
        <v>1.02408827919658</v>
      </c>
      <c r="N240" s="153">
        <f t="shared" si="218"/>
        <v>1.02408827919658</v>
      </c>
      <c r="O240" s="153">
        <f t="shared" si="218"/>
        <v>1.02408827919658</v>
      </c>
      <c r="P240" s="153">
        <f t="shared" si="218"/>
        <v>1.02408827919658</v>
      </c>
      <c r="Q240" s="153">
        <f t="shared" si="218"/>
        <v>1.2846309262871558</v>
      </c>
      <c r="R240" s="153">
        <f t="shared" si="218"/>
        <v>1.02408827919658</v>
      </c>
      <c r="S240" s="153">
        <f t="shared" si="218"/>
        <v>1.02408827919658</v>
      </c>
      <c r="T240" s="153">
        <f t="shared" si="218"/>
        <v>1.02408827919658</v>
      </c>
      <c r="U240" s="153">
        <f t="shared" si="218"/>
        <v>1.02408827919658</v>
      </c>
      <c r="V240" s="153">
        <f t="shared" si="218"/>
        <v>1.02408827919658</v>
      </c>
      <c r="W240" s="153">
        <f t="shared" si="218"/>
        <v>1.02408827919658</v>
      </c>
      <c r="X240" s="153">
        <f t="shared" si="218"/>
        <v>1.02408827919658</v>
      </c>
      <c r="Y240" s="153">
        <f t="shared" si="218"/>
        <v>1.02408827919658</v>
      </c>
    </row>
    <row r="241" spans="5:25" x14ac:dyDescent="0.3">
      <c r="F241" s="28" t="s">
        <v>192</v>
      </c>
      <c r="G241" s="28" t="s">
        <v>283</v>
      </c>
      <c r="J241" s="153">
        <f t="shared" ref="J241:Y241" si="219">J183 * J225 * hours_in_year</f>
        <v>1.2693654086521537</v>
      </c>
      <c r="K241" s="153">
        <f t="shared" si="219"/>
        <v>1.2693654086521537</v>
      </c>
      <c r="L241" s="153">
        <f t="shared" si="219"/>
        <v>1.2693654086521537</v>
      </c>
      <c r="M241" s="153">
        <f t="shared" si="219"/>
        <v>1.2693654086521537</v>
      </c>
      <c r="N241" s="153">
        <f t="shared" si="219"/>
        <v>1.2693654086521537</v>
      </c>
      <c r="O241" s="153">
        <f t="shared" si="219"/>
        <v>1.2693654086521537</v>
      </c>
      <c r="P241" s="153">
        <f t="shared" si="219"/>
        <v>1.2693654086521537</v>
      </c>
      <c r="Q241" s="153">
        <f t="shared" si="219"/>
        <v>1.103058700090541</v>
      </c>
      <c r="R241" s="153">
        <f t="shared" si="219"/>
        <v>1.2693654086521537</v>
      </c>
      <c r="S241" s="153">
        <f t="shared" si="219"/>
        <v>1.2693654086521537</v>
      </c>
      <c r="T241" s="153">
        <f t="shared" si="219"/>
        <v>1.2693654086521537</v>
      </c>
      <c r="U241" s="153">
        <f t="shared" si="219"/>
        <v>1.2693654086521537</v>
      </c>
      <c r="V241" s="153">
        <f t="shared" si="219"/>
        <v>1.2693654086521537</v>
      </c>
      <c r="W241" s="153">
        <f t="shared" si="219"/>
        <v>1.2693654086521537</v>
      </c>
      <c r="X241" s="153">
        <f t="shared" si="219"/>
        <v>1.2693654086521537</v>
      </c>
      <c r="Y241" s="153">
        <f t="shared" si="219"/>
        <v>1.2693654086521537</v>
      </c>
    </row>
    <row r="242" spans="5:25" x14ac:dyDescent="0.3">
      <c r="F242" s="28" t="s">
        <v>193</v>
      </c>
      <c r="G242" s="28" t="s">
        <v>283</v>
      </c>
      <c r="J242" s="153">
        <f t="shared" ref="J242:Y242" si="220">J188 * J225 * hours_in_year</f>
        <v>1.2693654086521537</v>
      </c>
      <c r="K242" s="153">
        <f t="shared" si="220"/>
        <v>1.2693654086521537</v>
      </c>
      <c r="L242" s="153">
        <f t="shared" si="220"/>
        <v>1.2693654086521537</v>
      </c>
      <c r="M242" s="153">
        <f t="shared" si="220"/>
        <v>1.2693654086521537</v>
      </c>
      <c r="N242" s="153">
        <f t="shared" si="220"/>
        <v>1.2693654086521537</v>
      </c>
      <c r="O242" s="153">
        <f t="shared" si="220"/>
        <v>1.2693654086521537</v>
      </c>
      <c r="P242" s="153">
        <f t="shared" si="220"/>
        <v>1.2693654086521537</v>
      </c>
      <c r="Q242" s="153">
        <f t="shared" si="220"/>
        <v>1.103058700090541</v>
      </c>
      <c r="R242" s="153">
        <f t="shared" si="220"/>
        <v>1.2693654086521537</v>
      </c>
      <c r="S242" s="153">
        <f t="shared" si="220"/>
        <v>1.2693654086521537</v>
      </c>
      <c r="T242" s="153">
        <f t="shared" si="220"/>
        <v>1.2693654086521537</v>
      </c>
      <c r="U242" s="153">
        <f t="shared" si="220"/>
        <v>1.2693654086521537</v>
      </c>
      <c r="V242" s="153">
        <f t="shared" si="220"/>
        <v>1.2693654086521537</v>
      </c>
      <c r="W242" s="153">
        <f t="shared" si="220"/>
        <v>1.2693654086521537</v>
      </c>
      <c r="X242" s="153">
        <f t="shared" si="220"/>
        <v>1.2693654086521537</v>
      </c>
      <c r="Y242" s="153">
        <f t="shared" si="220"/>
        <v>1.2693654086521537</v>
      </c>
    </row>
    <row r="243" spans="5:25" x14ac:dyDescent="0.3">
      <c r="F243" s="28" t="s">
        <v>194</v>
      </c>
      <c r="G243" s="28" t="s">
        <v>283</v>
      </c>
      <c r="J243" s="153">
        <f t="shared" ref="J243:Y243" si="221">J193 * J225 * hours_in_year</f>
        <v>0.98563740474919592</v>
      </c>
      <c r="K243" s="153">
        <f t="shared" si="221"/>
        <v>0.98563740474919592</v>
      </c>
      <c r="L243" s="153">
        <f t="shared" si="221"/>
        <v>0.98563740474919592</v>
      </c>
      <c r="M243" s="153">
        <f t="shared" si="221"/>
        <v>0.98563740474919592</v>
      </c>
      <c r="N243" s="153">
        <f t="shared" si="221"/>
        <v>0.98563740474919592</v>
      </c>
      <c r="O243" s="153">
        <f t="shared" si="221"/>
        <v>0.98563740474919592</v>
      </c>
      <c r="P243" s="153">
        <f t="shared" si="221"/>
        <v>0.98563740474919592</v>
      </c>
      <c r="Q243" s="153">
        <f t="shared" si="221"/>
        <v>0.85599476391259</v>
      </c>
      <c r="R243" s="153">
        <f t="shared" si="221"/>
        <v>0.98563740474919592</v>
      </c>
      <c r="S243" s="153">
        <f t="shared" si="221"/>
        <v>0.98563740474919592</v>
      </c>
      <c r="T243" s="153">
        <f t="shared" si="221"/>
        <v>0.98563740474919592</v>
      </c>
      <c r="U243" s="153">
        <f t="shared" si="221"/>
        <v>0.98563740474919592</v>
      </c>
      <c r="V243" s="153">
        <f t="shared" si="221"/>
        <v>0.98563740474919592</v>
      </c>
      <c r="W243" s="153">
        <f t="shared" si="221"/>
        <v>0.98563740474919592</v>
      </c>
      <c r="X243" s="153">
        <f t="shared" si="221"/>
        <v>0.98563740474919592</v>
      </c>
      <c r="Y243" s="153">
        <f t="shared" si="221"/>
        <v>0.98563740474919592</v>
      </c>
    </row>
    <row r="244" spans="5:25" x14ac:dyDescent="0.3">
      <c r="F244" s="28" t="s">
        <v>195</v>
      </c>
      <c r="G244" s="28" t="s">
        <v>283</v>
      </c>
      <c r="J244" s="153">
        <f t="shared" ref="J244:Y244" si="222">J198 * J225 * hours_in_year</f>
        <v>0.98563740474919592</v>
      </c>
      <c r="K244" s="153">
        <f t="shared" si="222"/>
        <v>0.98563740474919592</v>
      </c>
      <c r="L244" s="153">
        <f t="shared" si="222"/>
        <v>0.98563740474919592</v>
      </c>
      <c r="M244" s="153">
        <f t="shared" si="222"/>
        <v>0.98563740474919592</v>
      </c>
      <c r="N244" s="153">
        <f t="shared" si="222"/>
        <v>0.98563740474919592</v>
      </c>
      <c r="O244" s="153">
        <f t="shared" si="222"/>
        <v>0.98563740474919592</v>
      </c>
      <c r="P244" s="153">
        <f t="shared" si="222"/>
        <v>0.98563740474919592</v>
      </c>
      <c r="Q244" s="153">
        <f t="shared" si="222"/>
        <v>0.85599476391259</v>
      </c>
      <c r="R244" s="153">
        <f t="shared" si="222"/>
        <v>0.98563740474919592</v>
      </c>
      <c r="S244" s="153">
        <f t="shared" si="222"/>
        <v>0.98563740474919592</v>
      </c>
      <c r="T244" s="153">
        <f t="shared" si="222"/>
        <v>0.98563740474919592</v>
      </c>
      <c r="U244" s="153">
        <f t="shared" si="222"/>
        <v>0.98563740474919592</v>
      </c>
      <c r="V244" s="153">
        <f t="shared" si="222"/>
        <v>0.98563740474919592</v>
      </c>
      <c r="W244" s="153">
        <f t="shared" si="222"/>
        <v>0.98563740474919592</v>
      </c>
      <c r="X244" s="153">
        <f t="shared" si="222"/>
        <v>0.98563740474919592</v>
      </c>
      <c r="Y244" s="153">
        <f t="shared" si="222"/>
        <v>0.98563740474919592</v>
      </c>
    </row>
    <row r="245" spans="5:25" x14ac:dyDescent="0.3">
      <c r="F245" s="28" t="s">
        <v>196</v>
      </c>
      <c r="G245" s="28" t="s">
        <v>283</v>
      </c>
      <c r="J245" s="153">
        <f t="shared" ref="J245:Y245" si="223">J203 * J225 * hours_in_year</f>
        <v>1.2693654086521537</v>
      </c>
      <c r="K245" s="153">
        <f t="shared" si="223"/>
        <v>1.2693654086521537</v>
      </c>
      <c r="L245" s="153">
        <f t="shared" si="223"/>
        <v>1.2693654086521537</v>
      </c>
      <c r="M245" s="153">
        <f t="shared" si="223"/>
        <v>1.2693654086521537</v>
      </c>
      <c r="N245" s="153">
        <f t="shared" si="223"/>
        <v>1.2693654086521537</v>
      </c>
      <c r="O245" s="153">
        <f t="shared" si="223"/>
        <v>1.2693654086521537</v>
      </c>
      <c r="P245" s="153">
        <f t="shared" si="223"/>
        <v>1.2693654086521537</v>
      </c>
      <c r="Q245" s="153">
        <f t="shared" si="223"/>
        <v>1.103058700090541</v>
      </c>
      <c r="R245" s="153">
        <f t="shared" si="223"/>
        <v>1.2693654086521537</v>
      </c>
      <c r="S245" s="153">
        <f t="shared" si="223"/>
        <v>1.2693654086521537</v>
      </c>
      <c r="T245" s="153">
        <f t="shared" si="223"/>
        <v>1.2693654086521537</v>
      </c>
      <c r="U245" s="153">
        <f t="shared" si="223"/>
        <v>1.2693654086521537</v>
      </c>
      <c r="V245" s="153">
        <f t="shared" si="223"/>
        <v>1.2693654086521537</v>
      </c>
      <c r="W245" s="153">
        <f t="shared" si="223"/>
        <v>1.2693654086521537</v>
      </c>
      <c r="X245" s="153">
        <f t="shared" si="223"/>
        <v>1.2693654086521537</v>
      </c>
      <c r="Y245" s="153">
        <f t="shared" si="223"/>
        <v>1.2693654086521537</v>
      </c>
    </row>
    <row r="246" spans="5:25" x14ac:dyDescent="0.3">
      <c r="F246" s="28" t="s">
        <v>197</v>
      </c>
      <c r="G246" s="28" t="s">
        <v>283</v>
      </c>
      <c r="J246" s="153">
        <f t="shared" ref="J246:Y246" si="224">J208 * J225 * hours_in_year</f>
        <v>0.98563740474919592</v>
      </c>
      <c r="K246" s="153">
        <f t="shared" si="224"/>
        <v>0.98563740474919592</v>
      </c>
      <c r="L246" s="153">
        <f t="shared" si="224"/>
        <v>0.98563740474919592</v>
      </c>
      <c r="M246" s="153">
        <f t="shared" si="224"/>
        <v>0.98563740474919592</v>
      </c>
      <c r="N246" s="153">
        <f t="shared" si="224"/>
        <v>0.98563740474919592</v>
      </c>
      <c r="O246" s="153">
        <f t="shared" si="224"/>
        <v>0.98563740474919592</v>
      </c>
      <c r="P246" s="153">
        <f t="shared" si="224"/>
        <v>0.98563740474919592</v>
      </c>
      <c r="Q246" s="153">
        <f t="shared" si="224"/>
        <v>0.85599476391259</v>
      </c>
      <c r="R246" s="153">
        <f t="shared" si="224"/>
        <v>0.98563740474919592</v>
      </c>
      <c r="S246" s="153">
        <f t="shared" si="224"/>
        <v>0.98563740474919592</v>
      </c>
      <c r="T246" s="153">
        <f t="shared" si="224"/>
        <v>0.98563740474919592</v>
      </c>
      <c r="U246" s="153">
        <f t="shared" si="224"/>
        <v>0.98563740474919592</v>
      </c>
      <c r="V246" s="153">
        <f t="shared" si="224"/>
        <v>0.98563740474919592</v>
      </c>
      <c r="W246" s="153">
        <f t="shared" si="224"/>
        <v>0.98563740474919592</v>
      </c>
      <c r="X246" s="153">
        <f t="shared" si="224"/>
        <v>0.98563740474919592</v>
      </c>
      <c r="Y246" s="153">
        <f t="shared" si="224"/>
        <v>0.98563740474919592</v>
      </c>
    </row>
    <row r="247" spans="5:25" x14ac:dyDescent="0.3">
      <c r="F247" s="28" t="s">
        <v>198</v>
      </c>
      <c r="G247" s="28" t="s">
        <v>283</v>
      </c>
      <c r="J247" s="153">
        <f t="shared" ref="J247:Y247" si="225">J213 * J225 * hours_in_year</f>
        <v>0.98563740474919592</v>
      </c>
      <c r="K247" s="153">
        <f t="shared" si="225"/>
        <v>0.98563740474919592</v>
      </c>
      <c r="L247" s="153">
        <f t="shared" si="225"/>
        <v>0.98563740474919592</v>
      </c>
      <c r="M247" s="153">
        <f t="shared" si="225"/>
        <v>0.98563740474919592</v>
      </c>
      <c r="N247" s="153">
        <f t="shared" si="225"/>
        <v>0.98563740474919592</v>
      </c>
      <c r="O247" s="153">
        <f t="shared" si="225"/>
        <v>0.98563740474919592</v>
      </c>
      <c r="P247" s="153">
        <f t="shared" si="225"/>
        <v>0.98563740474919592</v>
      </c>
      <c r="Q247" s="153">
        <f t="shared" si="225"/>
        <v>0.85599476391259</v>
      </c>
      <c r="R247" s="153">
        <f t="shared" si="225"/>
        <v>0.98563740474919592</v>
      </c>
      <c r="S247" s="153">
        <f t="shared" si="225"/>
        <v>0.98563740474919592</v>
      </c>
      <c r="T247" s="153">
        <f t="shared" si="225"/>
        <v>0.98563740474919592</v>
      </c>
      <c r="U247" s="153">
        <f t="shared" si="225"/>
        <v>0.98563740474919592</v>
      </c>
      <c r="V247" s="153">
        <f t="shared" si="225"/>
        <v>0.98563740474919592</v>
      </c>
      <c r="W247" s="153">
        <f t="shared" si="225"/>
        <v>0.98563740474919592</v>
      </c>
      <c r="X247" s="153">
        <f t="shared" si="225"/>
        <v>0.98563740474919592</v>
      </c>
      <c r="Y247" s="153">
        <f t="shared" si="225"/>
        <v>0.98563740474919592</v>
      </c>
    </row>
    <row r="248" spans="5:25" x14ac:dyDescent="0.3">
      <c r="F248" s="67" t="s">
        <v>199</v>
      </c>
      <c r="G248" s="67" t="s">
        <v>283</v>
      </c>
      <c r="H248" s="37"/>
      <c r="I248" s="37"/>
      <c r="J248" s="153">
        <f t="shared" ref="J248:Y248" si="226">J218 * J225 * hours_in_year</f>
        <v>0.98563740474919592</v>
      </c>
      <c r="K248" s="153">
        <f t="shared" si="226"/>
        <v>0.98563740474919592</v>
      </c>
      <c r="L248" s="153">
        <f t="shared" si="226"/>
        <v>0.98563740474919592</v>
      </c>
      <c r="M248" s="153">
        <f t="shared" si="226"/>
        <v>0.98563740474919592</v>
      </c>
      <c r="N248" s="153">
        <f t="shared" si="226"/>
        <v>0.98563740474919592</v>
      </c>
      <c r="O248" s="153">
        <f t="shared" si="226"/>
        <v>0.98563740474919592</v>
      </c>
      <c r="P248" s="153">
        <f t="shared" si="226"/>
        <v>0.98563740474919592</v>
      </c>
      <c r="Q248" s="153">
        <f t="shared" si="226"/>
        <v>0.85599476391259</v>
      </c>
      <c r="R248" s="153">
        <f t="shared" si="226"/>
        <v>0.98563740474919592</v>
      </c>
      <c r="S248" s="153">
        <f t="shared" si="226"/>
        <v>0.98563740474919592</v>
      </c>
      <c r="T248" s="153">
        <f t="shared" si="226"/>
        <v>0.98563740474919592</v>
      </c>
      <c r="U248" s="153">
        <f t="shared" si="226"/>
        <v>0.98563740474919592</v>
      </c>
      <c r="V248" s="153">
        <f t="shared" si="226"/>
        <v>0.98563740474919592</v>
      </c>
      <c r="W248" s="153">
        <f t="shared" si="226"/>
        <v>0.98563740474919592</v>
      </c>
      <c r="X248" s="153">
        <f t="shared" si="226"/>
        <v>0.98563740474919592</v>
      </c>
      <c r="Y248" s="153">
        <f t="shared" si="226"/>
        <v>0.98563740474919592</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192</v>
      </c>
      <c r="G252" s="28" t="s">
        <v>283</v>
      </c>
      <c r="J252" s="153">
        <f t="shared" ref="J252:Y252" si="228">J184 * J226 * hours_in_year</f>
        <v>5.0670423116031767E-2</v>
      </c>
      <c r="K252" s="153">
        <f t="shared" si="228"/>
        <v>5.0670423116031767E-2</v>
      </c>
      <c r="L252" s="153">
        <f t="shared" si="228"/>
        <v>5.0670423116031767E-2</v>
      </c>
      <c r="M252" s="153">
        <f t="shared" si="228"/>
        <v>5.0670423116031767E-2</v>
      </c>
      <c r="N252" s="153">
        <f t="shared" si="228"/>
        <v>5.0670423116031767E-2</v>
      </c>
      <c r="O252" s="153">
        <f t="shared" si="228"/>
        <v>5.0670423116031767E-2</v>
      </c>
      <c r="P252" s="153">
        <f t="shared" si="228"/>
        <v>5.0670423116031767E-2</v>
      </c>
      <c r="Q252" s="153">
        <f t="shared" si="228"/>
        <v>5.0670423116031767E-2</v>
      </c>
      <c r="R252" s="153">
        <f t="shared" si="228"/>
        <v>5.0670423116031767E-2</v>
      </c>
      <c r="S252" s="153">
        <f t="shared" si="228"/>
        <v>5.0670423116031767E-2</v>
      </c>
      <c r="T252" s="153">
        <f t="shared" si="228"/>
        <v>5.0670423116031767E-2</v>
      </c>
      <c r="U252" s="153">
        <f t="shared" si="228"/>
        <v>5.0670423116031767E-2</v>
      </c>
      <c r="V252" s="153">
        <f t="shared" si="228"/>
        <v>5.0670423116031767E-2</v>
      </c>
      <c r="W252" s="153">
        <f t="shared" si="228"/>
        <v>5.0670423116031767E-2</v>
      </c>
      <c r="X252" s="153">
        <f t="shared" si="228"/>
        <v>5.0670423116031767E-2</v>
      </c>
      <c r="Y252" s="153">
        <f t="shared" si="228"/>
        <v>5.0670423116031767E-2</v>
      </c>
    </row>
    <row r="253" spans="5:25" x14ac:dyDescent="0.3">
      <c r="F253" s="28" t="s">
        <v>193</v>
      </c>
      <c r="G253" s="28" t="s">
        <v>283</v>
      </c>
      <c r="J253" s="153">
        <f t="shared" ref="J253:Y253" si="229">J189 * J226 * hours_in_year</f>
        <v>5.0670423116031767E-2</v>
      </c>
      <c r="K253" s="153">
        <f t="shared" si="229"/>
        <v>5.0670423116031767E-2</v>
      </c>
      <c r="L253" s="153">
        <f t="shared" si="229"/>
        <v>5.0670423116031767E-2</v>
      </c>
      <c r="M253" s="153">
        <f t="shared" si="229"/>
        <v>5.0670423116031767E-2</v>
      </c>
      <c r="N253" s="153">
        <f t="shared" si="229"/>
        <v>5.0670423116031767E-2</v>
      </c>
      <c r="O253" s="153">
        <f t="shared" si="229"/>
        <v>5.0670423116031767E-2</v>
      </c>
      <c r="P253" s="153">
        <f t="shared" si="229"/>
        <v>5.0670423116031767E-2</v>
      </c>
      <c r="Q253" s="153">
        <f t="shared" si="229"/>
        <v>5.0670423116031767E-2</v>
      </c>
      <c r="R253" s="153">
        <f t="shared" si="229"/>
        <v>5.0670423116031767E-2</v>
      </c>
      <c r="S253" s="153">
        <f t="shared" si="229"/>
        <v>5.0670423116031767E-2</v>
      </c>
      <c r="T253" s="153">
        <f t="shared" si="229"/>
        <v>5.0670423116031767E-2</v>
      </c>
      <c r="U253" s="153">
        <f t="shared" si="229"/>
        <v>5.0670423116031767E-2</v>
      </c>
      <c r="V253" s="153">
        <f t="shared" si="229"/>
        <v>5.0670423116031767E-2</v>
      </c>
      <c r="W253" s="153">
        <f t="shared" si="229"/>
        <v>5.0670423116031767E-2</v>
      </c>
      <c r="X253" s="153">
        <f t="shared" si="229"/>
        <v>5.0670423116031767E-2</v>
      </c>
      <c r="Y253" s="153">
        <f t="shared" si="229"/>
        <v>5.0670423116031767E-2</v>
      </c>
    </row>
    <row r="254" spans="5:25" x14ac:dyDescent="0.3">
      <c r="F254" s="28" t="s">
        <v>194</v>
      </c>
      <c r="G254" s="28" t="s">
        <v>283</v>
      </c>
      <c r="J254" s="153">
        <f t="shared" ref="J254:Y254" si="230">J194 * J226 * hours_in_year</f>
        <v>0.13408362043106281</v>
      </c>
      <c r="K254" s="153">
        <f t="shared" si="230"/>
        <v>0.13408362043106281</v>
      </c>
      <c r="L254" s="153">
        <f t="shared" si="230"/>
        <v>0.13408362043106281</v>
      </c>
      <c r="M254" s="153">
        <f t="shared" si="230"/>
        <v>0.13408362043106281</v>
      </c>
      <c r="N254" s="153">
        <f t="shared" si="230"/>
        <v>0.13408362043106281</v>
      </c>
      <c r="O254" s="153">
        <f t="shared" si="230"/>
        <v>0.13408362043106281</v>
      </c>
      <c r="P254" s="153">
        <f t="shared" si="230"/>
        <v>0.13408362043106281</v>
      </c>
      <c r="Q254" s="153">
        <f t="shared" si="230"/>
        <v>0.13408362043106281</v>
      </c>
      <c r="R254" s="153">
        <f t="shared" si="230"/>
        <v>0.13408362043106281</v>
      </c>
      <c r="S254" s="153">
        <f t="shared" si="230"/>
        <v>0.13408362043106281</v>
      </c>
      <c r="T254" s="153">
        <f t="shared" si="230"/>
        <v>0.13408362043106281</v>
      </c>
      <c r="U254" s="153">
        <f t="shared" si="230"/>
        <v>0.13408362043106281</v>
      </c>
      <c r="V254" s="153">
        <f t="shared" si="230"/>
        <v>0.13408362043106281</v>
      </c>
      <c r="W254" s="153">
        <f t="shared" si="230"/>
        <v>0.13408362043106281</v>
      </c>
      <c r="X254" s="153">
        <f t="shared" si="230"/>
        <v>0.13408362043106281</v>
      </c>
      <c r="Y254" s="153">
        <f t="shared" si="230"/>
        <v>0.13408362043106281</v>
      </c>
    </row>
    <row r="255" spans="5:25" x14ac:dyDescent="0.3">
      <c r="F255" s="28" t="s">
        <v>195</v>
      </c>
      <c r="G255" s="28" t="s">
        <v>283</v>
      </c>
      <c r="J255" s="153">
        <f t="shared" ref="J255:Y255" si="231">J199 * J226 * hours_in_year</f>
        <v>0.13408362043106281</v>
      </c>
      <c r="K255" s="153">
        <f t="shared" si="231"/>
        <v>0.13408362043106281</v>
      </c>
      <c r="L255" s="153">
        <f t="shared" si="231"/>
        <v>0.13408362043106281</v>
      </c>
      <c r="M255" s="153">
        <f t="shared" si="231"/>
        <v>0.13408362043106281</v>
      </c>
      <c r="N255" s="153">
        <f t="shared" si="231"/>
        <v>0.13408362043106281</v>
      </c>
      <c r="O255" s="153">
        <f t="shared" si="231"/>
        <v>0.13408362043106281</v>
      </c>
      <c r="P255" s="153">
        <f t="shared" si="231"/>
        <v>0.13408362043106281</v>
      </c>
      <c r="Q255" s="153">
        <f t="shared" si="231"/>
        <v>0.13408362043106281</v>
      </c>
      <c r="R255" s="153">
        <f t="shared" si="231"/>
        <v>0.13408362043106281</v>
      </c>
      <c r="S255" s="153">
        <f t="shared" si="231"/>
        <v>0.13408362043106281</v>
      </c>
      <c r="T255" s="153">
        <f t="shared" si="231"/>
        <v>0.13408362043106281</v>
      </c>
      <c r="U255" s="153">
        <f t="shared" si="231"/>
        <v>0.13408362043106281</v>
      </c>
      <c r="V255" s="153">
        <f t="shared" si="231"/>
        <v>0.13408362043106281</v>
      </c>
      <c r="W255" s="153">
        <f t="shared" si="231"/>
        <v>0.13408362043106281</v>
      </c>
      <c r="X255" s="153">
        <f t="shared" si="231"/>
        <v>0.13408362043106281</v>
      </c>
      <c r="Y255" s="153">
        <f t="shared" si="231"/>
        <v>0.13408362043106281</v>
      </c>
    </row>
    <row r="256" spans="5:25" x14ac:dyDescent="0.3">
      <c r="F256" s="28" t="s">
        <v>196</v>
      </c>
      <c r="G256" s="28" t="s">
        <v>283</v>
      </c>
      <c r="J256" s="153">
        <f t="shared" ref="J256:Y256" si="232">J204 * J226 * hours_in_year</f>
        <v>5.0670423116031767E-2</v>
      </c>
      <c r="K256" s="153">
        <f t="shared" si="232"/>
        <v>5.0670423116031767E-2</v>
      </c>
      <c r="L256" s="153">
        <f t="shared" si="232"/>
        <v>5.0670423116031767E-2</v>
      </c>
      <c r="M256" s="153">
        <f t="shared" si="232"/>
        <v>5.0670423116031767E-2</v>
      </c>
      <c r="N256" s="153">
        <f t="shared" si="232"/>
        <v>5.0670423116031767E-2</v>
      </c>
      <c r="O256" s="153">
        <f t="shared" si="232"/>
        <v>5.0670423116031767E-2</v>
      </c>
      <c r="P256" s="153">
        <f t="shared" si="232"/>
        <v>5.0670423116031767E-2</v>
      </c>
      <c r="Q256" s="153">
        <f t="shared" si="232"/>
        <v>5.0670423116031767E-2</v>
      </c>
      <c r="R256" s="153">
        <f t="shared" si="232"/>
        <v>5.0670423116031767E-2</v>
      </c>
      <c r="S256" s="153">
        <f t="shared" si="232"/>
        <v>5.0670423116031767E-2</v>
      </c>
      <c r="T256" s="153">
        <f t="shared" si="232"/>
        <v>5.0670423116031767E-2</v>
      </c>
      <c r="U256" s="153">
        <f t="shared" si="232"/>
        <v>5.0670423116031767E-2</v>
      </c>
      <c r="V256" s="153">
        <f t="shared" si="232"/>
        <v>5.0670423116031767E-2</v>
      </c>
      <c r="W256" s="153">
        <f t="shared" si="232"/>
        <v>5.0670423116031767E-2</v>
      </c>
      <c r="X256" s="153">
        <f t="shared" si="232"/>
        <v>5.0670423116031767E-2</v>
      </c>
      <c r="Y256" s="153">
        <f t="shared" si="232"/>
        <v>5.0670423116031767E-2</v>
      </c>
    </row>
    <row r="257" spans="2:27" x14ac:dyDescent="0.3">
      <c r="F257" s="28" t="s">
        <v>197</v>
      </c>
      <c r="G257" s="28" t="s">
        <v>283</v>
      </c>
      <c r="J257" s="153">
        <f t="shared" ref="J257:Y257" si="233">J209 * J226 * hours_in_year</f>
        <v>0.13408362043106281</v>
      </c>
      <c r="K257" s="153">
        <f t="shared" si="233"/>
        <v>0.13408362043106281</v>
      </c>
      <c r="L257" s="153">
        <f t="shared" si="233"/>
        <v>0.13408362043106281</v>
      </c>
      <c r="M257" s="153">
        <f t="shared" si="233"/>
        <v>0.13408362043106281</v>
      </c>
      <c r="N257" s="153">
        <f t="shared" si="233"/>
        <v>0.13408362043106281</v>
      </c>
      <c r="O257" s="153">
        <f t="shared" si="233"/>
        <v>0.13408362043106281</v>
      </c>
      <c r="P257" s="153">
        <f t="shared" si="233"/>
        <v>0.13408362043106281</v>
      </c>
      <c r="Q257" s="153">
        <f t="shared" si="233"/>
        <v>0.13408362043106281</v>
      </c>
      <c r="R257" s="153">
        <f t="shared" si="233"/>
        <v>0.13408362043106281</v>
      </c>
      <c r="S257" s="153">
        <f t="shared" si="233"/>
        <v>0.13408362043106281</v>
      </c>
      <c r="T257" s="153">
        <f t="shared" si="233"/>
        <v>0.13408362043106281</v>
      </c>
      <c r="U257" s="153">
        <f t="shared" si="233"/>
        <v>0.13408362043106281</v>
      </c>
      <c r="V257" s="153">
        <f t="shared" si="233"/>
        <v>0.13408362043106281</v>
      </c>
      <c r="W257" s="153">
        <f t="shared" si="233"/>
        <v>0.13408362043106281</v>
      </c>
      <c r="X257" s="153">
        <f t="shared" si="233"/>
        <v>0.13408362043106281</v>
      </c>
      <c r="Y257" s="153">
        <f t="shared" si="233"/>
        <v>0.13408362043106281</v>
      </c>
    </row>
    <row r="258" spans="2:27" x14ac:dyDescent="0.3">
      <c r="F258" s="28" t="s">
        <v>198</v>
      </c>
      <c r="G258" s="28" t="s">
        <v>283</v>
      </c>
      <c r="J258" s="153">
        <f t="shared" ref="J258:Y258" si="234">J214 * J226 * hours_in_year</f>
        <v>0.13408362043106281</v>
      </c>
      <c r="K258" s="153">
        <f t="shared" si="234"/>
        <v>0.13408362043106281</v>
      </c>
      <c r="L258" s="153">
        <f t="shared" si="234"/>
        <v>0.13408362043106281</v>
      </c>
      <c r="M258" s="153">
        <f t="shared" si="234"/>
        <v>0.13408362043106281</v>
      </c>
      <c r="N258" s="153">
        <f t="shared" si="234"/>
        <v>0.13408362043106281</v>
      </c>
      <c r="O258" s="153">
        <f t="shared" si="234"/>
        <v>0.13408362043106281</v>
      </c>
      <c r="P258" s="153">
        <f t="shared" si="234"/>
        <v>0.13408362043106281</v>
      </c>
      <c r="Q258" s="153">
        <f t="shared" si="234"/>
        <v>0.13408362043106281</v>
      </c>
      <c r="R258" s="153">
        <f t="shared" si="234"/>
        <v>0.13408362043106281</v>
      </c>
      <c r="S258" s="153">
        <f t="shared" si="234"/>
        <v>0.13408362043106281</v>
      </c>
      <c r="T258" s="153">
        <f t="shared" si="234"/>
        <v>0.13408362043106281</v>
      </c>
      <c r="U258" s="153">
        <f t="shared" si="234"/>
        <v>0.13408362043106281</v>
      </c>
      <c r="V258" s="153">
        <f t="shared" si="234"/>
        <v>0.13408362043106281</v>
      </c>
      <c r="W258" s="153">
        <f t="shared" si="234"/>
        <v>0.13408362043106281</v>
      </c>
      <c r="X258" s="153">
        <f t="shared" si="234"/>
        <v>0.13408362043106281</v>
      </c>
      <c r="Y258" s="153">
        <f t="shared" si="234"/>
        <v>0.13408362043106281</v>
      </c>
    </row>
    <row r="259" spans="2:27" x14ac:dyDescent="0.3">
      <c r="F259" s="67" t="s">
        <v>199</v>
      </c>
      <c r="G259" s="67" t="s">
        <v>283</v>
      </c>
      <c r="H259" s="37"/>
      <c r="I259" s="37"/>
      <c r="J259" s="153">
        <f t="shared" ref="J259:Y259" si="235">J219 * J226 * hours_in_year</f>
        <v>0.13408362043106281</v>
      </c>
      <c r="K259" s="153">
        <f t="shared" si="235"/>
        <v>0.13408362043106281</v>
      </c>
      <c r="L259" s="153">
        <f t="shared" si="235"/>
        <v>0.13408362043106281</v>
      </c>
      <c r="M259" s="153">
        <f t="shared" si="235"/>
        <v>0.13408362043106281</v>
      </c>
      <c r="N259" s="153">
        <f t="shared" si="235"/>
        <v>0.13408362043106281</v>
      </c>
      <c r="O259" s="153">
        <f t="shared" si="235"/>
        <v>0.13408362043106281</v>
      </c>
      <c r="P259" s="153">
        <f t="shared" si="235"/>
        <v>0.13408362043106281</v>
      </c>
      <c r="Q259" s="153">
        <f t="shared" si="235"/>
        <v>0.13408362043106281</v>
      </c>
      <c r="R259" s="153">
        <f t="shared" si="235"/>
        <v>0.13408362043106281</v>
      </c>
      <c r="S259" s="153">
        <f t="shared" si="235"/>
        <v>0.13408362043106281</v>
      </c>
      <c r="T259" s="153">
        <f t="shared" si="235"/>
        <v>0.13408362043106281</v>
      </c>
      <c r="U259" s="153">
        <f t="shared" si="235"/>
        <v>0.13408362043106281</v>
      </c>
      <c r="V259" s="153">
        <f t="shared" si="235"/>
        <v>0.13408362043106281</v>
      </c>
      <c r="W259" s="153">
        <f t="shared" si="235"/>
        <v>0.13408362043106281</v>
      </c>
      <c r="X259" s="153">
        <f t="shared" si="235"/>
        <v>0.13408362043106281</v>
      </c>
      <c r="Y259" s="153">
        <f t="shared" si="235"/>
        <v>0.13408362043106281</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1.8009028622717524</v>
      </c>
      <c r="K267" s="121">
        <f t="shared" ref="K267:Y267" si="236">K91</f>
        <v>1.8009028622717524</v>
      </c>
      <c r="L267" s="121">
        <f t="shared" si="236"/>
        <v>1.9582918442356274</v>
      </c>
      <c r="M267" s="121">
        <f t="shared" si="236"/>
        <v>1.9582918442356274</v>
      </c>
      <c r="N267" s="121">
        <f t="shared" si="236"/>
        <v>1.6437845539770384</v>
      </c>
      <c r="O267" s="121">
        <f t="shared" si="236"/>
        <v>1.6751286584755001</v>
      </c>
      <c r="P267" s="121">
        <f t="shared" si="236"/>
        <v>1.2547949163175356</v>
      </c>
      <c r="Q267" s="121">
        <f t="shared" si="236"/>
        <v>1.3010672833460855</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10.895163278637467</v>
      </c>
      <c r="K272" s="101">
        <f t="shared" ref="K272:Y272" si="237">K229 * K$93</f>
        <v>10.895163278637467</v>
      </c>
      <c r="L272" s="101">
        <f t="shared" si="237"/>
        <v>12.403071064496558</v>
      </c>
      <c r="M272" s="101">
        <f t="shared" si="237"/>
        <v>12.403071064496558</v>
      </c>
      <c r="N272" s="101">
        <f t="shared" si="237"/>
        <v>9.9778802736104044</v>
      </c>
      <c r="O272" s="101">
        <f t="shared" si="237"/>
        <v>7.4590004471622144</v>
      </c>
      <c r="P272" s="101">
        <f t="shared" si="237"/>
        <v>8.5135159223890078</v>
      </c>
      <c r="Q272" s="101">
        <f t="shared" si="237"/>
        <v>17.30679868058132</v>
      </c>
      <c r="R272" s="101">
        <f t="shared" si="237"/>
        <v>7.6034304864135018</v>
      </c>
      <c r="S272" s="101">
        <f t="shared" si="237"/>
        <v>7.6034304864135018</v>
      </c>
      <c r="T272" s="101">
        <f t="shared" si="237"/>
        <v>7.6034304864135018</v>
      </c>
      <c r="U272" s="101">
        <f t="shared" si="237"/>
        <v>7.6034304864135018</v>
      </c>
      <c r="V272" s="101">
        <f t="shared" si="237"/>
        <v>7.6034304864135018</v>
      </c>
      <c r="W272" s="101">
        <f t="shared" si="237"/>
        <v>7.6034304864135018</v>
      </c>
      <c r="X272" s="101">
        <f t="shared" si="237"/>
        <v>7.6034304864135018</v>
      </c>
      <c r="Y272" s="101">
        <f t="shared" si="237"/>
        <v>7.6034304864135018</v>
      </c>
    </row>
    <row r="273" spans="5:25" x14ac:dyDescent="0.3">
      <c r="F273" s="28" t="s">
        <v>192</v>
      </c>
      <c r="G273" s="28" t="s">
        <v>283</v>
      </c>
      <c r="J273" s="121">
        <f t="shared" ref="J273:Y273" si="238">J230 * J$93</f>
        <v>9.1794613041077024</v>
      </c>
      <c r="K273" s="121">
        <f t="shared" si="238"/>
        <v>9.1794613041077024</v>
      </c>
      <c r="L273" s="121">
        <f t="shared" si="238"/>
        <v>10.44991323001838</v>
      </c>
      <c r="M273" s="121">
        <f t="shared" si="238"/>
        <v>10.44991323001838</v>
      </c>
      <c r="N273" s="121">
        <f t="shared" si="238"/>
        <v>8.4066262731659211</v>
      </c>
      <c r="O273" s="121">
        <f t="shared" si="238"/>
        <v>6.2844038424186248</v>
      </c>
      <c r="P273" s="121">
        <f t="shared" si="238"/>
        <v>7.172860834927107</v>
      </c>
      <c r="Q273" s="121">
        <f t="shared" si="238"/>
        <v>18.548739588234724</v>
      </c>
      <c r="R273" s="121">
        <f t="shared" si="238"/>
        <v>6.4060899450085209</v>
      </c>
      <c r="S273" s="121">
        <f t="shared" si="238"/>
        <v>6.4060899450085209</v>
      </c>
      <c r="T273" s="121">
        <f t="shared" si="238"/>
        <v>6.4060899450085209</v>
      </c>
      <c r="U273" s="121">
        <f t="shared" si="238"/>
        <v>6.4060899450085209</v>
      </c>
      <c r="V273" s="121">
        <f t="shared" si="238"/>
        <v>6.4060899450085209</v>
      </c>
      <c r="W273" s="121">
        <f t="shared" si="238"/>
        <v>6.4060899450085209</v>
      </c>
      <c r="X273" s="121">
        <f t="shared" si="238"/>
        <v>6.4060899450085209</v>
      </c>
      <c r="Y273" s="121">
        <f t="shared" si="238"/>
        <v>6.4060899450085209</v>
      </c>
    </row>
    <row r="274" spans="5:25" x14ac:dyDescent="0.3">
      <c r="F274" s="28" t="s">
        <v>193</v>
      </c>
      <c r="G274" s="28" t="s">
        <v>283</v>
      </c>
      <c r="J274" s="121">
        <f t="shared" ref="J274:Y274" si="239">J231 * J$93</f>
        <v>9.1794613041077024</v>
      </c>
      <c r="K274" s="121">
        <f t="shared" si="239"/>
        <v>9.1794613041077024</v>
      </c>
      <c r="L274" s="121">
        <f t="shared" si="239"/>
        <v>10.44991323001838</v>
      </c>
      <c r="M274" s="121">
        <f t="shared" si="239"/>
        <v>10.44991323001838</v>
      </c>
      <c r="N274" s="121">
        <f t="shared" si="239"/>
        <v>8.4066262731659211</v>
      </c>
      <c r="O274" s="121">
        <f t="shared" si="239"/>
        <v>6.2844038424186248</v>
      </c>
      <c r="P274" s="121">
        <f t="shared" si="239"/>
        <v>7.172860834927107</v>
      </c>
      <c r="Q274" s="121">
        <f t="shared" si="239"/>
        <v>18.548739588234724</v>
      </c>
      <c r="R274" s="121">
        <f t="shared" si="239"/>
        <v>6.4060899450085209</v>
      </c>
      <c r="S274" s="121">
        <f t="shared" si="239"/>
        <v>6.4060899450085209</v>
      </c>
      <c r="T274" s="121">
        <f t="shared" si="239"/>
        <v>6.4060899450085209</v>
      </c>
      <c r="U274" s="121">
        <f t="shared" si="239"/>
        <v>6.4060899450085209</v>
      </c>
      <c r="V274" s="121">
        <f t="shared" si="239"/>
        <v>6.4060899450085209</v>
      </c>
      <c r="W274" s="121">
        <f t="shared" si="239"/>
        <v>6.4060899450085209</v>
      </c>
      <c r="X274" s="121">
        <f t="shared" si="239"/>
        <v>6.4060899450085209</v>
      </c>
      <c r="Y274" s="121">
        <f t="shared" si="239"/>
        <v>6.4060899450085209</v>
      </c>
    </row>
    <row r="275" spans="5:25" x14ac:dyDescent="0.3">
      <c r="F275" s="28" t="s">
        <v>194</v>
      </c>
      <c r="G275" s="28" t="s">
        <v>283</v>
      </c>
      <c r="J275" s="121">
        <f t="shared" ref="J275:Y275" si="240">J232 * J$93</f>
        <v>9.8030745444975604</v>
      </c>
      <c r="K275" s="121">
        <f t="shared" si="240"/>
        <v>9.8030745444975604</v>
      </c>
      <c r="L275" s="121">
        <f t="shared" si="240"/>
        <v>11.159835526683922</v>
      </c>
      <c r="M275" s="121">
        <f t="shared" si="240"/>
        <v>11.159835526683922</v>
      </c>
      <c r="N275" s="121">
        <f t="shared" si="240"/>
        <v>8.9777364153928474</v>
      </c>
      <c r="O275" s="121">
        <f t="shared" si="240"/>
        <v>6.7113392925779314</v>
      </c>
      <c r="P275" s="121">
        <f t="shared" si="240"/>
        <v>7.6601542435427898</v>
      </c>
      <c r="Q275" s="121">
        <f t="shared" si="240"/>
        <v>19.951447164867584</v>
      </c>
      <c r="R275" s="121">
        <f t="shared" si="240"/>
        <v>6.8412922271999577</v>
      </c>
      <c r="S275" s="121">
        <f t="shared" si="240"/>
        <v>6.8412922271999577</v>
      </c>
      <c r="T275" s="121">
        <f t="shared" si="240"/>
        <v>6.8412922271999577</v>
      </c>
      <c r="U275" s="121">
        <f t="shared" si="240"/>
        <v>6.8412922271999577</v>
      </c>
      <c r="V275" s="121">
        <f t="shared" si="240"/>
        <v>6.8412922271999577</v>
      </c>
      <c r="W275" s="121">
        <f t="shared" si="240"/>
        <v>6.8412922271999577</v>
      </c>
      <c r="X275" s="121">
        <f t="shared" si="240"/>
        <v>6.8412922271999577</v>
      </c>
      <c r="Y275" s="121">
        <f t="shared" si="240"/>
        <v>6.8412922271999577</v>
      </c>
    </row>
    <row r="276" spans="5:25" x14ac:dyDescent="0.3">
      <c r="F276" s="28" t="s">
        <v>195</v>
      </c>
      <c r="G276" s="28" t="s">
        <v>283</v>
      </c>
      <c r="J276" s="121">
        <f t="shared" ref="J276:Y276" si="241">J233 * J$93</f>
        <v>9.8030745444975604</v>
      </c>
      <c r="K276" s="121">
        <f t="shared" si="241"/>
        <v>9.8030745444975604</v>
      </c>
      <c r="L276" s="121">
        <f t="shared" si="241"/>
        <v>11.159835526683922</v>
      </c>
      <c r="M276" s="121">
        <f t="shared" si="241"/>
        <v>11.159835526683922</v>
      </c>
      <c r="N276" s="121">
        <f t="shared" si="241"/>
        <v>8.9777364153928474</v>
      </c>
      <c r="O276" s="121">
        <f t="shared" si="241"/>
        <v>6.7113392925779314</v>
      </c>
      <c r="P276" s="121">
        <f t="shared" si="241"/>
        <v>7.6601542435427898</v>
      </c>
      <c r="Q276" s="121">
        <f t="shared" si="241"/>
        <v>19.951447164867584</v>
      </c>
      <c r="R276" s="121">
        <f t="shared" si="241"/>
        <v>6.8412922271999577</v>
      </c>
      <c r="S276" s="121">
        <f t="shared" si="241"/>
        <v>6.8412922271999577</v>
      </c>
      <c r="T276" s="121">
        <f t="shared" si="241"/>
        <v>6.8412922271999577</v>
      </c>
      <c r="U276" s="121">
        <f t="shared" si="241"/>
        <v>6.8412922271999577</v>
      </c>
      <c r="V276" s="121">
        <f t="shared" si="241"/>
        <v>6.8412922271999577</v>
      </c>
      <c r="W276" s="121">
        <f t="shared" si="241"/>
        <v>6.8412922271999577</v>
      </c>
      <c r="X276" s="121">
        <f t="shared" si="241"/>
        <v>6.8412922271999577</v>
      </c>
      <c r="Y276" s="121">
        <f t="shared" si="241"/>
        <v>6.8412922271999577</v>
      </c>
    </row>
    <row r="277" spans="5:25" x14ac:dyDescent="0.3">
      <c r="F277" s="28" t="s">
        <v>196</v>
      </c>
      <c r="G277" s="28" t="s">
        <v>283</v>
      </c>
      <c r="J277" s="121">
        <f t="shared" ref="J277:Y277" si="242">J234 * J$93</f>
        <v>9.1794613041077024</v>
      </c>
      <c r="K277" s="121">
        <f t="shared" si="242"/>
        <v>9.1794613041077024</v>
      </c>
      <c r="L277" s="121">
        <f t="shared" si="242"/>
        <v>10.44991323001838</v>
      </c>
      <c r="M277" s="121">
        <f t="shared" si="242"/>
        <v>10.44991323001838</v>
      </c>
      <c r="N277" s="121">
        <f t="shared" si="242"/>
        <v>8.4066262731659211</v>
      </c>
      <c r="O277" s="121">
        <f t="shared" si="242"/>
        <v>6.2844038424186248</v>
      </c>
      <c r="P277" s="121">
        <f t="shared" si="242"/>
        <v>7.172860834927107</v>
      </c>
      <c r="Q277" s="121">
        <f t="shared" si="242"/>
        <v>18.548739588234724</v>
      </c>
      <c r="R277" s="121">
        <f t="shared" si="242"/>
        <v>6.4060899450085209</v>
      </c>
      <c r="S277" s="121">
        <f t="shared" si="242"/>
        <v>6.4060899450085209</v>
      </c>
      <c r="T277" s="121">
        <f t="shared" si="242"/>
        <v>6.4060899450085209</v>
      </c>
      <c r="U277" s="121">
        <f t="shared" si="242"/>
        <v>6.4060899450085209</v>
      </c>
      <c r="V277" s="121">
        <f t="shared" si="242"/>
        <v>6.4060899450085209</v>
      </c>
      <c r="W277" s="121">
        <f t="shared" si="242"/>
        <v>6.4060899450085209</v>
      </c>
      <c r="X277" s="121">
        <f t="shared" si="242"/>
        <v>6.4060899450085209</v>
      </c>
      <c r="Y277" s="121">
        <f t="shared" si="242"/>
        <v>6.4060899450085209</v>
      </c>
    </row>
    <row r="278" spans="5:25" x14ac:dyDescent="0.3">
      <c r="F278" s="28" t="s">
        <v>197</v>
      </c>
      <c r="G278" s="28" t="s">
        <v>283</v>
      </c>
      <c r="J278" s="121">
        <f t="shared" ref="J278:Y278" si="243">J235 * J$93</f>
        <v>9.8030745444975604</v>
      </c>
      <c r="K278" s="121">
        <f t="shared" si="243"/>
        <v>9.8030745444975604</v>
      </c>
      <c r="L278" s="121">
        <f t="shared" si="243"/>
        <v>11.159835526683922</v>
      </c>
      <c r="M278" s="121">
        <f t="shared" si="243"/>
        <v>11.159835526683922</v>
      </c>
      <c r="N278" s="121">
        <f t="shared" si="243"/>
        <v>8.9777364153928474</v>
      </c>
      <c r="O278" s="121">
        <f t="shared" si="243"/>
        <v>6.7113392925779314</v>
      </c>
      <c r="P278" s="121">
        <f t="shared" si="243"/>
        <v>7.6601542435427898</v>
      </c>
      <c r="Q278" s="121">
        <f t="shared" si="243"/>
        <v>19.951447164867584</v>
      </c>
      <c r="R278" s="121">
        <f t="shared" si="243"/>
        <v>6.8412922271999577</v>
      </c>
      <c r="S278" s="121">
        <f t="shared" si="243"/>
        <v>6.8412922271999577</v>
      </c>
      <c r="T278" s="121">
        <f t="shared" si="243"/>
        <v>6.8412922271999577</v>
      </c>
      <c r="U278" s="121">
        <f t="shared" si="243"/>
        <v>6.8412922271999577</v>
      </c>
      <c r="V278" s="121">
        <f t="shared" si="243"/>
        <v>6.8412922271999577</v>
      </c>
      <c r="W278" s="121">
        <f t="shared" si="243"/>
        <v>6.8412922271999577</v>
      </c>
      <c r="X278" s="121">
        <f t="shared" si="243"/>
        <v>6.8412922271999577</v>
      </c>
      <c r="Y278" s="121">
        <f t="shared" si="243"/>
        <v>6.8412922271999577</v>
      </c>
    </row>
    <row r="279" spans="5:25" x14ac:dyDescent="0.3">
      <c r="F279" s="28" t="s">
        <v>198</v>
      </c>
      <c r="G279" s="28" t="s">
        <v>283</v>
      </c>
      <c r="J279" s="121">
        <f t="shared" ref="J279:Y279" si="244">J236 * J$93</f>
        <v>9.8030745444975604</v>
      </c>
      <c r="K279" s="121">
        <f t="shared" si="244"/>
        <v>9.8030745444975604</v>
      </c>
      <c r="L279" s="121">
        <f t="shared" si="244"/>
        <v>11.159835526683922</v>
      </c>
      <c r="M279" s="121">
        <f t="shared" si="244"/>
        <v>11.159835526683922</v>
      </c>
      <c r="N279" s="121">
        <f t="shared" si="244"/>
        <v>8.9777364153928474</v>
      </c>
      <c r="O279" s="121">
        <f t="shared" si="244"/>
        <v>6.7113392925779314</v>
      </c>
      <c r="P279" s="121">
        <f t="shared" si="244"/>
        <v>7.6601542435427898</v>
      </c>
      <c r="Q279" s="121">
        <f t="shared" si="244"/>
        <v>19.951447164867584</v>
      </c>
      <c r="R279" s="121">
        <f t="shared" si="244"/>
        <v>6.8412922271999577</v>
      </c>
      <c r="S279" s="121">
        <f t="shared" si="244"/>
        <v>6.8412922271999577</v>
      </c>
      <c r="T279" s="121">
        <f t="shared" si="244"/>
        <v>6.8412922271999577</v>
      </c>
      <c r="U279" s="121">
        <f t="shared" si="244"/>
        <v>6.8412922271999577</v>
      </c>
      <c r="V279" s="121">
        <f t="shared" si="244"/>
        <v>6.8412922271999577</v>
      </c>
      <c r="W279" s="121">
        <f t="shared" si="244"/>
        <v>6.8412922271999577</v>
      </c>
      <c r="X279" s="121">
        <f t="shared" si="244"/>
        <v>6.8412922271999577</v>
      </c>
      <c r="Y279" s="121">
        <f t="shared" si="244"/>
        <v>6.8412922271999577</v>
      </c>
    </row>
    <row r="280" spans="5:25" x14ac:dyDescent="0.3">
      <c r="F280" s="67" t="s">
        <v>199</v>
      </c>
      <c r="G280" s="67" t="s">
        <v>283</v>
      </c>
      <c r="H280" s="37"/>
      <c r="I280" s="37"/>
      <c r="J280" s="131">
        <f t="shared" ref="J280:Y280" si="245">J237 * J$93</f>
        <v>9.8030745444975604</v>
      </c>
      <c r="K280" s="131">
        <f t="shared" si="245"/>
        <v>9.8030745444975604</v>
      </c>
      <c r="L280" s="131">
        <f t="shared" si="245"/>
        <v>11.159835526683922</v>
      </c>
      <c r="M280" s="131">
        <f t="shared" si="245"/>
        <v>11.159835526683922</v>
      </c>
      <c r="N280" s="131">
        <f t="shared" si="245"/>
        <v>8.9777364153928474</v>
      </c>
      <c r="O280" s="131">
        <f t="shared" si="245"/>
        <v>6.7113392925779314</v>
      </c>
      <c r="P280" s="131">
        <f t="shared" si="245"/>
        <v>7.6601542435427898</v>
      </c>
      <c r="Q280" s="131">
        <f t="shared" si="245"/>
        <v>19.951447164867584</v>
      </c>
      <c r="R280" s="131">
        <f t="shared" si="245"/>
        <v>6.8412922271999577</v>
      </c>
      <c r="S280" s="131">
        <f t="shared" si="245"/>
        <v>6.8412922271999577</v>
      </c>
      <c r="T280" s="131">
        <f t="shared" si="245"/>
        <v>6.8412922271999577</v>
      </c>
      <c r="U280" s="131">
        <f t="shared" si="245"/>
        <v>6.8412922271999577</v>
      </c>
      <c r="V280" s="131">
        <f t="shared" si="245"/>
        <v>6.8412922271999577</v>
      </c>
      <c r="W280" s="131">
        <f t="shared" si="245"/>
        <v>6.8412922271999577</v>
      </c>
      <c r="X280" s="131">
        <f t="shared" si="245"/>
        <v>6.8412922271999577</v>
      </c>
      <c r="Y280" s="131">
        <f t="shared" si="245"/>
        <v>6.8412922271999577</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1.4674440745559569</v>
      </c>
      <c r="K283" s="101">
        <f t="shared" ref="K283:Y283" si="246">K240 * K$93</f>
        <v>1.4674440745559569</v>
      </c>
      <c r="L283" s="101">
        <f t="shared" si="246"/>
        <v>1.6705406494989297</v>
      </c>
      <c r="M283" s="101">
        <f t="shared" si="246"/>
        <v>1.6705406494989297</v>
      </c>
      <c r="N283" s="101">
        <f t="shared" si="246"/>
        <v>1.3438973707578492</v>
      </c>
      <c r="O283" s="101">
        <f t="shared" si="246"/>
        <v>1.004635334815035</v>
      </c>
      <c r="P283" s="101">
        <f t="shared" si="246"/>
        <v>1.1466655592434511</v>
      </c>
      <c r="Q283" s="101">
        <f t="shared" si="246"/>
        <v>1.2565230255946669</v>
      </c>
      <c r="R283" s="101">
        <f t="shared" si="246"/>
        <v>1.02408827919658</v>
      </c>
      <c r="S283" s="101">
        <f t="shared" si="246"/>
        <v>1.02408827919658</v>
      </c>
      <c r="T283" s="101">
        <f t="shared" si="246"/>
        <v>1.02408827919658</v>
      </c>
      <c r="U283" s="101">
        <f t="shared" si="246"/>
        <v>1.02408827919658</v>
      </c>
      <c r="V283" s="101">
        <f t="shared" si="246"/>
        <v>1.02408827919658</v>
      </c>
      <c r="W283" s="101">
        <f t="shared" si="246"/>
        <v>1.02408827919658</v>
      </c>
      <c r="X283" s="101">
        <f t="shared" si="246"/>
        <v>1.02408827919658</v>
      </c>
      <c r="Y283" s="101">
        <f t="shared" si="246"/>
        <v>1.02408827919658</v>
      </c>
    </row>
    <row r="284" spans="5:25" x14ac:dyDescent="0.3">
      <c r="F284" s="28" t="s">
        <v>192</v>
      </c>
      <c r="G284" s="28" t="s">
        <v>283</v>
      </c>
      <c r="J284" s="121">
        <f t="shared" ref="J284:Y284" si="247">J241 * J$93</f>
        <v>1.8189083746122467</v>
      </c>
      <c r="K284" s="121">
        <f t="shared" si="247"/>
        <v>1.8189083746122467</v>
      </c>
      <c r="L284" s="121">
        <f t="shared" si="247"/>
        <v>2.0706481631494147</v>
      </c>
      <c r="M284" s="121">
        <f t="shared" si="247"/>
        <v>2.0706481631494147</v>
      </c>
      <c r="N284" s="121">
        <f t="shared" si="247"/>
        <v>1.665771271747106</v>
      </c>
      <c r="O284" s="121">
        <f t="shared" si="247"/>
        <v>1.2452533323829678</v>
      </c>
      <c r="P284" s="121">
        <f t="shared" si="247"/>
        <v>1.4213009032173627</v>
      </c>
      <c r="Q284" s="121">
        <f t="shared" si="247"/>
        <v>1.0789236245869949</v>
      </c>
      <c r="R284" s="121">
        <f t="shared" si="247"/>
        <v>1.2693654086521537</v>
      </c>
      <c r="S284" s="121">
        <f t="shared" si="247"/>
        <v>1.2693654086521537</v>
      </c>
      <c r="T284" s="121">
        <f t="shared" si="247"/>
        <v>1.2693654086521537</v>
      </c>
      <c r="U284" s="121">
        <f t="shared" si="247"/>
        <v>1.2693654086521537</v>
      </c>
      <c r="V284" s="121">
        <f t="shared" si="247"/>
        <v>1.2693654086521537</v>
      </c>
      <c r="W284" s="121">
        <f t="shared" si="247"/>
        <v>1.2693654086521537</v>
      </c>
      <c r="X284" s="121">
        <f t="shared" si="247"/>
        <v>1.2693654086521537</v>
      </c>
      <c r="Y284" s="121">
        <f t="shared" si="247"/>
        <v>1.2693654086521537</v>
      </c>
    </row>
    <row r="285" spans="5:25" x14ac:dyDescent="0.3">
      <c r="F285" s="28" t="s">
        <v>193</v>
      </c>
      <c r="G285" s="28" t="s">
        <v>283</v>
      </c>
      <c r="J285" s="121">
        <f t="shared" ref="J285:Y285" si="248">J242 * J$93</f>
        <v>1.8189083746122467</v>
      </c>
      <c r="K285" s="121">
        <f t="shared" si="248"/>
        <v>1.8189083746122467</v>
      </c>
      <c r="L285" s="121">
        <f t="shared" si="248"/>
        <v>2.0706481631494147</v>
      </c>
      <c r="M285" s="121">
        <f t="shared" si="248"/>
        <v>2.0706481631494147</v>
      </c>
      <c r="N285" s="121">
        <f t="shared" si="248"/>
        <v>1.665771271747106</v>
      </c>
      <c r="O285" s="121">
        <f t="shared" si="248"/>
        <v>1.2452533323829678</v>
      </c>
      <c r="P285" s="121">
        <f t="shared" si="248"/>
        <v>1.4213009032173627</v>
      </c>
      <c r="Q285" s="121">
        <f t="shared" si="248"/>
        <v>1.0789236245869949</v>
      </c>
      <c r="R285" s="121">
        <f t="shared" si="248"/>
        <v>1.2693654086521537</v>
      </c>
      <c r="S285" s="121">
        <f t="shared" si="248"/>
        <v>1.2693654086521537</v>
      </c>
      <c r="T285" s="121">
        <f t="shared" si="248"/>
        <v>1.2693654086521537</v>
      </c>
      <c r="U285" s="121">
        <f t="shared" si="248"/>
        <v>1.2693654086521537</v>
      </c>
      <c r="V285" s="121">
        <f t="shared" si="248"/>
        <v>1.2693654086521537</v>
      </c>
      <c r="W285" s="121">
        <f t="shared" si="248"/>
        <v>1.2693654086521537</v>
      </c>
      <c r="X285" s="121">
        <f t="shared" si="248"/>
        <v>1.2693654086521537</v>
      </c>
      <c r="Y285" s="121">
        <f t="shared" si="248"/>
        <v>1.2693654086521537</v>
      </c>
    </row>
    <row r="286" spans="5:25" x14ac:dyDescent="0.3">
      <c r="F286" s="28" t="s">
        <v>194</v>
      </c>
      <c r="G286" s="28" t="s">
        <v>283</v>
      </c>
      <c r="J286" s="121">
        <f t="shared" ref="J286:Y286" si="249">J243 * J$93</f>
        <v>1.4123467660372275</v>
      </c>
      <c r="K286" s="121">
        <f t="shared" si="249"/>
        <v>1.4123467660372275</v>
      </c>
      <c r="L286" s="121">
        <f t="shared" si="249"/>
        <v>1.6078177865602701</v>
      </c>
      <c r="M286" s="121">
        <f t="shared" si="249"/>
        <v>1.6078177865602701</v>
      </c>
      <c r="N286" s="121">
        <f t="shared" si="249"/>
        <v>1.2934388017820193</v>
      </c>
      <c r="O286" s="121">
        <f t="shared" si="249"/>
        <v>0.9669148492777101</v>
      </c>
      <c r="P286" s="121">
        <f t="shared" si="249"/>
        <v>1.1036123436689118</v>
      </c>
      <c r="Q286" s="121">
        <f t="shared" si="249"/>
        <v>0.8372654811863175</v>
      </c>
      <c r="R286" s="121">
        <f t="shared" si="249"/>
        <v>0.98563740474919592</v>
      </c>
      <c r="S286" s="121">
        <f t="shared" si="249"/>
        <v>0.98563740474919592</v>
      </c>
      <c r="T286" s="121">
        <f t="shared" si="249"/>
        <v>0.98563740474919592</v>
      </c>
      <c r="U286" s="121">
        <f t="shared" si="249"/>
        <v>0.98563740474919592</v>
      </c>
      <c r="V286" s="121">
        <f t="shared" si="249"/>
        <v>0.98563740474919592</v>
      </c>
      <c r="W286" s="121">
        <f t="shared" si="249"/>
        <v>0.98563740474919592</v>
      </c>
      <c r="X286" s="121">
        <f t="shared" si="249"/>
        <v>0.98563740474919592</v>
      </c>
      <c r="Y286" s="121">
        <f t="shared" si="249"/>
        <v>0.98563740474919592</v>
      </c>
    </row>
    <row r="287" spans="5:25" x14ac:dyDescent="0.3">
      <c r="F287" s="28" t="s">
        <v>195</v>
      </c>
      <c r="G287" s="28" t="s">
        <v>283</v>
      </c>
      <c r="J287" s="121">
        <f t="shared" ref="J287:Y287" si="250">J244 * J$93</f>
        <v>1.4123467660372275</v>
      </c>
      <c r="K287" s="121">
        <f t="shared" si="250"/>
        <v>1.4123467660372275</v>
      </c>
      <c r="L287" s="121">
        <f t="shared" si="250"/>
        <v>1.6078177865602701</v>
      </c>
      <c r="M287" s="121">
        <f t="shared" si="250"/>
        <v>1.6078177865602701</v>
      </c>
      <c r="N287" s="121">
        <f t="shared" si="250"/>
        <v>1.2934388017820193</v>
      </c>
      <c r="O287" s="121">
        <f t="shared" si="250"/>
        <v>0.9669148492777101</v>
      </c>
      <c r="P287" s="121">
        <f t="shared" si="250"/>
        <v>1.1036123436689118</v>
      </c>
      <c r="Q287" s="121">
        <f t="shared" si="250"/>
        <v>0.8372654811863175</v>
      </c>
      <c r="R287" s="121">
        <f t="shared" si="250"/>
        <v>0.98563740474919592</v>
      </c>
      <c r="S287" s="121">
        <f t="shared" si="250"/>
        <v>0.98563740474919592</v>
      </c>
      <c r="T287" s="121">
        <f t="shared" si="250"/>
        <v>0.98563740474919592</v>
      </c>
      <c r="U287" s="121">
        <f t="shared" si="250"/>
        <v>0.98563740474919592</v>
      </c>
      <c r="V287" s="121">
        <f t="shared" si="250"/>
        <v>0.98563740474919592</v>
      </c>
      <c r="W287" s="121">
        <f t="shared" si="250"/>
        <v>0.98563740474919592</v>
      </c>
      <c r="X287" s="121">
        <f t="shared" si="250"/>
        <v>0.98563740474919592</v>
      </c>
      <c r="Y287" s="121">
        <f t="shared" si="250"/>
        <v>0.98563740474919592</v>
      </c>
    </row>
    <row r="288" spans="5:25" x14ac:dyDescent="0.3">
      <c r="F288" s="28" t="s">
        <v>196</v>
      </c>
      <c r="G288" s="28" t="s">
        <v>283</v>
      </c>
      <c r="J288" s="121">
        <f t="shared" ref="J288:Y288" si="251">J245 * J$93</f>
        <v>1.8189083746122467</v>
      </c>
      <c r="K288" s="121">
        <f t="shared" si="251"/>
        <v>1.8189083746122467</v>
      </c>
      <c r="L288" s="121">
        <f t="shared" si="251"/>
        <v>2.0706481631494147</v>
      </c>
      <c r="M288" s="121">
        <f t="shared" si="251"/>
        <v>2.0706481631494147</v>
      </c>
      <c r="N288" s="121">
        <f t="shared" si="251"/>
        <v>1.665771271747106</v>
      </c>
      <c r="O288" s="121">
        <f t="shared" si="251"/>
        <v>1.2452533323829678</v>
      </c>
      <c r="P288" s="121">
        <f t="shared" si="251"/>
        <v>1.4213009032173627</v>
      </c>
      <c r="Q288" s="121">
        <f t="shared" si="251"/>
        <v>1.0789236245869949</v>
      </c>
      <c r="R288" s="121">
        <f t="shared" si="251"/>
        <v>1.2693654086521537</v>
      </c>
      <c r="S288" s="121">
        <f t="shared" si="251"/>
        <v>1.2693654086521537</v>
      </c>
      <c r="T288" s="121">
        <f t="shared" si="251"/>
        <v>1.2693654086521537</v>
      </c>
      <c r="U288" s="121">
        <f t="shared" si="251"/>
        <v>1.2693654086521537</v>
      </c>
      <c r="V288" s="121">
        <f t="shared" si="251"/>
        <v>1.2693654086521537</v>
      </c>
      <c r="W288" s="121">
        <f t="shared" si="251"/>
        <v>1.2693654086521537</v>
      </c>
      <c r="X288" s="121">
        <f t="shared" si="251"/>
        <v>1.2693654086521537</v>
      </c>
      <c r="Y288" s="121">
        <f t="shared" si="251"/>
        <v>1.2693654086521537</v>
      </c>
    </row>
    <row r="289" spans="2:27" x14ac:dyDescent="0.3">
      <c r="F289" s="28" t="s">
        <v>197</v>
      </c>
      <c r="G289" s="28" t="s">
        <v>283</v>
      </c>
      <c r="J289" s="121">
        <f t="shared" ref="J289:Y289" si="252">J246 * J$93</f>
        <v>1.4123467660372275</v>
      </c>
      <c r="K289" s="121">
        <f t="shared" si="252"/>
        <v>1.4123467660372275</v>
      </c>
      <c r="L289" s="121">
        <f t="shared" si="252"/>
        <v>1.6078177865602701</v>
      </c>
      <c r="M289" s="121">
        <f t="shared" si="252"/>
        <v>1.6078177865602701</v>
      </c>
      <c r="N289" s="121">
        <f t="shared" si="252"/>
        <v>1.2934388017820193</v>
      </c>
      <c r="O289" s="121">
        <f t="shared" si="252"/>
        <v>0.9669148492777101</v>
      </c>
      <c r="P289" s="121">
        <f t="shared" si="252"/>
        <v>1.1036123436689118</v>
      </c>
      <c r="Q289" s="121">
        <f t="shared" si="252"/>
        <v>0.8372654811863175</v>
      </c>
      <c r="R289" s="121">
        <f t="shared" si="252"/>
        <v>0.98563740474919592</v>
      </c>
      <c r="S289" s="121">
        <f t="shared" si="252"/>
        <v>0.98563740474919592</v>
      </c>
      <c r="T289" s="121">
        <f t="shared" si="252"/>
        <v>0.98563740474919592</v>
      </c>
      <c r="U289" s="121">
        <f t="shared" si="252"/>
        <v>0.98563740474919592</v>
      </c>
      <c r="V289" s="121">
        <f t="shared" si="252"/>
        <v>0.98563740474919592</v>
      </c>
      <c r="W289" s="121">
        <f t="shared" si="252"/>
        <v>0.98563740474919592</v>
      </c>
      <c r="X289" s="121">
        <f t="shared" si="252"/>
        <v>0.98563740474919592</v>
      </c>
      <c r="Y289" s="121">
        <f t="shared" si="252"/>
        <v>0.98563740474919592</v>
      </c>
    </row>
    <row r="290" spans="2:27" x14ac:dyDescent="0.3">
      <c r="F290" s="28" t="s">
        <v>198</v>
      </c>
      <c r="G290" s="28" t="s">
        <v>283</v>
      </c>
      <c r="J290" s="121">
        <f t="shared" ref="J290:Y290" si="253">J247 * J$93</f>
        <v>1.4123467660372275</v>
      </c>
      <c r="K290" s="121">
        <f t="shared" si="253"/>
        <v>1.4123467660372275</v>
      </c>
      <c r="L290" s="121">
        <f t="shared" si="253"/>
        <v>1.6078177865602701</v>
      </c>
      <c r="M290" s="121">
        <f t="shared" si="253"/>
        <v>1.6078177865602701</v>
      </c>
      <c r="N290" s="121">
        <f t="shared" si="253"/>
        <v>1.2934388017820193</v>
      </c>
      <c r="O290" s="121">
        <f t="shared" si="253"/>
        <v>0.9669148492777101</v>
      </c>
      <c r="P290" s="121">
        <f t="shared" si="253"/>
        <v>1.1036123436689118</v>
      </c>
      <c r="Q290" s="121">
        <f t="shared" si="253"/>
        <v>0.8372654811863175</v>
      </c>
      <c r="R290" s="121">
        <f t="shared" si="253"/>
        <v>0.98563740474919592</v>
      </c>
      <c r="S290" s="121">
        <f t="shared" si="253"/>
        <v>0.98563740474919592</v>
      </c>
      <c r="T290" s="121">
        <f t="shared" si="253"/>
        <v>0.98563740474919592</v>
      </c>
      <c r="U290" s="121">
        <f t="shared" si="253"/>
        <v>0.98563740474919592</v>
      </c>
      <c r="V290" s="121">
        <f t="shared" si="253"/>
        <v>0.98563740474919592</v>
      </c>
      <c r="W290" s="121">
        <f t="shared" si="253"/>
        <v>0.98563740474919592</v>
      </c>
      <c r="X290" s="121">
        <f t="shared" si="253"/>
        <v>0.98563740474919592</v>
      </c>
      <c r="Y290" s="121">
        <f t="shared" si="253"/>
        <v>0.98563740474919592</v>
      </c>
    </row>
    <row r="291" spans="2:27" x14ac:dyDescent="0.3">
      <c r="F291" s="67" t="s">
        <v>199</v>
      </c>
      <c r="G291" s="67" t="s">
        <v>283</v>
      </c>
      <c r="H291" s="37"/>
      <c r="I291" s="37"/>
      <c r="J291" s="131">
        <f t="shared" ref="J291:Y291" si="254">J248 * J$93</f>
        <v>1.4123467660372275</v>
      </c>
      <c r="K291" s="131">
        <f t="shared" si="254"/>
        <v>1.4123467660372275</v>
      </c>
      <c r="L291" s="131">
        <f t="shared" si="254"/>
        <v>1.6078177865602701</v>
      </c>
      <c r="M291" s="131">
        <f t="shared" si="254"/>
        <v>1.6078177865602701</v>
      </c>
      <c r="N291" s="131">
        <f t="shared" si="254"/>
        <v>1.2934388017820193</v>
      </c>
      <c r="O291" s="131">
        <f t="shared" si="254"/>
        <v>0.9669148492777101</v>
      </c>
      <c r="P291" s="131">
        <f t="shared" si="254"/>
        <v>1.1036123436689118</v>
      </c>
      <c r="Q291" s="131">
        <f t="shared" si="254"/>
        <v>0.8372654811863175</v>
      </c>
      <c r="R291" s="131">
        <f t="shared" si="254"/>
        <v>0.98563740474919592</v>
      </c>
      <c r="S291" s="131">
        <f t="shared" si="254"/>
        <v>0.98563740474919592</v>
      </c>
      <c r="T291" s="131">
        <f t="shared" si="254"/>
        <v>0.98563740474919592</v>
      </c>
      <c r="U291" s="131">
        <f t="shared" si="254"/>
        <v>0.98563740474919592</v>
      </c>
      <c r="V291" s="131">
        <f t="shared" si="254"/>
        <v>0.98563740474919592</v>
      </c>
      <c r="W291" s="131">
        <f t="shared" si="254"/>
        <v>0.98563740474919592</v>
      </c>
      <c r="X291" s="131">
        <f t="shared" si="254"/>
        <v>0.98563740474919592</v>
      </c>
      <c r="Y291" s="131">
        <f t="shared" si="254"/>
        <v>0.98563740474919592</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192</v>
      </c>
      <c r="G295" s="28" t="s">
        <v>283</v>
      </c>
      <c r="J295" s="121">
        <f t="shared" ref="J295:Y295" si="256">J252 * J$93</f>
        <v>7.2607033658463466E-2</v>
      </c>
      <c r="K295" s="121">
        <f t="shared" si="256"/>
        <v>7.2607033658463466E-2</v>
      </c>
      <c r="L295" s="121">
        <f t="shared" si="256"/>
        <v>8.2655961660891911E-2</v>
      </c>
      <c r="M295" s="121">
        <f t="shared" si="256"/>
        <v>8.2655961660891911E-2</v>
      </c>
      <c r="N295" s="121">
        <f t="shared" si="256"/>
        <v>6.6494119485720066E-2</v>
      </c>
      <c r="O295" s="121">
        <f t="shared" si="256"/>
        <v>4.9707919255096253E-2</v>
      </c>
      <c r="P295" s="121">
        <f t="shared" si="256"/>
        <v>5.6735371588306036E-2</v>
      </c>
      <c r="Q295" s="121">
        <f t="shared" si="256"/>
        <v>4.9561747315186651E-2</v>
      </c>
      <c r="R295" s="121">
        <f t="shared" si="256"/>
        <v>5.0670423116031767E-2</v>
      </c>
      <c r="S295" s="121">
        <f t="shared" si="256"/>
        <v>5.0670423116031767E-2</v>
      </c>
      <c r="T295" s="121">
        <f t="shared" si="256"/>
        <v>5.0670423116031767E-2</v>
      </c>
      <c r="U295" s="121">
        <f t="shared" si="256"/>
        <v>5.0670423116031767E-2</v>
      </c>
      <c r="V295" s="121">
        <f t="shared" si="256"/>
        <v>5.0670423116031767E-2</v>
      </c>
      <c r="W295" s="121">
        <f t="shared" si="256"/>
        <v>5.0670423116031767E-2</v>
      </c>
      <c r="X295" s="121">
        <f t="shared" si="256"/>
        <v>5.0670423116031767E-2</v>
      </c>
      <c r="Y295" s="121">
        <f t="shared" si="256"/>
        <v>5.0670423116031767E-2</v>
      </c>
    </row>
    <row r="296" spans="2:27" x14ac:dyDescent="0.3">
      <c r="F296" s="28" t="s">
        <v>193</v>
      </c>
      <c r="G296" s="28" t="s">
        <v>283</v>
      </c>
      <c r="J296" s="121">
        <f t="shared" ref="J296:Y296" si="257">J253 * J$93</f>
        <v>7.2607033658463466E-2</v>
      </c>
      <c r="K296" s="121">
        <f t="shared" si="257"/>
        <v>7.2607033658463466E-2</v>
      </c>
      <c r="L296" s="121">
        <f t="shared" si="257"/>
        <v>8.2655961660891911E-2</v>
      </c>
      <c r="M296" s="121">
        <f t="shared" si="257"/>
        <v>8.2655961660891911E-2</v>
      </c>
      <c r="N296" s="121">
        <f t="shared" si="257"/>
        <v>6.6494119485720066E-2</v>
      </c>
      <c r="O296" s="121">
        <f t="shared" si="257"/>
        <v>4.9707919255096253E-2</v>
      </c>
      <c r="P296" s="121">
        <f t="shared" si="257"/>
        <v>5.6735371588306036E-2</v>
      </c>
      <c r="Q296" s="121">
        <f t="shared" si="257"/>
        <v>4.9561747315186651E-2</v>
      </c>
      <c r="R296" s="121">
        <f t="shared" si="257"/>
        <v>5.0670423116031767E-2</v>
      </c>
      <c r="S296" s="121">
        <f t="shared" si="257"/>
        <v>5.0670423116031767E-2</v>
      </c>
      <c r="T296" s="121">
        <f t="shared" si="257"/>
        <v>5.0670423116031767E-2</v>
      </c>
      <c r="U296" s="121">
        <f t="shared" si="257"/>
        <v>5.0670423116031767E-2</v>
      </c>
      <c r="V296" s="121">
        <f t="shared" si="257"/>
        <v>5.0670423116031767E-2</v>
      </c>
      <c r="W296" s="121">
        <f t="shared" si="257"/>
        <v>5.0670423116031767E-2</v>
      </c>
      <c r="X296" s="121">
        <f t="shared" si="257"/>
        <v>5.0670423116031767E-2</v>
      </c>
      <c r="Y296" s="121">
        <f t="shared" si="257"/>
        <v>5.0670423116031767E-2</v>
      </c>
    </row>
    <row r="297" spans="2:27" x14ac:dyDescent="0.3">
      <c r="F297" s="28" t="s">
        <v>194</v>
      </c>
      <c r="G297" s="28" t="s">
        <v>283</v>
      </c>
      <c r="J297" s="121">
        <f t="shared" ref="J297:Y297" si="258">J254 * J$93</f>
        <v>0.19213208303773963</v>
      </c>
      <c r="K297" s="121">
        <f t="shared" si="258"/>
        <v>0.19213208303773963</v>
      </c>
      <c r="L297" s="121">
        <f t="shared" si="258"/>
        <v>0.21872346643572801</v>
      </c>
      <c r="M297" s="121">
        <f t="shared" si="258"/>
        <v>0.21872346643572801</v>
      </c>
      <c r="N297" s="121">
        <f t="shared" si="258"/>
        <v>0.17595614423042263</v>
      </c>
      <c r="O297" s="121">
        <f t="shared" si="258"/>
        <v>0.13153665132331369</v>
      </c>
      <c r="P297" s="121">
        <f t="shared" si="258"/>
        <v>0.15013263283082473</v>
      </c>
      <c r="Q297" s="121">
        <f t="shared" si="258"/>
        <v>0.13114985244335112</v>
      </c>
      <c r="R297" s="121">
        <f t="shared" si="258"/>
        <v>0.13408362043106281</v>
      </c>
      <c r="S297" s="121">
        <f t="shared" si="258"/>
        <v>0.13408362043106281</v>
      </c>
      <c r="T297" s="121">
        <f t="shared" si="258"/>
        <v>0.13408362043106281</v>
      </c>
      <c r="U297" s="121">
        <f t="shared" si="258"/>
        <v>0.13408362043106281</v>
      </c>
      <c r="V297" s="121">
        <f t="shared" si="258"/>
        <v>0.13408362043106281</v>
      </c>
      <c r="W297" s="121">
        <f t="shared" si="258"/>
        <v>0.13408362043106281</v>
      </c>
      <c r="X297" s="121">
        <f t="shared" si="258"/>
        <v>0.13408362043106281</v>
      </c>
      <c r="Y297" s="121">
        <f t="shared" si="258"/>
        <v>0.13408362043106281</v>
      </c>
    </row>
    <row r="298" spans="2:27" x14ac:dyDescent="0.3">
      <c r="F298" s="28" t="s">
        <v>195</v>
      </c>
      <c r="G298" s="28" t="s">
        <v>283</v>
      </c>
      <c r="J298" s="121">
        <f t="shared" ref="J298:Y298" si="259">J255 * J$93</f>
        <v>0.19213208303773963</v>
      </c>
      <c r="K298" s="121">
        <f t="shared" si="259"/>
        <v>0.19213208303773963</v>
      </c>
      <c r="L298" s="121">
        <f t="shared" si="259"/>
        <v>0.21872346643572801</v>
      </c>
      <c r="M298" s="121">
        <f t="shared" si="259"/>
        <v>0.21872346643572801</v>
      </c>
      <c r="N298" s="121">
        <f t="shared" si="259"/>
        <v>0.17595614423042263</v>
      </c>
      <c r="O298" s="121">
        <f t="shared" si="259"/>
        <v>0.13153665132331369</v>
      </c>
      <c r="P298" s="121">
        <f t="shared" si="259"/>
        <v>0.15013263283082473</v>
      </c>
      <c r="Q298" s="121">
        <f t="shared" si="259"/>
        <v>0.13114985244335112</v>
      </c>
      <c r="R298" s="121">
        <f t="shared" si="259"/>
        <v>0.13408362043106281</v>
      </c>
      <c r="S298" s="121">
        <f t="shared" si="259"/>
        <v>0.13408362043106281</v>
      </c>
      <c r="T298" s="121">
        <f t="shared" si="259"/>
        <v>0.13408362043106281</v>
      </c>
      <c r="U298" s="121">
        <f t="shared" si="259"/>
        <v>0.13408362043106281</v>
      </c>
      <c r="V298" s="121">
        <f t="shared" si="259"/>
        <v>0.13408362043106281</v>
      </c>
      <c r="W298" s="121">
        <f t="shared" si="259"/>
        <v>0.13408362043106281</v>
      </c>
      <c r="X298" s="121">
        <f t="shared" si="259"/>
        <v>0.13408362043106281</v>
      </c>
      <c r="Y298" s="121">
        <f t="shared" si="259"/>
        <v>0.13408362043106281</v>
      </c>
    </row>
    <row r="299" spans="2:27" x14ac:dyDescent="0.3">
      <c r="F299" s="28" t="s">
        <v>196</v>
      </c>
      <c r="G299" s="28" t="s">
        <v>283</v>
      </c>
      <c r="J299" s="121">
        <f t="shared" ref="J299:Y299" si="260">J256 * J$93</f>
        <v>7.2607033658463466E-2</v>
      </c>
      <c r="K299" s="121">
        <f t="shared" si="260"/>
        <v>7.2607033658463466E-2</v>
      </c>
      <c r="L299" s="121">
        <f t="shared" si="260"/>
        <v>8.2655961660891911E-2</v>
      </c>
      <c r="M299" s="121">
        <f t="shared" si="260"/>
        <v>8.2655961660891911E-2</v>
      </c>
      <c r="N299" s="121">
        <f t="shared" si="260"/>
        <v>6.6494119485720066E-2</v>
      </c>
      <c r="O299" s="121">
        <f t="shared" si="260"/>
        <v>4.9707919255096253E-2</v>
      </c>
      <c r="P299" s="121">
        <f t="shared" si="260"/>
        <v>5.6735371588306036E-2</v>
      </c>
      <c r="Q299" s="121">
        <f t="shared" si="260"/>
        <v>4.9561747315186651E-2</v>
      </c>
      <c r="R299" s="121">
        <f t="shared" si="260"/>
        <v>5.0670423116031767E-2</v>
      </c>
      <c r="S299" s="121">
        <f t="shared" si="260"/>
        <v>5.0670423116031767E-2</v>
      </c>
      <c r="T299" s="121">
        <f t="shared" si="260"/>
        <v>5.0670423116031767E-2</v>
      </c>
      <c r="U299" s="121">
        <f t="shared" si="260"/>
        <v>5.0670423116031767E-2</v>
      </c>
      <c r="V299" s="121">
        <f t="shared" si="260"/>
        <v>5.0670423116031767E-2</v>
      </c>
      <c r="W299" s="121">
        <f t="shared" si="260"/>
        <v>5.0670423116031767E-2</v>
      </c>
      <c r="X299" s="121">
        <f t="shared" si="260"/>
        <v>5.0670423116031767E-2</v>
      </c>
      <c r="Y299" s="121">
        <f t="shared" si="260"/>
        <v>5.0670423116031767E-2</v>
      </c>
    </row>
    <row r="300" spans="2:27" x14ac:dyDescent="0.3">
      <c r="F300" s="28" t="s">
        <v>197</v>
      </c>
      <c r="G300" s="28" t="s">
        <v>283</v>
      </c>
      <c r="J300" s="121">
        <f t="shared" ref="J300:Y300" si="261">J257 * J$93</f>
        <v>0.19213208303773963</v>
      </c>
      <c r="K300" s="121">
        <f t="shared" si="261"/>
        <v>0.19213208303773963</v>
      </c>
      <c r="L300" s="121">
        <f t="shared" si="261"/>
        <v>0.21872346643572801</v>
      </c>
      <c r="M300" s="121">
        <f t="shared" si="261"/>
        <v>0.21872346643572801</v>
      </c>
      <c r="N300" s="121">
        <f t="shared" si="261"/>
        <v>0.17595614423042263</v>
      </c>
      <c r="O300" s="121">
        <f t="shared" si="261"/>
        <v>0.13153665132331369</v>
      </c>
      <c r="P300" s="121">
        <f t="shared" si="261"/>
        <v>0.15013263283082473</v>
      </c>
      <c r="Q300" s="121">
        <f t="shared" si="261"/>
        <v>0.13114985244335112</v>
      </c>
      <c r="R300" s="121">
        <f t="shared" si="261"/>
        <v>0.13408362043106281</v>
      </c>
      <c r="S300" s="121">
        <f t="shared" si="261"/>
        <v>0.13408362043106281</v>
      </c>
      <c r="T300" s="121">
        <f t="shared" si="261"/>
        <v>0.13408362043106281</v>
      </c>
      <c r="U300" s="121">
        <f t="shared" si="261"/>
        <v>0.13408362043106281</v>
      </c>
      <c r="V300" s="121">
        <f t="shared" si="261"/>
        <v>0.13408362043106281</v>
      </c>
      <c r="W300" s="121">
        <f t="shared" si="261"/>
        <v>0.13408362043106281</v>
      </c>
      <c r="X300" s="121">
        <f t="shared" si="261"/>
        <v>0.13408362043106281</v>
      </c>
      <c r="Y300" s="121">
        <f t="shared" si="261"/>
        <v>0.13408362043106281</v>
      </c>
    </row>
    <row r="301" spans="2:27" x14ac:dyDescent="0.3">
      <c r="F301" s="28" t="s">
        <v>198</v>
      </c>
      <c r="G301" s="28" t="s">
        <v>283</v>
      </c>
      <c r="J301" s="121">
        <f t="shared" ref="J301:Y301" si="262">J258 * J$93</f>
        <v>0.19213208303773963</v>
      </c>
      <c r="K301" s="121">
        <f t="shared" si="262"/>
        <v>0.19213208303773963</v>
      </c>
      <c r="L301" s="121">
        <f t="shared" si="262"/>
        <v>0.21872346643572801</v>
      </c>
      <c r="M301" s="121">
        <f t="shared" si="262"/>
        <v>0.21872346643572801</v>
      </c>
      <c r="N301" s="121">
        <f t="shared" si="262"/>
        <v>0.17595614423042263</v>
      </c>
      <c r="O301" s="121">
        <f t="shared" si="262"/>
        <v>0.13153665132331369</v>
      </c>
      <c r="P301" s="121">
        <f t="shared" si="262"/>
        <v>0.15013263283082473</v>
      </c>
      <c r="Q301" s="121">
        <f t="shared" si="262"/>
        <v>0.13114985244335112</v>
      </c>
      <c r="R301" s="121">
        <f t="shared" si="262"/>
        <v>0.13408362043106281</v>
      </c>
      <c r="S301" s="121">
        <f t="shared" si="262"/>
        <v>0.13408362043106281</v>
      </c>
      <c r="T301" s="121">
        <f t="shared" si="262"/>
        <v>0.13408362043106281</v>
      </c>
      <c r="U301" s="121">
        <f t="shared" si="262"/>
        <v>0.13408362043106281</v>
      </c>
      <c r="V301" s="121">
        <f t="shared" si="262"/>
        <v>0.13408362043106281</v>
      </c>
      <c r="W301" s="121">
        <f t="shared" si="262"/>
        <v>0.13408362043106281</v>
      </c>
      <c r="X301" s="121">
        <f t="shared" si="262"/>
        <v>0.13408362043106281</v>
      </c>
      <c r="Y301" s="121">
        <f t="shared" si="262"/>
        <v>0.13408362043106281</v>
      </c>
    </row>
    <row r="302" spans="2:27" x14ac:dyDescent="0.3">
      <c r="F302" s="67" t="s">
        <v>199</v>
      </c>
      <c r="G302" s="67" t="s">
        <v>283</v>
      </c>
      <c r="H302" s="37"/>
      <c r="I302" s="37"/>
      <c r="J302" s="131">
        <f t="shared" ref="J302:Y302" si="263">J259 * J$93</f>
        <v>0.19213208303773963</v>
      </c>
      <c r="K302" s="131">
        <f t="shared" si="263"/>
        <v>0.19213208303773963</v>
      </c>
      <c r="L302" s="131">
        <f t="shared" si="263"/>
        <v>0.21872346643572801</v>
      </c>
      <c r="M302" s="131">
        <f t="shared" si="263"/>
        <v>0.21872346643572801</v>
      </c>
      <c r="N302" s="131">
        <f t="shared" si="263"/>
        <v>0.17595614423042263</v>
      </c>
      <c r="O302" s="131">
        <f t="shared" si="263"/>
        <v>0.13153665132331369</v>
      </c>
      <c r="P302" s="131">
        <f t="shared" si="263"/>
        <v>0.15013263283082473</v>
      </c>
      <c r="Q302" s="131">
        <f t="shared" si="263"/>
        <v>0.13114985244335112</v>
      </c>
      <c r="R302" s="131">
        <f t="shared" si="263"/>
        <v>0.13408362043106281</v>
      </c>
      <c r="S302" s="131">
        <f t="shared" si="263"/>
        <v>0.13408362043106281</v>
      </c>
      <c r="T302" s="131">
        <f t="shared" si="263"/>
        <v>0.13408362043106281</v>
      </c>
      <c r="U302" s="131">
        <f t="shared" si="263"/>
        <v>0.13408362043106281</v>
      </c>
      <c r="V302" s="131">
        <f t="shared" si="263"/>
        <v>0.13408362043106281</v>
      </c>
      <c r="W302" s="131">
        <f t="shared" si="263"/>
        <v>0.13408362043106281</v>
      </c>
      <c r="X302" s="131">
        <f t="shared" si="263"/>
        <v>0.13408362043106281</v>
      </c>
      <c r="Y302" s="131">
        <f t="shared" si="263"/>
        <v>0.13408362043106281</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0.13851312583363759</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1.0900000000000001</v>
      </c>
      <c r="K34" s="124">
        <v>1.0900000000000001</v>
      </c>
      <c r="L34" s="124">
        <v>1.0900000000000001</v>
      </c>
      <c r="M34" s="124">
        <v>1.0900000000000001</v>
      </c>
      <c r="N34" s="124">
        <v>1.0900000000000001</v>
      </c>
      <c r="O34" s="124">
        <v>1.0669999999999999</v>
      </c>
      <c r="P34" s="124">
        <v>1.0509999999999999</v>
      </c>
      <c r="Q34" s="124">
        <v>1.0900000000000001</v>
      </c>
      <c r="R34" s="124">
        <v>-1.0900000000000001</v>
      </c>
      <c r="S34" s="124">
        <v>-1.0669999999999999</v>
      </c>
      <c r="T34" s="124">
        <v>-1.0900000000000001</v>
      </c>
      <c r="U34" s="124">
        <v>-1.0900000000000001</v>
      </c>
      <c r="V34" s="124">
        <v>-1.0669999999999999</v>
      </c>
      <c r="W34" s="124">
        <v>-1.0669999999999999</v>
      </c>
      <c r="X34" s="124">
        <v>-1.0509999999999999</v>
      </c>
      <c r="Y34" s="124">
        <v>-1.0509999999999999</v>
      </c>
      <c r="AQ34" s="3"/>
    </row>
    <row r="35" spans="5:43" x14ac:dyDescent="0.3">
      <c r="E35" s="32"/>
      <c r="F35" t="s">
        <v>192</v>
      </c>
      <c r="G35" t="s">
        <v>283</v>
      </c>
      <c r="H35" s="89"/>
      <c r="I35" s="89"/>
      <c r="J35" s="120">
        <v>1.0900000000000001</v>
      </c>
      <c r="K35" s="120">
        <v>1.0900000000000001</v>
      </c>
      <c r="L35" s="120">
        <v>1.0900000000000001</v>
      </c>
      <c r="M35" s="120">
        <v>1.0900000000000001</v>
      </c>
      <c r="N35" s="120">
        <v>1.0900000000000001</v>
      </c>
      <c r="O35" s="120">
        <v>1.0669999999999999</v>
      </c>
      <c r="P35" s="120">
        <v>1.0509999999999999</v>
      </c>
      <c r="Q35" s="120">
        <v>1.0900000000000001</v>
      </c>
      <c r="R35" s="120">
        <v>-1.0900000000000001</v>
      </c>
      <c r="S35" s="120">
        <v>-1.0669999999999999</v>
      </c>
      <c r="T35" s="120">
        <v>-1.0900000000000001</v>
      </c>
      <c r="U35" s="120">
        <v>-1.0900000000000001</v>
      </c>
      <c r="V35" s="120">
        <v>-1.0669999999999999</v>
      </c>
      <c r="W35" s="120">
        <v>-1.0669999999999999</v>
      </c>
      <c r="X35" s="120">
        <v>-1.0509999999999999</v>
      </c>
      <c r="Y35" s="120">
        <v>-1.0509999999999999</v>
      </c>
      <c r="AQ35" s="3"/>
    </row>
    <row r="36" spans="5:43" x14ac:dyDescent="0.3">
      <c r="E36" s="32"/>
      <c r="F36" t="s">
        <v>193</v>
      </c>
      <c r="G36" t="s">
        <v>283</v>
      </c>
      <c r="H36" s="89"/>
      <c r="I36" s="89"/>
      <c r="J36" s="120">
        <v>0.33510346420667525</v>
      </c>
      <c r="K36" s="120">
        <v>0.33510346420667525</v>
      </c>
      <c r="L36" s="120">
        <v>0.33510346420667525</v>
      </c>
      <c r="M36" s="120">
        <v>0.33510346420667525</v>
      </c>
      <c r="N36" s="120">
        <v>0.33510346420667525</v>
      </c>
      <c r="O36" s="120">
        <v>0.32803247367754351</v>
      </c>
      <c r="P36" s="120">
        <v>0.32311352374423452</v>
      </c>
      <c r="Q36" s="120">
        <v>0.33510346420667525</v>
      </c>
      <c r="R36" s="120">
        <v>-0.33510346420667525</v>
      </c>
      <c r="S36" s="120">
        <v>-0.32803247367754351</v>
      </c>
      <c r="T36" s="120">
        <v>-0.33510346420667525</v>
      </c>
      <c r="U36" s="120">
        <v>-0.33510346420667525</v>
      </c>
      <c r="V36" s="120">
        <v>-0.32803247367754351</v>
      </c>
      <c r="W36" s="120">
        <v>-0.32803247367754351</v>
      </c>
      <c r="X36" s="120">
        <v>-0.32311352374423452</v>
      </c>
      <c r="Y36" s="120">
        <v>-0.32311352374423452</v>
      </c>
      <c r="AQ36" s="3"/>
    </row>
    <row r="37" spans="5:43" x14ac:dyDescent="0.3">
      <c r="E37" s="32"/>
      <c r="F37" t="s">
        <v>194</v>
      </c>
      <c r="G37" t="s">
        <v>283</v>
      </c>
      <c r="H37" s="89"/>
      <c r="I37" s="89"/>
      <c r="J37" s="120">
        <v>0.33510346420667525</v>
      </c>
      <c r="K37" s="120">
        <v>0.33510346420667525</v>
      </c>
      <c r="L37" s="120">
        <v>0.33510346420667525</v>
      </c>
      <c r="M37" s="120">
        <v>0.33510346420667525</v>
      </c>
      <c r="N37" s="120">
        <v>0.33510346420667525</v>
      </c>
      <c r="O37" s="120">
        <v>0.32803247367754351</v>
      </c>
      <c r="P37" s="120">
        <v>0.32311352374423452</v>
      </c>
      <c r="Q37" s="120">
        <v>0.33510346420667525</v>
      </c>
      <c r="R37" s="120">
        <v>-0.33510346420667525</v>
      </c>
      <c r="S37" s="120">
        <v>-0.32803247367754351</v>
      </c>
      <c r="T37" s="120">
        <v>-0.33510346420667525</v>
      </c>
      <c r="U37" s="120">
        <v>-0.33510346420667525</v>
      </c>
      <c r="V37" s="120">
        <v>-0.32803247367754351</v>
      </c>
      <c r="W37" s="120">
        <v>-0.32803247367754351</v>
      </c>
      <c r="X37" s="120">
        <v>-0.32311352374423452</v>
      </c>
      <c r="Y37" s="120">
        <v>-0.32311352374423452</v>
      </c>
      <c r="AQ37" s="3"/>
    </row>
    <row r="38" spans="5:43" x14ac:dyDescent="0.3">
      <c r="E38" s="32"/>
      <c r="F38" t="s">
        <v>195</v>
      </c>
      <c r="G38" t="s">
        <v>283</v>
      </c>
      <c r="H38" s="89"/>
      <c r="I38" s="89"/>
      <c r="J38" s="120">
        <v>0.33510346420667525</v>
      </c>
      <c r="K38" s="120">
        <v>0.33510346420667525</v>
      </c>
      <c r="L38" s="120">
        <v>0.33510346420667525</v>
      </c>
      <c r="M38" s="120">
        <v>0.33510346420667525</v>
      </c>
      <c r="N38" s="120">
        <v>0.33510346420667525</v>
      </c>
      <c r="O38" s="120">
        <v>0.32803247367754351</v>
      </c>
      <c r="P38" s="120">
        <v>0.32311352374423452</v>
      </c>
      <c r="Q38" s="120">
        <v>0.33510346420667525</v>
      </c>
      <c r="R38" s="120">
        <v>-0.33510346420667525</v>
      </c>
      <c r="S38" s="120">
        <v>-0.32803247367754351</v>
      </c>
      <c r="T38" s="120">
        <v>-0.33510346420667525</v>
      </c>
      <c r="U38" s="120">
        <v>-0.33510346420667525</v>
      </c>
      <c r="V38" s="120">
        <v>-0.32803247367754351</v>
      </c>
      <c r="W38" s="120">
        <v>-0.32803247367754351</v>
      </c>
      <c r="X38" s="120">
        <v>-0.32311352374423452</v>
      </c>
      <c r="Y38" s="120">
        <v>-0.32311352374423452</v>
      </c>
      <c r="AQ38" s="3"/>
    </row>
    <row r="39" spans="5:43" x14ac:dyDescent="0.3">
      <c r="E39" s="32"/>
      <c r="F39" t="s">
        <v>196</v>
      </c>
      <c r="G39" t="s">
        <v>283</v>
      </c>
      <c r="H39" s="89"/>
      <c r="I39" s="89"/>
      <c r="J39" s="120">
        <v>0.75489653579332483</v>
      </c>
      <c r="K39" s="120">
        <v>0.75489653579332483</v>
      </c>
      <c r="L39" s="120">
        <v>0.75489653579332483</v>
      </c>
      <c r="M39" s="120">
        <v>0.75489653579332483</v>
      </c>
      <c r="N39" s="120">
        <v>0.75489653579332483</v>
      </c>
      <c r="O39" s="120">
        <v>0.73896752632245644</v>
      </c>
      <c r="P39" s="120">
        <v>0.72788647625576541</v>
      </c>
      <c r="Q39" s="120">
        <v>0.75489653579332483</v>
      </c>
      <c r="R39" s="120">
        <v>-0.75489653579332483</v>
      </c>
      <c r="S39" s="120">
        <v>-0.73896752632245644</v>
      </c>
      <c r="T39" s="120">
        <v>-0.75489653579332483</v>
      </c>
      <c r="U39" s="120">
        <v>-0.75489653579332483</v>
      </c>
      <c r="V39" s="120">
        <v>-0.73896752632245644</v>
      </c>
      <c r="W39" s="120">
        <v>-0.73896752632245644</v>
      </c>
      <c r="X39" s="120">
        <v>-0.72788647625576541</v>
      </c>
      <c r="Y39" s="120">
        <v>-0.72788647625576541</v>
      </c>
      <c r="AQ39" s="3"/>
    </row>
    <row r="40" spans="5:43" x14ac:dyDescent="0.3">
      <c r="E40" s="32"/>
      <c r="F40" t="s">
        <v>197</v>
      </c>
      <c r="G40" t="s">
        <v>283</v>
      </c>
      <c r="H40" s="89"/>
      <c r="I40" s="89"/>
      <c r="J40" s="120">
        <v>1.0900000000000001</v>
      </c>
      <c r="K40" s="120">
        <v>1.0900000000000001</v>
      </c>
      <c r="L40" s="120">
        <v>1.0900000000000001</v>
      </c>
      <c r="M40" s="120">
        <v>1.0900000000000001</v>
      </c>
      <c r="N40" s="120">
        <v>1.0900000000000001</v>
      </c>
      <c r="O40" s="120">
        <v>1.0669999999999999</v>
      </c>
      <c r="P40" s="120">
        <v>1.0509999999999999</v>
      </c>
      <c r="Q40" s="120">
        <v>1.0900000000000001</v>
      </c>
      <c r="R40" s="120">
        <v>-1.0900000000000001</v>
      </c>
      <c r="S40" s="120">
        <v>-1.0669999999999999</v>
      </c>
      <c r="T40" s="120">
        <v>-1.0900000000000001</v>
      </c>
      <c r="U40" s="120">
        <v>-1.0900000000000001</v>
      </c>
      <c r="V40" s="120">
        <v>-1.0669999999999999</v>
      </c>
      <c r="W40" s="120">
        <v>-1.0669999999999999</v>
      </c>
      <c r="X40" s="120">
        <v>0</v>
      </c>
      <c r="Y40" s="120">
        <v>0</v>
      </c>
      <c r="AQ40" s="3"/>
    </row>
    <row r="41" spans="5:43" x14ac:dyDescent="0.3">
      <c r="E41" s="32"/>
      <c r="F41" t="s">
        <v>198</v>
      </c>
      <c r="G41" t="s">
        <v>283</v>
      </c>
      <c r="H41" s="89"/>
      <c r="I41" s="89"/>
      <c r="J41" s="120">
        <v>1.0900000000000001</v>
      </c>
      <c r="K41" s="120">
        <v>1.0900000000000001</v>
      </c>
      <c r="L41" s="120">
        <v>1.0900000000000001</v>
      </c>
      <c r="M41" s="120">
        <v>1.0900000000000001</v>
      </c>
      <c r="N41" s="120">
        <v>1.0900000000000001</v>
      </c>
      <c r="O41" s="120">
        <v>1.0669999999999999</v>
      </c>
      <c r="P41" s="120">
        <v>0</v>
      </c>
      <c r="Q41" s="120">
        <v>1.0900000000000001</v>
      </c>
      <c r="R41" s="120">
        <v>-1.0900000000000001</v>
      </c>
      <c r="S41" s="120">
        <v>0</v>
      </c>
      <c r="T41" s="120">
        <v>-1.0900000000000001</v>
      </c>
      <c r="U41" s="120">
        <v>-1.0900000000000001</v>
      </c>
      <c r="V41" s="120">
        <v>0</v>
      </c>
      <c r="W41" s="120">
        <v>0</v>
      </c>
      <c r="X41" s="120">
        <v>0</v>
      </c>
      <c r="Y41" s="120">
        <v>0</v>
      </c>
      <c r="AQ41" s="3"/>
    </row>
    <row r="42" spans="5:43" x14ac:dyDescent="0.3">
      <c r="E42" s="32"/>
      <c r="F42" s="37" t="s">
        <v>199</v>
      </c>
      <c r="G42" s="37" t="s">
        <v>283</v>
      </c>
      <c r="H42" s="82"/>
      <c r="I42" s="82"/>
      <c r="J42" s="125">
        <v>1.0900000000000001</v>
      </c>
      <c r="K42" s="125">
        <v>1.0900000000000001</v>
      </c>
      <c r="L42" s="125">
        <v>1.0900000000000001</v>
      </c>
      <c r="M42" s="125">
        <v>1.0900000000000001</v>
      </c>
      <c r="N42" s="125">
        <v>1.0900000000000001</v>
      </c>
      <c r="O42" s="125">
        <v>0</v>
      </c>
      <c r="P42" s="125">
        <v>0</v>
      </c>
      <c r="Q42" s="125">
        <v>1.0900000000000001</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1.0049999999999999</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1.0089999999999999</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1.0269999999999999</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1.0329999999999999</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1.0329999999999999</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1.0509999999999999</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1.0669999999999999</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1.0900000000000001</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927789.68137949496</v>
      </c>
      <c r="K56" s="124">
        <f>'Volume adjustments'!K238</f>
        <v>79.092618502232185</v>
      </c>
      <c r="L56" s="124">
        <f>'Volume adjustments'!L238</f>
        <v>294287.74014607264</v>
      </c>
      <c r="M56" s="124">
        <f>'Volume adjustments'!M238</f>
        <v>127.63198085068298</v>
      </c>
      <c r="N56" s="124">
        <f>'Volume adjustments'!N238</f>
        <v>266232.7636419888</v>
      </c>
      <c r="O56" s="124">
        <f>'Volume adjustments'!O238</f>
        <v>21261.117060932927</v>
      </c>
      <c r="P56" s="124">
        <f>'Volume adjustments'!P238</f>
        <v>666327.20952871651</v>
      </c>
      <c r="Q56" s="124">
        <f>'Volume adjustments'!Q238</f>
        <v>9663.507546369221</v>
      </c>
      <c r="R56" s="124">
        <f>'Volume adjustments'!R238</f>
        <v>125.45917108391521</v>
      </c>
      <c r="S56" s="124">
        <f>'Volume adjustments'!S238</f>
        <v>0</v>
      </c>
      <c r="T56" s="124">
        <f>'Volume adjustments'!T238</f>
        <v>4280.342572253674</v>
      </c>
      <c r="U56" s="124">
        <f>'Volume adjustments'!U238</f>
        <v>0</v>
      </c>
      <c r="V56" s="124">
        <f>'Volume adjustments'!V238</f>
        <v>907.20921076491038</v>
      </c>
      <c r="W56" s="124">
        <f>'Volume adjustments'!W238</f>
        <v>0</v>
      </c>
      <c r="X56" s="124">
        <f>'Volume adjustments'!X238</f>
        <v>81192.371997792652</v>
      </c>
      <c r="Y56" s="124">
        <f>'Volume adjustments'!Y238</f>
        <v>0</v>
      </c>
      <c r="AQ56" s="3"/>
    </row>
    <row r="57" spans="2:43" x14ac:dyDescent="0.3">
      <c r="E57" s="32"/>
      <c r="F57" t="s">
        <v>157</v>
      </c>
      <c r="G57" t="s">
        <v>207</v>
      </c>
      <c r="H57" s="89"/>
      <c r="I57" s="89"/>
      <c r="J57" s="120">
        <f>'Volume adjustments'!J249</f>
        <v>2756277.0104804463</v>
      </c>
      <c r="K57" s="120">
        <f>'Volume adjustments'!K249</f>
        <v>3392.6048671577928</v>
      </c>
      <c r="L57" s="120">
        <f>'Volume adjustments'!L249</f>
        <v>1208294.0028481481</v>
      </c>
      <c r="M57" s="120">
        <f>'Volume adjustments'!M249</f>
        <v>959.76246317801258</v>
      </c>
      <c r="N57" s="120">
        <f>'Volume adjustments'!N249</f>
        <v>1018463.7253702777</v>
      </c>
      <c r="O57" s="120">
        <f>'Volume adjustments'!O249</f>
        <v>57444.135209552041</v>
      </c>
      <c r="P57" s="120">
        <f>'Volume adjustments'!P249</f>
        <v>2579824.5640717372</v>
      </c>
      <c r="Q57" s="120">
        <f>'Volume adjustments'!Q249</f>
        <v>49161.271548488425</v>
      </c>
      <c r="R57" s="120">
        <f>'Volume adjustments'!R249</f>
        <v>675.10681480787537</v>
      </c>
      <c r="S57" s="120">
        <f>'Volume adjustments'!S249</f>
        <v>0</v>
      </c>
      <c r="T57" s="120">
        <f>'Volume adjustments'!T249</f>
        <v>21435.880022591529</v>
      </c>
      <c r="U57" s="120">
        <f>'Volume adjustments'!U249</f>
        <v>0</v>
      </c>
      <c r="V57" s="120">
        <f>'Volume adjustments'!V249</f>
        <v>3604.4281560365216</v>
      </c>
      <c r="W57" s="120">
        <f>'Volume adjustments'!W249</f>
        <v>0</v>
      </c>
      <c r="X57" s="120">
        <f>'Volume adjustments'!X249</f>
        <v>281566.92770225758</v>
      </c>
      <c r="Y57" s="120">
        <f>'Volume adjustments'!Y249</f>
        <v>0</v>
      </c>
      <c r="AQ57" s="3"/>
    </row>
    <row r="58" spans="2:43" x14ac:dyDescent="0.3">
      <c r="E58" s="32"/>
      <c r="F58" s="37" t="s">
        <v>158</v>
      </c>
      <c r="G58" s="37" t="s">
        <v>207</v>
      </c>
      <c r="H58" s="82"/>
      <c r="I58" s="82"/>
      <c r="J58" s="125">
        <f>'Volume adjustments'!J260</f>
        <v>4559037.4253185922</v>
      </c>
      <c r="K58" s="125">
        <f>'Volume adjustments'!K260</f>
        <v>13095.75106613846</v>
      </c>
      <c r="L58" s="125">
        <f>'Volume adjustments'!L260</f>
        <v>1237153.6127393823</v>
      </c>
      <c r="M58" s="125">
        <f>'Volume adjustments'!M260</f>
        <v>2930.5689204763953</v>
      </c>
      <c r="N58" s="125">
        <f>'Volume adjustments'!N260</f>
        <v>1093171.0483201279</v>
      </c>
      <c r="O58" s="125">
        <f>'Volume adjustments'!O260</f>
        <v>60594.809001651513</v>
      </c>
      <c r="P58" s="125">
        <f>'Volume adjustments'!P260</f>
        <v>3405913.6894766269</v>
      </c>
      <c r="Q58" s="125">
        <f>'Volume adjustments'!Q260</f>
        <v>187842.48249019193</v>
      </c>
      <c r="R58" s="125">
        <f>'Volume adjustments'!R260</f>
        <v>332.99565387439389</v>
      </c>
      <c r="S58" s="125">
        <f>'Volume adjustments'!S260</f>
        <v>0</v>
      </c>
      <c r="T58" s="125">
        <f>'Volume adjustments'!T260</f>
        <v>21484.220834211559</v>
      </c>
      <c r="U58" s="125">
        <f>'Volume adjustments'!U260</f>
        <v>0</v>
      </c>
      <c r="V58" s="125">
        <f>'Volume adjustments'!V260</f>
        <v>5426.3333985064392</v>
      </c>
      <c r="W58" s="125">
        <f>'Volume adjustments'!W260</f>
        <v>0</v>
      </c>
      <c r="X58" s="125">
        <f>'Volume adjustments'!X260</f>
        <v>341773.46231736481</v>
      </c>
      <c r="Y58" s="125">
        <f>'Volume adjustments'!Y260</f>
        <v>0</v>
      </c>
      <c r="AQ58" s="3"/>
    </row>
    <row r="59" spans="2:43" x14ac:dyDescent="0.3">
      <c r="E59" s="32"/>
      <c r="F59" s="108" t="s">
        <v>503</v>
      </c>
      <c r="G59" s="108" t="s">
        <v>207</v>
      </c>
      <c r="H59" s="167"/>
      <c r="I59" s="167"/>
      <c r="J59" s="167">
        <f t="shared" ref="J59:Y59" si="0">SUM(J56:J58)</f>
        <v>8243104.1171785332</v>
      </c>
      <c r="K59" s="167">
        <f t="shared" si="0"/>
        <v>16567.448551798487</v>
      </c>
      <c r="L59" s="167">
        <f t="shared" si="0"/>
        <v>2739735.3557336032</v>
      </c>
      <c r="M59" s="167">
        <f t="shared" si="0"/>
        <v>4017.9633645050908</v>
      </c>
      <c r="N59" s="167">
        <f t="shared" si="0"/>
        <v>2377867.5373323942</v>
      </c>
      <c r="O59" s="167">
        <f t="shared" si="0"/>
        <v>139300.06127213649</v>
      </c>
      <c r="P59" s="167">
        <f t="shared" si="0"/>
        <v>6652065.4630770804</v>
      </c>
      <c r="Q59" s="167">
        <f t="shared" si="0"/>
        <v>246667.26158504956</v>
      </c>
      <c r="R59" s="167">
        <f t="shared" si="0"/>
        <v>1133.5616397661845</v>
      </c>
      <c r="S59" s="167">
        <f t="shared" si="0"/>
        <v>0</v>
      </c>
      <c r="T59" s="167">
        <f t="shared" si="0"/>
        <v>47200.443429056759</v>
      </c>
      <c r="U59" s="167">
        <f t="shared" si="0"/>
        <v>0</v>
      </c>
      <c r="V59" s="167">
        <f t="shared" si="0"/>
        <v>9937.9707653078713</v>
      </c>
      <c r="W59" s="167">
        <f t="shared" si="0"/>
        <v>0</v>
      </c>
      <c r="X59" s="167">
        <f t="shared" si="0"/>
        <v>704532.76201741514</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0.4454000851757805</v>
      </c>
      <c r="K61" s="25">
        <f>'Inputs by customer type'!K15</f>
        <v>0.17235133349412979</v>
      </c>
      <c r="L61" s="25">
        <f>'Inputs by customer type'!L15</f>
        <v>0.42631761647328226</v>
      </c>
      <c r="M61" s="25">
        <f>'Inputs by customer type'!M15</f>
        <v>0.22423880040220068</v>
      </c>
      <c r="N61" s="25">
        <f>'Inputs by customer type'!N15</f>
        <v>0.51368112238457309</v>
      </c>
      <c r="O61" s="25">
        <f>'Inputs by customer type'!O15</f>
        <v>0.53489695823059702</v>
      </c>
      <c r="P61" s="25">
        <f>'Inputs by customer type'!P15</f>
        <v>0.66792120955326817</v>
      </c>
      <c r="Q61" s="25">
        <f>'Inputs by customer type'!Q15</f>
        <v>0.52082016691902244</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10.895163278637467</v>
      </c>
      <c r="K70" s="124">
        <f>'Pseudo-load coefficients'!K272</f>
        <v>10.895163278637467</v>
      </c>
      <c r="L70" s="124">
        <f>'Pseudo-load coefficients'!L272</f>
        <v>12.403071064496558</v>
      </c>
      <c r="M70" s="124">
        <f>'Pseudo-load coefficients'!M272</f>
        <v>12.403071064496558</v>
      </c>
      <c r="N70" s="124">
        <f>'Pseudo-load coefficients'!N272</f>
        <v>9.9778802736104044</v>
      </c>
      <c r="O70" s="124">
        <f>'Pseudo-load coefficients'!O272</f>
        <v>7.4590004471622144</v>
      </c>
      <c r="P70" s="124">
        <f>'Pseudo-load coefficients'!P272</f>
        <v>8.5135159223890078</v>
      </c>
      <c r="Q70" s="124">
        <f>'Pseudo-load coefficients'!Q272</f>
        <v>17.30679868058132</v>
      </c>
      <c r="R70" s="124">
        <f>'Pseudo-load coefficients'!R272</f>
        <v>7.6034304864135018</v>
      </c>
      <c r="S70" s="124">
        <f>'Pseudo-load coefficients'!S272</f>
        <v>7.6034304864135018</v>
      </c>
      <c r="T70" s="124">
        <f>'Pseudo-load coefficients'!T272</f>
        <v>7.6034304864135018</v>
      </c>
      <c r="U70" s="124">
        <f>'Pseudo-load coefficients'!U272</f>
        <v>7.6034304864135018</v>
      </c>
      <c r="V70" s="124">
        <f>'Pseudo-load coefficients'!V272</f>
        <v>7.6034304864135018</v>
      </c>
      <c r="W70" s="124">
        <f>'Pseudo-load coefficients'!W272</f>
        <v>7.6034304864135018</v>
      </c>
      <c r="X70" s="124">
        <f>'Pseudo-load coefficients'!X272</f>
        <v>7.6034304864135018</v>
      </c>
      <c r="Y70" s="124">
        <f>'Pseudo-load coefficients'!Y272</f>
        <v>7.6034304864135018</v>
      </c>
      <c r="AQ70" s="3"/>
    </row>
    <row r="71" spans="3:43" x14ac:dyDescent="0.3">
      <c r="E71" s="32"/>
      <c r="F71" t="s">
        <v>192</v>
      </c>
      <c r="G71" t="s">
        <v>283</v>
      </c>
      <c r="J71" s="120">
        <f>'Pseudo-load coefficients'!J273</f>
        <v>9.1794613041077024</v>
      </c>
      <c r="K71" s="120">
        <f>'Pseudo-load coefficients'!K273</f>
        <v>9.1794613041077024</v>
      </c>
      <c r="L71" s="120">
        <f>'Pseudo-load coefficients'!L273</f>
        <v>10.44991323001838</v>
      </c>
      <c r="M71" s="120">
        <f>'Pseudo-load coefficients'!M273</f>
        <v>10.44991323001838</v>
      </c>
      <c r="N71" s="120">
        <f>'Pseudo-load coefficients'!N273</f>
        <v>8.4066262731659211</v>
      </c>
      <c r="O71" s="120">
        <f>'Pseudo-load coefficients'!O273</f>
        <v>6.2844038424186248</v>
      </c>
      <c r="P71" s="120">
        <f>'Pseudo-load coefficients'!P273</f>
        <v>7.172860834927107</v>
      </c>
      <c r="Q71" s="120">
        <f>'Pseudo-load coefficients'!Q273</f>
        <v>18.548739588234724</v>
      </c>
      <c r="R71" s="120">
        <f>'Pseudo-load coefficients'!R273</f>
        <v>6.4060899450085209</v>
      </c>
      <c r="S71" s="120">
        <f>'Pseudo-load coefficients'!S273</f>
        <v>6.4060899450085209</v>
      </c>
      <c r="T71" s="120">
        <f>'Pseudo-load coefficients'!T273</f>
        <v>6.4060899450085209</v>
      </c>
      <c r="U71" s="120">
        <f>'Pseudo-load coefficients'!U273</f>
        <v>6.4060899450085209</v>
      </c>
      <c r="V71" s="120">
        <f>'Pseudo-load coefficients'!V273</f>
        <v>6.4060899450085209</v>
      </c>
      <c r="W71" s="120">
        <f>'Pseudo-load coefficients'!W273</f>
        <v>6.4060899450085209</v>
      </c>
      <c r="X71" s="120">
        <f>'Pseudo-load coefficients'!X273</f>
        <v>6.4060899450085209</v>
      </c>
      <c r="Y71" s="120">
        <f>'Pseudo-load coefficients'!Y273</f>
        <v>6.4060899450085209</v>
      </c>
      <c r="AQ71" s="3"/>
    </row>
    <row r="72" spans="3:43" x14ac:dyDescent="0.3">
      <c r="E72" s="32"/>
      <c r="F72" t="s">
        <v>193</v>
      </c>
      <c r="G72" t="s">
        <v>283</v>
      </c>
      <c r="J72" s="120">
        <f>'Pseudo-load coefficients'!J274</f>
        <v>9.1794613041077024</v>
      </c>
      <c r="K72" s="120">
        <f>'Pseudo-load coefficients'!K274</f>
        <v>9.1794613041077024</v>
      </c>
      <c r="L72" s="120">
        <f>'Pseudo-load coefficients'!L274</f>
        <v>10.44991323001838</v>
      </c>
      <c r="M72" s="120">
        <f>'Pseudo-load coefficients'!M274</f>
        <v>10.44991323001838</v>
      </c>
      <c r="N72" s="120">
        <f>'Pseudo-load coefficients'!N274</f>
        <v>8.4066262731659211</v>
      </c>
      <c r="O72" s="120">
        <f>'Pseudo-load coefficients'!O274</f>
        <v>6.2844038424186248</v>
      </c>
      <c r="P72" s="120">
        <f>'Pseudo-load coefficients'!P274</f>
        <v>7.172860834927107</v>
      </c>
      <c r="Q72" s="120">
        <f>'Pseudo-load coefficients'!Q274</f>
        <v>18.548739588234724</v>
      </c>
      <c r="R72" s="120">
        <f>'Pseudo-load coefficients'!R274</f>
        <v>6.4060899450085209</v>
      </c>
      <c r="S72" s="120">
        <f>'Pseudo-load coefficients'!S274</f>
        <v>6.4060899450085209</v>
      </c>
      <c r="T72" s="120">
        <f>'Pseudo-load coefficients'!T274</f>
        <v>6.4060899450085209</v>
      </c>
      <c r="U72" s="120">
        <f>'Pseudo-load coefficients'!U274</f>
        <v>6.4060899450085209</v>
      </c>
      <c r="V72" s="120">
        <f>'Pseudo-load coefficients'!V274</f>
        <v>6.4060899450085209</v>
      </c>
      <c r="W72" s="120">
        <f>'Pseudo-load coefficients'!W274</f>
        <v>6.4060899450085209</v>
      </c>
      <c r="X72" s="120">
        <f>'Pseudo-load coefficients'!X274</f>
        <v>6.4060899450085209</v>
      </c>
      <c r="Y72" s="120">
        <f>'Pseudo-load coefficients'!Y274</f>
        <v>6.4060899450085209</v>
      </c>
      <c r="AQ72" s="3"/>
    </row>
    <row r="73" spans="3:43" x14ac:dyDescent="0.3">
      <c r="E73" s="32"/>
      <c r="F73" t="s">
        <v>194</v>
      </c>
      <c r="G73" t="s">
        <v>283</v>
      </c>
      <c r="J73" s="120">
        <f>'Pseudo-load coefficients'!J275</f>
        <v>9.8030745444975604</v>
      </c>
      <c r="K73" s="120">
        <f>'Pseudo-load coefficients'!K275</f>
        <v>9.8030745444975604</v>
      </c>
      <c r="L73" s="120">
        <f>'Pseudo-load coefficients'!L275</f>
        <v>11.159835526683922</v>
      </c>
      <c r="M73" s="120">
        <f>'Pseudo-load coefficients'!M275</f>
        <v>11.159835526683922</v>
      </c>
      <c r="N73" s="120">
        <f>'Pseudo-load coefficients'!N275</f>
        <v>8.9777364153928474</v>
      </c>
      <c r="O73" s="120">
        <f>'Pseudo-load coefficients'!O275</f>
        <v>6.7113392925779314</v>
      </c>
      <c r="P73" s="120">
        <f>'Pseudo-load coefficients'!P275</f>
        <v>7.6601542435427898</v>
      </c>
      <c r="Q73" s="120">
        <f>'Pseudo-load coefficients'!Q275</f>
        <v>19.951447164867584</v>
      </c>
      <c r="R73" s="120">
        <f>'Pseudo-load coefficients'!R275</f>
        <v>6.8412922271999577</v>
      </c>
      <c r="S73" s="120">
        <f>'Pseudo-load coefficients'!S275</f>
        <v>6.8412922271999577</v>
      </c>
      <c r="T73" s="120">
        <f>'Pseudo-load coefficients'!T275</f>
        <v>6.8412922271999577</v>
      </c>
      <c r="U73" s="120">
        <f>'Pseudo-load coefficients'!U275</f>
        <v>6.8412922271999577</v>
      </c>
      <c r="V73" s="120">
        <f>'Pseudo-load coefficients'!V275</f>
        <v>6.8412922271999577</v>
      </c>
      <c r="W73" s="120">
        <f>'Pseudo-load coefficients'!W275</f>
        <v>6.8412922271999577</v>
      </c>
      <c r="X73" s="120">
        <f>'Pseudo-load coefficients'!X275</f>
        <v>6.8412922271999577</v>
      </c>
      <c r="Y73" s="120">
        <f>'Pseudo-load coefficients'!Y275</f>
        <v>6.8412922271999577</v>
      </c>
      <c r="AQ73" s="3"/>
    </row>
    <row r="74" spans="3:43" x14ac:dyDescent="0.3">
      <c r="E74" s="32"/>
      <c r="F74" t="s">
        <v>195</v>
      </c>
      <c r="G74" t="s">
        <v>283</v>
      </c>
      <c r="J74" s="120">
        <f>'Pseudo-load coefficients'!J276</f>
        <v>9.8030745444975604</v>
      </c>
      <c r="K74" s="120">
        <f>'Pseudo-load coefficients'!K276</f>
        <v>9.8030745444975604</v>
      </c>
      <c r="L74" s="120">
        <f>'Pseudo-load coefficients'!L276</f>
        <v>11.159835526683922</v>
      </c>
      <c r="M74" s="120">
        <f>'Pseudo-load coefficients'!M276</f>
        <v>11.159835526683922</v>
      </c>
      <c r="N74" s="120">
        <f>'Pseudo-load coefficients'!N276</f>
        <v>8.9777364153928474</v>
      </c>
      <c r="O74" s="120">
        <f>'Pseudo-load coefficients'!O276</f>
        <v>6.7113392925779314</v>
      </c>
      <c r="P74" s="120">
        <f>'Pseudo-load coefficients'!P276</f>
        <v>7.6601542435427898</v>
      </c>
      <c r="Q74" s="120">
        <f>'Pseudo-load coefficients'!Q276</f>
        <v>19.951447164867584</v>
      </c>
      <c r="R74" s="120">
        <f>'Pseudo-load coefficients'!R276</f>
        <v>6.8412922271999577</v>
      </c>
      <c r="S74" s="120">
        <f>'Pseudo-load coefficients'!S276</f>
        <v>6.8412922271999577</v>
      </c>
      <c r="T74" s="120">
        <f>'Pseudo-load coefficients'!T276</f>
        <v>6.8412922271999577</v>
      </c>
      <c r="U74" s="120">
        <f>'Pseudo-load coefficients'!U276</f>
        <v>6.8412922271999577</v>
      </c>
      <c r="V74" s="120">
        <f>'Pseudo-load coefficients'!V276</f>
        <v>6.8412922271999577</v>
      </c>
      <c r="W74" s="120">
        <f>'Pseudo-load coefficients'!W276</f>
        <v>6.8412922271999577</v>
      </c>
      <c r="X74" s="120">
        <f>'Pseudo-load coefficients'!X276</f>
        <v>6.8412922271999577</v>
      </c>
      <c r="Y74" s="120">
        <f>'Pseudo-load coefficients'!Y276</f>
        <v>6.8412922271999577</v>
      </c>
      <c r="AQ74" s="3"/>
    </row>
    <row r="75" spans="3:43" x14ac:dyDescent="0.3">
      <c r="E75" s="32"/>
      <c r="F75" t="s">
        <v>196</v>
      </c>
      <c r="G75" t="s">
        <v>283</v>
      </c>
      <c r="J75" s="120">
        <f>'Pseudo-load coefficients'!J277</f>
        <v>9.1794613041077024</v>
      </c>
      <c r="K75" s="120">
        <f>'Pseudo-load coefficients'!K277</f>
        <v>9.1794613041077024</v>
      </c>
      <c r="L75" s="120">
        <f>'Pseudo-load coefficients'!L277</f>
        <v>10.44991323001838</v>
      </c>
      <c r="M75" s="120">
        <f>'Pseudo-load coefficients'!M277</f>
        <v>10.44991323001838</v>
      </c>
      <c r="N75" s="120">
        <f>'Pseudo-load coefficients'!N277</f>
        <v>8.4066262731659211</v>
      </c>
      <c r="O75" s="120">
        <f>'Pseudo-load coefficients'!O277</f>
        <v>6.2844038424186248</v>
      </c>
      <c r="P75" s="120">
        <f>'Pseudo-load coefficients'!P277</f>
        <v>7.172860834927107</v>
      </c>
      <c r="Q75" s="120">
        <f>'Pseudo-load coefficients'!Q277</f>
        <v>18.548739588234724</v>
      </c>
      <c r="R75" s="120">
        <f>'Pseudo-load coefficients'!R277</f>
        <v>6.4060899450085209</v>
      </c>
      <c r="S75" s="120">
        <f>'Pseudo-load coefficients'!S277</f>
        <v>6.4060899450085209</v>
      </c>
      <c r="T75" s="120">
        <f>'Pseudo-load coefficients'!T277</f>
        <v>6.4060899450085209</v>
      </c>
      <c r="U75" s="120">
        <f>'Pseudo-load coefficients'!U277</f>
        <v>6.4060899450085209</v>
      </c>
      <c r="V75" s="120">
        <f>'Pseudo-load coefficients'!V277</f>
        <v>6.4060899450085209</v>
      </c>
      <c r="W75" s="120">
        <f>'Pseudo-load coefficients'!W277</f>
        <v>6.4060899450085209</v>
      </c>
      <c r="X75" s="120">
        <f>'Pseudo-load coefficients'!X277</f>
        <v>6.4060899450085209</v>
      </c>
      <c r="Y75" s="120">
        <f>'Pseudo-load coefficients'!Y277</f>
        <v>6.4060899450085209</v>
      </c>
      <c r="AQ75" s="3"/>
    </row>
    <row r="76" spans="3:43" x14ac:dyDescent="0.3">
      <c r="E76" s="32"/>
      <c r="F76" t="s">
        <v>197</v>
      </c>
      <c r="G76" t="s">
        <v>283</v>
      </c>
      <c r="J76" s="120">
        <f>'Pseudo-load coefficients'!J278</f>
        <v>9.8030745444975604</v>
      </c>
      <c r="K76" s="120">
        <f>'Pseudo-load coefficients'!K278</f>
        <v>9.8030745444975604</v>
      </c>
      <c r="L76" s="120">
        <f>'Pseudo-load coefficients'!L278</f>
        <v>11.159835526683922</v>
      </c>
      <c r="M76" s="120">
        <f>'Pseudo-load coefficients'!M278</f>
        <v>11.159835526683922</v>
      </c>
      <c r="N76" s="120">
        <f>'Pseudo-load coefficients'!N278</f>
        <v>8.9777364153928474</v>
      </c>
      <c r="O76" s="120">
        <f>'Pseudo-load coefficients'!O278</f>
        <v>6.7113392925779314</v>
      </c>
      <c r="P76" s="120">
        <f>'Pseudo-load coefficients'!P278</f>
        <v>7.6601542435427898</v>
      </c>
      <c r="Q76" s="120">
        <f>'Pseudo-load coefficients'!Q278</f>
        <v>19.951447164867584</v>
      </c>
      <c r="R76" s="120">
        <f>'Pseudo-load coefficients'!R278</f>
        <v>6.8412922271999577</v>
      </c>
      <c r="S76" s="120">
        <f>'Pseudo-load coefficients'!S278</f>
        <v>6.8412922271999577</v>
      </c>
      <c r="T76" s="120">
        <f>'Pseudo-load coefficients'!T278</f>
        <v>6.8412922271999577</v>
      </c>
      <c r="U76" s="120">
        <f>'Pseudo-load coefficients'!U278</f>
        <v>6.8412922271999577</v>
      </c>
      <c r="V76" s="120">
        <f>'Pseudo-load coefficients'!V278</f>
        <v>6.8412922271999577</v>
      </c>
      <c r="W76" s="120">
        <f>'Pseudo-load coefficients'!W278</f>
        <v>6.8412922271999577</v>
      </c>
      <c r="X76" s="120">
        <f>'Pseudo-load coefficients'!X278</f>
        <v>6.8412922271999577</v>
      </c>
      <c r="Y76" s="120">
        <f>'Pseudo-load coefficients'!Y278</f>
        <v>6.8412922271999577</v>
      </c>
      <c r="AQ76" s="3"/>
    </row>
    <row r="77" spans="3:43" x14ac:dyDescent="0.3">
      <c r="E77" s="32"/>
      <c r="F77" t="s">
        <v>198</v>
      </c>
      <c r="G77" t="s">
        <v>283</v>
      </c>
      <c r="J77" s="120">
        <f>'Pseudo-load coefficients'!J279</f>
        <v>9.8030745444975604</v>
      </c>
      <c r="K77" s="120">
        <f>'Pseudo-load coefficients'!K279</f>
        <v>9.8030745444975604</v>
      </c>
      <c r="L77" s="120">
        <f>'Pseudo-load coefficients'!L279</f>
        <v>11.159835526683922</v>
      </c>
      <c r="M77" s="120">
        <f>'Pseudo-load coefficients'!M279</f>
        <v>11.159835526683922</v>
      </c>
      <c r="N77" s="120">
        <f>'Pseudo-load coefficients'!N279</f>
        <v>8.9777364153928474</v>
      </c>
      <c r="O77" s="120">
        <f>'Pseudo-load coefficients'!O279</f>
        <v>6.7113392925779314</v>
      </c>
      <c r="P77" s="120">
        <f>'Pseudo-load coefficients'!P279</f>
        <v>7.6601542435427898</v>
      </c>
      <c r="Q77" s="120">
        <f>'Pseudo-load coefficients'!Q279</f>
        <v>19.951447164867584</v>
      </c>
      <c r="R77" s="120">
        <f>'Pseudo-load coefficients'!R279</f>
        <v>6.8412922271999577</v>
      </c>
      <c r="S77" s="120">
        <f>'Pseudo-load coefficients'!S279</f>
        <v>6.8412922271999577</v>
      </c>
      <c r="T77" s="120">
        <f>'Pseudo-load coefficients'!T279</f>
        <v>6.8412922271999577</v>
      </c>
      <c r="U77" s="120">
        <f>'Pseudo-load coefficients'!U279</f>
        <v>6.8412922271999577</v>
      </c>
      <c r="V77" s="120">
        <f>'Pseudo-load coefficients'!V279</f>
        <v>6.8412922271999577</v>
      </c>
      <c r="W77" s="120">
        <f>'Pseudo-load coefficients'!W279</f>
        <v>6.8412922271999577</v>
      </c>
      <c r="X77" s="120">
        <f>'Pseudo-load coefficients'!X279</f>
        <v>6.8412922271999577</v>
      </c>
      <c r="Y77" s="120">
        <f>'Pseudo-load coefficients'!Y279</f>
        <v>6.8412922271999577</v>
      </c>
      <c r="AQ77" s="3"/>
    </row>
    <row r="78" spans="3:43" x14ac:dyDescent="0.3">
      <c r="E78" s="32"/>
      <c r="F78" s="37" t="s">
        <v>199</v>
      </c>
      <c r="G78" s="37" t="s">
        <v>283</v>
      </c>
      <c r="H78" s="37"/>
      <c r="I78" s="37"/>
      <c r="J78" s="125">
        <f>'Pseudo-load coefficients'!J280</f>
        <v>9.8030745444975604</v>
      </c>
      <c r="K78" s="125">
        <f>'Pseudo-load coefficients'!K280</f>
        <v>9.8030745444975604</v>
      </c>
      <c r="L78" s="125">
        <f>'Pseudo-load coefficients'!L280</f>
        <v>11.159835526683922</v>
      </c>
      <c r="M78" s="125">
        <f>'Pseudo-load coefficients'!M280</f>
        <v>11.159835526683922</v>
      </c>
      <c r="N78" s="125">
        <f>'Pseudo-load coefficients'!N280</f>
        <v>8.9777364153928474</v>
      </c>
      <c r="O78" s="125">
        <f>'Pseudo-load coefficients'!O280</f>
        <v>6.7113392925779314</v>
      </c>
      <c r="P78" s="125">
        <f>'Pseudo-load coefficients'!P280</f>
        <v>7.6601542435427898</v>
      </c>
      <c r="Q78" s="125">
        <f>'Pseudo-load coefficients'!Q280</f>
        <v>19.951447164867584</v>
      </c>
      <c r="R78" s="125">
        <f>'Pseudo-load coefficients'!R280</f>
        <v>6.8412922271999577</v>
      </c>
      <c r="S78" s="125">
        <f>'Pseudo-load coefficients'!S280</f>
        <v>6.8412922271999577</v>
      </c>
      <c r="T78" s="125">
        <f>'Pseudo-load coefficients'!T280</f>
        <v>6.8412922271999577</v>
      </c>
      <c r="U78" s="125">
        <f>'Pseudo-load coefficients'!U280</f>
        <v>6.8412922271999577</v>
      </c>
      <c r="V78" s="125">
        <f>'Pseudo-load coefficients'!V280</f>
        <v>6.8412922271999577</v>
      </c>
      <c r="W78" s="125">
        <f>'Pseudo-load coefficients'!W280</f>
        <v>6.8412922271999577</v>
      </c>
      <c r="X78" s="125">
        <f>'Pseudo-load coefficients'!X280</f>
        <v>6.8412922271999577</v>
      </c>
      <c r="Y78" s="125">
        <f>'Pseudo-load coefficients'!Y280</f>
        <v>6.8412922271999577</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1257.7828622011925</v>
      </c>
      <c r="K82" s="158">
        <f t="shared" si="1"/>
        <v>0.1072240207832551</v>
      </c>
      <c r="L82" s="158">
        <f t="shared" si="1"/>
        <v>454.17559501616455</v>
      </c>
      <c r="M82" s="158">
        <f t="shared" si="1"/>
        <v>0.19697501097795647</v>
      </c>
      <c r="N82" s="158">
        <f t="shared" si="1"/>
        <v>330.53859796576234</v>
      </c>
      <c r="O82" s="158">
        <f t="shared" si="1"/>
        <v>19.316437138835568</v>
      </c>
      <c r="P82" s="158">
        <f t="shared" si="1"/>
        <v>680.60496124929182</v>
      </c>
      <c r="Q82" s="158">
        <f t="shared" si="1"/>
        <v>20.810088335854637</v>
      </c>
      <c r="R82" s="158">
        <f t="shared" si="1"/>
        <v>-0.11869553584239419</v>
      </c>
      <c r="S82" s="158">
        <f t="shared" si="1"/>
        <v>0</v>
      </c>
      <c r="T82" s="158">
        <f t="shared" si="1"/>
        <v>-4.0495848235984271</v>
      </c>
      <c r="U82" s="158">
        <f t="shared" si="1"/>
        <v>0</v>
      </c>
      <c r="V82" s="158">
        <f t="shared" si="1"/>
        <v>-0.84018968220558776</v>
      </c>
      <c r="W82" s="158">
        <f t="shared" si="1"/>
        <v>0</v>
      </c>
      <c r="X82" s="158">
        <f t="shared" si="1"/>
        <v>-74.066772248215401</v>
      </c>
      <c r="Y82" s="158">
        <f t="shared" si="1"/>
        <v>0</v>
      </c>
      <c r="AQ82" s="3"/>
    </row>
    <row r="83" spans="5:43" x14ac:dyDescent="0.3">
      <c r="E83" s="32"/>
      <c r="F83" t="s">
        <v>192</v>
      </c>
      <c r="G83" t="s">
        <v>172</v>
      </c>
      <c r="J83" s="89">
        <f t="shared" ref="J83:Y83" si="2">J$56 * J35 * J71 / hours_in_year / $H46</f>
        <v>1054.4428918927174</v>
      </c>
      <c r="K83" s="89">
        <f t="shared" si="2"/>
        <v>8.9889606507434841E-2</v>
      </c>
      <c r="L83" s="89">
        <f t="shared" si="2"/>
        <v>380.75111549686216</v>
      </c>
      <c r="M83" s="89">
        <f t="shared" si="2"/>
        <v>0.16513096691642873</v>
      </c>
      <c r="N83" s="89">
        <f t="shared" si="2"/>
        <v>277.10194310584575</v>
      </c>
      <c r="O83" s="89">
        <f t="shared" si="2"/>
        <v>16.193637590269237</v>
      </c>
      <c r="P83" s="89">
        <f t="shared" si="2"/>
        <v>570.57468752618354</v>
      </c>
      <c r="Q83" s="89">
        <f t="shared" si="2"/>
        <v>22.192464008193362</v>
      </c>
      <c r="R83" s="89">
        <f t="shared" si="2"/>
        <v>-9.9506574488840357E-2</v>
      </c>
      <c r="S83" s="89">
        <f t="shared" si="2"/>
        <v>0</v>
      </c>
      <c r="T83" s="89">
        <f t="shared" si="2"/>
        <v>-3.3949070707539617</v>
      </c>
      <c r="U83" s="89">
        <f t="shared" si="2"/>
        <v>0</v>
      </c>
      <c r="V83" s="89">
        <f t="shared" si="2"/>
        <v>-0.70436008063653444</v>
      </c>
      <c r="W83" s="89">
        <f t="shared" si="2"/>
        <v>0</v>
      </c>
      <c r="X83" s="89">
        <f t="shared" si="2"/>
        <v>-62.0927378402099</v>
      </c>
      <c r="Y83" s="89">
        <f t="shared" si="2"/>
        <v>0</v>
      </c>
      <c r="AQ83" s="3"/>
    </row>
    <row r="84" spans="5:43" x14ac:dyDescent="0.3">
      <c r="E84" s="32"/>
      <c r="F84" t="s">
        <v>193</v>
      </c>
      <c r="G84" t="s">
        <v>172</v>
      </c>
      <c r="J84" s="89">
        <f t="shared" ref="J84:Y84" si="3">J$56 * J36 * J72 / hours_in_year / $H47</f>
        <v>322.88686519558934</v>
      </c>
      <c r="K84" s="89">
        <f t="shared" si="3"/>
        <v>2.7525599994090242E-2</v>
      </c>
      <c r="L84" s="89">
        <f t="shared" si="3"/>
        <v>116.59193214516344</v>
      </c>
      <c r="M84" s="89">
        <f t="shared" si="3"/>
        <v>5.0565678487011947E-2</v>
      </c>
      <c r="N84" s="89">
        <f t="shared" si="3"/>
        <v>84.852938397119317</v>
      </c>
      <c r="O84" s="89">
        <f t="shared" si="3"/>
        <v>4.9587444875748448</v>
      </c>
      <c r="P84" s="89">
        <f t="shared" si="3"/>
        <v>174.71887157832595</v>
      </c>
      <c r="Q84" s="89">
        <f t="shared" si="3"/>
        <v>6.7956787320261602</v>
      </c>
      <c r="R84" s="89">
        <f t="shared" si="3"/>
        <v>-3.0470465636485148E-2</v>
      </c>
      <c r="S84" s="89">
        <f t="shared" si="3"/>
        <v>0</v>
      </c>
      <c r="T84" s="89">
        <f t="shared" si="3"/>
        <v>-1.039573513306604</v>
      </c>
      <c r="U84" s="89">
        <f t="shared" si="3"/>
        <v>0</v>
      </c>
      <c r="V84" s="89">
        <f t="shared" si="3"/>
        <v>-0.21568604630394961</v>
      </c>
      <c r="W84" s="89">
        <f t="shared" si="3"/>
        <v>0</v>
      </c>
      <c r="X84" s="89">
        <f t="shared" si="3"/>
        <v>-19.013765114058707</v>
      </c>
      <c r="Y84" s="89">
        <f t="shared" si="3"/>
        <v>0</v>
      </c>
      <c r="AQ84" s="3"/>
    </row>
    <row r="85" spans="5:43" x14ac:dyDescent="0.3">
      <c r="E85" s="32"/>
      <c r="F85" t="s">
        <v>194</v>
      </c>
      <c r="G85" t="s">
        <v>172</v>
      </c>
      <c r="J85" s="89">
        <f t="shared" ref="J85:Y85" si="4">J$56 * J37 * J73 / hours_in_year / $H48</f>
        <v>338.77878874314899</v>
      </c>
      <c r="K85" s="89">
        <f t="shared" si="4"/>
        <v>2.8880361608322566E-2</v>
      </c>
      <c r="L85" s="89">
        <f t="shared" si="4"/>
        <v>122.33038196036676</v>
      </c>
      <c r="M85" s="89">
        <f t="shared" si="4"/>
        <v>5.3054432237212672E-2</v>
      </c>
      <c r="N85" s="89">
        <f t="shared" si="4"/>
        <v>89.029250768872089</v>
      </c>
      <c r="O85" s="89">
        <f t="shared" si="4"/>
        <v>5.2028051688313797</v>
      </c>
      <c r="P85" s="89">
        <f t="shared" si="4"/>
        <v>183.31822710725623</v>
      </c>
      <c r="Q85" s="89">
        <f t="shared" si="4"/>
        <v>7.1814734673358931</v>
      </c>
      <c r="R85" s="89">
        <f t="shared" si="4"/>
        <v>-3.1970168357623216E-2</v>
      </c>
      <c r="S85" s="89">
        <f t="shared" si="4"/>
        <v>0</v>
      </c>
      <c r="T85" s="89">
        <f t="shared" si="4"/>
        <v>-1.090739493023769</v>
      </c>
      <c r="U85" s="89">
        <f t="shared" si="4"/>
        <v>0</v>
      </c>
      <c r="V85" s="89">
        <f t="shared" si="4"/>
        <v>-0.22630173411169449</v>
      </c>
      <c r="W85" s="89">
        <f t="shared" si="4"/>
        <v>0</v>
      </c>
      <c r="X85" s="89">
        <f t="shared" si="4"/>
        <v>-19.94958918779686</v>
      </c>
      <c r="Y85" s="89">
        <f t="shared" si="4"/>
        <v>0</v>
      </c>
      <c r="AQ85" s="3"/>
    </row>
    <row r="86" spans="5:43" x14ac:dyDescent="0.3">
      <c r="E86" s="32"/>
      <c r="F86" t="s">
        <v>195</v>
      </c>
      <c r="G86" t="s">
        <v>172</v>
      </c>
      <c r="J86" s="89">
        <f t="shared" ref="J86:Y86" si="5">J$56 * J38 * J74 / hours_in_year / $H49</f>
        <v>336.81105134483448</v>
      </c>
      <c r="K86" s="89">
        <f t="shared" si="5"/>
        <v>2.8712615074295525E-2</v>
      </c>
      <c r="L86" s="89">
        <f t="shared" si="5"/>
        <v>121.61984731200064</v>
      </c>
      <c r="M86" s="89">
        <f t="shared" si="5"/>
        <v>5.2746274837964582E-2</v>
      </c>
      <c r="N86" s="89">
        <f t="shared" si="5"/>
        <v>88.512139922199069</v>
      </c>
      <c r="O86" s="89">
        <f t="shared" si="5"/>
        <v>5.1725855841140627</v>
      </c>
      <c r="P86" s="89">
        <f t="shared" si="5"/>
        <v>182.25345521699145</v>
      </c>
      <c r="Q86" s="89">
        <f t="shared" si="5"/>
        <v>7.139761133546914</v>
      </c>
      <c r="R86" s="89">
        <f t="shared" si="5"/>
        <v>-3.1784475220986486E-2</v>
      </c>
      <c r="S86" s="89">
        <f t="shared" si="5"/>
        <v>0</v>
      </c>
      <c r="T86" s="89">
        <f t="shared" si="5"/>
        <v>-1.0844041232675807</v>
      </c>
      <c r="U86" s="89">
        <f t="shared" si="5"/>
        <v>0</v>
      </c>
      <c r="V86" s="89">
        <f t="shared" si="5"/>
        <v>-0.22498730003166528</v>
      </c>
      <c r="W86" s="89">
        <f t="shared" si="5"/>
        <v>0</v>
      </c>
      <c r="X86" s="89">
        <f t="shared" si="5"/>
        <v>-19.833715484866772</v>
      </c>
      <c r="Y86" s="89">
        <f t="shared" si="5"/>
        <v>0</v>
      </c>
      <c r="AQ86" s="3"/>
    </row>
    <row r="87" spans="5:43" x14ac:dyDescent="0.3">
      <c r="E87" s="32"/>
      <c r="F87" t="s">
        <v>196</v>
      </c>
      <c r="G87" t="s">
        <v>172</v>
      </c>
      <c r="J87" s="89">
        <f t="shared" ref="J87:Y87" si="6">J$56 * J39 * J75 / hours_in_year / $H50</f>
        <v>710.47653375588709</v>
      </c>
      <c r="K87" s="89">
        <f t="shared" si="6"/>
        <v>6.0567012725977691E-2</v>
      </c>
      <c r="L87" s="89">
        <f t="shared" si="6"/>
        <v>256.54754263298793</v>
      </c>
      <c r="M87" s="89">
        <f t="shared" si="6"/>
        <v>0.1112641356801702</v>
      </c>
      <c r="N87" s="89">
        <f t="shared" si="6"/>
        <v>186.70942689126966</v>
      </c>
      <c r="O87" s="89">
        <f t="shared" si="6"/>
        <v>10.911164172562984</v>
      </c>
      <c r="P87" s="89">
        <f t="shared" si="6"/>
        <v>384.44938968178462</v>
      </c>
      <c r="Q87" s="89">
        <f t="shared" si="6"/>
        <v>14.953133095469443</v>
      </c>
      <c r="R87" s="89">
        <f t="shared" si="6"/>
        <v>-6.7046861117203344E-2</v>
      </c>
      <c r="S87" s="89">
        <f t="shared" si="6"/>
        <v>0</v>
      </c>
      <c r="T87" s="89">
        <f t="shared" si="6"/>
        <v>-2.2874655674553424</v>
      </c>
      <c r="U87" s="89">
        <f t="shared" si="6"/>
        <v>0</v>
      </c>
      <c r="V87" s="89">
        <f t="shared" si="6"/>
        <v>-0.47459308840177356</v>
      </c>
      <c r="W87" s="89">
        <f t="shared" si="6"/>
        <v>0</v>
      </c>
      <c r="X87" s="89">
        <f t="shared" si="6"/>
        <v>-41.837669437875817</v>
      </c>
      <c r="Y87" s="89">
        <f t="shared" si="6"/>
        <v>0</v>
      </c>
      <c r="AQ87" s="3"/>
    </row>
    <row r="88" spans="5:43" x14ac:dyDescent="0.3">
      <c r="E88" s="32"/>
      <c r="F88" t="s">
        <v>197</v>
      </c>
      <c r="G88" t="s">
        <v>172</v>
      </c>
      <c r="J88" s="89">
        <f t="shared" ref="J88:Y88" si="7">J$56 * J40 * J76 / hours_in_year / $H51</f>
        <v>1076.791252831064</v>
      </c>
      <c r="K88" s="89">
        <f t="shared" si="7"/>
        <v>9.1794769305989218E-2</v>
      </c>
      <c r="L88" s="89">
        <f t="shared" si="7"/>
        <v>388.82093456646408</v>
      </c>
      <c r="M88" s="89">
        <f t="shared" si="7"/>
        <v>0.16863083066355142</v>
      </c>
      <c r="N88" s="89">
        <f>N$56 * N40 * N76 / hours_in_year / $H51</f>
        <v>282.97497263533558</v>
      </c>
      <c r="O88" s="89">
        <f t="shared" si="7"/>
        <v>16.536853197823387</v>
      </c>
      <c r="P88" s="89">
        <f t="shared" si="7"/>
        <v>582.66771708440911</v>
      </c>
      <c r="Q88" s="89">
        <f t="shared" si="7"/>
        <v>22.82595035171617</v>
      </c>
      <c r="R88" s="89">
        <f t="shared" si="7"/>
        <v>-0.1016155638513874</v>
      </c>
      <c r="S88" s="89">
        <f t="shared" si="7"/>
        <v>0</v>
      </c>
      <c r="T88" s="89">
        <f t="shared" si="7"/>
        <v>-3.4668603355089336</v>
      </c>
      <c r="U88" s="89">
        <f t="shared" si="7"/>
        <v>0</v>
      </c>
      <c r="V88" s="89">
        <f t="shared" si="7"/>
        <v>-0.7192886210379712</v>
      </c>
      <c r="W88" s="89">
        <f t="shared" si="7"/>
        <v>0</v>
      </c>
      <c r="X88" s="89">
        <f t="shared" si="7"/>
        <v>0</v>
      </c>
      <c r="Y88" s="89">
        <f t="shared" si="7"/>
        <v>0</v>
      </c>
      <c r="AQ88" s="3"/>
    </row>
    <row r="89" spans="5:43" x14ac:dyDescent="0.3">
      <c r="E89" s="32"/>
      <c r="F89" t="s">
        <v>198</v>
      </c>
      <c r="G89" t="s">
        <v>172</v>
      </c>
      <c r="J89" s="89">
        <f t="shared" ref="J89:Y89" si="8">J$56 * J41 * J77 / hours_in_year / $H52</f>
        <v>1060.6444299207574</v>
      </c>
      <c r="K89" s="89">
        <f t="shared" si="8"/>
        <v>9.0418277919957518E-2</v>
      </c>
      <c r="L89" s="89">
        <f t="shared" si="8"/>
        <v>382.99044257671392</v>
      </c>
      <c r="M89" s="89">
        <f t="shared" si="8"/>
        <v>0.16610215841367623</v>
      </c>
      <c r="N89" s="89">
        <f t="shared" si="8"/>
        <v>278.73167407660515</v>
      </c>
      <c r="O89" s="89">
        <f t="shared" si="8"/>
        <v>16.288877892139062</v>
      </c>
      <c r="P89" s="89">
        <f t="shared" si="8"/>
        <v>0</v>
      </c>
      <c r="Q89" s="89">
        <f t="shared" si="8"/>
        <v>22.483668059656694</v>
      </c>
      <c r="R89" s="89">
        <f t="shared" si="8"/>
        <v>-0.10009180656776771</v>
      </c>
      <c r="S89" s="89">
        <f t="shared" si="8"/>
        <v>0</v>
      </c>
      <c r="T89" s="89">
        <f t="shared" si="8"/>
        <v>-3.4148736763073</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1038.263859381145</v>
      </c>
      <c r="K90" s="82">
        <f t="shared" si="9"/>
        <v>8.8510369303297851E-2</v>
      </c>
      <c r="L90" s="82">
        <f t="shared" si="9"/>
        <v>374.90899287096664</v>
      </c>
      <c r="M90" s="82">
        <f t="shared" si="9"/>
        <v>0.16259725048384635</v>
      </c>
      <c r="N90" s="82">
        <f t="shared" si="9"/>
        <v>272.85018003645661</v>
      </c>
      <c r="O90" s="82">
        <f t="shared" si="9"/>
        <v>0</v>
      </c>
      <c r="P90" s="82">
        <f t="shared" si="9"/>
        <v>0</v>
      </c>
      <c r="Q90" s="82">
        <f t="shared" si="9"/>
        <v>22.009242036379533</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1.4674440745559569</v>
      </c>
      <c r="K93" s="124">
        <f>'Pseudo-load coefficients'!K283</f>
        <v>1.4674440745559569</v>
      </c>
      <c r="L93" s="124">
        <f>'Pseudo-load coefficients'!L283</f>
        <v>1.6705406494989297</v>
      </c>
      <c r="M93" s="124">
        <f>'Pseudo-load coefficients'!M283</f>
        <v>1.6705406494989297</v>
      </c>
      <c r="N93" s="124">
        <f>'Pseudo-load coefficients'!N283</f>
        <v>1.3438973707578492</v>
      </c>
      <c r="O93" s="124">
        <f>'Pseudo-load coefficients'!O283</f>
        <v>1.004635334815035</v>
      </c>
      <c r="P93" s="124">
        <f>'Pseudo-load coefficients'!P283</f>
        <v>1.1466655592434511</v>
      </c>
      <c r="Q93" s="124">
        <f>'Pseudo-load coefficients'!Q283</f>
        <v>1.2565230255946669</v>
      </c>
      <c r="R93" s="124">
        <f>'Pseudo-load coefficients'!R283</f>
        <v>1.02408827919658</v>
      </c>
      <c r="S93" s="124">
        <f>'Pseudo-load coefficients'!S283</f>
        <v>1.02408827919658</v>
      </c>
      <c r="T93" s="124">
        <f>'Pseudo-load coefficients'!T283</f>
        <v>1.02408827919658</v>
      </c>
      <c r="U93" s="124">
        <f>'Pseudo-load coefficients'!U283</f>
        <v>1.02408827919658</v>
      </c>
      <c r="V93" s="124">
        <f>'Pseudo-load coefficients'!V283</f>
        <v>1.02408827919658</v>
      </c>
      <c r="W93" s="124">
        <f>'Pseudo-load coefficients'!W283</f>
        <v>1.02408827919658</v>
      </c>
      <c r="X93" s="124">
        <f>'Pseudo-load coefficients'!X283</f>
        <v>1.02408827919658</v>
      </c>
      <c r="Y93" s="124">
        <f>'Pseudo-load coefficients'!Y283</f>
        <v>1.02408827919658</v>
      </c>
      <c r="AQ93" s="3"/>
    </row>
    <row r="94" spans="5:43" x14ac:dyDescent="0.3">
      <c r="E94" s="32"/>
      <c r="F94" t="s">
        <v>192</v>
      </c>
      <c r="G94" t="s">
        <v>283</v>
      </c>
      <c r="J94" s="120">
        <f>'Pseudo-load coefficients'!J284</f>
        <v>1.8189083746122467</v>
      </c>
      <c r="K94" s="120">
        <f>'Pseudo-load coefficients'!K284</f>
        <v>1.8189083746122467</v>
      </c>
      <c r="L94" s="120">
        <f>'Pseudo-load coefficients'!L284</f>
        <v>2.0706481631494147</v>
      </c>
      <c r="M94" s="120">
        <f>'Pseudo-load coefficients'!M284</f>
        <v>2.0706481631494147</v>
      </c>
      <c r="N94" s="120">
        <f>'Pseudo-load coefficients'!N284</f>
        <v>1.665771271747106</v>
      </c>
      <c r="O94" s="120">
        <f>'Pseudo-load coefficients'!O284</f>
        <v>1.2452533323829678</v>
      </c>
      <c r="P94" s="120">
        <f>'Pseudo-load coefficients'!P284</f>
        <v>1.4213009032173627</v>
      </c>
      <c r="Q94" s="120">
        <f>'Pseudo-load coefficients'!Q284</f>
        <v>1.0789236245869949</v>
      </c>
      <c r="R94" s="120">
        <f>'Pseudo-load coefficients'!R284</f>
        <v>1.2693654086521537</v>
      </c>
      <c r="S94" s="120">
        <f>'Pseudo-load coefficients'!S284</f>
        <v>1.2693654086521537</v>
      </c>
      <c r="T94" s="120">
        <f>'Pseudo-load coefficients'!T284</f>
        <v>1.2693654086521537</v>
      </c>
      <c r="U94" s="120">
        <f>'Pseudo-load coefficients'!U284</f>
        <v>1.2693654086521537</v>
      </c>
      <c r="V94" s="120">
        <f>'Pseudo-load coefficients'!V284</f>
        <v>1.2693654086521537</v>
      </c>
      <c r="W94" s="120">
        <f>'Pseudo-load coefficients'!W284</f>
        <v>1.2693654086521537</v>
      </c>
      <c r="X94" s="120">
        <f>'Pseudo-load coefficients'!X284</f>
        <v>1.2693654086521537</v>
      </c>
      <c r="Y94" s="120">
        <f>'Pseudo-load coefficients'!Y284</f>
        <v>1.2693654086521537</v>
      </c>
      <c r="AQ94" s="3"/>
    </row>
    <row r="95" spans="5:43" x14ac:dyDescent="0.3">
      <c r="E95" s="32"/>
      <c r="F95" t="s">
        <v>193</v>
      </c>
      <c r="G95" t="s">
        <v>283</v>
      </c>
      <c r="J95" s="120">
        <f>'Pseudo-load coefficients'!J285</f>
        <v>1.8189083746122467</v>
      </c>
      <c r="K95" s="120">
        <f>'Pseudo-load coefficients'!K285</f>
        <v>1.8189083746122467</v>
      </c>
      <c r="L95" s="120">
        <f>'Pseudo-load coefficients'!L285</f>
        <v>2.0706481631494147</v>
      </c>
      <c r="M95" s="120">
        <f>'Pseudo-load coefficients'!M285</f>
        <v>2.0706481631494147</v>
      </c>
      <c r="N95" s="120">
        <f>'Pseudo-load coefficients'!N285</f>
        <v>1.665771271747106</v>
      </c>
      <c r="O95" s="120">
        <f>'Pseudo-load coefficients'!O285</f>
        <v>1.2452533323829678</v>
      </c>
      <c r="P95" s="120">
        <f>'Pseudo-load coefficients'!P285</f>
        <v>1.4213009032173627</v>
      </c>
      <c r="Q95" s="120">
        <f>'Pseudo-load coefficients'!Q285</f>
        <v>1.0789236245869949</v>
      </c>
      <c r="R95" s="120">
        <f>'Pseudo-load coefficients'!R285</f>
        <v>1.2693654086521537</v>
      </c>
      <c r="S95" s="120">
        <f>'Pseudo-load coefficients'!S285</f>
        <v>1.2693654086521537</v>
      </c>
      <c r="T95" s="120">
        <f>'Pseudo-load coefficients'!T285</f>
        <v>1.2693654086521537</v>
      </c>
      <c r="U95" s="120">
        <f>'Pseudo-load coefficients'!U285</f>
        <v>1.2693654086521537</v>
      </c>
      <c r="V95" s="120">
        <f>'Pseudo-load coefficients'!V285</f>
        <v>1.2693654086521537</v>
      </c>
      <c r="W95" s="120">
        <f>'Pseudo-load coefficients'!W285</f>
        <v>1.2693654086521537</v>
      </c>
      <c r="X95" s="120">
        <f>'Pseudo-load coefficients'!X285</f>
        <v>1.2693654086521537</v>
      </c>
      <c r="Y95" s="120">
        <f>'Pseudo-load coefficients'!Y285</f>
        <v>1.2693654086521537</v>
      </c>
      <c r="AQ95" s="3"/>
    </row>
    <row r="96" spans="5:43" x14ac:dyDescent="0.3">
      <c r="E96" s="32"/>
      <c r="F96" t="s">
        <v>194</v>
      </c>
      <c r="G96" t="s">
        <v>283</v>
      </c>
      <c r="J96" s="120">
        <f>'Pseudo-load coefficients'!J286</f>
        <v>1.4123467660372275</v>
      </c>
      <c r="K96" s="120">
        <f>'Pseudo-load coefficients'!K286</f>
        <v>1.4123467660372275</v>
      </c>
      <c r="L96" s="120">
        <f>'Pseudo-load coefficients'!L286</f>
        <v>1.6078177865602701</v>
      </c>
      <c r="M96" s="120">
        <f>'Pseudo-load coefficients'!M286</f>
        <v>1.6078177865602701</v>
      </c>
      <c r="N96" s="120">
        <f>'Pseudo-load coefficients'!N286</f>
        <v>1.2934388017820193</v>
      </c>
      <c r="O96" s="120">
        <f>'Pseudo-load coefficients'!O286</f>
        <v>0.9669148492777101</v>
      </c>
      <c r="P96" s="120">
        <f>'Pseudo-load coefficients'!P286</f>
        <v>1.1036123436689118</v>
      </c>
      <c r="Q96" s="120">
        <f>'Pseudo-load coefficients'!Q286</f>
        <v>0.8372654811863175</v>
      </c>
      <c r="R96" s="120">
        <f>'Pseudo-load coefficients'!R286</f>
        <v>0.98563740474919592</v>
      </c>
      <c r="S96" s="120">
        <f>'Pseudo-load coefficients'!S286</f>
        <v>0.98563740474919592</v>
      </c>
      <c r="T96" s="120">
        <f>'Pseudo-load coefficients'!T286</f>
        <v>0.98563740474919592</v>
      </c>
      <c r="U96" s="120">
        <f>'Pseudo-load coefficients'!U286</f>
        <v>0.98563740474919592</v>
      </c>
      <c r="V96" s="120">
        <f>'Pseudo-load coefficients'!V286</f>
        <v>0.98563740474919592</v>
      </c>
      <c r="W96" s="120">
        <f>'Pseudo-load coefficients'!W286</f>
        <v>0.98563740474919592</v>
      </c>
      <c r="X96" s="120">
        <f>'Pseudo-load coefficients'!X286</f>
        <v>0.98563740474919592</v>
      </c>
      <c r="Y96" s="120">
        <f>'Pseudo-load coefficients'!Y286</f>
        <v>0.98563740474919592</v>
      </c>
      <c r="AQ96" s="3"/>
    </row>
    <row r="97" spans="5:43" x14ac:dyDescent="0.3">
      <c r="E97" s="32"/>
      <c r="F97" t="s">
        <v>195</v>
      </c>
      <c r="G97" t="s">
        <v>283</v>
      </c>
      <c r="J97" s="120">
        <f>'Pseudo-load coefficients'!J287</f>
        <v>1.4123467660372275</v>
      </c>
      <c r="K97" s="120">
        <f>'Pseudo-load coefficients'!K287</f>
        <v>1.4123467660372275</v>
      </c>
      <c r="L97" s="120">
        <f>'Pseudo-load coefficients'!L287</f>
        <v>1.6078177865602701</v>
      </c>
      <c r="M97" s="120">
        <f>'Pseudo-load coefficients'!M287</f>
        <v>1.6078177865602701</v>
      </c>
      <c r="N97" s="120">
        <f>'Pseudo-load coefficients'!N287</f>
        <v>1.2934388017820193</v>
      </c>
      <c r="O97" s="120">
        <f>'Pseudo-load coefficients'!O287</f>
        <v>0.9669148492777101</v>
      </c>
      <c r="P97" s="120">
        <f>'Pseudo-load coefficients'!P287</f>
        <v>1.1036123436689118</v>
      </c>
      <c r="Q97" s="120">
        <f>'Pseudo-load coefficients'!Q287</f>
        <v>0.8372654811863175</v>
      </c>
      <c r="R97" s="120">
        <f>'Pseudo-load coefficients'!R287</f>
        <v>0.98563740474919592</v>
      </c>
      <c r="S97" s="120">
        <f>'Pseudo-load coefficients'!S287</f>
        <v>0.98563740474919592</v>
      </c>
      <c r="T97" s="120">
        <f>'Pseudo-load coefficients'!T287</f>
        <v>0.98563740474919592</v>
      </c>
      <c r="U97" s="120">
        <f>'Pseudo-load coefficients'!U287</f>
        <v>0.98563740474919592</v>
      </c>
      <c r="V97" s="120">
        <f>'Pseudo-load coefficients'!V287</f>
        <v>0.98563740474919592</v>
      </c>
      <c r="W97" s="120">
        <f>'Pseudo-load coefficients'!W287</f>
        <v>0.98563740474919592</v>
      </c>
      <c r="X97" s="120">
        <f>'Pseudo-load coefficients'!X287</f>
        <v>0.98563740474919592</v>
      </c>
      <c r="Y97" s="120">
        <f>'Pseudo-load coefficients'!Y287</f>
        <v>0.98563740474919592</v>
      </c>
      <c r="AQ97" s="3"/>
    </row>
    <row r="98" spans="5:43" x14ac:dyDescent="0.3">
      <c r="E98" s="32"/>
      <c r="F98" t="s">
        <v>196</v>
      </c>
      <c r="G98" t="s">
        <v>283</v>
      </c>
      <c r="J98" s="120">
        <f>'Pseudo-load coefficients'!J288</f>
        <v>1.8189083746122467</v>
      </c>
      <c r="K98" s="120">
        <f>'Pseudo-load coefficients'!K288</f>
        <v>1.8189083746122467</v>
      </c>
      <c r="L98" s="120">
        <f>'Pseudo-load coefficients'!L288</f>
        <v>2.0706481631494147</v>
      </c>
      <c r="M98" s="120">
        <f>'Pseudo-load coefficients'!M288</f>
        <v>2.0706481631494147</v>
      </c>
      <c r="N98" s="120">
        <f>'Pseudo-load coefficients'!N288</f>
        <v>1.665771271747106</v>
      </c>
      <c r="O98" s="120">
        <f>'Pseudo-load coefficients'!O288</f>
        <v>1.2452533323829678</v>
      </c>
      <c r="P98" s="120">
        <f>'Pseudo-load coefficients'!P288</f>
        <v>1.4213009032173627</v>
      </c>
      <c r="Q98" s="120">
        <f>'Pseudo-load coefficients'!Q288</f>
        <v>1.0789236245869949</v>
      </c>
      <c r="R98" s="120">
        <f>'Pseudo-load coefficients'!R288</f>
        <v>1.2693654086521537</v>
      </c>
      <c r="S98" s="120">
        <f>'Pseudo-load coefficients'!S288</f>
        <v>1.2693654086521537</v>
      </c>
      <c r="T98" s="120">
        <f>'Pseudo-load coefficients'!T288</f>
        <v>1.2693654086521537</v>
      </c>
      <c r="U98" s="120">
        <f>'Pseudo-load coefficients'!U288</f>
        <v>1.2693654086521537</v>
      </c>
      <c r="V98" s="120">
        <f>'Pseudo-load coefficients'!V288</f>
        <v>1.2693654086521537</v>
      </c>
      <c r="W98" s="120">
        <f>'Pseudo-load coefficients'!W288</f>
        <v>1.2693654086521537</v>
      </c>
      <c r="X98" s="120">
        <f>'Pseudo-load coefficients'!X288</f>
        <v>1.2693654086521537</v>
      </c>
      <c r="Y98" s="120">
        <f>'Pseudo-load coefficients'!Y288</f>
        <v>1.2693654086521537</v>
      </c>
      <c r="AQ98" s="3"/>
    </row>
    <row r="99" spans="5:43" x14ac:dyDescent="0.3">
      <c r="E99" s="32"/>
      <c r="F99" t="s">
        <v>197</v>
      </c>
      <c r="G99" t="s">
        <v>283</v>
      </c>
      <c r="J99" s="120">
        <f>'Pseudo-load coefficients'!J289</f>
        <v>1.4123467660372275</v>
      </c>
      <c r="K99" s="120">
        <f>'Pseudo-load coefficients'!K289</f>
        <v>1.4123467660372275</v>
      </c>
      <c r="L99" s="120">
        <f>'Pseudo-load coefficients'!L289</f>
        <v>1.6078177865602701</v>
      </c>
      <c r="M99" s="120">
        <f>'Pseudo-load coefficients'!M289</f>
        <v>1.6078177865602701</v>
      </c>
      <c r="N99" s="120">
        <f>'Pseudo-load coefficients'!N289</f>
        <v>1.2934388017820193</v>
      </c>
      <c r="O99" s="120">
        <f>'Pseudo-load coefficients'!O289</f>
        <v>0.9669148492777101</v>
      </c>
      <c r="P99" s="120">
        <f>'Pseudo-load coefficients'!P289</f>
        <v>1.1036123436689118</v>
      </c>
      <c r="Q99" s="120">
        <f>'Pseudo-load coefficients'!Q289</f>
        <v>0.8372654811863175</v>
      </c>
      <c r="R99" s="120">
        <f>'Pseudo-load coefficients'!R289</f>
        <v>0.98563740474919592</v>
      </c>
      <c r="S99" s="120">
        <f>'Pseudo-load coefficients'!S289</f>
        <v>0.98563740474919592</v>
      </c>
      <c r="T99" s="120">
        <f>'Pseudo-load coefficients'!T289</f>
        <v>0.98563740474919592</v>
      </c>
      <c r="U99" s="120">
        <f>'Pseudo-load coefficients'!U289</f>
        <v>0.98563740474919592</v>
      </c>
      <c r="V99" s="120">
        <f>'Pseudo-load coefficients'!V289</f>
        <v>0.98563740474919592</v>
      </c>
      <c r="W99" s="120">
        <f>'Pseudo-load coefficients'!W289</f>
        <v>0.98563740474919592</v>
      </c>
      <c r="X99" s="120">
        <f>'Pseudo-load coefficients'!X289</f>
        <v>0.98563740474919592</v>
      </c>
      <c r="Y99" s="120">
        <f>'Pseudo-load coefficients'!Y289</f>
        <v>0.98563740474919592</v>
      </c>
      <c r="AQ99" s="3"/>
    </row>
    <row r="100" spans="5:43" x14ac:dyDescent="0.3">
      <c r="E100" s="32"/>
      <c r="F100" t="s">
        <v>198</v>
      </c>
      <c r="G100" t="s">
        <v>283</v>
      </c>
      <c r="J100" s="120">
        <f>'Pseudo-load coefficients'!J290</f>
        <v>1.4123467660372275</v>
      </c>
      <c r="K100" s="120">
        <f>'Pseudo-load coefficients'!K290</f>
        <v>1.4123467660372275</v>
      </c>
      <c r="L100" s="120">
        <f>'Pseudo-load coefficients'!L290</f>
        <v>1.6078177865602701</v>
      </c>
      <c r="M100" s="120">
        <f>'Pseudo-load coefficients'!M290</f>
        <v>1.6078177865602701</v>
      </c>
      <c r="N100" s="120">
        <f>'Pseudo-load coefficients'!N290</f>
        <v>1.2934388017820193</v>
      </c>
      <c r="O100" s="120">
        <f>'Pseudo-load coefficients'!O290</f>
        <v>0.9669148492777101</v>
      </c>
      <c r="P100" s="120">
        <f>'Pseudo-load coefficients'!P290</f>
        <v>1.1036123436689118</v>
      </c>
      <c r="Q100" s="120">
        <f>'Pseudo-load coefficients'!Q290</f>
        <v>0.8372654811863175</v>
      </c>
      <c r="R100" s="120">
        <f>'Pseudo-load coefficients'!R290</f>
        <v>0.98563740474919592</v>
      </c>
      <c r="S100" s="120">
        <f>'Pseudo-load coefficients'!S290</f>
        <v>0.98563740474919592</v>
      </c>
      <c r="T100" s="120">
        <f>'Pseudo-load coefficients'!T290</f>
        <v>0.98563740474919592</v>
      </c>
      <c r="U100" s="120">
        <f>'Pseudo-load coefficients'!U290</f>
        <v>0.98563740474919592</v>
      </c>
      <c r="V100" s="120">
        <f>'Pseudo-load coefficients'!V290</f>
        <v>0.98563740474919592</v>
      </c>
      <c r="W100" s="120">
        <f>'Pseudo-load coefficients'!W290</f>
        <v>0.98563740474919592</v>
      </c>
      <c r="X100" s="120">
        <f>'Pseudo-load coefficients'!X290</f>
        <v>0.98563740474919592</v>
      </c>
      <c r="Y100" s="120">
        <f>'Pseudo-load coefficients'!Y290</f>
        <v>0.98563740474919592</v>
      </c>
      <c r="AQ100" s="3"/>
    </row>
    <row r="101" spans="5:43" x14ac:dyDescent="0.3">
      <c r="E101" s="32"/>
      <c r="F101" s="37" t="s">
        <v>199</v>
      </c>
      <c r="G101" s="37" t="s">
        <v>283</v>
      </c>
      <c r="H101" s="37"/>
      <c r="I101" s="37"/>
      <c r="J101" s="125">
        <f>'Pseudo-load coefficients'!J291</f>
        <v>1.4123467660372275</v>
      </c>
      <c r="K101" s="125">
        <f>'Pseudo-load coefficients'!K291</f>
        <v>1.4123467660372275</v>
      </c>
      <c r="L101" s="125">
        <f>'Pseudo-load coefficients'!L291</f>
        <v>1.6078177865602701</v>
      </c>
      <c r="M101" s="125">
        <f>'Pseudo-load coefficients'!M291</f>
        <v>1.6078177865602701</v>
      </c>
      <c r="N101" s="125">
        <f>'Pseudo-load coefficients'!N291</f>
        <v>1.2934388017820193</v>
      </c>
      <c r="O101" s="125">
        <f>'Pseudo-load coefficients'!O291</f>
        <v>0.9669148492777101</v>
      </c>
      <c r="P101" s="125">
        <f>'Pseudo-load coefficients'!P291</f>
        <v>1.1036123436689118</v>
      </c>
      <c r="Q101" s="125">
        <f>'Pseudo-load coefficients'!Q291</f>
        <v>0.8372654811863175</v>
      </c>
      <c r="R101" s="125">
        <f>'Pseudo-load coefficients'!R291</f>
        <v>0.98563740474919592</v>
      </c>
      <c r="S101" s="125">
        <f>'Pseudo-load coefficients'!S291</f>
        <v>0.98563740474919592</v>
      </c>
      <c r="T101" s="125">
        <f>'Pseudo-load coefficients'!T291</f>
        <v>0.98563740474919592</v>
      </c>
      <c r="U101" s="125">
        <f>'Pseudo-load coefficients'!U291</f>
        <v>0.98563740474919592</v>
      </c>
      <c r="V101" s="125">
        <f>'Pseudo-load coefficients'!V291</f>
        <v>0.98563740474919592</v>
      </c>
      <c r="W101" s="125">
        <f>'Pseudo-load coefficients'!W291</f>
        <v>0.98563740474919592</v>
      </c>
      <c r="X101" s="125">
        <f>'Pseudo-load coefficients'!X291</f>
        <v>0.98563740474919592</v>
      </c>
      <c r="Y101" s="125">
        <f>'Pseudo-load coefficients'!Y291</f>
        <v>0.98563740474919592</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503.27668720115634</v>
      </c>
      <c r="K105" s="158">
        <f t="shared" si="10"/>
        <v>0.61946565313769852</v>
      </c>
      <c r="L105" s="158">
        <f t="shared" si="10"/>
        <v>251.16091674097396</v>
      </c>
      <c r="M105" s="158">
        <f t="shared" si="10"/>
        <v>0.19950013782834219</v>
      </c>
      <c r="N105" s="158">
        <f t="shared" si="10"/>
        <v>170.30761276069896</v>
      </c>
      <c r="O105" s="158">
        <f t="shared" si="10"/>
        <v>7.0293385098217822</v>
      </c>
      <c r="P105" s="158">
        <f t="shared" si="10"/>
        <v>354.91597846043243</v>
      </c>
      <c r="Q105" s="158">
        <f t="shared" si="10"/>
        <v>7.6862755637356841</v>
      </c>
      <c r="R105" s="158">
        <f t="shared" si="10"/>
        <v>-8.6026505035733405E-2</v>
      </c>
      <c r="S105" s="158">
        <f t="shared" si="10"/>
        <v>0</v>
      </c>
      <c r="T105" s="158">
        <f t="shared" si="10"/>
        <v>-2.7314993720417942</v>
      </c>
      <c r="U105" s="158">
        <f t="shared" si="10"/>
        <v>0</v>
      </c>
      <c r="V105" s="158">
        <f t="shared" si="10"/>
        <v>-0.44960805409428695</v>
      </c>
      <c r="W105" s="158">
        <f t="shared" si="10"/>
        <v>0</v>
      </c>
      <c r="X105" s="158">
        <f t="shared" si="10"/>
        <v>-34.595343536895633</v>
      </c>
      <c r="Y105" s="158">
        <f t="shared" si="10"/>
        <v>0</v>
      </c>
      <c r="AQ105" s="3"/>
    </row>
    <row r="106" spans="5:43" x14ac:dyDescent="0.3">
      <c r="E106" s="32"/>
      <c r="F106" t="s">
        <v>192</v>
      </c>
      <c r="G106" t="s">
        <v>172</v>
      </c>
      <c r="J106" s="89">
        <f t="shared" ref="J106:Y106" si="11">J$57 * J35 * J94 / hours_in_year / $H46</f>
        <v>620.71181960680155</v>
      </c>
      <c r="K106" s="89">
        <f t="shared" si="11"/>
        <v>0.76401244588015416</v>
      </c>
      <c r="L106" s="89">
        <f t="shared" si="11"/>
        <v>309.76707963842313</v>
      </c>
      <c r="M106" s="89">
        <f t="shared" si="11"/>
        <v>0.24605171809546417</v>
      </c>
      <c r="N106" s="89">
        <f t="shared" si="11"/>
        <v>210.04737731340938</v>
      </c>
      <c r="O106" s="89">
        <f t="shared" si="11"/>
        <v>8.6695720426241483</v>
      </c>
      <c r="P106" s="89">
        <f t="shared" si="11"/>
        <v>437.73246089114156</v>
      </c>
      <c r="Q106" s="89">
        <f t="shared" si="11"/>
        <v>6.5670472346437565</v>
      </c>
      <c r="R106" s="89">
        <f t="shared" si="11"/>
        <v>-0.10610002377042567</v>
      </c>
      <c r="S106" s="89">
        <f t="shared" si="11"/>
        <v>0</v>
      </c>
      <c r="T106" s="89">
        <f t="shared" si="11"/>
        <v>-3.3688704217631056</v>
      </c>
      <c r="U106" s="89">
        <f t="shared" si="11"/>
        <v>0</v>
      </c>
      <c r="V106" s="89">
        <f t="shared" si="11"/>
        <v>-0.55452008897680749</v>
      </c>
      <c r="W106" s="89">
        <f t="shared" si="11"/>
        <v>0</v>
      </c>
      <c r="X106" s="89">
        <f t="shared" si="11"/>
        <v>-42.667858819627746</v>
      </c>
      <c r="Y106" s="89">
        <f t="shared" si="11"/>
        <v>0</v>
      </c>
      <c r="AQ106" s="3"/>
    </row>
    <row r="107" spans="5:43" x14ac:dyDescent="0.3">
      <c r="E107" s="32"/>
      <c r="F107" t="s">
        <v>193</v>
      </c>
      <c r="G107" t="s">
        <v>172</v>
      </c>
      <c r="J107" s="89">
        <f t="shared" ref="J107:Y107" si="12">J$57 * J36 * J95 / hours_in_year / $H47</f>
        <v>190.07164367426142</v>
      </c>
      <c r="K107" s="89">
        <f t="shared" si="12"/>
        <v>0.233952531253591</v>
      </c>
      <c r="L107" s="89">
        <f t="shared" si="12"/>
        <v>94.855512853529916</v>
      </c>
      <c r="M107" s="89">
        <f t="shared" si="12"/>
        <v>7.5344875045083526E-2</v>
      </c>
      <c r="N107" s="89">
        <f t="shared" si="12"/>
        <v>64.319784148331379</v>
      </c>
      <c r="O107" s="89">
        <f t="shared" si="12"/>
        <v>2.6547582244169958</v>
      </c>
      <c r="P107" s="89">
        <f t="shared" si="12"/>
        <v>134.04050914297576</v>
      </c>
      <c r="Q107" s="89">
        <f t="shared" si="12"/>
        <v>2.010932324062956</v>
      </c>
      <c r="R107" s="89">
        <f t="shared" si="12"/>
        <v>-3.2489482679253355E-2</v>
      </c>
      <c r="S107" s="89">
        <f t="shared" si="12"/>
        <v>0</v>
      </c>
      <c r="T107" s="89">
        <f t="shared" si="12"/>
        <v>-1.0316006851548911</v>
      </c>
      <c r="U107" s="89">
        <f t="shared" si="12"/>
        <v>0</v>
      </c>
      <c r="V107" s="89">
        <f t="shared" si="12"/>
        <v>-0.16980270301439668</v>
      </c>
      <c r="W107" s="89">
        <f t="shared" si="12"/>
        <v>0</v>
      </c>
      <c r="X107" s="89">
        <f t="shared" si="12"/>
        <v>-13.065564085835089</v>
      </c>
      <c r="Y107" s="89">
        <f t="shared" si="12"/>
        <v>0</v>
      </c>
      <c r="AQ107" s="3"/>
    </row>
    <row r="108" spans="5:43" x14ac:dyDescent="0.3">
      <c r="E108" s="32"/>
      <c r="F108" t="s">
        <v>194</v>
      </c>
      <c r="G108" t="s">
        <v>172</v>
      </c>
      <c r="J108" s="89">
        <f t="shared" ref="J108:Y108" si="13">J$57 * J37 * J96 / hours_in_year / $H48</f>
        <v>145.00018966332138</v>
      </c>
      <c r="K108" s="89">
        <f t="shared" si="13"/>
        <v>0.1784756565904235</v>
      </c>
      <c r="L108" s="89">
        <f t="shared" si="13"/>
        <v>72.362542294550408</v>
      </c>
      <c r="M108" s="89">
        <f t="shared" si="13"/>
        <v>5.7478437922172686E-2</v>
      </c>
      <c r="N108" s="89">
        <f t="shared" si="13"/>
        <v>49.067713207106223</v>
      </c>
      <c r="O108" s="89">
        <f t="shared" si="13"/>
        <v>2.0252386868944279</v>
      </c>
      <c r="P108" s="89">
        <f t="shared" si="13"/>
        <v>102.25564883107057</v>
      </c>
      <c r="Q108" s="89">
        <f t="shared" si="13"/>
        <v>1.5331712313530703</v>
      </c>
      <c r="R108" s="89">
        <f t="shared" si="13"/>
        <v>-2.4785291795700243E-2</v>
      </c>
      <c r="S108" s="89">
        <f t="shared" si="13"/>
        <v>0</v>
      </c>
      <c r="T108" s="89">
        <f t="shared" si="13"/>
        <v>-0.78697848933542536</v>
      </c>
      <c r="U108" s="89">
        <f t="shared" si="13"/>
        <v>0</v>
      </c>
      <c r="V108" s="89">
        <f t="shared" si="13"/>
        <v>-0.12953759785771909</v>
      </c>
      <c r="W108" s="89">
        <f t="shared" si="13"/>
        <v>0</v>
      </c>
      <c r="X108" s="89">
        <f t="shared" si="13"/>
        <v>-9.967343018041749</v>
      </c>
      <c r="Y108" s="89">
        <f t="shared" si="13"/>
        <v>0</v>
      </c>
      <c r="AQ108" s="3"/>
    </row>
    <row r="109" spans="5:43" x14ac:dyDescent="0.3">
      <c r="E109" s="32"/>
      <c r="F109" t="s">
        <v>195</v>
      </c>
      <c r="G109" t="s">
        <v>172</v>
      </c>
      <c r="J109" s="89">
        <f t="shared" ref="J109:Y109" si="14">J$57 * J38 * J97 / hours_in_year / $H49</f>
        <v>144.15798139809394</v>
      </c>
      <c r="K109" s="89">
        <f t="shared" si="14"/>
        <v>0.17743901192484504</v>
      </c>
      <c r="L109" s="89">
        <f t="shared" si="14"/>
        <v>71.942237111813427</v>
      </c>
      <c r="M109" s="89">
        <f t="shared" si="14"/>
        <v>5.7144584458926763E-2</v>
      </c>
      <c r="N109" s="89">
        <f t="shared" si="14"/>
        <v>48.782711968729998</v>
      </c>
      <c r="O109" s="89">
        <f t="shared" si="14"/>
        <v>2.0134754418592227</v>
      </c>
      <c r="P109" s="89">
        <f t="shared" si="14"/>
        <v>101.66171476235186</v>
      </c>
      <c r="Q109" s="89">
        <f t="shared" si="14"/>
        <v>1.5242660741525684</v>
      </c>
      <c r="R109" s="89">
        <f t="shared" si="14"/>
        <v>-2.4641330759132767E-2</v>
      </c>
      <c r="S109" s="89">
        <f t="shared" si="14"/>
        <v>0</v>
      </c>
      <c r="T109" s="89">
        <f t="shared" si="14"/>
        <v>-0.78240746229185076</v>
      </c>
      <c r="U109" s="89">
        <f t="shared" si="14"/>
        <v>0</v>
      </c>
      <c r="V109" s="89">
        <f t="shared" si="14"/>
        <v>-0.12878520135515731</v>
      </c>
      <c r="W109" s="89">
        <f t="shared" si="14"/>
        <v>0</v>
      </c>
      <c r="X109" s="89">
        <f t="shared" si="14"/>
        <v>-9.9094494477530262</v>
      </c>
      <c r="Y109" s="89">
        <f t="shared" si="14"/>
        <v>0</v>
      </c>
      <c r="AQ109" s="3"/>
    </row>
    <row r="110" spans="5:43" x14ac:dyDescent="0.3">
      <c r="E110" s="32"/>
      <c r="F110" t="s">
        <v>196</v>
      </c>
      <c r="G110" t="s">
        <v>172</v>
      </c>
      <c r="J110" s="89">
        <f t="shared" ref="J110:Y110" si="15">J$57 * J39 * J98 / hours_in_year / $H50</f>
        <v>418.23145231123516</v>
      </c>
      <c r="K110" s="89">
        <f t="shared" si="15"/>
        <v>0.51478645118555821</v>
      </c>
      <c r="L110" s="89">
        <f t="shared" si="15"/>
        <v>208.71897634792211</v>
      </c>
      <c r="M110" s="89">
        <f t="shared" si="15"/>
        <v>0.16578799396461982</v>
      </c>
      <c r="N110" s="89">
        <f t="shared" si="15"/>
        <v>141.52851112711531</v>
      </c>
      <c r="O110" s="89">
        <f t="shared" si="15"/>
        <v>5.8414993750247035</v>
      </c>
      <c r="P110" s="89">
        <f t="shared" si="15"/>
        <v>294.9411901939348</v>
      </c>
      <c r="Q110" s="89">
        <f t="shared" si="15"/>
        <v>4.4248322902589097</v>
      </c>
      <c r="R110" s="89">
        <f t="shared" si="15"/>
        <v>-7.1489482929246048E-2</v>
      </c>
      <c r="S110" s="89">
        <f t="shared" si="15"/>
        <v>0</v>
      </c>
      <c r="T110" s="89">
        <f t="shared" si="15"/>
        <v>-2.2699222483549231</v>
      </c>
      <c r="U110" s="89">
        <f t="shared" si="15"/>
        <v>0</v>
      </c>
      <c r="V110" s="89">
        <f t="shared" si="15"/>
        <v>-0.37363190908050858</v>
      </c>
      <c r="W110" s="89">
        <f t="shared" si="15"/>
        <v>0</v>
      </c>
      <c r="X110" s="89">
        <f t="shared" si="15"/>
        <v>-28.749316506406853</v>
      </c>
      <c r="Y110" s="89">
        <f t="shared" si="15"/>
        <v>0</v>
      </c>
      <c r="AQ110" s="3"/>
    </row>
    <row r="111" spans="5:43" x14ac:dyDescent="0.3">
      <c r="E111" s="32"/>
      <c r="F111" t="s">
        <v>197</v>
      </c>
      <c r="G111" t="s">
        <v>172</v>
      </c>
      <c r="J111" s="89">
        <f t="shared" ref="J111:Y111" si="16">J$57 * J40 * J99 / hours_in_year / $H51</f>
        <v>460.87577226296224</v>
      </c>
      <c r="K111" s="89">
        <f t="shared" si="16"/>
        <v>0.56727585151605875</v>
      </c>
      <c r="L111" s="89">
        <f t="shared" si="16"/>
        <v>230.0006823463369</v>
      </c>
      <c r="M111" s="89">
        <f t="shared" si="16"/>
        <v>0.1826923090746202</v>
      </c>
      <c r="N111" s="89">
        <f t="shared" si="16"/>
        <v>155.95924577761426</v>
      </c>
      <c r="O111" s="89">
        <f t="shared" si="16"/>
        <v>6.4371187789928905</v>
      </c>
      <c r="P111" s="89">
        <f t="shared" si="16"/>
        <v>325.01441020660258</v>
      </c>
      <c r="Q111" s="89">
        <f t="shared" si="16"/>
        <v>4.8731072483551499</v>
      </c>
      <c r="R111" s="89">
        <f t="shared" si="16"/>
        <v>-7.877879693557191E-2</v>
      </c>
      <c r="S111" s="89">
        <f t="shared" si="16"/>
        <v>0</v>
      </c>
      <c r="T111" s="89">
        <f t="shared" si="16"/>
        <v>-2.501371342126943</v>
      </c>
      <c r="U111" s="89">
        <f t="shared" si="16"/>
        <v>0</v>
      </c>
      <c r="V111" s="89">
        <f t="shared" si="16"/>
        <v>-0.41172870593056171</v>
      </c>
      <c r="W111" s="89">
        <f t="shared" si="16"/>
        <v>0</v>
      </c>
      <c r="X111" s="89">
        <f t="shared" si="16"/>
        <v>0</v>
      </c>
      <c r="Y111" s="89">
        <f t="shared" si="16"/>
        <v>0</v>
      </c>
      <c r="AQ111" s="3"/>
    </row>
    <row r="112" spans="5:43" x14ac:dyDescent="0.3">
      <c r="E112" s="32"/>
      <c r="F112" t="s">
        <v>198</v>
      </c>
      <c r="G112" t="s">
        <v>172</v>
      </c>
      <c r="J112" s="89">
        <f t="shared" ref="J112:Y112" si="17">J$57 * J41 * J100 / hours_in_year / $H52</f>
        <v>453.96479535930018</v>
      </c>
      <c r="K112" s="89">
        <f t="shared" si="17"/>
        <v>0.5587693720181609</v>
      </c>
      <c r="L112" s="89">
        <f t="shared" si="17"/>
        <v>226.55174990253053</v>
      </c>
      <c r="M112" s="89">
        <f t="shared" si="17"/>
        <v>0.17995278054116759</v>
      </c>
      <c r="N112" s="89">
        <f t="shared" si="17"/>
        <v>153.62058792153007</v>
      </c>
      <c r="O112" s="89">
        <f t="shared" si="17"/>
        <v>6.340592161875847</v>
      </c>
      <c r="P112" s="89">
        <f t="shared" si="17"/>
        <v>0</v>
      </c>
      <c r="Q112" s="89">
        <f t="shared" si="17"/>
        <v>4.8000334751839384</v>
      </c>
      <c r="R112" s="89">
        <f t="shared" si="17"/>
        <v>-7.7597484141786396E-2</v>
      </c>
      <c r="S112" s="89">
        <f t="shared" si="17"/>
        <v>0</v>
      </c>
      <c r="T112" s="89">
        <f t="shared" si="17"/>
        <v>-2.4638624935102316</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444.38572169575531</v>
      </c>
      <c r="K113" s="82">
        <f t="shared" si="18"/>
        <v>0.54697882563612632</v>
      </c>
      <c r="L113" s="82">
        <f t="shared" si="18"/>
        <v>221.771300133945</v>
      </c>
      <c r="M113" s="82">
        <f t="shared" si="18"/>
        <v>0.17615561177745487</v>
      </c>
      <c r="N113" s="82">
        <f t="shared" si="18"/>
        <v>150.37905258006657</v>
      </c>
      <c r="O113" s="82">
        <f t="shared" si="18"/>
        <v>0</v>
      </c>
      <c r="P113" s="82">
        <f t="shared" si="18"/>
        <v>0</v>
      </c>
      <c r="Q113" s="82">
        <f t="shared" si="18"/>
        <v>4.6987483651571207</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192</v>
      </c>
      <c r="G117" t="s">
        <v>283</v>
      </c>
      <c r="J117" s="120">
        <f>'Pseudo-load coefficients'!J295</f>
        <v>7.2607033658463466E-2</v>
      </c>
      <c r="K117" s="120">
        <f>'Pseudo-load coefficients'!K295</f>
        <v>7.2607033658463466E-2</v>
      </c>
      <c r="L117" s="120">
        <f>'Pseudo-load coefficients'!L295</f>
        <v>8.2655961660891911E-2</v>
      </c>
      <c r="M117" s="120">
        <f>'Pseudo-load coefficients'!M295</f>
        <v>8.2655961660891911E-2</v>
      </c>
      <c r="N117" s="120">
        <f>'Pseudo-load coefficients'!N295</f>
        <v>6.6494119485720066E-2</v>
      </c>
      <c r="O117" s="120">
        <f>'Pseudo-load coefficients'!O295</f>
        <v>4.9707919255096253E-2</v>
      </c>
      <c r="P117" s="120">
        <f>'Pseudo-load coefficients'!P295</f>
        <v>5.6735371588306036E-2</v>
      </c>
      <c r="Q117" s="120">
        <f>'Pseudo-load coefficients'!Q295</f>
        <v>4.9561747315186651E-2</v>
      </c>
      <c r="R117" s="120">
        <f>'Pseudo-load coefficients'!R295</f>
        <v>5.0670423116031767E-2</v>
      </c>
      <c r="S117" s="120">
        <f>'Pseudo-load coefficients'!S295</f>
        <v>5.0670423116031767E-2</v>
      </c>
      <c r="T117" s="120">
        <f>'Pseudo-load coefficients'!T295</f>
        <v>5.0670423116031767E-2</v>
      </c>
      <c r="U117" s="120">
        <f>'Pseudo-load coefficients'!U295</f>
        <v>5.0670423116031767E-2</v>
      </c>
      <c r="V117" s="120">
        <f>'Pseudo-load coefficients'!V295</f>
        <v>5.0670423116031767E-2</v>
      </c>
      <c r="W117" s="120">
        <f>'Pseudo-load coefficients'!W295</f>
        <v>5.0670423116031767E-2</v>
      </c>
      <c r="X117" s="120">
        <f>'Pseudo-load coefficients'!X295</f>
        <v>5.0670423116031767E-2</v>
      </c>
      <c r="Y117" s="120">
        <f>'Pseudo-load coefficients'!Y295</f>
        <v>5.0670423116031767E-2</v>
      </c>
      <c r="AQ117" s="3"/>
    </row>
    <row r="118" spans="5:43" x14ac:dyDescent="0.3">
      <c r="E118" s="32"/>
      <c r="F118" t="s">
        <v>193</v>
      </c>
      <c r="G118" t="s">
        <v>283</v>
      </c>
      <c r="J118" s="120">
        <f>'Pseudo-load coefficients'!J296</f>
        <v>7.2607033658463466E-2</v>
      </c>
      <c r="K118" s="120">
        <f>'Pseudo-load coefficients'!K296</f>
        <v>7.2607033658463466E-2</v>
      </c>
      <c r="L118" s="120">
        <f>'Pseudo-load coefficients'!L296</f>
        <v>8.2655961660891911E-2</v>
      </c>
      <c r="M118" s="120">
        <f>'Pseudo-load coefficients'!M296</f>
        <v>8.2655961660891911E-2</v>
      </c>
      <c r="N118" s="120">
        <f>'Pseudo-load coefficients'!N296</f>
        <v>6.6494119485720066E-2</v>
      </c>
      <c r="O118" s="120">
        <f>'Pseudo-load coefficients'!O296</f>
        <v>4.9707919255096253E-2</v>
      </c>
      <c r="P118" s="120">
        <f>'Pseudo-load coefficients'!P296</f>
        <v>5.6735371588306036E-2</v>
      </c>
      <c r="Q118" s="120">
        <f>'Pseudo-load coefficients'!Q296</f>
        <v>4.9561747315186651E-2</v>
      </c>
      <c r="R118" s="120">
        <f>'Pseudo-load coefficients'!R296</f>
        <v>5.0670423116031767E-2</v>
      </c>
      <c r="S118" s="120">
        <f>'Pseudo-load coefficients'!S296</f>
        <v>5.0670423116031767E-2</v>
      </c>
      <c r="T118" s="120">
        <f>'Pseudo-load coefficients'!T296</f>
        <v>5.0670423116031767E-2</v>
      </c>
      <c r="U118" s="120">
        <f>'Pseudo-load coefficients'!U296</f>
        <v>5.0670423116031767E-2</v>
      </c>
      <c r="V118" s="120">
        <f>'Pseudo-load coefficients'!V296</f>
        <v>5.0670423116031767E-2</v>
      </c>
      <c r="W118" s="120">
        <f>'Pseudo-load coefficients'!W296</f>
        <v>5.0670423116031767E-2</v>
      </c>
      <c r="X118" s="120">
        <f>'Pseudo-load coefficients'!X296</f>
        <v>5.0670423116031767E-2</v>
      </c>
      <c r="Y118" s="120">
        <f>'Pseudo-load coefficients'!Y296</f>
        <v>5.0670423116031767E-2</v>
      </c>
      <c r="AQ118" s="3"/>
    </row>
    <row r="119" spans="5:43" x14ac:dyDescent="0.3">
      <c r="E119" s="32"/>
      <c r="F119" t="s">
        <v>194</v>
      </c>
      <c r="G119" t="s">
        <v>283</v>
      </c>
      <c r="J119" s="120">
        <f>'Pseudo-load coefficients'!J297</f>
        <v>0.19213208303773963</v>
      </c>
      <c r="K119" s="120">
        <f>'Pseudo-load coefficients'!K297</f>
        <v>0.19213208303773963</v>
      </c>
      <c r="L119" s="120">
        <f>'Pseudo-load coefficients'!L297</f>
        <v>0.21872346643572801</v>
      </c>
      <c r="M119" s="120">
        <f>'Pseudo-load coefficients'!M297</f>
        <v>0.21872346643572801</v>
      </c>
      <c r="N119" s="120">
        <f>'Pseudo-load coefficients'!N297</f>
        <v>0.17595614423042263</v>
      </c>
      <c r="O119" s="120">
        <f>'Pseudo-load coefficients'!O297</f>
        <v>0.13153665132331369</v>
      </c>
      <c r="P119" s="120">
        <f>'Pseudo-load coefficients'!P297</f>
        <v>0.15013263283082473</v>
      </c>
      <c r="Q119" s="120">
        <f>'Pseudo-load coefficients'!Q297</f>
        <v>0.13114985244335112</v>
      </c>
      <c r="R119" s="120">
        <f>'Pseudo-load coefficients'!R297</f>
        <v>0.13408362043106281</v>
      </c>
      <c r="S119" s="120">
        <f>'Pseudo-load coefficients'!S297</f>
        <v>0.13408362043106281</v>
      </c>
      <c r="T119" s="120">
        <f>'Pseudo-load coefficients'!T297</f>
        <v>0.13408362043106281</v>
      </c>
      <c r="U119" s="120">
        <f>'Pseudo-load coefficients'!U297</f>
        <v>0.13408362043106281</v>
      </c>
      <c r="V119" s="120">
        <f>'Pseudo-load coefficients'!V297</f>
        <v>0.13408362043106281</v>
      </c>
      <c r="W119" s="120">
        <f>'Pseudo-load coefficients'!W297</f>
        <v>0.13408362043106281</v>
      </c>
      <c r="X119" s="120">
        <f>'Pseudo-load coefficients'!X297</f>
        <v>0.13408362043106281</v>
      </c>
      <c r="Y119" s="120">
        <f>'Pseudo-load coefficients'!Y297</f>
        <v>0.13408362043106281</v>
      </c>
      <c r="AQ119" s="3"/>
    </row>
    <row r="120" spans="5:43" x14ac:dyDescent="0.3">
      <c r="E120" s="32"/>
      <c r="F120" t="s">
        <v>195</v>
      </c>
      <c r="G120" t="s">
        <v>283</v>
      </c>
      <c r="J120" s="120">
        <f>'Pseudo-load coefficients'!J298</f>
        <v>0.19213208303773963</v>
      </c>
      <c r="K120" s="120">
        <f>'Pseudo-load coefficients'!K298</f>
        <v>0.19213208303773963</v>
      </c>
      <c r="L120" s="120">
        <f>'Pseudo-load coefficients'!L298</f>
        <v>0.21872346643572801</v>
      </c>
      <c r="M120" s="120">
        <f>'Pseudo-load coefficients'!M298</f>
        <v>0.21872346643572801</v>
      </c>
      <c r="N120" s="120">
        <f>'Pseudo-load coefficients'!N298</f>
        <v>0.17595614423042263</v>
      </c>
      <c r="O120" s="120">
        <f>'Pseudo-load coefficients'!O298</f>
        <v>0.13153665132331369</v>
      </c>
      <c r="P120" s="120">
        <f>'Pseudo-load coefficients'!P298</f>
        <v>0.15013263283082473</v>
      </c>
      <c r="Q120" s="120">
        <f>'Pseudo-load coefficients'!Q298</f>
        <v>0.13114985244335112</v>
      </c>
      <c r="R120" s="120">
        <f>'Pseudo-load coefficients'!R298</f>
        <v>0.13408362043106281</v>
      </c>
      <c r="S120" s="120">
        <f>'Pseudo-load coefficients'!S298</f>
        <v>0.13408362043106281</v>
      </c>
      <c r="T120" s="120">
        <f>'Pseudo-load coefficients'!T298</f>
        <v>0.13408362043106281</v>
      </c>
      <c r="U120" s="120">
        <f>'Pseudo-load coefficients'!U298</f>
        <v>0.13408362043106281</v>
      </c>
      <c r="V120" s="120">
        <f>'Pseudo-load coefficients'!V298</f>
        <v>0.13408362043106281</v>
      </c>
      <c r="W120" s="120">
        <f>'Pseudo-load coefficients'!W298</f>
        <v>0.13408362043106281</v>
      </c>
      <c r="X120" s="120">
        <f>'Pseudo-load coefficients'!X298</f>
        <v>0.13408362043106281</v>
      </c>
      <c r="Y120" s="120">
        <f>'Pseudo-load coefficients'!Y298</f>
        <v>0.13408362043106281</v>
      </c>
      <c r="AQ120" s="3"/>
    </row>
    <row r="121" spans="5:43" x14ac:dyDescent="0.3">
      <c r="E121" s="32"/>
      <c r="F121" t="s">
        <v>196</v>
      </c>
      <c r="G121" t="s">
        <v>283</v>
      </c>
      <c r="J121" s="120">
        <f>'Pseudo-load coefficients'!J299</f>
        <v>7.2607033658463466E-2</v>
      </c>
      <c r="K121" s="120">
        <f>'Pseudo-load coefficients'!K299</f>
        <v>7.2607033658463466E-2</v>
      </c>
      <c r="L121" s="120">
        <f>'Pseudo-load coefficients'!L299</f>
        <v>8.2655961660891911E-2</v>
      </c>
      <c r="M121" s="120">
        <f>'Pseudo-load coefficients'!M299</f>
        <v>8.2655961660891911E-2</v>
      </c>
      <c r="N121" s="120">
        <f>'Pseudo-load coefficients'!N299</f>
        <v>6.6494119485720066E-2</v>
      </c>
      <c r="O121" s="120">
        <f>'Pseudo-load coefficients'!O299</f>
        <v>4.9707919255096253E-2</v>
      </c>
      <c r="P121" s="120">
        <f>'Pseudo-load coefficients'!P299</f>
        <v>5.6735371588306036E-2</v>
      </c>
      <c r="Q121" s="120">
        <f>'Pseudo-load coefficients'!Q299</f>
        <v>4.9561747315186651E-2</v>
      </c>
      <c r="R121" s="120">
        <f>'Pseudo-load coefficients'!R299</f>
        <v>5.0670423116031767E-2</v>
      </c>
      <c r="S121" s="120">
        <f>'Pseudo-load coefficients'!S299</f>
        <v>5.0670423116031767E-2</v>
      </c>
      <c r="T121" s="120">
        <f>'Pseudo-load coefficients'!T299</f>
        <v>5.0670423116031767E-2</v>
      </c>
      <c r="U121" s="120">
        <f>'Pseudo-load coefficients'!U299</f>
        <v>5.0670423116031767E-2</v>
      </c>
      <c r="V121" s="120">
        <f>'Pseudo-load coefficients'!V299</f>
        <v>5.0670423116031767E-2</v>
      </c>
      <c r="W121" s="120">
        <f>'Pseudo-load coefficients'!W299</f>
        <v>5.0670423116031767E-2</v>
      </c>
      <c r="X121" s="120">
        <f>'Pseudo-load coefficients'!X299</f>
        <v>5.0670423116031767E-2</v>
      </c>
      <c r="Y121" s="120">
        <f>'Pseudo-load coefficients'!Y299</f>
        <v>5.0670423116031767E-2</v>
      </c>
      <c r="AQ121" s="3"/>
    </row>
    <row r="122" spans="5:43" x14ac:dyDescent="0.3">
      <c r="E122" s="32"/>
      <c r="F122" t="s">
        <v>197</v>
      </c>
      <c r="G122" t="s">
        <v>283</v>
      </c>
      <c r="J122" s="120">
        <f>'Pseudo-load coefficients'!J300</f>
        <v>0.19213208303773963</v>
      </c>
      <c r="K122" s="120">
        <f>'Pseudo-load coefficients'!K300</f>
        <v>0.19213208303773963</v>
      </c>
      <c r="L122" s="120">
        <f>'Pseudo-load coefficients'!L300</f>
        <v>0.21872346643572801</v>
      </c>
      <c r="M122" s="120">
        <f>'Pseudo-load coefficients'!M300</f>
        <v>0.21872346643572801</v>
      </c>
      <c r="N122" s="120">
        <f>'Pseudo-load coefficients'!N300</f>
        <v>0.17595614423042263</v>
      </c>
      <c r="O122" s="120">
        <f>'Pseudo-load coefficients'!O300</f>
        <v>0.13153665132331369</v>
      </c>
      <c r="P122" s="120">
        <f>'Pseudo-load coefficients'!P300</f>
        <v>0.15013263283082473</v>
      </c>
      <c r="Q122" s="120">
        <f>'Pseudo-load coefficients'!Q300</f>
        <v>0.13114985244335112</v>
      </c>
      <c r="R122" s="120">
        <f>'Pseudo-load coefficients'!R300</f>
        <v>0.13408362043106281</v>
      </c>
      <c r="S122" s="120">
        <f>'Pseudo-load coefficients'!S300</f>
        <v>0.13408362043106281</v>
      </c>
      <c r="T122" s="120">
        <f>'Pseudo-load coefficients'!T300</f>
        <v>0.13408362043106281</v>
      </c>
      <c r="U122" s="120">
        <f>'Pseudo-load coefficients'!U300</f>
        <v>0.13408362043106281</v>
      </c>
      <c r="V122" s="120">
        <f>'Pseudo-load coefficients'!V300</f>
        <v>0.13408362043106281</v>
      </c>
      <c r="W122" s="120">
        <f>'Pseudo-load coefficients'!W300</f>
        <v>0.13408362043106281</v>
      </c>
      <c r="X122" s="120">
        <f>'Pseudo-load coefficients'!X300</f>
        <v>0.13408362043106281</v>
      </c>
      <c r="Y122" s="120">
        <f>'Pseudo-load coefficients'!Y300</f>
        <v>0.13408362043106281</v>
      </c>
      <c r="AQ122" s="3"/>
    </row>
    <row r="123" spans="5:43" x14ac:dyDescent="0.3">
      <c r="E123" s="32"/>
      <c r="F123" t="s">
        <v>198</v>
      </c>
      <c r="G123" t="s">
        <v>283</v>
      </c>
      <c r="J123" s="120">
        <f>'Pseudo-load coefficients'!J301</f>
        <v>0.19213208303773963</v>
      </c>
      <c r="K123" s="120">
        <f>'Pseudo-load coefficients'!K301</f>
        <v>0.19213208303773963</v>
      </c>
      <c r="L123" s="120">
        <f>'Pseudo-load coefficients'!L301</f>
        <v>0.21872346643572801</v>
      </c>
      <c r="M123" s="120">
        <f>'Pseudo-load coefficients'!M301</f>
        <v>0.21872346643572801</v>
      </c>
      <c r="N123" s="120">
        <f>'Pseudo-load coefficients'!N301</f>
        <v>0.17595614423042263</v>
      </c>
      <c r="O123" s="120">
        <f>'Pseudo-load coefficients'!O301</f>
        <v>0.13153665132331369</v>
      </c>
      <c r="P123" s="120">
        <f>'Pseudo-load coefficients'!P301</f>
        <v>0.15013263283082473</v>
      </c>
      <c r="Q123" s="120">
        <f>'Pseudo-load coefficients'!Q301</f>
        <v>0.13114985244335112</v>
      </c>
      <c r="R123" s="120">
        <f>'Pseudo-load coefficients'!R301</f>
        <v>0.13408362043106281</v>
      </c>
      <c r="S123" s="120">
        <f>'Pseudo-load coefficients'!S301</f>
        <v>0.13408362043106281</v>
      </c>
      <c r="T123" s="120">
        <f>'Pseudo-load coefficients'!T301</f>
        <v>0.13408362043106281</v>
      </c>
      <c r="U123" s="120">
        <f>'Pseudo-load coefficients'!U301</f>
        <v>0.13408362043106281</v>
      </c>
      <c r="V123" s="120">
        <f>'Pseudo-load coefficients'!V301</f>
        <v>0.13408362043106281</v>
      </c>
      <c r="W123" s="120">
        <f>'Pseudo-load coefficients'!W301</f>
        <v>0.13408362043106281</v>
      </c>
      <c r="X123" s="120">
        <f>'Pseudo-load coefficients'!X301</f>
        <v>0.13408362043106281</v>
      </c>
      <c r="Y123" s="120">
        <f>'Pseudo-load coefficients'!Y301</f>
        <v>0.13408362043106281</v>
      </c>
      <c r="AQ123" s="3"/>
    </row>
    <row r="124" spans="5:43" x14ac:dyDescent="0.3">
      <c r="E124" s="32"/>
      <c r="F124" s="37" t="s">
        <v>199</v>
      </c>
      <c r="G124" s="37" t="s">
        <v>283</v>
      </c>
      <c r="H124" s="37"/>
      <c r="I124" s="37"/>
      <c r="J124" s="125">
        <f>'Pseudo-load coefficients'!J302</f>
        <v>0.19213208303773963</v>
      </c>
      <c r="K124" s="125">
        <f>'Pseudo-load coefficients'!K302</f>
        <v>0.19213208303773963</v>
      </c>
      <c r="L124" s="125">
        <f>'Pseudo-load coefficients'!L302</f>
        <v>0.21872346643572801</v>
      </c>
      <c r="M124" s="125">
        <f>'Pseudo-load coefficients'!M302</f>
        <v>0.21872346643572801</v>
      </c>
      <c r="N124" s="125">
        <f>'Pseudo-load coefficients'!N302</f>
        <v>0.17595614423042263</v>
      </c>
      <c r="O124" s="125">
        <f>'Pseudo-load coefficients'!O302</f>
        <v>0.13153665132331369</v>
      </c>
      <c r="P124" s="125">
        <f>'Pseudo-load coefficients'!P302</f>
        <v>0.15013263283082473</v>
      </c>
      <c r="Q124" s="125">
        <f>'Pseudo-load coefficients'!Q302</f>
        <v>0.13114985244335112</v>
      </c>
      <c r="R124" s="125">
        <f>'Pseudo-load coefficients'!R302</f>
        <v>0.13408362043106281</v>
      </c>
      <c r="S124" s="125">
        <f>'Pseudo-load coefficients'!S302</f>
        <v>0.13408362043106281</v>
      </c>
      <c r="T124" s="125">
        <f>'Pseudo-load coefficients'!T302</f>
        <v>0.13408362043106281</v>
      </c>
      <c r="U124" s="125">
        <f>'Pseudo-load coefficients'!U302</f>
        <v>0.13408362043106281</v>
      </c>
      <c r="V124" s="125">
        <f>'Pseudo-load coefficients'!V302</f>
        <v>0.13408362043106281</v>
      </c>
      <c r="W124" s="125">
        <f>'Pseudo-load coefficients'!W302</f>
        <v>0.13408362043106281</v>
      </c>
      <c r="X124" s="125">
        <f>'Pseudo-load coefficients'!X302</f>
        <v>0.13408362043106281</v>
      </c>
      <c r="Y124" s="125">
        <f>'Pseudo-load coefficients'!Y302</f>
        <v>0.13408362043106281</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192</v>
      </c>
      <c r="G129" t="s">
        <v>172</v>
      </c>
      <c r="J129" s="89">
        <f t="shared" ref="J129:Y129" si="20">J$58 * J35 * J117 / hours_in_year / $H46</f>
        <v>40.983418561465378</v>
      </c>
      <c r="K129" s="89">
        <f t="shared" si="20"/>
        <v>0.11772411525724706</v>
      </c>
      <c r="L129" s="89">
        <f t="shared" si="20"/>
        <v>12.660595711591602</v>
      </c>
      <c r="M129" s="89">
        <f t="shared" si="20"/>
        <v>2.9990413417580276E-2</v>
      </c>
      <c r="N129" s="89">
        <f t="shared" si="20"/>
        <v>8.999692913606399</v>
      </c>
      <c r="O129" s="89">
        <f t="shared" si="20"/>
        <v>0.36505244083599375</v>
      </c>
      <c r="P129" s="89">
        <f t="shared" si="20"/>
        <v>23.068538981738875</v>
      </c>
      <c r="Q129" s="89">
        <f t="shared" si="20"/>
        <v>1.1526481520408836</v>
      </c>
      <c r="R129" s="89">
        <f t="shared" si="20"/>
        <v>-2.0890528452032729E-3</v>
      </c>
      <c r="S129" s="89">
        <f t="shared" si="20"/>
        <v>0</v>
      </c>
      <c r="T129" s="89">
        <f t="shared" si="20"/>
        <v>-0.13478155687165358</v>
      </c>
      <c r="U129" s="89">
        <f t="shared" si="20"/>
        <v>0</v>
      </c>
      <c r="V129" s="89">
        <f t="shared" si="20"/>
        <v>-3.3323856526969189E-2</v>
      </c>
      <c r="W129" s="89">
        <f t="shared" si="20"/>
        <v>0</v>
      </c>
      <c r="X129" s="89">
        <f t="shared" si="20"/>
        <v>-2.0674043082157785</v>
      </c>
      <c r="Y129" s="89">
        <f t="shared" si="20"/>
        <v>0</v>
      </c>
      <c r="AQ129" s="3"/>
    </row>
    <row r="130" spans="3:43" x14ac:dyDescent="0.3">
      <c r="E130" s="32"/>
      <c r="F130" t="s">
        <v>193</v>
      </c>
      <c r="G130" t="s">
        <v>172</v>
      </c>
      <c r="J130" s="89">
        <f t="shared" ref="J130:Y130" si="21">J$58 * J36 * J118 / hours_in_year / $H47</f>
        <v>12.54976219770151</v>
      </c>
      <c r="K130" s="89">
        <f t="shared" si="21"/>
        <v>3.6048960854680581E-2</v>
      </c>
      <c r="L130" s="89">
        <f t="shared" si="21"/>
        <v>3.8768719408660539</v>
      </c>
      <c r="M130" s="89">
        <f t="shared" si="21"/>
        <v>9.1835325068581018E-3</v>
      </c>
      <c r="N130" s="89">
        <f t="shared" si="21"/>
        <v>2.7558463857452646</v>
      </c>
      <c r="O130" s="89">
        <f t="shared" si="21"/>
        <v>0.11178475302911418</v>
      </c>
      <c r="P130" s="89">
        <f t="shared" si="21"/>
        <v>7.0639465576802021</v>
      </c>
      <c r="Q130" s="89">
        <f t="shared" si="21"/>
        <v>0.3529588480775081</v>
      </c>
      <c r="R130" s="89">
        <f t="shared" si="21"/>
        <v>-6.3970057515854567E-4</v>
      </c>
      <c r="S130" s="89">
        <f t="shared" si="21"/>
        <v>0</v>
      </c>
      <c r="T130" s="89">
        <f t="shared" si="21"/>
        <v>-4.1272215611746044E-2</v>
      </c>
      <c r="U130" s="89">
        <f t="shared" si="21"/>
        <v>0</v>
      </c>
      <c r="V130" s="89">
        <f t="shared" si="21"/>
        <v>-1.0204284796217678E-2</v>
      </c>
      <c r="W130" s="89">
        <f t="shared" si="21"/>
        <v>0</v>
      </c>
      <c r="X130" s="89">
        <f t="shared" si="21"/>
        <v>-0.63307145536675136</v>
      </c>
      <c r="Y130" s="89">
        <f t="shared" si="21"/>
        <v>0</v>
      </c>
      <c r="AQ130" s="3"/>
    </row>
    <row r="131" spans="3:43" x14ac:dyDescent="0.3">
      <c r="E131" s="32"/>
      <c r="F131" t="s">
        <v>194</v>
      </c>
      <c r="G131" t="s">
        <v>172</v>
      </c>
      <c r="J131" s="89">
        <f t="shared" ref="J131:Y131" si="22">J$58 * J37 * J119 / hours_in_year / $H48</f>
        <v>32.627020538705096</v>
      </c>
      <c r="K131" s="89">
        <f t="shared" si="22"/>
        <v>9.3720515789538619E-2</v>
      </c>
      <c r="L131" s="89">
        <f t="shared" si="22"/>
        <v>10.079137632084617</v>
      </c>
      <c r="M131" s="89">
        <f t="shared" si="22"/>
        <v>2.3875456681880611E-2</v>
      </c>
      <c r="N131" s="89">
        <f t="shared" si="22"/>
        <v>7.1646821041513364</v>
      </c>
      <c r="O131" s="89">
        <f t="shared" si="22"/>
        <v>0.29061932613057562</v>
      </c>
      <c r="P131" s="89">
        <f t="shared" si="22"/>
        <v>18.364932003568857</v>
      </c>
      <c r="Q131" s="89">
        <f t="shared" si="22"/>
        <v>0.91762659755032683</v>
      </c>
      <c r="R131" s="89">
        <f t="shared" si="22"/>
        <v>-1.6631011389316964E-3</v>
      </c>
      <c r="S131" s="89">
        <f t="shared" si="22"/>
        <v>0</v>
      </c>
      <c r="T131" s="89">
        <f t="shared" si="22"/>
        <v>-0.10729999542851348</v>
      </c>
      <c r="U131" s="89">
        <f t="shared" si="22"/>
        <v>0</v>
      </c>
      <c r="V131" s="89">
        <f t="shared" si="22"/>
        <v>-2.6529220584750799E-2</v>
      </c>
      <c r="W131" s="89">
        <f t="shared" si="22"/>
        <v>0</v>
      </c>
      <c r="X131" s="89">
        <f t="shared" si="22"/>
        <v>-1.6458666747089381</v>
      </c>
      <c r="Y131" s="89">
        <f t="shared" si="22"/>
        <v>0</v>
      </c>
      <c r="AQ131" s="3"/>
    </row>
    <row r="132" spans="3:43" x14ac:dyDescent="0.3">
      <c r="E132" s="32"/>
      <c r="F132" t="s">
        <v>195</v>
      </c>
      <c r="G132" t="s">
        <v>172</v>
      </c>
      <c r="J132" s="89">
        <f t="shared" ref="J132:Y132" si="23">J$58 * J38 * J120 / hours_in_year / $H49</f>
        <v>32.437512190948823</v>
      </c>
      <c r="K132" s="89">
        <f t="shared" si="23"/>
        <v>9.3176156549715547E-2</v>
      </c>
      <c r="L132" s="89">
        <f t="shared" si="23"/>
        <v>10.020594722314522</v>
      </c>
      <c r="M132" s="89">
        <f t="shared" si="23"/>
        <v>2.3736780263592824E-2</v>
      </c>
      <c r="N132" s="89">
        <f t="shared" si="23"/>
        <v>7.123067300061396</v>
      </c>
      <c r="O132" s="89">
        <f t="shared" si="23"/>
        <v>0.28893131455576104</v>
      </c>
      <c r="P132" s="89">
        <f t="shared" si="23"/>
        <v>18.258262505000207</v>
      </c>
      <c r="Q132" s="89">
        <f t="shared" si="23"/>
        <v>0.91229672379882443</v>
      </c>
      <c r="R132" s="89">
        <f t="shared" si="23"/>
        <v>-1.6534413065661688E-3</v>
      </c>
      <c r="S132" s="89">
        <f t="shared" si="23"/>
        <v>0</v>
      </c>
      <c r="T132" s="89">
        <f t="shared" si="23"/>
        <v>-0.10667676215400131</v>
      </c>
      <c r="U132" s="89">
        <f t="shared" si="23"/>
        <v>0</v>
      </c>
      <c r="V132" s="89">
        <f t="shared" si="23"/>
        <v>-2.6375130242535402E-2</v>
      </c>
      <c r="W132" s="89">
        <f t="shared" si="23"/>
        <v>0</v>
      </c>
      <c r="X132" s="89">
        <f t="shared" si="23"/>
        <v>-1.6363069457174051</v>
      </c>
      <c r="Y132" s="89">
        <f t="shared" si="23"/>
        <v>0</v>
      </c>
      <c r="AQ132" s="3"/>
    </row>
    <row r="133" spans="3:43" x14ac:dyDescent="0.3">
      <c r="E133" s="32"/>
      <c r="F133" t="s">
        <v>196</v>
      </c>
      <c r="G133" t="s">
        <v>172</v>
      </c>
      <c r="J133" s="89">
        <f t="shared" ref="J133:Y133" si="24">J$58 * J39 * J121 / hours_in_year / $H50</f>
        <v>27.614351981405498</v>
      </c>
      <c r="K133" s="89">
        <f t="shared" si="24"/>
        <v>7.9321717648751802E-2</v>
      </c>
      <c r="L133" s="89">
        <f t="shared" si="24"/>
        <v>8.5306242999184043</v>
      </c>
      <c r="M133" s="89">
        <f t="shared" si="24"/>
        <v>2.0207338998304309E-2</v>
      </c>
      <c r="N133" s="89">
        <f t="shared" si="24"/>
        <v>6.0639325991843753</v>
      </c>
      <c r="O133" s="89">
        <f t="shared" si="24"/>
        <v>0.24596988115566074</v>
      </c>
      <c r="P133" s="89">
        <f t="shared" si="24"/>
        <v>15.543426524635281</v>
      </c>
      <c r="Q133" s="89">
        <f t="shared" si="24"/>
        <v>0.77664657801634296</v>
      </c>
      <c r="R133" s="89">
        <f t="shared" si="24"/>
        <v>-1.4075897667902386E-3</v>
      </c>
      <c r="S133" s="89">
        <f t="shared" si="24"/>
        <v>0</v>
      </c>
      <c r="T133" s="89">
        <f t="shared" si="24"/>
        <v>-9.081490716724111E-2</v>
      </c>
      <c r="U133" s="89">
        <f t="shared" si="24"/>
        <v>0</v>
      </c>
      <c r="V133" s="89">
        <f t="shared" si="24"/>
        <v>-2.2453390561684789E-2</v>
      </c>
      <c r="W133" s="89">
        <f t="shared" si="24"/>
        <v>0</v>
      </c>
      <c r="X133" s="89">
        <f t="shared" si="24"/>
        <v>-1.393003128065639</v>
      </c>
      <c r="Y133" s="89">
        <f t="shared" si="24"/>
        <v>0</v>
      </c>
      <c r="AQ133" s="3"/>
    </row>
    <row r="134" spans="3:43" x14ac:dyDescent="0.3">
      <c r="E134" s="32"/>
      <c r="F134" t="s">
        <v>197</v>
      </c>
      <c r="G134" t="s">
        <v>172</v>
      </c>
      <c r="J134" s="89">
        <f t="shared" ref="J134:Y134" si="25">J$58 * J40 * J122 / hours_in_year / $H51</f>
        <v>103.70333530135328</v>
      </c>
      <c r="K134" s="89">
        <f t="shared" si="25"/>
        <v>0.29788592133347253</v>
      </c>
      <c r="L134" s="89">
        <f t="shared" si="25"/>
        <v>32.036029406013384</v>
      </c>
      <c r="M134" s="89">
        <f t="shared" si="25"/>
        <v>7.5886932023621054E-2</v>
      </c>
      <c r="N134" s="89">
        <f t="shared" si="25"/>
        <v>22.772579852732694</v>
      </c>
      <c r="O134" s="89">
        <f t="shared" si="25"/>
        <v>0.92371883565095414</v>
      </c>
      <c r="P134" s="89">
        <f t="shared" si="25"/>
        <v>58.372007921880595</v>
      </c>
      <c r="Q134" s="89">
        <f t="shared" si="25"/>
        <v>2.9166297490852124</v>
      </c>
      <c r="R134" s="89">
        <f t="shared" si="25"/>
        <v>-5.2860828909001333E-3</v>
      </c>
      <c r="S134" s="89">
        <f t="shared" si="25"/>
        <v>0</v>
      </c>
      <c r="T134" s="89">
        <f t="shared" si="25"/>
        <v>-0.34104761084624718</v>
      </c>
      <c r="U134" s="89">
        <f t="shared" si="25"/>
        <v>0</v>
      </c>
      <c r="V134" s="89">
        <f t="shared" si="25"/>
        <v>-8.4321786426078751E-2</v>
      </c>
      <c r="W134" s="89">
        <f t="shared" si="25"/>
        <v>0</v>
      </c>
      <c r="X134" s="89">
        <f t="shared" si="25"/>
        <v>0</v>
      </c>
      <c r="Y134" s="89">
        <f t="shared" si="25"/>
        <v>0</v>
      </c>
      <c r="AQ134" s="3"/>
    </row>
    <row r="135" spans="3:43" x14ac:dyDescent="0.3">
      <c r="E135" s="32"/>
      <c r="F135" t="s">
        <v>198</v>
      </c>
      <c r="G135" t="s">
        <v>172</v>
      </c>
      <c r="J135" s="89">
        <f t="shared" ref="J135:Y135" si="26">J$58 * J41 * J123 / hours_in_year / $H52</f>
        <v>102.14827122935547</v>
      </c>
      <c r="K135" s="89">
        <f t="shared" si="26"/>
        <v>0.29341902841750667</v>
      </c>
      <c r="L135" s="89">
        <f t="shared" si="26"/>
        <v>31.555639086897905</v>
      </c>
      <c r="M135" s="89">
        <f t="shared" si="26"/>
        <v>7.4748983652132825E-2</v>
      </c>
      <c r="N135" s="89">
        <f t="shared" si="26"/>
        <v>22.431097868061912</v>
      </c>
      <c r="O135" s="89">
        <f t="shared" si="26"/>
        <v>0.90986738169555081</v>
      </c>
      <c r="P135" s="89">
        <f t="shared" si="26"/>
        <v>0</v>
      </c>
      <c r="Q135" s="89">
        <f t="shared" si="26"/>
        <v>2.8728939702798106</v>
      </c>
      <c r="R135" s="89">
        <f t="shared" si="26"/>
        <v>-5.2068164183093155E-3</v>
      </c>
      <c r="S135" s="89">
        <f t="shared" si="26"/>
        <v>0</v>
      </c>
      <c r="T135" s="89">
        <f t="shared" si="26"/>
        <v>-0.33593349484480395</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99.992848992405754</v>
      </c>
      <c r="K136" s="82">
        <f t="shared" si="27"/>
        <v>0.28722761772612809</v>
      </c>
      <c r="L136" s="82">
        <f t="shared" si="27"/>
        <v>30.889786152036752</v>
      </c>
      <c r="M136" s="82">
        <f t="shared" si="27"/>
        <v>7.317171152002358E-2</v>
      </c>
      <c r="N136" s="82">
        <f t="shared" si="27"/>
        <v>21.957781124056932</v>
      </c>
      <c r="O136" s="82">
        <f t="shared" si="27"/>
        <v>0</v>
      </c>
      <c r="P136" s="82">
        <f t="shared" si="27"/>
        <v>0</v>
      </c>
      <c r="Q136" s="82">
        <f t="shared" si="27"/>
        <v>2.812273271824365</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1761.0595494023489</v>
      </c>
      <c r="K142" s="158">
        <f t="shared" si="28"/>
        <v>0.72668967392095363</v>
      </c>
      <c r="L142" s="158">
        <f t="shared" si="28"/>
        <v>705.33651175713851</v>
      </c>
      <c r="M142" s="158">
        <f t="shared" si="28"/>
        <v>0.39647514880629864</v>
      </c>
      <c r="N142" s="158">
        <f t="shared" si="28"/>
        <v>500.84621072646132</v>
      </c>
      <c r="O142" s="158">
        <f t="shared" si="28"/>
        <v>26.345775648657352</v>
      </c>
      <c r="P142" s="158">
        <f t="shared" si="28"/>
        <v>1035.5209397097242</v>
      </c>
      <c r="Q142" s="158">
        <f t="shared" si="28"/>
        <v>28.496363899590321</v>
      </c>
      <c r="R142" s="158">
        <f t="shared" si="28"/>
        <v>-0.20472204087812759</v>
      </c>
      <c r="S142" s="158">
        <f t="shared" si="28"/>
        <v>0</v>
      </c>
      <c r="T142" s="158">
        <f t="shared" si="28"/>
        <v>-6.7810841956402212</v>
      </c>
      <c r="U142" s="158">
        <f t="shared" si="28"/>
        <v>0</v>
      </c>
      <c r="V142" s="158">
        <f t="shared" si="28"/>
        <v>-1.2897977362998747</v>
      </c>
      <c r="W142" s="158">
        <f t="shared" si="28"/>
        <v>0</v>
      </c>
      <c r="X142" s="158">
        <f t="shared" si="28"/>
        <v>-108.66211578511104</v>
      </c>
      <c r="Y142" s="158">
        <f t="shared" si="28"/>
        <v>0</v>
      </c>
      <c r="AQ142" s="3"/>
    </row>
    <row r="143" spans="3:43" x14ac:dyDescent="0.3">
      <c r="C143" s="32"/>
      <c r="F143" t="s">
        <v>192</v>
      </c>
      <c r="G143" t="s">
        <v>172</v>
      </c>
      <c r="J143" s="89">
        <f t="shared" ref="J143:Y143" si="29">J83 + J106 + J129</f>
        <v>1716.1381300609844</v>
      </c>
      <c r="K143" s="89">
        <f t="shared" si="29"/>
        <v>0.971626167644836</v>
      </c>
      <c r="L143" s="89">
        <f t="shared" si="29"/>
        <v>703.17879084687684</v>
      </c>
      <c r="M143" s="89">
        <f t="shared" si="29"/>
        <v>0.44117309842947322</v>
      </c>
      <c r="N143" s="89">
        <f t="shared" si="29"/>
        <v>496.1490133328615</v>
      </c>
      <c r="O143" s="89">
        <f t="shared" si="29"/>
        <v>25.228262073729379</v>
      </c>
      <c r="P143" s="89">
        <f t="shared" si="29"/>
        <v>1031.375687399064</v>
      </c>
      <c r="Q143" s="89">
        <f t="shared" si="29"/>
        <v>29.912159394878</v>
      </c>
      <c r="R143" s="89">
        <f t="shared" si="29"/>
        <v>-0.2076956511044693</v>
      </c>
      <c r="S143" s="89">
        <f t="shared" si="29"/>
        <v>0</v>
      </c>
      <c r="T143" s="89">
        <f t="shared" si="29"/>
        <v>-6.8985590493887212</v>
      </c>
      <c r="U143" s="89">
        <f t="shared" si="29"/>
        <v>0</v>
      </c>
      <c r="V143" s="89">
        <f t="shared" si="29"/>
        <v>-1.2922040261403112</v>
      </c>
      <c r="W143" s="89">
        <f t="shared" si="29"/>
        <v>0</v>
      </c>
      <c r="X143" s="89">
        <f t="shared" si="29"/>
        <v>-106.82800096805343</v>
      </c>
      <c r="Y143" s="89">
        <f t="shared" si="29"/>
        <v>0</v>
      </c>
      <c r="AQ143" s="3"/>
    </row>
    <row r="144" spans="3:43" x14ac:dyDescent="0.3">
      <c r="C144" s="32"/>
      <c r="F144" t="s">
        <v>193</v>
      </c>
      <c r="G144" t="s">
        <v>172</v>
      </c>
      <c r="J144" s="89">
        <f t="shared" ref="J144:Y144" si="30">J84 + J107 + J130</f>
        <v>525.5082710675523</v>
      </c>
      <c r="K144" s="89">
        <f t="shared" si="30"/>
        <v>0.29752709210236183</v>
      </c>
      <c r="L144" s="89">
        <f t="shared" si="30"/>
        <v>215.32431693955942</v>
      </c>
      <c r="M144" s="89">
        <f t="shared" si="30"/>
        <v>0.13509408603895356</v>
      </c>
      <c r="N144" s="89">
        <f t="shared" si="30"/>
        <v>151.92856893119597</v>
      </c>
      <c r="O144" s="89">
        <f t="shared" si="30"/>
        <v>7.725287465020954</v>
      </c>
      <c r="P144" s="89">
        <f t="shared" si="30"/>
        <v>315.82332727898188</v>
      </c>
      <c r="Q144" s="89">
        <f t="shared" si="30"/>
        <v>9.1595699041666236</v>
      </c>
      <c r="R144" s="89">
        <f t="shared" si="30"/>
        <v>-6.3599648890897045E-2</v>
      </c>
      <c r="S144" s="89">
        <f t="shared" si="30"/>
        <v>0</v>
      </c>
      <c r="T144" s="89">
        <f t="shared" si="30"/>
        <v>-2.1124464140732413</v>
      </c>
      <c r="U144" s="89">
        <f t="shared" si="30"/>
        <v>0</v>
      </c>
      <c r="V144" s="89">
        <f t="shared" si="30"/>
        <v>-0.39569303411456397</v>
      </c>
      <c r="W144" s="89">
        <f t="shared" si="30"/>
        <v>0</v>
      </c>
      <c r="X144" s="89">
        <f t="shared" si="30"/>
        <v>-32.712400655260545</v>
      </c>
      <c r="Y144" s="89">
        <f t="shared" si="30"/>
        <v>0</v>
      </c>
      <c r="AQ144" s="3"/>
    </row>
    <row r="145" spans="3:43" x14ac:dyDescent="0.3">
      <c r="C145" s="32"/>
      <c r="F145" t="s">
        <v>194</v>
      </c>
      <c r="G145" t="s">
        <v>172</v>
      </c>
      <c r="J145" s="89">
        <f t="shared" ref="J145:Y145" si="31">J85 + J108 + J131</f>
        <v>516.4059989451755</v>
      </c>
      <c r="K145" s="89">
        <f t="shared" si="31"/>
        <v>0.30107653398828466</v>
      </c>
      <c r="L145" s="89">
        <f t="shared" si="31"/>
        <v>204.77206188700177</v>
      </c>
      <c r="M145" s="89">
        <f t="shared" si="31"/>
        <v>0.13440832684126597</v>
      </c>
      <c r="N145" s="89">
        <f t="shared" si="31"/>
        <v>145.26164608012965</v>
      </c>
      <c r="O145" s="89">
        <f t="shared" si="31"/>
        <v>7.5186631818563834</v>
      </c>
      <c r="P145" s="89">
        <f t="shared" si="31"/>
        <v>303.93880794189567</v>
      </c>
      <c r="Q145" s="89">
        <f t="shared" si="31"/>
        <v>9.632271296239292</v>
      </c>
      <c r="R145" s="89">
        <f t="shared" si="31"/>
        <v>-5.8418561292255158E-2</v>
      </c>
      <c r="S145" s="89">
        <f t="shared" si="31"/>
        <v>0</v>
      </c>
      <c r="T145" s="89">
        <f t="shared" si="31"/>
        <v>-1.9850179777877079</v>
      </c>
      <c r="U145" s="89">
        <f t="shared" si="31"/>
        <v>0</v>
      </c>
      <c r="V145" s="89">
        <f t="shared" si="31"/>
        <v>-0.38236855255416441</v>
      </c>
      <c r="W145" s="89">
        <f t="shared" si="31"/>
        <v>0</v>
      </c>
      <c r="X145" s="89">
        <f t="shared" si="31"/>
        <v>-31.562798880547547</v>
      </c>
      <c r="Y145" s="89">
        <f t="shared" si="31"/>
        <v>0</v>
      </c>
      <c r="AQ145" s="3"/>
    </row>
    <row r="146" spans="3:43" x14ac:dyDescent="0.3">
      <c r="C146" s="32"/>
      <c r="F146" t="s">
        <v>195</v>
      </c>
      <c r="G146" t="s">
        <v>172</v>
      </c>
      <c r="J146" s="89">
        <f t="shared" ref="J146:Y146" si="32">J86 + J109 + J132</f>
        <v>513.40654493387729</v>
      </c>
      <c r="K146" s="89">
        <f t="shared" si="32"/>
        <v>0.29932778354885614</v>
      </c>
      <c r="L146" s="89">
        <f t="shared" si="32"/>
        <v>203.58267914612858</v>
      </c>
      <c r="M146" s="89">
        <f t="shared" si="32"/>
        <v>0.13362763956048418</v>
      </c>
      <c r="N146" s="89">
        <f t="shared" si="32"/>
        <v>144.41791919099046</v>
      </c>
      <c r="O146" s="89">
        <f t="shared" si="32"/>
        <v>7.4749923405290462</v>
      </c>
      <c r="P146" s="89">
        <f t="shared" si="32"/>
        <v>302.17343248434355</v>
      </c>
      <c r="Q146" s="89">
        <f t="shared" si="32"/>
        <v>9.5763239314983082</v>
      </c>
      <c r="R146" s="89">
        <f t="shared" si="32"/>
        <v>-5.8079247286685419E-2</v>
      </c>
      <c r="S146" s="89">
        <f t="shared" si="32"/>
        <v>0</v>
      </c>
      <c r="T146" s="89">
        <f t="shared" si="32"/>
        <v>-1.9734883477134326</v>
      </c>
      <c r="U146" s="89">
        <f t="shared" si="32"/>
        <v>0</v>
      </c>
      <c r="V146" s="89">
        <f t="shared" si="32"/>
        <v>-0.380147631629358</v>
      </c>
      <c r="W146" s="89">
        <f t="shared" si="32"/>
        <v>0</v>
      </c>
      <c r="X146" s="89">
        <f t="shared" si="32"/>
        <v>-31.379471878337203</v>
      </c>
      <c r="Y146" s="89">
        <f t="shared" si="32"/>
        <v>0</v>
      </c>
      <c r="AQ146" s="3"/>
    </row>
    <row r="147" spans="3:43" x14ac:dyDescent="0.3">
      <c r="C147" s="32"/>
      <c r="F147" t="s">
        <v>196</v>
      </c>
      <c r="G147" t="s">
        <v>172</v>
      </c>
      <c r="H147" s="63"/>
      <c r="J147" s="89">
        <f t="shared" ref="J147:Y147" si="33">J87 + J110 + J133</f>
        <v>1156.3223380485276</v>
      </c>
      <c r="K147" s="89">
        <f t="shared" si="33"/>
        <v>0.6546751815602877</v>
      </c>
      <c r="L147" s="89">
        <f t="shared" si="33"/>
        <v>473.79714328082849</v>
      </c>
      <c r="M147" s="89">
        <f t="shared" si="33"/>
        <v>0.29725946864309433</v>
      </c>
      <c r="N147" s="89">
        <f t="shared" si="33"/>
        <v>334.30187061756936</v>
      </c>
      <c r="O147" s="89">
        <f t="shared" si="33"/>
        <v>16.998633428743346</v>
      </c>
      <c r="P147" s="89">
        <f t="shared" si="33"/>
        <v>694.93400640035463</v>
      </c>
      <c r="Q147" s="89">
        <f t="shared" si="33"/>
        <v>20.154611963744696</v>
      </c>
      <c r="R147" s="89">
        <f t="shared" si="33"/>
        <v>-0.13994393381323961</v>
      </c>
      <c r="S147" s="89">
        <f t="shared" si="33"/>
        <v>0</v>
      </c>
      <c r="T147" s="89">
        <f t="shared" si="33"/>
        <v>-4.6482027229775067</v>
      </c>
      <c r="U147" s="89">
        <f t="shared" si="33"/>
        <v>0</v>
      </c>
      <c r="V147" s="89">
        <f t="shared" si="33"/>
        <v>-0.87067838804396702</v>
      </c>
      <c r="W147" s="89">
        <f t="shared" si="33"/>
        <v>0</v>
      </c>
      <c r="X147" s="89">
        <f t="shared" si="33"/>
        <v>-71.979989072348317</v>
      </c>
      <c r="Y147" s="89">
        <f t="shared" si="33"/>
        <v>0</v>
      </c>
      <c r="AQ147" s="3"/>
    </row>
    <row r="148" spans="3:43" x14ac:dyDescent="0.3">
      <c r="C148" s="32"/>
      <c r="F148" t="s">
        <v>197</v>
      </c>
      <c r="G148" t="s">
        <v>172</v>
      </c>
      <c r="J148" s="89">
        <f t="shared" ref="J148:Y148" si="34">J88 + J111 + J134</f>
        <v>1641.3703603953795</v>
      </c>
      <c r="K148" s="89">
        <f t="shared" si="34"/>
        <v>0.9569565421555204</v>
      </c>
      <c r="L148" s="89">
        <f t="shared" si="34"/>
        <v>650.85764631881443</v>
      </c>
      <c r="M148" s="89">
        <f t="shared" si="34"/>
        <v>0.42721007176179271</v>
      </c>
      <c r="N148" s="89">
        <f>N88 + N111 + N134</f>
        <v>461.70679826568249</v>
      </c>
      <c r="O148" s="89">
        <f t="shared" si="34"/>
        <v>23.897690812467232</v>
      </c>
      <c r="P148" s="89">
        <f t="shared" si="34"/>
        <v>966.05413521289233</v>
      </c>
      <c r="Q148" s="89">
        <f t="shared" si="34"/>
        <v>30.615687349156534</v>
      </c>
      <c r="R148" s="89">
        <f t="shared" si="34"/>
        <v>-0.18568044367785944</v>
      </c>
      <c r="S148" s="89">
        <f t="shared" si="34"/>
        <v>0</v>
      </c>
      <c r="T148" s="89">
        <f t="shared" si="34"/>
        <v>-6.3092792884821236</v>
      </c>
      <c r="U148" s="89">
        <f t="shared" si="34"/>
        <v>0</v>
      </c>
      <c r="V148" s="89">
        <f t="shared" si="34"/>
        <v>-1.2153391133946116</v>
      </c>
      <c r="W148" s="89">
        <f t="shared" si="34"/>
        <v>0</v>
      </c>
      <c r="X148" s="89">
        <f t="shared" si="34"/>
        <v>0</v>
      </c>
      <c r="Y148" s="89">
        <f t="shared" si="34"/>
        <v>0</v>
      </c>
      <c r="AQ148" s="3"/>
    </row>
    <row r="149" spans="3:43" x14ac:dyDescent="0.3">
      <c r="C149" s="32"/>
      <c r="F149" t="s">
        <v>198</v>
      </c>
      <c r="G149" t="s">
        <v>172</v>
      </c>
      <c r="J149" s="89">
        <f t="shared" ref="J149:Y149" si="35">J89 + J112 + J135</f>
        <v>1616.7574965094132</v>
      </c>
      <c r="K149" s="89">
        <f t="shared" si="35"/>
        <v>0.94260667835562506</v>
      </c>
      <c r="L149" s="89">
        <f t="shared" si="35"/>
        <v>641.09783156614242</v>
      </c>
      <c r="M149" s="89">
        <f t="shared" si="35"/>
        <v>0.42080392260697669</v>
      </c>
      <c r="N149" s="89">
        <f t="shared" si="35"/>
        <v>454.78335986619709</v>
      </c>
      <c r="O149" s="89">
        <f t="shared" si="35"/>
        <v>23.539337435710461</v>
      </c>
      <c r="P149" s="89">
        <f t="shared" si="35"/>
        <v>0</v>
      </c>
      <c r="Q149" s="89">
        <f t="shared" si="35"/>
        <v>30.156595505120443</v>
      </c>
      <c r="R149" s="89">
        <f t="shared" si="35"/>
        <v>-0.18289610712786342</v>
      </c>
      <c r="S149" s="89">
        <f t="shared" si="35"/>
        <v>0</v>
      </c>
      <c r="T149" s="89">
        <f t="shared" si="35"/>
        <v>-6.2146696646623356</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1582.6424300693061</v>
      </c>
      <c r="K150" s="82">
        <f t="shared" si="36"/>
        <v>0.92271681266555228</v>
      </c>
      <c r="L150" s="82">
        <f t="shared" si="36"/>
        <v>627.5700791569484</v>
      </c>
      <c r="M150" s="82">
        <f t="shared" si="36"/>
        <v>0.41192457378132474</v>
      </c>
      <c r="N150" s="82">
        <f t="shared" si="36"/>
        <v>445.18701374058008</v>
      </c>
      <c r="O150" s="82">
        <f t="shared" si="36"/>
        <v>0</v>
      </c>
      <c r="P150" s="82">
        <f t="shared" si="36"/>
        <v>0</v>
      </c>
      <c r="Q150" s="82">
        <f t="shared" si="36"/>
        <v>29.520263673361022</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3941790.7962087183</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3888168.3826797819</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1190617.8230122789</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1153976.3302209461</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1147273.6603455101</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2619821.7242727885</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3768176.1861227546</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2761300.4657117561</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2686254.4280266427</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1761.0595494023489</v>
      </c>
      <c r="K168" s="158">
        <f t="shared" si="38"/>
        <v>0.72668967392095363</v>
      </c>
      <c r="L168" s="158">
        <f t="shared" si="38"/>
        <v>705.33651175713851</v>
      </c>
      <c r="M168" s="158">
        <f t="shared" si="38"/>
        <v>0.39647514880629864</v>
      </c>
      <c r="N168" s="158">
        <f t="shared" si="38"/>
        <v>500.84621072646132</v>
      </c>
      <c r="O168" s="158">
        <f t="shared" si="38"/>
        <v>26.345775648657352</v>
      </c>
      <c r="P168" s="158">
        <f t="shared" si="38"/>
        <v>1035.5209397097242</v>
      </c>
      <c r="Q168" s="158">
        <f t="shared" si="38"/>
        <v>28.496363899590321</v>
      </c>
      <c r="R168" s="158">
        <f t="shared" si="38"/>
        <v>-0.20472204087812759</v>
      </c>
      <c r="S168" s="158">
        <f t="shared" si="38"/>
        <v>0</v>
      </c>
      <c r="T168" s="158">
        <f t="shared" si="38"/>
        <v>-6.7810841956402212</v>
      </c>
      <c r="U168" s="158">
        <f t="shared" si="38"/>
        <v>0</v>
      </c>
      <c r="V168" s="158">
        <f t="shared" si="38"/>
        <v>-1.2897977362998747</v>
      </c>
      <c r="W168" s="158">
        <f t="shared" si="38"/>
        <v>0</v>
      </c>
      <c r="X168" s="158">
        <f t="shared" si="38"/>
        <v>-108.66211578511104</v>
      </c>
      <c r="Y168" s="158">
        <f t="shared" si="38"/>
        <v>0</v>
      </c>
      <c r="AQ168" s="3"/>
    </row>
    <row r="169" spans="3:43" x14ac:dyDescent="0.3">
      <c r="C169" s="32"/>
      <c r="F169" t="s">
        <v>192</v>
      </c>
      <c r="G169" t="s">
        <v>172</v>
      </c>
      <c r="H169" s="63"/>
      <c r="J169" s="89">
        <f t="shared" ref="J169:Y169" si="39">J143 * (1 - J24)</f>
        <v>1716.1381300609844</v>
      </c>
      <c r="K169" s="89">
        <f t="shared" si="39"/>
        <v>0.971626167644836</v>
      </c>
      <c r="L169" s="89">
        <f t="shared" si="39"/>
        <v>703.17879084687684</v>
      </c>
      <c r="M169" s="89">
        <f t="shared" si="39"/>
        <v>0.44117309842947322</v>
      </c>
      <c r="N169" s="89">
        <f t="shared" si="39"/>
        <v>496.1490133328615</v>
      </c>
      <c r="O169" s="89">
        <f t="shared" si="39"/>
        <v>25.228262073729379</v>
      </c>
      <c r="P169" s="89">
        <f t="shared" si="39"/>
        <v>888.51661702860292</v>
      </c>
      <c r="Q169" s="89">
        <f t="shared" si="39"/>
        <v>29.912159394878</v>
      </c>
      <c r="R169" s="89">
        <f t="shared" si="39"/>
        <v>-0.2076956511044693</v>
      </c>
      <c r="S169" s="89">
        <f t="shared" si="39"/>
        <v>0</v>
      </c>
      <c r="T169" s="89">
        <f t="shared" si="39"/>
        <v>-6.8985590493887212</v>
      </c>
      <c r="U169" s="89">
        <f t="shared" si="39"/>
        <v>0</v>
      </c>
      <c r="V169" s="89">
        <f t="shared" si="39"/>
        <v>-1.2922040261403112</v>
      </c>
      <c r="W169" s="89">
        <f t="shared" si="39"/>
        <v>0</v>
      </c>
      <c r="X169" s="89">
        <f t="shared" si="39"/>
        <v>-106.82800096805343</v>
      </c>
      <c r="Y169" s="89">
        <f t="shared" si="39"/>
        <v>0</v>
      </c>
      <c r="AQ169" s="3"/>
    </row>
    <row r="170" spans="3:43" x14ac:dyDescent="0.3">
      <c r="C170" s="32"/>
      <c r="F170" t="s">
        <v>193</v>
      </c>
      <c r="G170" t="s">
        <v>172</v>
      </c>
      <c r="H170" s="63"/>
      <c r="J170" s="89">
        <f t="shared" ref="J170:Y170" si="40">J144 * (1 - J25)</f>
        <v>525.5082710675523</v>
      </c>
      <c r="K170" s="89">
        <f t="shared" si="40"/>
        <v>0.29752709210236183</v>
      </c>
      <c r="L170" s="89">
        <f t="shared" si="40"/>
        <v>215.32431693955942</v>
      </c>
      <c r="M170" s="89">
        <f t="shared" si="40"/>
        <v>0.13509408603895356</v>
      </c>
      <c r="N170" s="89">
        <f t="shared" si="40"/>
        <v>151.92856893119597</v>
      </c>
      <c r="O170" s="89">
        <f t="shared" si="40"/>
        <v>7.725287465020954</v>
      </c>
      <c r="P170" s="89">
        <f t="shared" si="40"/>
        <v>315.82332727898188</v>
      </c>
      <c r="Q170" s="89">
        <f t="shared" si="40"/>
        <v>9.1595699041666236</v>
      </c>
      <c r="R170" s="89">
        <f t="shared" si="40"/>
        <v>-6.3599648890897045E-2</v>
      </c>
      <c r="S170" s="89">
        <f t="shared" si="40"/>
        <v>0</v>
      </c>
      <c r="T170" s="89">
        <f t="shared" si="40"/>
        <v>-2.1124464140732413</v>
      </c>
      <c r="U170" s="89">
        <f t="shared" si="40"/>
        <v>0</v>
      </c>
      <c r="V170" s="89">
        <f t="shared" si="40"/>
        <v>-0.39569303411456397</v>
      </c>
      <c r="W170" s="89">
        <f t="shared" si="40"/>
        <v>0</v>
      </c>
      <c r="X170" s="89">
        <f t="shared" si="40"/>
        <v>-32.712400655260545</v>
      </c>
      <c r="Y170" s="89">
        <f t="shared" si="40"/>
        <v>0</v>
      </c>
      <c r="AQ170" s="3"/>
    </row>
    <row r="171" spans="3:43" x14ac:dyDescent="0.3">
      <c r="C171" s="32"/>
      <c r="F171" t="s">
        <v>194</v>
      </c>
      <c r="G171" t="s">
        <v>172</v>
      </c>
      <c r="H171" s="63"/>
      <c r="J171" s="89">
        <f t="shared" ref="J171:Y171" si="41">J145 * (1 - J26)</f>
        <v>516.4059989451755</v>
      </c>
      <c r="K171" s="89">
        <f t="shared" si="41"/>
        <v>0.30107653398828466</v>
      </c>
      <c r="L171" s="89">
        <f t="shared" si="41"/>
        <v>204.77206188700177</v>
      </c>
      <c r="M171" s="89">
        <f t="shared" si="41"/>
        <v>0.13440832684126597</v>
      </c>
      <c r="N171" s="89">
        <f t="shared" si="41"/>
        <v>145.26164608012965</v>
      </c>
      <c r="O171" s="89">
        <f t="shared" si="41"/>
        <v>7.5186631818563834</v>
      </c>
      <c r="P171" s="89">
        <f t="shared" si="41"/>
        <v>243.15104635351656</v>
      </c>
      <c r="Q171" s="89">
        <f t="shared" si="41"/>
        <v>9.632271296239292</v>
      </c>
      <c r="R171" s="89">
        <f t="shared" si="41"/>
        <v>-5.8418561292255158E-2</v>
      </c>
      <c r="S171" s="89">
        <f t="shared" si="41"/>
        <v>0</v>
      </c>
      <c r="T171" s="89">
        <f t="shared" si="41"/>
        <v>-1.9850179777877079</v>
      </c>
      <c r="U171" s="89">
        <f t="shared" si="41"/>
        <v>0</v>
      </c>
      <c r="V171" s="89">
        <f t="shared" si="41"/>
        <v>-0.38236855255416441</v>
      </c>
      <c r="W171" s="89">
        <f t="shared" si="41"/>
        <v>0</v>
      </c>
      <c r="X171" s="89">
        <f t="shared" si="41"/>
        <v>-31.562798880547547</v>
      </c>
      <c r="Y171" s="89">
        <f t="shared" si="41"/>
        <v>0</v>
      </c>
      <c r="AQ171" s="3"/>
    </row>
    <row r="172" spans="3:43" x14ac:dyDescent="0.3">
      <c r="C172" s="32"/>
      <c r="F172" t="s">
        <v>195</v>
      </c>
      <c r="G172" t="s">
        <v>172</v>
      </c>
      <c r="H172" s="63"/>
      <c r="J172" s="89">
        <f t="shared" ref="J172:Y172" si="42">J146 * (1 - J27)</f>
        <v>513.40654493387729</v>
      </c>
      <c r="K172" s="89">
        <f t="shared" si="42"/>
        <v>0.29932778354885614</v>
      </c>
      <c r="L172" s="89">
        <f t="shared" si="42"/>
        <v>203.58267914612858</v>
      </c>
      <c r="M172" s="89">
        <f t="shared" si="42"/>
        <v>0.13362763956048418</v>
      </c>
      <c r="N172" s="89">
        <f t="shared" si="42"/>
        <v>144.41791919099046</v>
      </c>
      <c r="O172" s="89">
        <f t="shared" si="42"/>
        <v>7.4749923405290462</v>
      </c>
      <c r="P172" s="89">
        <f t="shared" si="42"/>
        <v>0</v>
      </c>
      <c r="Q172" s="89">
        <f t="shared" si="42"/>
        <v>9.5763239314983082</v>
      </c>
      <c r="R172" s="89">
        <f t="shared" si="42"/>
        <v>-5.8079247286685419E-2</v>
      </c>
      <c r="S172" s="89">
        <f t="shared" si="42"/>
        <v>0</v>
      </c>
      <c r="T172" s="89">
        <f t="shared" si="42"/>
        <v>-1.9734883477134326</v>
      </c>
      <c r="U172" s="89">
        <f t="shared" si="42"/>
        <v>0</v>
      </c>
      <c r="V172" s="89">
        <f t="shared" si="42"/>
        <v>-0.380147631629358</v>
      </c>
      <c r="W172" s="89">
        <f t="shared" si="42"/>
        <v>0</v>
      </c>
      <c r="X172" s="89">
        <f t="shared" si="42"/>
        <v>-31.379471878337203</v>
      </c>
      <c r="Y172" s="89">
        <f t="shared" si="42"/>
        <v>0</v>
      </c>
      <c r="AQ172" s="3"/>
    </row>
    <row r="173" spans="3:43" x14ac:dyDescent="0.3">
      <c r="C173" s="32"/>
      <c r="F173" t="s">
        <v>196</v>
      </c>
      <c r="G173" t="s">
        <v>172</v>
      </c>
      <c r="H173" s="63"/>
      <c r="J173" s="89">
        <f t="shared" ref="J173:Y173" si="43">J147 * (1 - J28)</f>
        <v>1156.3223380485276</v>
      </c>
      <c r="K173" s="89">
        <f t="shared" si="43"/>
        <v>0.6546751815602877</v>
      </c>
      <c r="L173" s="89">
        <f t="shared" si="43"/>
        <v>473.79714328082849</v>
      </c>
      <c r="M173" s="89">
        <f t="shared" si="43"/>
        <v>0.29725946864309433</v>
      </c>
      <c r="N173" s="89">
        <f t="shared" si="43"/>
        <v>334.30187061756936</v>
      </c>
      <c r="O173" s="89">
        <f t="shared" si="43"/>
        <v>16.998633428743346</v>
      </c>
      <c r="P173" s="89">
        <f t="shared" si="43"/>
        <v>0</v>
      </c>
      <c r="Q173" s="89">
        <f t="shared" si="43"/>
        <v>20.154611963744696</v>
      </c>
      <c r="R173" s="89">
        <f t="shared" si="43"/>
        <v>-0.13994393381323961</v>
      </c>
      <c r="S173" s="89">
        <f t="shared" si="43"/>
        <v>0</v>
      </c>
      <c r="T173" s="89">
        <f t="shared" si="43"/>
        <v>-4.6482027229775067</v>
      </c>
      <c r="U173" s="89">
        <f t="shared" si="43"/>
        <v>0</v>
      </c>
      <c r="V173" s="89">
        <f t="shared" si="43"/>
        <v>-0.87067838804396702</v>
      </c>
      <c r="W173" s="89">
        <f t="shared" si="43"/>
        <v>0</v>
      </c>
      <c r="X173" s="89">
        <f t="shared" si="43"/>
        <v>-71.979989072348317</v>
      </c>
      <c r="Y173" s="89">
        <f t="shared" si="43"/>
        <v>0</v>
      </c>
      <c r="AQ173" s="3"/>
    </row>
    <row r="174" spans="3:43" x14ac:dyDescent="0.3">
      <c r="C174" s="32"/>
      <c r="F174" t="s">
        <v>197</v>
      </c>
      <c r="G174" t="s">
        <v>172</v>
      </c>
      <c r="H174" s="63"/>
      <c r="J174" s="89">
        <f t="shared" ref="J174:Y174" si="44">J148 * (1 - J29)</f>
        <v>1641.3703603953795</v>
      </c>
      <c r="K174" s="89">
        <f t="shared" si="44"/>
        <v>0.9569565421555204</v>
      </c>
      <c r="L174" s="89">
        <f t="shared" si="44"/>
        <v>650.85764631881443</v>
      </c>
      <c r="M174" s="89">
        <f t="shared" si="44"/>
        <v>0.42721007176179271</v>
      </c>
      <c r="N174" s="89">
        <f t="shared" si="44"/>
        <v>369.36543861254603</v>
      </c>
      <c r="O174" s="89">
        <f t="shared" si="44"/>
        <v>0</v>
      </c>
      <c r="P174" s="89">
        <f t="shared" si="44"/>
        <v>0</v>
      </c>
      <c r="Q174" s="89">
        <f t="shared" si="44"/>
        <v>30.615687349156534</v>
      </c>
      <c r="R174" s="89">
        <f t="shared" si="44"/>
        <v>-0.18568044367785944</v>
      </c>
      <c r="S174" s="89">
        <f t="shared" si="44"/>
        <v>0</v>
      </c>
      <c r="T174" s="89">
        <f t="shared" si="44"/>
        <v>-6.3092792884821236</v>
      </c>
      <c r="U174" s="89">
        <f t="shared" si="44"/>
        <v>0</v>
      </c>
      <c r="V174" s="89">
        <f t="shared" si="44"/>
        <v>-1.2153391133946116</v>
      </c>
      <c r="W174" s="89">
        <f t="shared" si="44"/>
        <v>0</v>
      </c>
      <c r="X174" s="89">
        <f t="shared" si="44"/>
        <v>0</v>
      </c>
      <c r="Y174" s="89">
        <f t="shared" si="44"/>
        <v>0</v>
      </c>
      <c r="AQ174" s="3"/>
    </row>
    <row r="175" spans="3:43" x14ac:dyDescent="0.3">
      <c r="C175" s="32"/>
      <c r="F175" t="s">
        <v>198</v>
      </c>
      <c r="G175" t="s">
        <v>172</v>
      </c>
      <c r="H175" s="63"/>
      <c r="J175" s="89">
        <f t="shared" ref="J175:Y175" si="45">J149 * (1 - J30)</f>
        <v>1616.7574965094132</v>
      </c>
      <c r="K175" s="89">
        <f t="shared" si="45"/>
        <v>0.94260667835562506</v>
      </c>
      <c r="L175" s="89">
        <f t="shared" si="45"/>
        <v>641.09783156614242</v>
      </c>
      <c r="M175" s="89">
        <f t="shared" si="45"/>
        <v>0.42080392260697669</v>
      </c>
      <c r="N175" s="89">
        <f t="shared" si="45"/>
        <v>0</v>
      </c>
      <c r="O175" s="89">
        <f t="shared" si="45"/>
        <v>0</v>
      </c>
      <c r="P175" s="89">
        <f t="shared" si="45"/>
        <v>0</v>
      </c>
      <c r="Q175" s="89">
        <f t="shared" si="45"/>
        <v>30.156595505120443</v>
      </c>
      <c r="R175" s="89">
        <f t="shared" si="45"/>
        <v>-0.18289610712786342</v>
      </c>
      <c r="S175" s="89">
        <f t="shared" si="45"/>
        <v>0</v>
      </c>
      <c r="T175" s="89">
        <f t="shared" si="45"/>
        <v>-6.2146696646623356</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29.520263673361022</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9446.9686893632588</v>
      </c>
      <c r="K177" s="167">
        <f t="shared" si="47"/>
        <v>5.1504856532767249</v>
      </c>
      <c r="L177" s="167">
        <f t="shared" si="47"/>
        <v>3797.9469817424906</v>
      </c>
      <c r="M177" s="167">
        <f t="shared" si="47"/>
        <v>2.3860517626883393</v>
      </c>
      <c r="N177" s="167">
        <f t="shared" si="47"/>
        <v>2142.2706674917545</v>
      </c>
      <c r="O177" s="167">
        <f t="shared" si="47"/>
        <v>91.29161413853646</v>
      </c>
      <c r="P177" s="167">
        <f t="shared" si="47"/>
        <v>2483.0119303708257</v>
      </c>
      <c r="Q177" s="167">
        <f t="shared" si="47"/>
        <v>197.22384691775525</v>
      </c>
      <c r="R177" s="167">
        <f t="shared" si="47"/>
        <v>-1.1010356340713969</v>
      </c>
      <c r="S177" s="167">
        <f t="shared" si="47"/>
        <v>0</v>
      </c>
      <c r="T177" s="167">
        <f t="shared" si="47"/>
        <v>-36.922747660725292</v>
      </c>
      <c r="U177" s="167">
        <f t="shared" si="47"/>
        <v>0</v>
      </c>
      <c r="V177" s="167">
        <f t="shared" si="47"/>
        <v>-5.82622848217685</v>
      </c>
      <c r="W177" s="167">
        <f t="shared" si="47"/>
        <v>0</v>
      </c>
      <c r="X177" s="167">
        <f t="shared" si="47"/>
        <v>-383.1247772396581</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1615029.3177168951</v>
      </c>
      <c r="O188" s="120">
        <f>'Volume adjustments'!O286</f>
        <v>176263.49155363077</v>
      </c>
      <c r="P188" s="120">
        <f>'Volume adjustments'!P286</f>
        <v>2965995.1867516655</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32178.958925583389</v>
      </c>
      <c r="O189" s="120">
        <f>'Volume adjustments'!O297</f>
        <v>315.97343605843048</v>
      </c>
      <c r="P189" s="120">
        <f>'Volume adjustments'!P297</f>
        <v>38347.323630868967</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1647208.2766424785</v>
      </c>
      <c r="O191" s="89">
        <f t="shared" si="48"/>
        <v>176579.46498968921</v>
      </c>
      <c r="P191" s="89">
        <f t="shared" si="48"/>
        <v>3004342.5103825345</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1564.8478628103544</v>
      </c>
      <c r="O192" s="89">
        <f t="shared" si="49"/>
        <v>167.75049174020475</v>
      </c>
      <c r="P192" s="89">
        <f t="shared" si="49"/>
        <v>2854.1253848634078</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2112.6929518010998</v>
      </c>
      <c r="K200" s="121">
        <f t="shared" si="50"/>
        <v>10.973290498328069</v>
      </c>
      <c r="L200" s="121">
        <f t="shared" si="50"/>
        <v>733.62011211835727</v>
      </c>
      <c r="M200" s="121">
        <f t="shared" si="50"/>
        <v>2.0454605364011504</v>
      </c>
      <c r="N200" s="121">
        <f t="shared" si="50"/>
        <v>528.43301822235026</v>
      </c>
      <c r="O200" s="121">
        <f t="shared" si="50"/>
        <v>29.728779036539269</v>
      </c>
      <c r="P200" s="121">
        <f t="shared" si="50"/>
        <v>1136.9128464351463</v>
      </c>
      <c r="Q200" s="121">
        <f t="shared" si="50"/>
        <v>54.065424081434323</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1564.8478628103544</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2112.6929518010998</v>
      </c>
      <c r="K204" s="89">
        <f t="shared" si="52"/>
        <v>0</v>
      </c>
      <c r="L204" s="89">
        <f t="shared" si="52"/>
        <v>733.62011211835727</v>
      </c>
      <c r="M204" s="89">
        <f t="shared" si="52"/>
        <v>0</v>
      </c>
      <c r="N204" s="89">
        <f t="shared" si="52"/>
        <v>528.43301822235026</v>
      </c>
      <c r="O204" s="89">
        <f t="shared" si="52"/>
        <v>0</v>
      </c>
      <c r="P204" s="89">
        <f t="shared" si="52"/>
        <v>0</v>
      </c>
      <c r="Q204" s="89">
        <f t="shared" si="52"/>
        <v>54.065424081434323</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2112.6929518010998</v>
      </c>
      <c r="K206" s="89">
        <f t="shared" si="53"/>
        <v>0</v>
      </c>
      <c r="L206" s="89">
        <f t="shared" si="53"/>
        <v>733.62011211835727</v>
      </c>
      <c r="M206" s="89">
        <f t="shared" si="53"/>
        <v>0</v>
      </c>
      <c r="N206" s="89">
        <f t="shared" si="53"/>
        <v>1564.8478628103544</v>
      </c>
      <c r="O206" s="89">
        <f t="shared" si="53"/>
        <v>0</v>
      </c>
      <c r="P206" s="89">
        <f t="shared" si="53"/>
        <v>0</v>
      </c>
      <c r="Q206" s="89">
        <f t="shared" si="53"/>
        <v>54.065424081434323</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1582.6424300693061</v>
      </c>
      <c r="K208" s="89">
        <f t="shared" si="54"/>
        <v>0.92271681266555228</v>
      </c>
      <c r="L208" s="89">
        <f t="shared" si="54"/>
        <v>627.5700791569484</v>
      </c>
      <c r="M208" s="89">
        <f t="shared" si="54"/>
        <v>0.41192457378132474</v>
      </c>
      <c r="N208" s="89">
        <f t="shared" si="54"/>
        <v>445.18701374058008</v>
      </c>
      <c r="O208" s="89">
        <f t="shared" si="54"/>
        <v>0</v>
      </c>
      <c r="P208" s="89">
        <f t="shared" si="54"/>
        <v>0</v>
      </c>
      <c r="Q208" s="89">
        <f t="shared" si="54"/>
        <v>29.520263673361022</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0.66224997313134626</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5.649040831841079E-2</v>
      </c>
      <c r="J214" s="63"/>
      <c r="K214" s="84"/>
      <c r="L214" s="63"/>
      <c r="M214" s="84"/>
      <c r="AQ214" s="3"/>
    </row>
    <row r="215" spans="5:43" x14ac:dyDescent="0.3">
      <c r="E215" s="32"/>
      <c r="F215" t="s">
        <v>192</v>
      </c>
      <c r="G215" t="s">
        <v>167</v>
      </c>
      <c r="H215" s="25">
        <v>8.3503476129090037E-2</v>
      </c>
      <c r="J215" s="63"/>
      <c r="L215" s="63"/>
      <c r="AQ215" s="3"/>
    </row>
    <row r="216" spans="5:43" x14ac:dyDescent="0.3">
      <c r="E216" s="32"/>
      <c r="F216" t="s">
        <v>193</v>
      </c>
      <c r="G216" t="s">
        <v>167</v>
      </c>
      <c r="H216" s="25">
        <v>8.3503476129090037E-2</v>
      </c>
      <c r="J216" s="63"/>
      <c r="L216" s="63"/>
      <c r="AQ216" s="3"/>
    </row>
    <row r="217" spans="5:43" x14ac:dyDescent="0.3">
      <c r="E217" s="32"/>
      <c r="F217" t="s">
        <v>194</v>
      </c>
      <c r="G217" t="s">
        <v>167</v>
      </c>
      <c r="H217" s="25">
        <v>0.11235890369236912</v>
      </c>
      <c r="J217" s="63"/>
      <c r="L217" s="63"/>
      <c r="AQ217" s="3"/>
    </row>
    <row r="218" spans="5:43" x14ac:dyDescent="0.3">
      <c r="E218" s="32"/>
      <c r="F218" t="s">
        <v>195</v>
      </c>
      <c r="G218" t="s">
        <v>167</v>
      </c>
      <c r="H218" s="25">
        <v>0.11235890369236912</v>
      </c>
      <c r="J218" s="63"/>
      <c r="L218" s="63"/>
      <c r="AQ218" s="3"/>
    </row>
    <row r="219" spans="5:43" x14ac:dyDescent="0.3">
      <c r="E219" s="32"/>
      <c r="F219" t="s">
        <v>196</v>
      </c>
      <c r="G219" t="s">
        <v>167</v>
      </c>
      <c r="H219" s="25">
        <v>8.3503476129090037E-2</v>
      </c>
      <c r="J219" s="63"/>
      <c r="L219" s="63"/>
      <c r="AQ219" s="3"/>
    </row>
    <row r="220" spans="5:43" x14ac:dyDescent="0.3">
      <c r="E220" s="32"/>
      <c r="F220" t="s">
        <v>197</v>
      </c>
      <c r="G220" t="s">
        <v>167</v>
      </c>
      <c r="H220" s="25">
        <v>0.49056093094777475</v>
      </c>
      <c r="J220" s="63"/>
      <c r="L220" s="63"/>
      <c r="AQ220" s="3"/>
    </row>
    <row r="221" spans="5:43" x14ac:dyDescent="0.3">
      <c r="E221" s="32"/>
      <c r="F221" t="s">
        <v>198</v>
      </c>
      <c r="G221" t="s">
        <v>167</v>
      </c>
      <c r="H221" s="25">
        <v>0.49056093094777475</v>
      </c>
      <c r="J221" s="63"/>
      <c r="L221" s="63"/>
      <c r="AQ221" s="3"/>
    </row>
    <row r="222" spans="5:43" x14ac:dyDescent="0.3">
      <c r="E222" s="32"/>
      <c r="F222" s="37" t="s">
        <v>199</v>
      </c>
      <c r="G222" s="37" t="s">
        <v>167</v>
      </c>
      <c r="H222" s="141">
        <v>0.49056093094777475</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5.649040831841079E-2</v>
      </c>
      <c r="J226" s="63"/>
      <c r="L226" s="63"/>
      <c r="AQ226" s="3"/>
    </row>
    <row r="227" spans="3:43" x14ac:dyDescent="0.3">
      <c r="C227" s="32"/>
      <c r="F227" t="s">
        <v>192</v>
      </c>
      <c r="G227" t="s">
        <v>167</v>
      </c>
      <c r="H227" s="111">
        <f t="shared" si="55"/>
        <v>8.3503476129090037E-2</v>
      </c>
      <c r="J227" s="63"/>
      <c r="L227" s="63"/>
      <c r="AQ227" s="3"/>
    </row>
    <row r="228" spans="3:43" x14ac:dyDescent="0.3">
      <c r="C228" s="32"/>
      <c r="F228" t="s">
        <v>193</v>
      </c>
      <c r="G228" t="s">
        <v>167</v>
      </c>
      <c r="H228" s="111">
        <f t="shared" si="55"/>
        <v>8.3503476129090037E-2</v>
      </c>
      <c r="J228" s="63"/>
      <c r="L228" s="63"/>
      <c r="AQ228" s="3"/>
    </row>
    <row r="229" spans="3:43" x14ac:dyDescent="0.3">
      <c r="C229" s="32"/>
      <c r="F229" t="s">
        <v>194</v>
      </c>
      <c r="G229" t="s">
        <v>167</v>
      </c>
      <c r="H229" s="111">
        <f t="shared" si="55"/>
        <v>0.11235890369236912</v>
      </c>
      <c r="J229" s="63"/>
      <c r="L229" s="63"/>
      <c r="AQ229" s="3"/>
    </row>
    <row r="230" spans="3:43" x14ac:dyDescent="0.3">
      <c r="C230" s="32"/>
      <c r="F230" t="s">
        <v>195</v>
      </c>
      <c r="G230" t="s">
        <v>167</v>
      </c>
      <c r="H230" s="111">
        <f t="shared" si="55"/>
        <v>0.11235890369236912</v>
      </c>
      <c r="J230" s="63"/>
      <c r="L230" s="63"/>
      <c r="AQ230" s="3"/>
    </row>
    <row r="231" spans="3:43" x14ac:dyDescent="0.3">
      <c r="C231" s="32"/>
      <c r="F231" t="s">
        <v>196</v>
      </c>
      <c r="G231" t="s">
        <v>167</v>
      </c>
      <c r="H231" s="111">
        <f t="shared" si="55"/>
        <v>8.3503476129090037E-2</v>
      </c>
      <c r="J231" s="63"/>
      <c r="L231" s="63"/>
      <c r="AQ231" s="3"/>
    </row>
    <row r="232" spans="3:43" x14ac:dyDescent="0.3">
      <c r="C232" s="32"/>
      <c r="F232" t="s">
        <v>197</v>
      </c>
      <c r="G232" t="s">
        <v>167</v>
      </c>
      <c r="H232" s="111">
        <f t="shared" si="55"/>
        <v>0.49056093094777475</v>
      </c>
      <c r="J232" s="63"/>
      <c r="L232" s="63"/>
      <c r="AQ232" s="3"/>
    </row>
    <row r="233" spans="3:43" x14ac:dyDescent="0.3">
      <c r="C233" s="32"/>
      <c r="F233" t="s">
        <v>198</v>
      </c>
      <c r="G233" t="s">
        <v>167</v>
      </c>
      <c r="H233" s="111">
        <f t="shared" si="55"/>
        <v>0.49056093094777475</v>
      </c>
      <c r="J233" s="63"/>
      <c r="L233" s="63"/>
      <c r="AQ233" s="3"/>
    </row>
    <row r="234" spans="3:43" x14ac:dyDescent="0.3">
      <c r="C234" s="32"/>
      <c r="F234" s="37" t="s">
        <v>199</v>
      </c>
      <c r="G234" s="37" t="s">
        <v>167</v>
      </c>
      <c r="H234" s="143">
        <f>IF(F234 = $F$234, $H$210, H222)</f>
        <v>0.66224997313134626</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381.56657490537822</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161.45176624574066</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802.57000936290251</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1856.1200763790177</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217.75902577879052</v>
      </c>
      <c r="O245" s="89">
        <f t="shared" si="62"/>
        <v>114.25514651277992</v>
      </c>
      <c r="P245" s="89">
        <f t="shared" si="62"/>
        <v>1914.7995399615158</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1072.4683040932935</v>
      </c>
      <c r="O246" s="89">
        <f t="shared" si="63"/>
        <v>112.54185471877383</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941.40345201058665</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1270.9838989025272</v>
      </c>
      <c r="K260" s="82">
        <f t="shared" si="73"/>
        <v>0</v>
      </c>
      <c r="L260" s="82">
        <f t="shared" si="73"/>
        <v>441.34162970468503</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3941.7907962087183</v>
      </c>
      <c r="I269" s="158"/>
      <c r="J269" s="158">
        <f t="shared" ref="J269:Y269" si="75">J239 + J252 + J168</f>
        <v>1761.0595494023489</v>
      </c>
      <c r="K269" s="158">
        <f t="shared" si="75"/>
        <v>0.72668967392095363</v>
      </c>
      <c r="L269" s="158">
        <f t="shared" si="75"/>
        <v>705.33651175713851</v>
      </c>
      <c r="M269" s="158">
        <f t="shared" si="75"/>
        <v>0.39647514880629864</v>
      </c>
      <c r="N269" s="158">
        <f t="shared" si="75"/>
        <v>500.84621072646132</v>
      </c>
      <c r="O269" s="158">
        <f t="shared" si="75"/>
        <v>26.345775648657352</v>
      </c>
      <c r="P269" s="158">
        <f t="shared" si="75"/>
        <v>1035.5209397097242</v>
      </c>
      <c r="Q269" s="158">
        <f t="shared" si="75"/>
        <v>28.496363899590321</v>
      </c>
      <c r="R269" s="158">
        <f t="shared" si="75"/>
        <v>-0.20472204087812759</v>
      </c>
      <c r="S269" s="158">
        <f t="shared" si="75"/>
        <v>0</v>
      </c>
      <c r="T269" s="158">
        <f t="shared" si="75"/>
        <v>-6.7810841956402212</v>
      </c>
      <c r="U269" s="158">
        <f t="shared" si="75"/>
        <v>0</v>
      </c>
      <c r="V269" s="158">
        <f t="shared" si="75"/>
        <v>-1.2897977362998747</v>
      </c>
      <c r="W269" s="158">
        <f t="shared" si="75"/>
        <v>0</v>
      </c>
      <c r="X269" s="158">
        <f t="shared" si="75"/>
        <v>-108.66211578511104</v>
      </c>
      <c r="Y269" s="158">
        <f t="shared" si="75"/>
        <v>0</v>
      </c>
      <c r="AQ269" s="3"/>
    </row>
    <row r="270" spans="2:43" x14ac:dyDescent="0.3">
      <c r="C270" s="32"/>
      <c r="F270" t="s">
        <v>192</v>
      </c>
      <c r="G270" t="s">
        <v>172</v>
      </c>
      <c r="H270" s="121">
        <f t="shared" si="74"/>
        <v>4126.8758872146982</v>
      </c>
      <c r="I270" s="89"/>
      <c r="J270" s="89">
        <f t="shared" ref="J270:Y270" si="76">J240 + J253 + J169</f>
        <v>1716.1381300609844</v>
      </c>
      <c r="K270" s="89">
        <f t="shared" si="76"/>
        <v>0.971626167644836</v>
      </c>
      <c r="L270" s="89">
        <f t="shared" si="76"/>
        <v>703.17879084687684</v>
      </c>
      <c r="M270" s="89">
        <f t="shared" si="76"/>
        <v>0.44117309842947322</v>
      </c>
      <c r="N270" s="89">
        <f t="shared" si="76"/>
        <v>496.1490133328615</v>
      </c>
      <c r="O270" s="89">
        <f t="shared" si="76"/>
        <v>25.228262073729379</v>
      </c>
      <c r="P270" s="89">
        <f t="shared" si="76"/>
        <v>1270.0831919339812</v>
      </c>
      <c r="Q270" s="89">
        <f t="shared" si="76"/>
        <v>29.912159394878</v>
      </c>
      <c r="R270" s="89">
        <f t="shared" si="76"/>
        <v>-0.2076956511044693</v>
      </c>
      <c r="S270" s="89">
        <f t="shared" si="76"/>
        <v>0</v>
      </c>
      <c r="T270" s="89">
        <f t="shared" si="76"/>
        <v>-6.8985590493887212</v>
      </c>
      <c r="U270" s="89">
        <f t="shared" si="76"/>
        <v>0</v>
      </c>
      <c r="V270" s="89">
        <f t="shared" si="76"/>
        <v>-1.2922040261403112</v>
      </c>
      <c r="W270" s="89">
        <f t="shared" si="76"/>
        <v>0</v>
      </c>
      <c r="X270" s="89">
        <f t="shared" si="76"/>
        <v>-106.82800096805343</v>
      </c>
      <c r="Y270" s="89">
        <f t="shared" si="76"/>
        <v>0</v>
      </c>
      <c r="AQ270" s="3"/>
    </row>
    <row r="271" spans="2:43" x14ac:dyDescent="0.3">
      <c r="C271" s="32"/>
      <c r="F271" t="s">
        <v>193</v>
      </c>
      <c r="G271" t="s">
        <v>172</v>
      </c>
      <c r="H271" s="121">
        <f t="shared" si="74"/>
        <v>1190.6178230122789</v>
      </c>
      <c r="I271" s="89"/>
      <c r="J271" s="89">
        <f t="shared" ref="J271:Y271" si="77">J241 + J254 + J170</f>
        <v>525.5082710675523</v>
      </c>
      <c r="K271" s="89">
        <f t="shared" si="77"/>
        <v>0.29752709210236183</v>
      </c>
      <c r="L271" s="89">
        <f t="shared" si="77"/>
        <v>215.32431693955942</v>
      </c>
      <c r="M271" s="89">
        <f t="shared" si="77"/>
        <v>0.13509408603895356</v>
      </c>
      <c r="N271" s="89">
        <f t="shared" si="77"/>
        <v>151.92856893119597</v>
      </c>
      <c r="O271" s="89">
        <f t="shared" si="77"/>
        <v>7.725287465020954</v>
      </c>
      <c r="P271" s="89">
        <f t="shared" si="77"/>
        <v>315.82332727898188</v>
      </c>
      <c r="Q271" s="89">
        <f t="shared" si="77"/>
        <v>9.1595699041666236</v>
      </c>
      <c r="R271" s="89">
        <f t="shared" si="77"/>
        <v>-6.3599648890897045E-2</v>
      </c>
      <c r="S271" s="89">
        <f t="shared" si="77"/>
        <v>0</v>
      </c>
      <c r="T271" s="89">
        <f t="shared" si="77"/>
        <v>-2.1124464140732413</v>
      </c>
      <c r="U271" s="89">
        <f t="shared" si="77"/>
        <v>0</v>
      </c>
      <c r="V271" s="89">
        <f t="shared" si="77"/>
        <v>-0.39569303411456397</v>
      </c>
      <c r="W271" s="89">
        <f t="shared" si="77"/>
        <v>0</v>
      </c>
      <c r="X271" s="89">
        <f t="shared" si="77"/>
        <v>-32.712400655260545</v>
      </c>
      <c r="Y271" s="89">
        <f t="shared" si="77"/>
        <v>0</v>
      </c>
      <c r="AQ271" s="3"/>
    </row>
    <row r="272" spans="2:43" x14ac:dyDescent="0.3">
      <c r="C272" s="32"/>
      <c r="F272" t="s">
        <v>194</v>
      </c>
      <c r="G272" t="s">
        <v>172</v>
      </c>
      <c r="H272" s="121">
        <f t="shared" si="74"/>
        <v>1254.6403348783076</v>
      </c>
      <c r="I272" s="89"/>
      <c r="J272" s="89">
        <f t="shared" ref="J272:Y272" si="78">J242 + J255 + J171</f>
        <v>516.4059989451755</v>
      </c>
      <c r="K272" s="89">
        <f t="shared" si="78"/>
        <v>0.30107653398828466</v>
      </c>
      <c r="L272" s="89">
        <f t="shared" si="78"/>
        <v>204.77206188700177</v>
      </c>
      <c r="M272" s="89">
        <f t="shared" si="78"/>
        <v>0.13440832684126597</v>
      </c>
      <c r="N272" s="89">
        <f t="shared" si="78"/>
        <v>145.26164608012965</v>
      </c>
      <c r="O272" s="89">
        <f t="shared" si="78"/>
        <v>7.5186631818563834</v>
      </c>
      <c r="P272" s="89">
        <f t="shared" si="78"/>
        <v>404.60281259925722</v>
      </c>
      <c r="Q272" s="89">
        <f t="shared" si="78"/>
        <v>9.632271296239292</v>
      </c>
      <c r="R272" s="89">
        <f t="shared" si="78"/>
        <v>-5.8418561292255158E-2</v>
      </c>
      <c r="S272" s="89">
        <f t="shared" si="78"/>
        <v>0</v>
      </c>
      <c r="T272" s="89">
        <f t="shared" si="78"/>
        <v>-1.9850179777877079</v>
      </c>
      <c r="U272" s="89">
        <f t="shared" si="78"/>
        <v>0</v>
      </c>
      <c r="V272" s="89">
        <f t="shared" si="78"/>
        <v>-0.38236855255416441</v>
      </c>
      <c r="W272" s="89">
        <f t="shared" si="78"/>
        <v>0</v>
      </c>
      <c r="X272" s="89">
        <f t="shared" si="78"/>
        <v>-31.562798880547547</v>
      </c>
      <c r="Y272" s="89">
        <f t="shared" si="78"/>
        <v>0</v>
      </c>
      <c r="AQ272" s="3"/>
    </row>
    <row r="273" spans="2:43" x14ac:dyDescent="0.3">
      <c r="C273" s="32"/>
      <c r="F273" t="s">
        <v>195</v>
      </c>
      <c r="G273" t="s">
        <v>172</v>
      </c>
      <c r="H273" s="121">
        <f t="shared" si="74"/>
        <v>1647.6702372240691</v>
      </c>
      <c r="I273" s="89"/>
      <c r="J273" s="89">
        <f t="shared" ref="J273:Y273" si="79">J243 + J256 + J172</f>
        <v>513.40654493387729</v>
      </c>
      <c r="K273" s="89">
        <f t="shared" si="79"/>
        <v>0.29932778354885614</v>
      </c>
      <c r="L273" s="89">
        <f t="shared" si="79"/>
        <v>203.58267914612858</v>
      </c>
      <c r="M273" s="89">
        <f t="shared" si="79"/>
        <v>0.13362763956048418</v>
      </c>
      <c r="N273" s="89">
        <f t="shared" si="79"/>
        <v>144.41791919099046</v>
      </c>
      <c r="O273" s="89">
        <f t="shared" si="79"/>
        <v>7.4749923405290462</v>
      </c>
      <c r="P273" s="89">
        <f t="shared" si="79"/>
        <v>802.57000936290251</v>
      </c>
      <c r="Q273" s="89">
        <f t="shared" si="79"/>
        <v>9.5763239314983082</v>
      </c>
      <c r="R273" s="89">
        <f t="shared" si="79"/>
        <v>-5.8079247286685419E-2</v>
      </c>
      <c r="S273" s="89">
        <f t="shared" si="79"/>
        <v>0</v>
      </c>
      <c r="T273" s="89">
        <f t="shared" si="79"/>
        <v>-1.9734883477134326</v>
      </c>
      <c r="U273" s="89">
        <f t="shared" si="79"/>
        <v>0</v>
      </c>
      <c r="V273" s="89">
        <f t="shared" si="79"/>
        <v>-0.380147631629358</v>
      </c>
      <c r="W273" s="89">
        <f t="shared" si="79"/>
        <v>0</v>
      </c>
      <c r="X273" s="89">
        <f t="shared" si="79"/>
        <v>-31.379471878337203</v>
      </c>
      <c r="Y273" s="89">
        <f t="shared" si="79"/>
        <v>0</v>
      </c>
      <c r="AQ273" s="3"/>
    </row>
    <row r="274" spans="2:43" x14ac:dyDescent="0.3">
      <c r="C274" s="32"/>
      <c r="F274" t="s">
        <v>196</v>
      </c>
      <c r="G274" t="s">
        <v>172</v>
      </c>
      <c r="H274" s="121">
        <f t="shared" si="74"/>
        <v>3781.0077942514517</v>
      </c>
      <c r="I274" s="89"/>
      <c r="J274" s="89">
        <f t="shared" ref="J274:Y274" si="80">J244 + J257 + J173</f>
        <v>1156.3223380485276</v>
      </c>
      <c r="K274" s="89">
        <f t="shared" si="80"/>
        <v>0.6546751815602877</v>
      </c>
      <c r="L274" s="89">
        <f t="shared" si="80"/>
        <v>473.79714328082849</v>
      </c>
      <c r="M274" s="89">
        <f t="shared" si="80"/>
        <v>0.29725946864309433</v>
      </c>
      <c r="N274" s="89">
        <f t="shared" si="80"/>
        <v>334.30187061756936</v>
      </c>
      <c r="O274" s="89">
        <f t="shared" si="80"/>
        <v>16.998633428743346</v>
      </c>
      <c r="P274" s="89">
        <f t="shared" si="80"/>
        <v>1856.1200763790177</v>
      </c>
      <c r="Q274" s="89">
        <f t="shared" si="80"/>
        <v>20.154611963744696</v>
      </c>
      <c r="R274" s="89">
        <f t="shared" si="80"/>
        <v>-0.13994393381323961</v>
      </c>
      <c r="S274" s="89">
        <f t="shared" si="80"/>
        <v>0</v>
      </c>
      <c r="T274" s="89">
        <f t="shared" si="80"/>
        <v>-4.6482027229775067</v>
      </c>
      <c r="U274" s="89">
        <f t="shared" si="80"/>
        <v>0</v>
      </c>
      <c r="V274" s="89">
        <f t="shared" si="80"/>
        <v>-0.87067838804396702</v>
      </c>
      <c r="W274" s="89">
        <f t="shared" si="80"/>
        <v>0</v>
      </c>
      <c r="X274" s="89">
        <f t="shared" si="80"/>
        <v>-71.979989072348317</v>
      </c>
      <c r="Y274" s="89">
        <f t="shared" si="80"/>
        <v>0</v>
      </c>
      <c r="AQ274" s="3"/>
    </row>
    <row r="275" spans="2:43" x14ac:dyDescent="0.3">
      <c r="C275" s="32"/>
      <c r="F275" t="s">
        <v>197</v>
      </c>
      <c r="G275" t="s">
        <v>172</v>
      </c>
      <c r="H275" s="121">
        <f t="shared" si="74"/>
        <v>4932.6967126973459</v>
      </c>
      <c r="I275" s="89"/>
      <c r="J275" s="89">
        <f t="shared" ref="J275:Y275" si="81">J245 + J258 + J174</f>
        <v>1641.3703603953795</v>
      </c>
      <c r="K275" s="89">
        <f t="shared" si="81"/>
        <v>0.9569565421555204</v>
      </c>
      <c r="L275" s="89">
        <f t="shared" si="81"/>
        <v>650.85764631881443</v>
      </c>
      <c r="M275" s="89">
        <f t="shared" si="81"/>
        <v>0.42721007176179271</v>
      </c>
      <c r="N275" s="89">
        <f t="shared" si="81"/>
        <v>587.12446439133657</v>
      </c>
      <c r="O275" s="89">
        <f t="shared" si="81"/>
        <v>114.25514651277992</v>
      </c>
      <c r="P275" s="89">
        <f t="shared" si="81"/>
        <v>1914.7995399615158</v>
      </c>
      <c r="Q275" s="89">
        <f t="shared" si="81"/>
        <v>30.615687349156534</v>
      </c>
      <c r="R275" s="89">
        <f t="shared" si="81"/>
        <v>-0.18568044367785944</v>
      </c>
      <c r="S275" s="89">
        <f t="shared" si="81"/>
        <v>0</v>
      </c>
      <c r="T275" s="89">
        <f t="shared" si="81"/>
        <v>-6.3092792884821236</v>
      </c>
      <c r="U275" s="89">
        <f t="shared" si="81"/>
        <v>0</v>
      </c>
      <c r="V275" s="89">
        <f t="shared" si="81"/>
        <v>-1.2153391133946116</v>
      </c>
      <c r="W275" s="89">
        <f t="shared" si="81"/>
        <v>0</v>
      </c>
      <c r="X275" s="89">
        <f t="shared" si="81"/>
        <v>0</v>
      </c>
      <c r="Y275" s="89">
        <f t="shared" si="81"/>
        <v>0</v>
      </c>
      <c r="AQ275" s="3"/>
    </row>
    <row r="276" spans="2:43" x14ac:dyDescent="0.3">
      <c r="C276" s="32"/>
      <c r="F276" t="s">
        <v>198</v>
      </c>
      <c r="G276" t="s">
        <v>172</v>
      </c>
      <c r="H276" s="121">
        <f t="shared" si="74"/>
        <v>3467.9879272219155</v>
      </c>
      <c r="I276" s="89"/>
      <c r="J276" s="89">
        <f t="shared" ref="J276:Y276" si="82">J246 + J259 + J175</f>
        <v>1616.7574965094132</v>
      </c>
      <c r="K276" s="89">
        <f t="shared" si="82"/>
        <v>0.94260667835562506</v>
      </c>
      <c r="L276" s="89">
        <f t="shared" si="82"/>
        <v>641.09783156614242</v>
      </c>
      <c r="M276" s="89">
        <f t="shared" si="82"/>
        <v>0.42080392260697669</v>
      </c>
      <c r="N276" s="89">
        <f t="shared" si="82"/>
        <v>1072.4683040932935</v>
      </c>
      <c r="O276" s="89">
        <f t="shared" si="82"/>
        <v>112.54185471877383</v>
      </c>
      <c r="P276" s="89">
        <f t="shared" si="82"/>
        <v>0</v>
      </c>
      <c r="Q276" s="89">
        <f t="shared" si="82"/>
        <v>30.156595505120443</v>
      </c>
      <c r="R276" s="89">
        <f t="shared" si="82"/>
        <v>-0.18289610712786342</v>
      </c>
      <c r="S276" s="89">
        <f t="shared" si="82"/>
        <v>0</v>
      </c>
      <c r="T276" s="89">
        <f t="shared" si="82"/>
        <v>-6.2146696646623356</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2683.2492442911598</v>
      </c>
      <c r="I277" s="82"/>
      <c r="J277" s="82">
        <f t="shared" ref="J277:Y277" si="83">J247 + J260 + J176</f>
        <v>1270.9838989025272</v>
      </c>
      <c r="K277" s="82">
        <f t="shared" si="83"/>
        <v>0</v>
      </c>
      <c r="L277" s="82">
        <f t="shared" si="83"/>
        <v>441.34162970468503</v>
      </c>
      <c r="M277" s="82">
        <f t="shared" si="83"/>
        <v>0</v>
      </c>
      <c r="N277" s="82">
        <f t="shared" si="83"/>
        <v>941.40345201058665</v>
      </c>
      <c r="O277" s="82">
        <f t="shared" si="83"/>
        <v>0</v>
      </c>
      <c r="P277" s="82">
        <f t="shared" si="83"/>
        <v>0</v>
      </c>
      <c r="Q277" s="82">
        <f t="shared" si="83"/>
        <v>29.520263673361022</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2371479.419134716</v>
      </c>
      <c r="K16" s="120">
        <f>'Volume adjustments'!K275</f>
        <v>0</v>
      </c>
      <c r="L16" s="120">
        <f>'Volume adjustments'!L275</f>
        <v>186963.63183969114</v>
      </c>
      <c r="M16" s="120">
        <f>'Volume adjustments'!M275</f>
        <v>0</v>
      </c>
      <c r="N16" s="120">
        <f>'Volume adjustments'!N275</f>
        <v>15044.021631328906</v>
      </c>
      <c r="O16" s="120">
        <f>'Volume adjustments'!O275</f>
        <v>399.8618432449129</v>
      </c>
      <c r="P16" s="120">
        <f>'Volume adjustments'!P275</f>
        <v>4136.154401824484</v>
      </c>
      <c r="Q16" s="120">
        <f>'Volume adjustments'!Q275</f>
        <v>29.475632524712577</v>
      </c>
      <c r="R16" s="120">
        <f>'Volume adjustments'!R275</f>
        <v>0</v>
      </c>
      <c r="S16" s="120">
        <f>'Volume adjustments'!S275</f>
        <v>0</v>
      </c>
      <c r="T16" s="120">
        <f>'Volume adjustments'!T275</f>
        <v>654.93140614185506</v>
      </c>
      <c r="U16" s="120">
        <f>'Volume adjustments'!U275</f>
        <v>0</v>
      </c>
      <c r="V16" s="120">
        <f>'Volume adjustments'!V275</f>
        <v>27.058064434890188</v>
      </c>
      <c r="W16" s="120">
        <f>'Volume adjustments'!W275</f>
        <v>0</v>
      </c>
      <c r="X16" s="120">
        <f>'Volume adjustments'!X275</f>
        <v>316.31557457887271</v>
      </c>
      <c r="Y16" s="120">
        <f>'Volume adjustments'!Y275</f>
        <v>0</v>
      </c>
    </row>
    <row r="17" spans="5:27" x14ac:dyDescent="0.3">
      <c r="E17" s="28" t="s">
        <v>550</v>
      </c>
      <c r="G17" s="28" t="s">
        <v>207</v>
      </c>
      <c r="J17" s="124">
        <f>'Volume adjustments'!J264</f>
        <v>8243104.1171785332</v>
      </c>
      <c r="K17" s="124">
        <f>'Volume adjustments'!K264</f>
        <v>16567.448551798487</v>
      </c>
      <c r="L17" s="124">
        <f>'Volume adjustments'!L264</f>
        <v>2739735.3557336032</v>
      </c>
      <c r="M17" s="124">
        <f>'Volume adjustments'!M264</f>
        <v>4017.9633645050908</v>
      </c>
      <c r="N17" s="124">
        <f>'Volume adjustments'!N264</f>
        <v>2377867.5373323942</v>
      </c>
      <c r="O17" s="124">
        <f>'Volume adjustments'!O264</f>
        <v>139300.06127213646</v>
      </c>
      <c r="P17" s="124">
        <f>'Volume adjustments'!P264</f>
        <v>6652065.4630770804</v>
      </c>
      <c r="Q17" s="124">
        <f>'Volume adjustments'!Q264</f>
        <v>246667.26158504956</v>
      </c>
      <c r="R17" s="124">
        <f>'Volume adjustments'!R264</f>
        <v>1133.5616397661845</v>
      </c>
      <c r="S17" s="124">
        <f>'Volume adjustments'!S264</f>
        <v>0</v>
      </c>
      <c r="T17" s="124">
        <f>'Volume adjustments'!T264</f>
        <v>47200.443429056759</v>
      </c>
      <c r="U17" s="124">
        <f>'Volume adjustments'!U264</f>
        <v>0</v>
      </c>
      <c r="V17" s="124">
        <f>'Volume adjustments'!V264</f>
        <v>9937.9707653078713</v>
      </c>
      <c r="W17" s="124">
        <f>'Volume adjustments'!W264</f>
        <v>0</v>
      </c>
      <c r="X17" s="124">
        <f>'Volume adjustments'!X264</f>
        <v>704532.76201741502</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583553452.76969576</v>
      </c>
      <c r="K27" s="126">
        <f t="shared" si="0"/>
        <v>0</v>
      </c>
      <c r="L27" s="126">
        <f t="shared" si="0"/>
        <v>134897086.63964176</v>
      </c>
      <c r="M27" s="126">
        <f t="shared" si="0"/>
        <v>0</v>
      </c>
      <c r="N27" s="126">
        <f t="shared" si="0"/>
        <v>21656199.938412335</v>
      </c>
      <c r="O27" s="126">
        <f t="shared" si="0"/>
        <v>449325.39651824866</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42907756.7011353</v>
      </c>
      <c r="Q28" s="98">
        <f t="shared" si="1"/>
        <v>0</v>
      </c>
      <c r="R28" s="98">
        <f t="shared" si="1"/>
        <v>0</v>
      </c>
      <c r="S28" s="98">
        <f t="shared" si="1"/>
        <v>0</v>
      </c>
      <c r="T28" s="98">
        <f t="shared" si="1"/>
        <v>0</v>
      </c>
      <c r="U28" s="98">
        <f t="shared" si="1"/>
        <v>0</v>
      </c>
      <c r="V28" s="98">
        <f t="shared" si="1"/>
        <v>0</v>
      </c>
      <c r="W28" s="98">
        <f t="shared" si="1"/>
        <v>0</v>
      </c>
      <c r="X28" s="98">
        <f t="shared" si="1"/>
        <v>2053642.3995513774</v>
      </c>
      <c r="Y28" s="98">
        <f t="shared" si="1"/>
        <v>0</v>
      </c>
    </row>
    <row r="29" spans="5:27" x14ac:dyDescent="0.3">
      <c r="F29" s="37" t="s">
        <v>553</v>
      </c>
      <c r="G29" s="37" t="s">
        <v>277</v>
      </c>
      <c r="H29" s="130"/>
      <c r="I29" s="37"/>
      <c r="J29" s="306"/>
      <c r="K29" s="306"/>
      <c r="L29" s="306"/>
      <c r="M29" s="306"/>
      <c r="N29" s="306"/>
      <c r="O29" s="306"/>
      <c r="P29" s="306"/>
      <c r="Q29" s="153">
        <f t="shared" ref="Q29" si="2">Q23 * Q$17</f>
        <v>68614986.291315064</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809171051.03558314</v>
      </c>
      <c r="I33" s="23"/>
      <c r="J33" s="158">
        <f t="shared" ref="J33:Y33" si="3">J27 +J29</f>
        <v>583553452.76969576</v>
      </c>
      <c r="K33" s="158">
        <f t="shared" si="3"/>
        <v>0</v>
      </c>
      <c r="L33" s="158">
        <f t="shared" si="3"/>
        <v>134897086.63964176</v>
      </c>
      <c r="M33" s="158">
        <f t="shared" si="3"/>
        <v>0</v>
      </c>
      <c r="N33" s="158">
        <f t="shared" si="3"/>
        <v>21656199.938412335</v>
      </c>
      <c r="O33" s="158">
        <f t="shared" si="3"/>
        <v>449325.39651824866</v>
      </c>
      <c r="P33" s="158">
        <f t="shared" si="3"/>
        <v>0</v>
      </c>
      <c r="Q33" s="158">
        <f t="shared" si="3"/>
        <v>68614986.291315064</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44961399.100686677</v>
      </c>
      <c r="I34" s="37"/>
      <c r="J34" s="167">
        <f t="shared" ref="J34:Y34" si="4">J28</f>
        <v>0</v>
      </c>
      <c r="K34" s="167">
        <f t="shared" si="4"/>
        <v>0</v>
      </c>
      <c r="L34" s="167">
        <f t="shared" si="4"/>
        <v>0</v>
      </c>
      <c r="M34" s="167">
        <f t="shared" si="4"/>
        <v>0</v>
      </c>
      <c r="N34" s="167">
        <f t="shared" si="4"/>
        <v>0</v>
      </c>
      <c r="O34" s="167">
        <f t="shared" si="4"/>
        <v>0</v>
      </c>
      <c r="P34" s="167">
        <f t="shared" si="4"/>
        <v>42907756.7011353</v>
      </c>
      <c r="Q34" s="167">
        <f t="shared" si="4"/>
        <v>0</v>
      </c>
      <c r="R34" s="167">
        <f t="shared" si="4"/>
        <v>0</v>
      </c>
      <c r="S34" s="167">
        <f t="shared" si="4"/>
        <v>0</v>
      </c>
      <c r="T34" s="167">
        <f t="shared" si="4"/>
        <v>0</v>
      </c>
      <c r="U34" s="167">
        <f t="shared" si="4"/>
        <v>0</v>
      </c>
      <c r="V34" s="167">
        <f t="shared" si="4"/>
        <v>0</v>
      </c>
      <c r="W34" s="167">
        <f t="shared" si="4"/>
        <v>0</v>
      </c>
      <c r="X34" s="167">
        <f t="shared" si="4"/>
        <v>2053642.3995513774</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Mid West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1.0049999999999999</v>
      </c>
      <c r="M31" s="120">
        <f>'Load &amp; loss characteristics'!M29</f>
        <v>1.0089999999999999</v>
      </c>
      <c r="N31" s="120">
        <f>'Load &amp; loss characteristics'!N29</f>
        <v>1.0269999999999999</v>
      </c>
      <c r="O31" s="120">
        <f>'Load &amp; loss characteristics'!O29</f>
        <v>1.0329999999999999</v>
      </c>
      <c r="P31" s="120">
        <f>'Load &amp; loss characteristics'!P29</f>
        <v>1.0329999999999999</v>
      </c>
      <c r="Q31" s="120">
        <f>'Load &amp; loss characteristics'!Q29</f>
        <v>1.0509999999999999</v>
      </c>
      <c r="R31" s="120">
        <f>'Load &amp; loss characteristics'!R29</f>
        <v>1.0669999999999999</v>
      </c>
      <c r="S31" s="120">
        <f>'Load &amp; loss characteristics'!S29</f>
        <v>1.0900000000000001</v>
      </c>
      <c r="T31" s="79"/>
      <c r="U31" s="79"/>
    </row>
    <row r="32" spans="3:25" x14ac:dyDescent="0.3">
      <c r="E32" t="s">
        <v>572</v>
      </c>
      <c r="F32" s="177"/>
      <c r="G32" s="28" t="s">
        <v>167</v>
      </c>
      <c r="H32" s="3"/>
      <c r="I32" s="3"/>
      <c r="J32" s="178"/>
      <c r="K32" s="179">
        <f>'Load &amp; loss characteristics'!$K$23</f>
        <v>5.649040831841079E-2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0.946530126659337</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473.26506332966852</v>
      </c>
      <c r="L40" s="182">
        <f t="shared" si="0"/>
        <v>470.91051077578965</v>
      </c>
      <c r="M40" s="182">
        <f t="shared" si="0"/>
        <v>469.04367029699563</v>
      </c>
      <c r="N40" s="182">
        <f t="shared" si="0"/>
        <v>460.82284647484767</v>
      </c>
      <c r="O40" s="182">
        <f t="shared" si="0"/>
        <v>458.14623749241872</v>
      </c>
      <c r="P40" s="182">
        <f t="shared" si="0"/>
        <v>458.14623749241872</v>
      </c>
      <c r="Q40" s="182">
        <f t="shared" si="0"/>
        <v>450.29977481414704</v>
      </c>
      <c r="R40" s="182">
        <f t="shared" si="0"/>
        <v>443.54738831271652</v>
      </c>
      <c r="S40" s="182">
        <f t="shared" si="0"/>
        <v>434.18813149510868</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0.69256562916818787</v>
      </c>
      <c r="Q46" s="180"/>
      <c r="R46" s="180"/>
      <c r="S46" s="180"/>
      <c r="T46" s="180"/>
      <c r="U46" s="180"/>
      <c r="W46" s="3"/>
    </row>
    <row r="47" spans="3:23" x14ac:dyDescent="0.3">
      <c r="E47" s="28" t="s">
        <v>578</v>
      </c>
      <c r="G47" s="28" t="s">
        <v>167</v>
      </c>
      <c r="H47" s="3"/>
      <c r="I47" s="3"/>
      <c r="J47" s="180"/>
      <c r="K47" s="180"/>
      <c r="L47" s="180"/>
      <c r="M47" s="176">
        <f>IF(M46 = "", 1 - $P$46, M46)</f>
        <v>0.30743437083181213</v>
      </c>
      <c r="N47" s="176">
        <f>IF(N46 = "", 1 - $P$46, N46)</f>
        <v>0.30743437083181213</v>
      </c>
      <c r="O47" s="176">
        <f>IF(O46 = "", 1 - $P$46, O46)</f>
        <v>0.30743437083181213</v>
      </c>
      <c r="P47" s="176">
        <f>IF(P46 = "", 1 - $P$46, P46)</f>
        <v>0.69256562916818787</v>
      </c>
      <c r="Q47" s="180"/>
      <c r="R47" s="180"/>
      <c r="S47" s="180"/>
      <c r="T47" s="180"/>
      <c r="U47" s="180"/>
      <c r="W47" s="3"/>
    </row>
    <row r="48" spans="3:23" x14ac:dyDescent="0.3">
      <c r="E48" s="28" t="s">
        <v>579</v>
      </c>
      <c r="G48" s="28" t="s">
        <v>172</v>
      </c>
      <c r="H48" s="3"/>
      <c r="I48" s="3"/>
      <c r="J48" s="79"/>
      <c r="K48" s="98">
        <f t="shared" ref="K48:S48" si="1">IF(K47 = "", K40, K47 * K40)</f>
        <v>473.26506332966852</v>
      </c>
      <c r="L48" s="98">
        <f t="shared" si="1"/>
        <v>470.91051077578965</v>
      </c>
      <c r="M48" s="98">
        <f t="shared" si="1"/>
        <v>144.20014567040079</v>
      </c>
      <c r="N48" s="98">
        <f t="shared" si="1"/>
        <v>141.67278187091955</v>
      </c>
      <c r="O48" s="98">
        <f t="shared" si="1"/>
        <v>140.84990027244373</v>
      </c>
      <c r="P48" s="98">
        <f t="shared" si="1"/>
        <v>317.29633721997499</v>
      </c>
      <c r="Q48" s="98">
        <f t="shared" si="1"/>
        <v>450.29977481414704</v>
      </c>
      <c r="R48" s="98">
        <f t="shared" si="1"/>
        <v>443.54738831271652</v>
      </c>
      <c r="S48" s="98">
        <f t="shared" si="1"/>
        <v>434.18813149510868</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50859316.660207875</v>
      </c>
      <c r="M54" s="120">
        <f>'Inputs by network level'!M33</f>
        <v>12040801.082095377</v>
      </c>
      <c r="N54" s="120">
        <f>'Inputs by network level'!N33</f>
        <v>12238674.082866751</v>
      </c>
      <c r="O54" s="120">
        <f>'Inputs by network level'!O33</f>
        <v>23592346.894599915</v>
      </c>
      <c r="P54" s="120">
        <f>'Inputs by network level'!P33</f>
        <v>25187654.921688259</v>
      </c>
      <c r="Q54" s="120">
        <f>'Inputs by network level'!Q33</f>
        <v>150548924.49464691</v>
      </c>
      <c r="R54" s="120">
        <f>'Inputs by network level'!R33</f>
        <v>73348598.858690292</v>
      </c>
      <c r="S54" s="120">
        <f>'Inputs by network level'!S33</f>
        <v>168369595.05154186</v>
      </c>
      <c r="T54" s="79"/>
      <c r="U54" s="79"/>
      <c r="W54" s="3"/>
    </row>
    <row r="55" spans="2:23" x14ac:dyDescent="0.3">
      <c r="E55" t="s">
        <v>582</v>
      </c>
      <c r="F55" s="177"/>
      <c r="G55" s="28" t="s">
        <v>583</v>
      </c>
      <c r="H55" s="3"/>
      <c r="I55" s="3"/>
      <c r="J55" s="79"/>
      <c r="K55" s="79"/>
      <c r="L55" s="98">
        <f t="shared" ref="L55:S55" si="2">IF(L48 = 0, 0, L54 / (L48 * thousand))</f>
        <v>108.00208425252811</v>
      </c>
      <c r="M55" s="98">
        <f t="shared" si="2"/>
        <v>83.500616633336236</v>
      </c>
      <c r="N55" s="98">
        <f t="shared" si="2"/>
        <v>86.38691159475934</v>
      </c>
      <c r="O55" s="98">
        <f t="shared" si="2"/>
        <v>167.49991905543141</v>
      </c>
      <c r="P55" s="98">
        <f t="shared" si="2"/>
        <v>79.382116863915059</v>
      </c>
      <c r="Q55" s="98">
        <f t="shared" si="2"/>
        <v>334.33044588304136</v>
      </c>
      <c r="R55" s="98">
        <f t="shared" si="2"/>
        <v>165.36812253074737</v>
      </c>
      <c r="S55" s="98">
        <f t="shared" si="2"/>
        <v>387.78027964921154</v>
      </c>
      <c r="T55" s="79"/>
      <c r="U55" s="79"/>
      <c r="W55" s="3"/>
    </row>
    <row r="56" spans="2:23" x14ac:dyDescent="0.3">
      <c r="E56" t="s">
        <v>584</v>
      </c>
      <c r="F56" s="177"/>
      <c r="G56" s="28" t="s">
        <v>585</v>
      </c>
      <c r="H56" s="3"/>
      <c r="I56" s="3" t="s">
        <v>154</v>
      </c>
      <c r="J56" s="79"/>
      <c r="K56" s="79"/>
      <c r="L56" s="98">
        <f t="shared" ref="L56:S56" si="3">L55 * $H$25</f>
        <v>4.87081530577567</v>
      </c>
      <c r="M56" s="98">
        <f t="shared" si="3"/>
        <v>3.7658169687576213</v>
      </c>
      <c r="N56" s="98">
        <f t="shared" si="3"/>
        <v>3.8959867684645539</v>
      </c>
      <c r="O56" s="98">
        <f t="shared" si="3"/>
        <v>7.5541243032287451</v>
      </c>
      <c r="P56" s="98">
        <f t="shared" si="3"/>
        <v>3.5800756300365526</v>
      </c>
      <c r="Q56" s="98">
        <f t="shared" si="3"/>
        <v>15.07805950472482</v>
      </c>
      <c r="R56" s="98">
        <f t="shared" si="3"/>
        <v>7.4579818332653716</v>
      </c>
      <c r="S56" s="98">
        <f t="shared" si="3"/>
        <v>17.488608062201688</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3941.7907962087183</v>
      </c>
      <c r="L64" s="120">
        <v>4126.8758872146982</v>
      </c>
      <c r="M64" s="120">
        <v>1190.6178230122789</v>
      </c>
      <c r="N64" s="120">
        <v>1254.6403348783076</v>
      </c>
      <c r="O64" s="120">
        <v>1647.6702372240691</v>
      </c>
      <c r="P64" s="120">
        <v>3781.0077942514517</v>
      </c>
      <c r="Q64" s="120">
        <v>4932.6967126973459</v>
      </c>
      <c r="R64" s="120">
        <v>3467.9879272219155</v>
      </c>
      <c r="S64" s="120">
        <v>2683.2492442911598</v>
      </c>
      <c r="T64" s="79"/>
      <c r="U64" s="79"/>
    </row>
    <row r="65" spans="3:24" x14ac:dyDescent="0.3">
      <c r="E65" s="28" t="s">
        <v>590</v>
      </c>
      <c r="F65" s="28"/>
      <c r="G65" s="28" t="s">
        <v>172</v>
      </c>
      <c r="H65" s="102"/>
      <c r="J65" s="98">
        <f>K64</f>
        <v>3941.7907962087183</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3941790.7962087183</v>
      </c>
      <c r="K67" s="98">
        <f t="shared" si="4"/>
        <v>3941790.7962087183</v>
      </c>
      <c r="L67" s="98">
        <f t="shared" si="4"/>
        <v>4126875.8872146984</v>
      </c>
      <c r="M67" s="98">
        <f t="shared" si="4"/>
        <v>1190617.8230122789</v>
      </c>
      <c r="N67" s="98">
        <f t="shared" si="4"/>
        <v>1254640.3348783075</v>
      </c>
      <c r="O67" s="98">
        <f t="shared" si="4"/>
        <v>1647670.237224069</v>
      </c>
      <c r="P67" s="98">
        <f t="shared" si="4"/>
        <v>3781007.7942514517</v>
      </c>
      <c r="Q67" s="98">
        <f t="shared" si="4"/>
        <v>4932696.7126973458</v>
      </c>
      <c r="R67" s="98">
        <f t="shared" si="4"/>
        <v>3467987.9272219157</v>
      </c>
      <c r="S67" s="98">
        <f t="shared" si="4"/>
        <v>2683249.2442911598</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445711197.27068853</v>
      </c>
      <c r="M73" s="98">
        <f t="shared" si="5"/>
        <v>99417322.396165669</v>
      </c>
      <c r="N73" s="98">
        <f t="shared" si="5"/>
        <v>108384503.69235161</v>
      </c>
      <c r="O73" s="98">
        <f t="shared" si="5"/>
        <v>275984631.36507499</v>
      </c>
      <c r="P73" s="98">
        <f t="shared" si="5"/>
        <v>300144402.58664244</v>
      </c>
      <c r="Q73" s="98">
        <f t="shared" si="5"/>
        <v>1649150691.3619161</v>
      </c>
      <c r="R73" s="98">
        <f t="shared" si="5"/>
        <v>573494652.48398638</v>
      </c>
      <c r="S73" s="98">
        <f t="shared" si="5"/>
        <v>1040511142.3197615</v>
      </c>
      <c r="T73" s="79"/>
      <c r="U73" s="79"/>
      <c r="X73" s="63"/>
    </row>
    <row r="74" spans="3:24" x14ac:dyDescent="0.3">
      <c r="E74" s="28" t="s">
        <v>593</v>
      </c>
      <c r="F74" s="28"/>
      <c r="G74" s="28" t="s">
        <v>277</v>
      </c>
      <c r="J74" s="79"/>
      <c r="K74" s="79"/>
      <c r="L74" s="79"/>
      <c r="M74" s="79"/>
      <c r="N74" s="79"/>
      <c r="O74" s="79"/>
      <c r="P74" s="79"/>
      <c r="Q74" s="79"/>
      <c r="R74" s="79"/>
      <c r="S74" s="79"/>
      <c r="T74" s="120">
        <f>'Service model assets'!H33</f>
        <v>809171051.03558314</v>
      </c>
      <c r="U74" s="120">
        <f>'Service model assets'!H34</f>
        <v>44961399.100686677</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445711197.27068853</v>
      </c>
      <c r="M76" s="98">
        <f t="shared" si="6"/>
        <v>99417322.396165669</v>
      </c>
      <c r="N76" s="98">
        <f t="shared" si="6"/>
        <v>108384503.69235161</v>
      </c>
      <c r="O76" s="98">
        <f t="shared" si="6"/>
        <v>275984631.36507499</v>
      </c>
      <c r="P76" s="98">
        <f t="shared" si="6"/>
        <v>300144402.58664244</v>
      </c>
      <c r="Q76" s="98">
        <f t="shared" si="6"/>
        <v>1649150691.3619161</v>
      </c>
      <c r="R76" s="98">
        <f t="shared" si="6"/>
        <v>573494652.48398638</v>
      </c>
      <c r="S76" s="98">
        <f t="shared" si="6"/>
        <v>1040511142.3197615</v>
      </c>
      <c r="T76" s="98">
        <f t="shared" si="6"/>
        <v>809171051.03558314</v>
      </c>
      <c r="U76" s="98">
        <f t="shared" si="6"/>
        <v>44961399.100686677</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8.3358322335393892E-2</v>
      </c>
      <c r="M78" s="145">
        <f t="shared" si="7"/>
        <v>1.8593343081278586E-2</v>
      </c>
      <c r="N78" s="145">
        <f t="shared" si="7"/>
        <v>2.0270413779759196E-2</v>
      </c>
      <c r="O78" s="145">
        <f t="shared" si="7"/>
        <v>5.1615521444871956E-2</v>
      </c>
      <c r="P78" s="145">
        <f t="shared" si="7"/>
        <v>5.613395851661037E-2</v>
      </c>
      <c r="Q78" s="145">
        <f t="shared" si="7"/>
        <v>0.30842939498039129</v>
      </c>
      <c r="R78" s="145">
        <f t="shared" si="7"/>
        <v>0.1072567895806119</v>
      </c>
      <c r="S78" s="145">
        <f t="shared" si="7"/>
        <v>0.19459969533227517</v>
      </c>
      <c r="T78" s="145">
        <f t="shared" si="7"/>
        <v>0.151333737428475</v>
      </c>
      <c r="U78" s="145">
        <f t="shared" si="7"/>
        <v>8.4088235203325108E-3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54877324.45348423</v>
      </c>
      <c r="L86" s="63"/>
      <c r="M86" s="63"/>
      <c r="N86" s="63"/>
      <c r="O86" s="63"/>
      <c r="P86" s="63"/>
      <c r="Q86" s="63"/>
      <c r="R86" s="63"/>
      <c r="S86" s="63"/>
      <c r="T86" s="63"/>
      <c r="U86" s="63"/>
    </row>
    <row r="87" spans="3:23" x14ac:dyDescent="0.3">
      <c r="E87" s="28" t="s">
        <v>361</v>
      </c>
      <c r="F87" s="28"/>
      <c r="G87" s="28" t="s">
        <v>357</v>
      </c>
      <c r="H87" s="120">
        <f>'General inputs'!H103</f>
        <v>137597202.16465038</v>
      </c>
      <c r="L87" s="63"/>
      <c r="M87" s="63"/>
      <c r="N87" s="63"/>
      <c r="O87" s="63"/>
      <c r="P87" s="63"/>
      <c r="Q87" s="63"/>
      <c r="R87" s="63"/>
      <c r="S87" s="63"/>
      <c r="T87" s="63"/>
      <c r="U87" s="63"/>
    </row>
    <row r="88" spans="3:23" x14ac:dyDescent="0.3">
      <c r="E88" s="28" t="s">
        <v>362</v>
      </c>
      <c r="F88" s="28"/>
      <c r="G88" s="28" t="s">
        <v>357</v>
      </c>
      <c r="H88" s="120">
        <f>'General inputs'!H104</f>
        <v>31873549.986733001</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169309195.73900744</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14113330.51275848</v>
      </c>
      <c r="M97" s="98">
        <f t="shared" si="8"/>
        <v>3148023.9631907158</v>
      </c>
      <c r="N97" s="98">
        <f t="shared" si="8"/>
        <v>3431967.4543479234</v>
      </c>
      <c r="O97" s="98">
        <f t="shared" si="8"/>
        <v>8738982.4234807622</v>
      </c>
      <c r="P97" s="98">
        <f t="shared" si="8"/>
        <v>9503995.3700941093</v>
      </c>
      <c r="Q97" s="98">
        <f t="shared" si="8"/>
        <v>52219932.806398712</v>
      </c>
      <c r="R97" s="98">
        <f t="shared" si="8"/>
        <v>18159560.781441353</v>
      </c>
      <c r="S97" s="98">
        <f t="shared" si="8"/>
        <v>32947517.907763388</v>
      </c>
      <c r="T97" s="98">
        <f t="shared" si="8"/>
        <v>25622193.372193232</v>
      </c>
      <c r="U97" s="98">
        <f t="shared" si="8"/>
        <v>1423691.1473387466</v>
      </c>
      <c r="W97" s="3" t="s">
        <v>602</v>
      </c>
    </row>
    <row r="98" spans="2:23" x14ac:dyDescent="0.3">
      <c r="E98" s="28" t="s">
        <v>356</v>
      </c>
      <c r="F98" s="28"/>
      <c r="G98" s="28" t="s">
        <v>357</v>
      </c>
      <c r="H98" s="63"/>
      <c r="I98" s="63"/>
      <c r="J98" s="120">
        <f>'General inputs'!$H$97</f>
        <v>13815110.913975246</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3.5047803468572853</v>
      </c>
      <c r="K100" s="98">
        <f t="shared" si="9"/>
        <v>0</v>
      </c>
      <c r="L100" s="98">
        <f t="shared" si="9"/>
        <v>3.4198582410686011</v>
      </c>
      <c r="M100" s="98">
        <f t="shared" si="9"/>
        <v>2.6440255658412481</v>
      </c>
      <c r="N100" s="98">
        <f t="shared" si="9"/>
        <v>2.7354193540101699</v>
      </c>
      <c r="O100" s="98">
        <f t="shared" si="9"/>
        <v>5.303841889020136</v>
      </c>
      <c r="P100" s="98">
        <f t="shared" si="9"/>
        <v>2.5136143291065789</v>
      </c>
      <c r="Q100" s="98">
        <f t="shared" si="9"/>
        <v>10.586487645181675</v>
      </c>
      <c r="R100" s="98">
        <f t="shared" si="9"/>
        <v>5.2363390999426995</v>
      </c>
      <c r="S100" s="98">
        <f t="shared" si="9"/>
        <v>12.278962894655436</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445711197.27068853</v>
      </c>
      <c r="M108" s="121">
        <f t="shared" si="10"/>
        <v>99417322.396165669</v>
      </c>
      <c r="N108" s="121">
        <f t="shared" si="10"/>
        <v>108384503.69235161</v>
      </c>
      <c r="O108" s="121">
        <f t="shared" si="10"/>
        <v>275984631.36507499</v>
      </c>
      <c r="P108" s="121">
        <f t="shared" si="10"/>
        <v>300144402.58664244</v>
      </c>
      <c r="Q108" s="121">
        <f t="shared" si="10"/>
        <v>1649150691.3619161</v>
      </c>
      <c r="R108" s="121">
        <f t="shared" si="10"/>
        <v>573494652.48398638</v>
      </c>
      <c r="S108" s="121">
        <f t="shared" si="10"/>
        <v>1040511142.3197615</v>
      </c>
      <c r="T108" s="121">
        <f t="shared" si="10"/>
        <v>809171051.03558314</v>
      </c>
      <c r="U108" s="121">
        <f t="shared" si="10"/>
        <v>44961399.100686677</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4.87081530577567</v>
      </c>
      <c r="M114" s="121">
        <f t="shared" si="11"/>
        <v>3.7658169687576213</v>
      </c>
      <c r="N114" s="121">
        <f t="shared" si="11"/>
        <v>3.8959867684645539</v>
      </c>
      <c r="O114" s="121">
        <f t="shared" si="11"/>
        <v>7.5541243032287451</v>
      </c>
      <c r="P114" s="121">
        <f t="shared" si="11"/>
        <v>3.5800756300365526</v>
      </c>
      <c r="Q114" s="121">
        <f t="shared" si="11"/>
        <v>15.07805950472482</v>
      </c>
      <c r="R114" s="121">
        <f t="shared" si="11"/>
        <v>7.4579818332653716</v>
      </c>
      <c r="S114" s="121">
        <f t="shared" si="11"/>
        <v>17.488608062201688</v>
      </c>
      <c r="T114" s="79"/>
      <c r="U114" s="79"/>
    </row>
    <row r="115" spans="2:24" x14ac:dyDescent="0.3">
      <c r="B115" s="29"/>
      <c r="E115" t="s">
        <v>603</v>
      </c>
      <c r="F115" s="28"/>
      <c r="G115" s="28" t="s">
        <v>604</v>
      </c>
      <c r="J115" s="121">
        <f t="shared" ref="J115:S115" si="12">J100</f>
        <v>3.5047803468572853</v>
      </c>
      <c r="K115" s="121">
        <f t="shared" si="12"/>
        <v>0</v>
      </c>
      <c r="L115" s="121">
        <f t="shared" si="12"/>
        <v>3.4198582410686011</v>
      </c>
      <c r="M115" s="121">
        <f t="shared" si="12"/>
        <v>2.6440255658412481</v>
      </c>
      <c r="N115" s="121">
        <f t="shared" si="12"/>
        <v>2.7354193540101699</v>
      </c>
      <c r="O115" s="121">
        <f t="shared" si="12"/>
        <v>5.303841889020136</v>
      </c>
      <c r="P115" s="121">
        <f t="shared" si="12"/>
        <v>2.5136143291065789</v>
      </c>
      <c r="Q115" s="121">
        <f t="shared" si="12"/>
        <v>10.586487645181675</v>
      </c>
      <c r="R115" s="121">
        <f t="shared" si="12"/>
        <v>5.2363390999426995</v>
      </c>
      <c r="S115" s="121">
        <f t="shared" si="12"/>
        <v>12.278962894655436</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169309195.73900744</v>
      </c>
    </row>
    <row r="123" spans="2:24" x14ac:dyDescent="0.3">
      <c r="E123" t="s">
        <v>594</v>
      </c>
      <c r="F123" s="28"/>
      <c r="G123" s="28" t="s">
        <v>277</v>
      </c>
      <c r="H123" s="121">
        <f>SUM(K76:U76)</f>
        <v>5346930993.6128578</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4.87081530577567</v>
      </c>
    </row>
    <row r="21" spans="5:27" x14ac:dyDescent="0.3">
      <c r="F21" s="191" t="s">
        <v>193</v>
      </c>
      <c r="G21" s="28" t="s">
        <v>585</v>
      </c>
      <c r="H21" s="194">
        <v>3.7658169687576213</v>
      </c>
    </row>
    <row r="22" spans="5:27" x14ac:dyDescent="0.3">
      <c r="F22" s="191" t="s">
        <v>194</v>
      </c>
      <c r="G22" s="28" t="s">
        <v>585</v>
      </c>
      <c r="H22" s="194">
        <v>3.8959867684645539</v>
      </c>
    </row>
    <row r="23" spans="5:27" x14ac:dyDescent="0.3">
      <c r="F23" s="191" t="s">
        <v>195</v>
      </c>
      <c r="G23" s="28" t="s">
        <v>585</v>
      </c>
      <c r="H23" s="194">
        <v>7.5541243032287451</v>
      </c>
    </row>
    <row r="24" spans="5:27" x14ac:dyDescent="0.3">
      <c r="F24" s="191" t="s">
        <v>196</v>
      </c>
      <c r="G24" s="28" t="s">
        <v>585</v>
      </c>
      <c r="H24" s="194">
        <v>3.5800756300365526</v>
      </c>
    </row>
    <row r="25" spans="5:27" x14ac:dyDescent="0.3">
      <c r="F25" s="191" t="s">
        <v>197</v>
      </c>
      <c r="G25" s="28" t="s">
        <v>585</v>
      </c>
      <c r="H25" s="194">
        <v>15.07805950472482</v>
      </c>
    </row>
    <row r="26" spans="5:27" x14ac:dyDescent="0.3">
      <c r="F26" s="191" t="s">
        <v>198</v>
      </c>
      <c r="G26" s="28" t="s">
        <v>585</v>
      </c>
      <c r="H26" s="194">
        <v>7.4579818332653716</v>
      </c>
    </row>
    <row r="27" spans="5:27" x14ac:dyDescent="0.3">
      <c r="F27" s="192" t="s">
        <v>199</v>
      </c>
      <c r="G27" s="67" t="s">
        <v>585</v>
      </c>
      <c r="H27" s="195">
        <v>17.488608062201688</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3.5047803468572853</v>
      </c>
    </row>
    <row r="31" spans="5:27" x14ac:dyDescent="0.3">
      <c r="F31" s="191" t="s">
        <v>191</v>
      </c>
      <c r="G31" s="28" t="s">
        <v>604</v>
      </c>
      <c r="H31" s="194">
        <v>0</v>
      </c>
    </row>
    <row r="32" spans="5:27" x14ac:dyDescent="0.3">
      <c r="F32" s="191" t="s">
        <v>192</v>
      </c>
      <c r="G32" s="28" t="s">
        <v>604</v>
      </c>
      <c r="H32" s="194">
        <v>3.4198582410686011</v>
      </c>
    </row>
    <row r="33" spans="5:16" x14ac:dyDescent="0.3">
      <c r="F33" s="191" t="s">
        <v>193</v>
      </c>
      <c r="G33" s="28" t="s">
        <v>604</v>
      </c>
      <c r="H33" s="194">
        <v>2.6440255658412481</v>
      </c>
      <c r="J33" s="63"/>
      <c r="K33" s="63"/>
      <c r="L33" s="63"/>
      <c r="M33" s="63"/>
      <c r="N33" s="63"/>
    </row>
    <row r="34" spans="5:16" x14ac:dyDescent="0.3">
      <c r="F34" s="191" t="s">
        <v>194</v>
      </c>
      <c r="G34" s="28" t="s">
        <v>604</v>
      </c>
      <c r="H34" s="194">
        <v>2.7354193540101699</v>
      </c>
      <c r="J34" s="63"/>
      <c r="K34" s="63"/>
      <c r="L34" s="63"/>
      <c r="M34" s="63"/>
      <c r="N34" s="63"/>
    </row>
    <row r="35" spans="5:16" x14ac:dyDescent="0.3">
      <c r="F35" s="191" t="s">
        <v>195</v>
      </c>
      <c r="G35" s="28" t="s">
        <v>604</v>
      </c>
      <c r="H35" s="194">
        <v>5.303841889020136</v>
      </c>
      <c r="J35" s="63"/>
      <c r="K35" s="63"/>
      <c r="L35" s="63"/>
      <c r="M35" s="63"/>
      <c r="N35" s="63"/>
    </row>
    <row r="36" spans="5:16" x14ac:dyDescent="0.3">
      <c r="F36" s="191" t="s">
        <v>196</v>
      </c>
      <c r="G36" s="28" t="s">
        <v>604</v>
      </c>
      <c r="H36" s="194">
        <v>2.5136143291065789</v>
      </c>
      <c r="J36" s="63"/>
      <c r="K36" s="63"/>
      <c r="L36" s="63"/>
      <c r="M36" s="63"/>
      <c r="N36" s="63"/>
    </row>
    <row r="37" spans="5:16" x14ac:dyDescent="0.3">
      <c r="F37" s="191" t="s">
        <v>197</v>
      </c>
      <c r="G37" s="28" t="s">
        <v>604</v>
      </c>
      <c r="H37" s="194">
        <v>10.586487645181675</v>
      </c>
      <c r="J37" s="63"/>
      <c r="K37" s="63"/>
      <c r="L37" s="63"/>
      <c r="M37" s="63"/>
      <c r="N37" s="63"/>
      <c r="O37" s="63"/>
    </row>
    <row r="38" spans="5:16" x14ac:dyDescent="0.3">
      <c r="F38" s="191" t="s">
        <v>198</v>
      </c>
      <c r="G38" s="28" t="s">
        <v>604</v>
      </c>
      <c r="H38" s="194">
        <v>5.2363390999426995</v>
      </c>
      <c r="J38" s="63"/>
      <c r="K38" s="63"/>
      <c r="L38" s="63"/>
      <c r="M38" s="63"/>
      <c r="N38" s="63"/>
      <c r="O38" s="63"/>
    </row>
    <row r="39" spans="5:16" x14ac:dyDescent="0.3">
      <c r="F39" s="192" t="s">
        <v>199</v>
      </c>
      <c r="G39" s="67" t="s">
        <v>604</v>
      </c>
      <c r="H39" s="195">
        <v>12.278962894655436</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1.0049999999999999</v>
      </c>
      <c r="I45" s="3"/>
      <c r="J45" s="63"/>
      <c r="K45" s="63"/>
      <c r="L45" s="63"/>
      <c r="M45" s="63"/>
      <c r="N45" s="63"/>
      <c r="O45" s="63"/>
    </row>
    <row r="46" spans="5:16" x14ac:dyDescent="0.3">
      <c r="F46" t="s">
        <v>193</v>
      </c>
      <c r="G46" t="s">
        <v>283</v>
      </c>
      <c r="H46" s="120">
        <v>1.0089999999999999</v>
      </c>
      <c r="J46" s="63"/>
      <c r="K46" s="63"/>
      <c r="L46" s="63"/>
      <c r="M46" s="63"/>
      <c r="N46" s="63"/>
      <c r="O46" s="63"/>
    </row>
    <row r="47" spans="5:16" x14ac:dyDescent="0.3">
      <c r="F47" t="s">
        <v>194</v>
      </c>
      <c r="G47" t="s">
        <v>283</v>
      </c>
      <c r="H47" s="120">
        <v>1.0269999999999999</v>
      </c>
      <c r="I47" s="3"/>
      <c r="J47" s="63"/>
      <c r="K47" s="63"/>
      <c r="L47" s="63"/>
      <c r="M47" s="63"/>
      <c r="N47" s="63"/>
      <c r="O47" s="63"/>
    </row>
    <row r="48" spans="5:16" x14ac:dyDescent="0.3">
      <c r="F48" t="s">
        <v>195</v>
      </c>
      <c r="G48" t="s">
        <v>283</v>
      </c>
      <c r="H48" s="120">
        <v>1.0329999999999999</v>
      </c>
      <c r="I48" s="3"/>
      <c r="J48" s="63"/>
      <c r="K48" s="63"/>
      <c r="L48" s="63"/>
      <c r="M48" s="63"/>
      <c r="N48" s="63"/>
      <c r="O48" s="63"/>
    </row>
    <row r="49" spans="4:25" x14ac:dyDescent="0.3">
      <c r="F49" t="s">
        <v>196</v>
      </c>
      <c r="G49" t="s">
        <v>283</v>
      </c>
      <c r="H49" s="120">
        <v>1.0329999999999999</v>
      </c>
      <c r="I49" s="3"/>
      <c r="J49" s="63"/>
      <c r="K49" s="63"/>
      <c r="L49" s="63"/>
      <c r="M49" s="63"/>
      <c r="N49" s="63"/>
      <c r="O49" s="63"/>
    </row>
    <row r="50" spans="4:25" x14ac:dyDescent="0.3">
      <c r="F50" t="s">
        <v>197</v>
      </c>
      <c r="G50" t="s">
        <v>283</v>
      </c>
      <c r="H50" s="120">
        <v>1.0509999999999999</v>
      </c>
      <c r="J50" s="63"/>
      <c r="K50" s="63"/>
      <c r="L50" s="63"/>
      <c r="M50" s="63"/>
      <c r="N50" s="63"/>
      <c r="O50" s="63"/>
    </row>
    <row r="51" spans="4:25" x14ac:dyDescent="0.3">
      <c r="F51" t="s">
        <v>198</v>
      </c>
      <c r="G51" t="s">
        <v>283</v>
      </c>
      <c r="H51" s="120">
        <v>1.0669999999999999</v>
      </c>
      <c r="I51" s="3"/>
      <c r="J51" s="63"/>
      <c r="K51" s="63"/>
      <c r="L51" s="63"/>
      <c r="M51" s="63"/>
      <c r="N51" s="63"/>
      <c r="O51" s="63"/>
    </row>
    <row r="52" spans="4:25" x14ac:dyDescent="0.3">
      <c r="F52" s="37" t="s">
        <v>199</v>
      </c>
      <c r="G52" s="37" t="s">
        <v>283</v>
      </c>
      <c r="H52" s="125">
        <v>1.0900000000000001</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1.0900000000000001</v>
      </c>
      <c r="K55" s="193">
        <v>1.0900000000000001</v>
      </c>
      <c r="L55" s="193">
        <v>1.0900000000000001</v>
      </c>
      <c r="M55" s="193">
        <v>1.0900000000000001</v>
      </c>
      <c r="N55" s="193">
        <v>1.0900000000000001</v>
      </c>
      <c r="O55" s="193">
        <v>1.0669999999999999</v>
      </c>
      <c r="P55" s="193">
        <v>1.0509999999999999</v>
      </c>
      <c r="Q55" s="193">
        <v>1.0900000000000001</v>
      </c>
      <c r="R55" s="193">
        <v>-1.0900000000000001</v>
      </c>
      <c r="S55" s="193">
        <v>-1.0669999999999999</v>
      </c>
      <c r="T55" s="193">
        <v>-1.0900000000000001</v>
      </c>
      <c r="U55" s="193">
        <v>-1.0900000000000001</v>
      </c>
      <c r="V55" s="193">
        <v>-1.0669999999999999</v>
      </c>
      <c r="W55" s="193">
        <v>-1.0669999999999999</v>
      </c>
      <c r="X55" s="193">
        <v>-1.0509999999999999</v>
      </c>
      <c r="Y55" s="193">
        <v>-1.0509999999999999</v>
      </c>
    </row>
    <row r="56" spans="4:25" x14ac:dyDescent="0.3">
      <c r="D56" s="32"/>
      <c r="E56" s="32"/>
      <c r="F56" s="191" t="s">
        <v>191</v>
      </c>
      <c r="G56" t="s">
        <v>283</v>
      </c>
      <c r="J56" s="194">
        <v>1.0900000000000001</v>
      </c>
      <c r="K56" s="194">
        <v>1.0900000000000001</v>
      </c>
      <c r="L56" s="194">
        <v>1.0900000000000001</v>
      </c>
      <c r="M56" s="194">
        <v>1.0900000000000001</v>
      </c>
      <c r="N56" s="194">
        <v>1.0900000000000001</v>
      </c>
      <c r="O56" s="194">
        <v>1.0669999999999999</v>
      </c>
      <c r="P56" s="194">
        <v>1.0509999999999999</v>
      </c>
      <c r="Q56" s="194">
        <v>1.0900000000000001</v>
      </c>
      <c r="R56" s="194">
        <v>-1.0900000000000001</v>
      </c>
      <c r="S56" s="194">
        <v>-1.0669999999999999</v>
      </c>
      <c r="T56" s="194">
        <v>-1.0900000000000001</v>
      </c>
      <c r="U56" s="194">
        <v>-1.0900000000000001</v>
      </c>
      <c r="V56" s="194">
        <v>-1.0669999999999999</v>
      </c>
      <c r="W56" s="194">
        <v>-1.0669999999999999</v>
      </c>
      <c r="X56" s="194">
        <v>-1.0509999999999999</v>
      </c>
      <c r="Y56" s="194">
        <v>-1.0509999999999999</v>
      </c>
    </row>
    <row r="57" spans="4:25" x14ac:dyDescent="0.3">
      <c r="D57" s="32"/>
      <c r="E57" s="32"/>
      <c r="F57" s="191" t="s">
        <v>192</v>
      </c>
      <c r="G57" t="s">
        <v>283</v>
      </c>
      <c r="J57" s="194">
        <v>1.0900000000000001</v>
      </c>
      <c r="K57" s="194">
        <v>1.0900000000000001</v>
      </c>
      <c r="L57" s="194">
        <v>1.0900000000000001</v>
      </c>
      <c r="M57" s="194">
        <v>1.0900000000000001</v>
      </c>
      <c r="N57" s="194">
        <v>1.0900000000000001</v>
      </c>
      <c r="O57" s="194">
        <v>1.0669999999999999</v>
      </c>
      <c r="P57" s="194">
        <v>1.0509999999999999</v>
      </c>
      <c r="Q57" s="194">
        <v>1.0900000000000001</v>
      </c>
      <c r="R57" s="194">
        <v>-1.0900000000000001</v>
      </c>
      <c r="S57" s="194">
        <v>-1.0669999999999999</v>
      </c>
      <c r="T57" s="194">
        <v>-1.0900000000000001</v>
      </c>
      <c r="U57" s="194">
        <v>-1.0900000000000001</v>
      </c>
      <c r="V57" s="194">
        <v>-1.0669999999999999</v>
      </c>
      <c r="W57" s="194">
        <v>-1.0669999999999999</v>
      </c>
      <c r="X57" s="194">
        <v>-1.0509999999999999</v>
      </c>
      <c r="Y57" s="194">
        <v>-1.0509999999999999</v>
      </c>
    </row>
    <row r="58" spans="4:25" x14ac:dyDescent="0.3">
      <c r="D58" s="32"/>
      <c r="E58" s="32"/>
      <c r="F58" s="191" t="s">
        <v>193</v>
      </c>
      <c r="G58" t="s">
        <v>283</v>
      </c>
      <c r="J58" s="194">
        <v>0.33510346420667525</v>
      </c>
      <c r="K58" s="194">
        <v>0.33510346420667525</v>
      </c>
      <c r="L58" s="194">
        <v>0.33510346420667525</v>
      </c>
      <c r="M58" s="194">
        <v>0.33510346420667525</v>
      </c>
      <c r="N58" s="194">
        <v>0.33510346420667525</v>
      </c>
      <c r="O58" s="194">
        <v>0.32803247367754351</v>
      </c>
      <c r="P58" s="194">
        <v>0.32311352374423452</v>
      </c>
      <c r="Q58" s="194">
        <v>0.33510346420667525</v>
      </c>
      <c r="R58" s="194">
        <v>-0.33510346420667525</v>
      </c>
      <c r="S58" s="194">
        <v>-0.32803247367754351</v>
      </c>
      <c r="T58" s="194">
        <v>-0.33510346420667525</v>
      </c>
      <c r="U58" s="194">
        <v>-0.33510346420667525</v>
      </c>
      <c r="V58" s="194">
        <v>-0.32803247367754351</v>
      </c>
      <c r="W58" s="194">
        <v>-0.32803247367754351</v>
      </c>
      <c r="X58" s="194">
        <v>-0.32311352374423452</v>
      </c>
      <c r="Y58" s="194">
        <v>-0.32311352374423452</v>
      </c>
    </row>
    <row r="59" spans="4:25" x14ac:dyDescent="0.3">
      <c r="D59" s="32"/>
      <c r="E59" s="32"/>
      <c r="F59" s="191" t="s">
        <v>194</v>
      </c>
      <c r="G59" t="s">
        <v>283</v>
      </c>
      <c r="J59" s="194">
        <v>0.33510346420667525</v>
      </c>
      <c r="K59" s="194">
        <v>0.33510346420667525</v>
      </c>
      <c r="L59" s="194">
        <v>0.33510346420667525</v>
      </c>
      <c r="M59" s="194">
        <v>0.33510346420667525</v>
      </c>
      <c r="N59" s="194">
        <v>0.33510346420667525</v>
      </c>
      <c r="O59" s="194">
        <v>0.32803247367754351</v>
      </c>
      <c r="P59" s="194">
        <v>0.32311352374423452</v>
      </c>
      <c r="Q59" s="194">
        <v>0.33510346420667525</v>
      </c>
      <c r="R59" s="194">
        <v>-0.33510346420667525</v>
      </c>
      <c r="S59" s="194">
        <v>-0.32803247367754351</v>
      </c>
      <c r="T59" s="194">
        <v>-0.33510346420667525</v>
      </c>
      <c r="U59" s="194">
        <v>-0.33510346420667525</v>
      </c>
      <c r="V59" s="194">
        <v>-0.32803247367754351</v>
      </c>
      <c r="W59" s="194">
        <v>-0.32803247367754351</v>
      </c>
      <c r="X59" s="194">
        <v>-0.32311352374423452</v>
      </c>
      <c r="Y59" s="194">
        <v>-0.32311352374423452</v>
      </c>
    </row>
    <row r="60" spans="4:25" x14ac:dyDescent="0.3">
      <c r="D60" s="32"/>
      <c r="E60" s="32"/>
      <c r="F60" s="191" t="s">
        <v>195</v>
      </c>
      <c r="G60" t="s">
        <v>283</v>
      </c>
      <c r="J60" s="194">
        <v>0.33510346420667525</v>
      </c>
      <c r="K60" s="194">
        <v>0.33510346420667525</v>
      </c>
      <c r="L60" s="194">
        <v>0.33510346420667525</v>
      </c>
      <c r="M60" s="194">
        <v>0.33510346420667525</v>
      </c>
      <c r="N60" s="194">
        <v>0.33510346420667525</v>
      </c>
      <c r="O60" s="194">
        <v>0.32803247367754351</v>
      </c>
      <c r="P60" s="194">
        <v>0.32311352374423452</v>
      </c>
      <c r="Q60" s="194">
        <v>0.33510346420667525</v>
      </c>
      <c r="R60" s="194">
        <v>-0.33510346420667525</v>
      </c>
      <c r="S60" s="194">
        <v>-0.32803247367754351</v>
      </c>
      <c r="T60" s="194">
        <v>-0.33510346420667525</v>
      </c>
      <c r="U60" s="194">
        <v>-0.33510346420667525</v>
      </c>
      <c r="V60" s="194">
        <v>-0.32803247367754351</v>
      </c>
      <c r="W60" s="194">
        <v>-0.32803247367754351</v>
      </c>
      <c r="X60" s="194">
        <v>-0.32311352374423452</v>
      </c>
      <c r="Y60" s="194">
        <v>-0.32311352374423452</v>
      </c>
    </row>
    <row r="61" spans="4:25" x14ac:dyDescent="0.3">
      <c r="D61" s="32"/>
      <c r="E61" s="32"/>
      <c r="F61" s="191" t="s">
        <v>196</v>
      </c>
      <c r="G61" t="s">
        <v>283</v>
      </c>
      <c r="J61" s="194">
        <v>0.75489653579332483</v>
      </c>
      <c r="K61" s="194">
        <v>0.75489653579332483</v>
      </c>
      <c r="L61" s="194">
        <v>0.75489653579332483</v>
      </c>
      <c r="M61" s="194">
        <v>0.75489653579332483</v>
      </c>
      <c r="N61" s="194">
        <v>0.75489653579332483</v>
      </c>
      <c r="O61" s="194">
        <v>0.73896752632245644</v>
      </c>
      <c r="P61" s="194">
        <v>0.72788647625576541</v>
      </c>
      <c r="Q61" s="194">
        <v>0.75489653579332483</v>
      </c>
      <c r="R61" s="194">
        <v>-0.75489653579332483</v>
      </c>
      <c r="S61" s="194">
        <v>-0.73896752632245644</v>
      </c>
      <c r="T61" s="194">
        <v>-0.75489653579332483</v>
      </c>
      <c r="U61" s="194">
        <v>-0.75489653579332483</v>
      </c>
      <c r="V61" s="194">
        <v>-0.73896752632245644</v>
      </c>
      <c r="W61" s="194">
        <v>-0.73896752632245644</v>
      </c>
      <c r="X61" s="194">
        <v>-0.72788647625576541</v>
      </c>
      <c r="Y61" s="194">
        <v>-0.72788647625576541</v>
      </c>
    </row>
    <row r="62" spans="4:25" x14ac:dyDescent="0.3">
      <c r="D62" s="32"/>
      <c r="E62" s="32"/>
      <c r="F62" s="191" t="s">
        <v>197</v>
      </c>
      <c r="G62" t="s">
        <v>283</v>
      </c>
      <c r="J62" s="194">
        <v>1.0900000000000001</v>
      </c>
      <c r="K62" s="194">
        <v>1.0900000000000001</v>
      </c>
      <c r="L62" s="194">
        <v>1.0900000000000001</v>
      </c>
      <c r="M62" s="194">
        <v>1.0900000000000001</v>
      </c>
      <c r="N62" s="194">
        <v>1.0900000000000001</v>
      </c>
      <c r="O62" s="194">
        <v>1.0669999999999999</v>
      </c>
      <c r="P62" s="194">
        <v>1.0509999999999999</v>
      </c>
      <c r="Q62" s="194">
        <v>1.0900000000000001</v>
      </c>
      <c r="R62" s="194">
        <v>-1.0900000000000001</v>
      </c>
      <c r="S62" s="194">
        <v>-1.0669999999999999</v>
      </c>
      <c r="T62" s="194">
        <v>-1.0900000000000001</v>
      </c>
      <c r="U62" s="194">
        <v>-1.0900000000000001</v>
      </c>
      <c r="V62" s="194">
        <v>-1.0669999999999999</v>
      </c>
      <c r="W62" s="194">
        <v>-1.0669999999999999</v>
      </c>
      <c r="X62" s="194">
        <v>0</v>
      </c>
      <c r="Y62" s="194">
        <v>0</v>
      </c>
    </row>
    <row r="63" spans="4:25" x14ac:dyDescent="0.3">
      <c r="D63" s="32"/>
      <c r="E63" s="32"/>
      <c r="F63" s="191" t="s">
        <v>198</v>
      </c>
      <c r="G63" t="s">
        <v>283</v>
      </c>
      <c r="J63" s="194">
        <v>1.0900000000000001</v>
      </c>
      <c r="K63" s="194">
        <v>1.0900000000000001</v>
      </c>
      <c r="L63" s="194">
        <v>1.0900000000000001</v>
      </c>
      <c r="M63" s="194">
        <v>1.0900000000000001</v>
      </c>
      <c r="N63" s="194">
        <v>1.0900000000000001</v>
      </c>
      <c r="O63" s="194">
        <v>1.0669999999999999</v>
      </c>
      <c r="P63" s="194">
        <v>0</v>
      </c>
      <c r="Q63" s="194">
        <v>1.0900000000000001</v>
      </c>
      <c r="R63" s="194">
        <v>-1.0900000000000001</v>
      </c>
      <c r="S63" s="194">
        <v>0</v>
      </c>
      <c r="T63" s="194">
        <v>-1.0900000000000001</v>
      </c>
      <c r="U63" s="194">
        <v>-1.0900000000000001</v>
      </c>
      <c r="V63" s="194">
        <v>0</v>
      </c>
      <c r="W63" s="194">
        <v>0</v>
      </c>
      <c r="X63" s="194">
        <v>0</v>
      </c>
      <c r="Y63" s="194">
        <v>0</v>
      </c>
    </row>
    <row r="64" spans="4:25" x14ac:dyDescent="0.3">
      <c r="D64" s="32"/>
      <c r="E64" s="32"/>
      <c r="F64" s="192" t="s">
        <v>199</v>
      </c>
      <c r="G64" s="37" t="s">
        <v>283</v>
      </c>
      <c r="H64" s="37"/>
      <c r="I64" s="37"/>
      <c r="J64" s="195">
        <v>1.0900000000000001</v>
      </c>
      <c r="K64" s="195">
        <v>1.0900000000000001</v>
      </c>
      <c r="L64" s="195">
        <v>1.0900000000000001</v>
      </c>
      <c r="M64" s="195">
        <v>1.0900000000000001</v>
      </c>
      <c r="N64" s="195">
        <v>1.0900000000000001</v>
      </c>
      <c r="O64" s="195">
        <v>0</v>
      </c>
      <c r="P64" s="195">
        <v>0</v>
      </c>
      <c r="Q64" s="195">
        <v>1.0900000000000001</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3">
      <c r="D71" s="32"/>
      <c r="E71" s="32"/>
      <c r="F71" s="191" t="s">
        <v>194</v>
      </c>
      <c r="G71" s="28" t="s">
        <v>167</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row>
    <row r="72" spans="3:25" x14ac:dyDescent="0.3">
      <c r="D72" s="32"/>
      <c r="E72" s="32"/>
      <c r="F72" s="191" t="s">
        <v>195</v>
      </c>
      <c r="G72" s="28" t="s">
        <v>167</v>
      </c>
      <c r="J72" s="194">
        <v>0</v>
      </c>
      <c r="K72" s="194">
        <v>0</v>
      </c>
      <c r="L72" s="194">
        <v>0</v>
      </c>
      <c r="M72" s="194">
        <v>0</v>
      </c>
      <c r="N72" s="194">
        <v>0</v>
      </c>
      <c r="O72" s="194">
        <v>0</v>
      </c>
      <c r="P72" s="194">
        <v>0.25764106948138837</v>
      </c>
      <c r="Q72" s="194">
        <v>0</v>
      </c>
      <c r="R72" s="194">
        <v>0</v>
      </c>
      <c r="S72" s="194">
        <v>0</v>
      </c>
      <c r="T72" s="194">
        <v>0</v>
      </c>
      <c r="U72" s="194">
        <v>0</v>
      </c>
      <c r="V72" s="194">
        <v>0</v>
      </c>
      <c r="W72" s="194">
        <v>0</v>
      </c>
      <c r="X72" s="194">
        <v>0.25764106948138837</v>
      </c>
      <c r="Y72" s="194">
        <v>0.25764106948138837</v>
      </c>
    </row>
    <row r="73" spans="3:25" x14ac:dyDescent="0.3">
      <c r="D73" s="32"/>
      <c r="E73" s="32"/>
      <c r="F73" s="191" t="s">
        <v>196</v>
      </c>
      <c r="G73" s="28" t="s">
        <v>167</v>
      </c>
      <c r="J73" s="194">
        <v>0</v>
      </c>
      <c r="K73" s="194">
        <v>0</v>
      </c>
      <c r="L73" s="194">
        <v>0</v>
      </c>
      <c r="M73" s="194">
        <v>0</v>
      </c>
      <c r="N73" s="194">
        <v>0</v>
      </c>
      <c r="O73" s="194">
        <v>0</v>
      </c>
      <c r="P73" s="194">
        <v>0.25764106948138837</v>
      </c>
      <c r="Q73" s="194">
        <v>0</v>
      </c>
      <c r="R73" s="194">
        <v>0</v>
      </c>
      <c r="S73" s="194">
        <v>0</v>
      </c>
      <c r="T73" s="194">
        <v>0</v>
      </c>
      <c r="U73" s="194">
        <v>0</v>
      </c>
      <c r="V73" s="194">
        <v>0</v>
      </c>
      <c r="W73" s="194">
        <v>0</v>
      </c>
      <c r="X73" s="194">
        <v>0.25764106948138837</v>
      </c>
      <c r="Y73" s="194">
        <v>0.25764106948138837</v>
      </c>
    </row>
    <row r="74" spans="3:25" x14ac:dyDescent="0.3">
      <c r="D74" s="32"/>
      <c r="E74" s="32"/>
      <c r="F74" s="191" t="s">
        <v>197</v>
      </c>
      <c r="G74" s="28" t="s">
        <v>167</v>
      </c>
      <c r="J74" s="194">
        <v>0.38684969697494365</v>
      </c>
      <c r="K74" s="194">
        <v>0.38684969697494365</v>
      </c>
      <c r="L74" s="194">
        <v>0.38684969697494365</v>
      </c>
      <c r="M74" s="194">
        <v>0.38684969697494365</v>
      </c>
      <c r="N74" s="194">
        <v>0.38684969697494365</v>
      </c>
      <c r="O74" s="194">
        <v>0.38684969697494365</v>
      </c>
      <c r="P74" s="194">
        <v>0.51528213896277675</v>
      </c>
      <c r="Q74" s="194">
        <v>0.38684969697494365</v>
      </c>
      <c r="R74" s="194">
        <v>0.38684969697494365</v>
      </c>
      <c r="S74" s="194">
        <v>0.38684969697494365</v>
      </c>
      <c r="T74" s="194">
        <v>0.38684969697494365</v>
      </c>
      <c r="U74" s="194">
        <v>0.38684969697494365</v>
      </c>
      <c r="V74" s="194">
        <v>0.38684969697494365</v>
      </c>
      <c r="W74" s="194">
        <v>0.38684969697494365</v>
      </c>
      <c r="X74" s="194">
        <v>0.51528213896277675</v>
      </c>
      <c r="Y74" s="194">
        <v>0.51528213896277675</v>
      </c>
    </row>
    <row r="75" spans="3:25" x14ac:dyDescent="0.3">
      <c r="D75" s="32"/>
      <c r="E75" s="32"/>
      <c r="F75" s="191" t="s">
        <v>198</v>
      </c>
      <c r="G75" s="28" t="s">
        <v>167</v>
      </c>
      <c r="J75" s="194">
        <v>0.64124825573068889</v>
      </c>
      <c r="K75" s="194">
        <v>0.64124825573068889</v>
      </c>
      <c r="L75" s="194">
        <v>0.64124825573068889</v>
      </c>
      <c r="M75" s="194">
        <v>0.64124825573068889</v>
      </c>
      <c r="N75" s="194">
        <v>0.64124825573068889</v>
      </c>
      <c r="O75" s="194">
        <v>0.64124825573068889</v>
      </c>
      <c r="P75" s="194">
        <v>0</v>
      </c>
      <c r="Q75" s="194">
        <v>0.64124825573068889</v>
      </c>
      <c r="R75" s="194">
        <v>0.64124825573068889</v>
      </c>
      <c r="S75" s="194">
        <v>0.64124825573068889</v>
      </c>
      <c r="T75" s="194">
        <v>0.64124825573068889</v>
      </c>
      <c r="U75" s="194">
        <v>0.64124825573068889</v>
      </c>
      <c r="V75" s="194">
        <v>0.64124825573068889</v>
      </c>
      <c r="W75" s="194">
        <v>0.64124825573068889</v>
      </c>
      <c r="X75" s="194">
        <v>0</v>
      </c>
      <c r="Y75" s="194">
        <v>0</v>
      </c>
    </row>
    <row r="76" spans="3:25" x14ac:dyDescent="0.3">
      <c r="D76" s="32"/>
      <c r="E76" s="32"/>
      <c r="F76" s="192" t="s">
        <v>199</v>
      </c>
      <c r="G76" s="67" t="s">
        <v>167</v>
      </c>
      <c r="H76" s="37"/>
      <c r="I76" s="37"/>
      <c r="J76" s="195">
        <v>0.89564681448643413</v>
      </c>
      <c r="K76" s="195">
        <v>0.89564681448643413</v>
      </c>
      <c r="L76" s="195">
        <v>0.89564681448643413</v>
      </c>
      <c r="M76" s="195">
        <v>0.89564681448643413</v>
      </c>
      <c r="N76" s="195">
        <v>0.89564681448643413</v>
      </c>
      <c r="O76" s="195">
        <v>0</v>
      </c>
      <c r="P76" s="195">
        <v>0</v>
      </c>
      <c r="Q76" s="195">
        <v>0.89564681448643413</v>
      </c>
      <c r="R76" s="195">
        <v>0.89564681448643413</v>
      </c>
      <c r="S76" s="195">
        <v>0</v>
      </c>
      <c r="T76" s="195">
        <v>0.89564681448643413</v>
      </c>
      <c r="U76" s="195">
        <v>0.89564681448643413</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1.8009028622717524</v>
      </c>
      <c r="K78" s="194">
        <f>'Pseudo-load coefficients'!K267</f>
        <v>1.8009028622717524</v>
      </c>
      <c r="L78" s="194">
        <f>'Pseudo-load coefficients'!L267</f>
        <v>1.9582918442356274</v>
      </c>
      <c r="M78" s="194">
        <f>'Pseudo-load coefficients'!M267</f>
        <v>1.9582918442356274</v>
      </c>
      <c r="N78" s="194">
        <f>'Pseudo-load coefficients'!N267</f>
        <v>1.6437845539770384</v>
      </c>
      <c r="O78" s="194">
        <f>'Pseudo-load coefficients'!O267</f>
        <v>1.6751286584755001</v>
      </c>
      <c r="P78" s="194">
        <f>'Pseudo-load coefficients'!P267</f>
        <v>1.2547949163175356</v>
      </c>
      <c r="Q78" s="194">
        <f>'Pseudo-load coefficients'!Q267</f>
        <v>1.3010672833460855</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10.895163278637467</v>
      </c>
      <c r="K81" s="433">
        <f>'Pseudo-load coefficients'!K272</f>
        <v>10.895163278637467</v>
      </c>
      <c r="L81" s="433">
        <f>'Pseudo-load coefficients'!L272</f>
        <v>12.403071064496558</v>
      </c>
      <c r="M81" s="433">
        <f>'Pseudo-load coefficients'!M272</f>
        <v>12.403071064496558</v>
      </c>
      <c r="N81" s="433">
        <f>'Pseudo-load coefficients'!N272</f>
        <v>9.9778802736104044</v>
      </c>
      <c r="O81" s="433">
        <f>'Pseudo-load coefficients'!O272</f>
        <v>7.4590004471622144</v>
      </c>
      <c r="P81" s="433">
        <f>'Pseudo-load coefficients'!P272</f>
        <v>8.5135159223890078</v>
      </c>
      <c r="Q81" s="433">
        <f>'Pseudo-load coefficients'!Q272</f>
        <v>17.30679868058132</v>
      </c>
      <c r="R81" s="433">
        <f>'Pseudo-load coefficients'!R272</f>
        <v>7.6034304864135018</v>
      </c>
      <c r="S81" s="433">
        <f>'Pseudo-load coefficients'!S272</f>
        <v>7.6034304864135018</v>
      </c>
      <c r="T81" s="433">
        <f>'Pseudo-load coefficients'!T272</f>
        <v>7.6034304864135018</v>
      </c>
      <c r="U81" s="433">
        <f>'Pseudo-load coefficients'!U272</f>
        <v>7.6034304864135018</v>
      </c>
      <c r="V81" s="433">
        <f>'Pseudo-load coefficients'!V272</f>
        <v>7.6034304864135018</v>
      </c>
      <c r="W81" s="433">
        <f>'Pseudo-load coefficients'!W272</f>
        <v>7.6034304864135018</v>
      </c>
      <c r="X81" s="433">
        <f>'Pseudo-load coefficients'!X272</f>
        <v>7.6034304864135018</v>
      </c>
      <c r="Y81" s="433">
        <f>'Pseudo-load coefficients'!Y272</f>
        <v>7.6034304864135018</v>
      </c>
    </row>
    <row r="82" spans="5:25" x14ac:dyDescent="0.3">
      <c r="E82" s="32"/>
      <c r="F82" s="191" t="s">
        <v>191</v>
      </c>
      <c r="G82" s="28" t="s">
        <v>283</v>
      </c>
      <c r="J82" s="194">
        <f>'Pseudo-load coefficients'!J272</f>
        <v>10.895163278637467</v>
      </c>
      <c r="K82" s="194">
        <f>'Pseudo-load coefficients'!K272</f>
        <v>10.895163278637467</v>
      </c>
      <c r="L82" s="194">
        <f>'Pseudo-load coefficients'!L272</f>
        <v>12.403071064496558</v>
      </c>
      <c r="M82" s="194">
        <f>'Pseudo-load coefficients'!M272</f>
        <v>12.403071064496558</v>
      </c>
      <c r="N82" s="194">
        <f>'Pseudo-load coefficients'!N272</f>
        <v>9.9778802736104044</v>
      </c>
      <c r="O82" s="194">
        <f>'Pseudo-load coefficients'!O272</f>
        <v>7.4590004471622144</v>
      </c>
      <c r="P82" s="194">
        <f>'Pseudo-load coefficients'!P272</f>
        <v>8.5135159223890078</v>
      </c>
      <c r="Q82" s="194">
        <f>'Pseudo-load coefficients'!Q272</f>
        <v>17.30679868058132</v>
      </c>
      <c r="R82" s="194">
        <f>'Pseudo-load coefficients'!R272</f>
        <v>7.6034304864135018</v>
      </c>
      <c r="S82" s="194">
        <f>'Pseudo-load coefficients'!S272</f>
        <v>7.6034304864135018</v>
      </c>
      <c r="T82" s="194">
        <f>'Pseudo-load coefficients'!T272</f>
        <v>7.6034304864135018</v>
      </c>
      <c r="U82" s="194">
        <f>'Pseudo-load coefficients'!U272</f>
        <v>7.6034304864135018</v>
      </c>
      <c r="V82" s="194">
        <f>'Pseudo-load coefficients'!V272</f>
        <v>7.6034304864135018</v>
      </c>
      <c r="W82" s="194">
        <f>'Pseudo-load coefficients'!W272</f>
        <v>7.6034304864135018</v>
      </c>
      <c r="X82" s="194">
        <f>'Pseudo-load coefficients'!X272</f>
        <v>7.6034304864135018</v>
      </c>
      <c r="Y82" s="194">
        <f>'Pseudo-load coefficients'!Y272</f>
        <v>7.6034304864135018</v>
      </c>
    </row>
    <row r="83" spans="5:25" x14ac:dyDescent="0.3">
      <c r="E83" s="32"/>
      <c r="F83" s="191" t="s">
        <v>192</v>
      </c>
      <c r="G83" s="28" t="s">
        <v>283</v>
      </c>
      <c r="J83" s="194">
        <f>'Pseudo-load coefficients'!J273</f>
        <v>9.1794613041077024</v>
      </c>
      <c r="K83" s="194">
        <f>'Pseudo-load coefficients'!K273</f>
        <v>9.1794613041077024</v>
      </c>
      <c r="L83" s="194">
        <f>'Pseudo-load coefficients'!L273</f>
        <v>10.44991323001838</v>
      </c>
      <c r="M83" s="194">
        <f>'Pseudo-load coefficients'!M273</f>
        <v>10.44991323001838</v>
      </c>
      <c r="N83" s="194">
        <f>'Pseudo-load coefficients'!N273</f>
        <v>8.4066262731659211</v>
      </c>
      <c r="O83" s="194">
        <f>'Pseudo-load coefficients'!O273</f>
        <v>6.2844038424186248</v>
      </c>
      <c r="P83" s="194">
        <f>'Pseudo-load coefficients'!P273</f>
        <v>7.172860834927107</v>
      </c>
      <c r="Q83" s="194">
        <f>'Pseudo-load coefficients'!Q273</f>
        <v>18.548739588234724</v>
      </c>
      <c r="R83" s="194">
        <f>'Pseudo-load coefficients'!R273</f>
        <v>6.4060899450085209</v>
      </c>
      <c r="S83" s="194">
        <f>'Pseudo-load coefficients'!S273</f>
        <v>6.4060899450085209</v>
      </c>
      <c r="T83" s="194">
        <f>'Pseudo-load coefficients'!T273</f>
        <v>6.4060899450085209</v>
      </c>
      <c r="U83" s="194">
        <f>'Pseudo-load coefficients'!U273</f>
        <v>6.4060899450085209</v>
      </c>
      <c r="V83" s="194">
        <f>'Pseudo-load coefficients'!V273</f>
        <v>6.4060899450085209</v>
      </c>
      <c r="W83" s="194">
        <f>'Pseudo-load coefficients'!W273</f>
        <v>6.4060899450085209</v>
      </c>
      <c r="X83" s="194">
        <f>'Pseudo-load coefficients'!X273</f>
        <v>6.4060899450085209</v>
      </c>
      <c r="Y83" s="194">
        <f>'Pseudo-load coefficients'!Y273</f>
        <v>6.4060899450085209</v>
      </c>
    </row>
    <row r="84" spans="5:25" x14ac:dyDescent="0.3">
      <c r="E84" s="32"/>
      <c r="F84" s="191" t="s">
        <v>193</v>
      </c>
      <c r="G84" s="28" t="s">
        <v>283</v>
      </c>
      <c r="J84" s="194">
        <f>'Pseudo-load coefficients'!J274</f>
        <v>9.1794613041077024</v>
      </c>
      <c r="K84" s="194">
        <f>'Pseudo-load coefficients'!K274</f>
        <v>9.1794613041077024</v>
      </c>
      <c r="L84" s="194">
        <f>'Pseudo-load coefficients'!L274</f>
        <v>10.44991323001838</v>
      </c>
      <c r="M84" s="194">
        <f>'Pseudo-load coefficients'!M274</f>
        <v>10.44991323001838</v>
      </c>
      <c r="N84" s="194">
        <f>'Pseudo-load coefficients'!N274</f>
        <v>8.4066262731659211</v>
      </c>
      <c r="O84" s="194">
        <f>'Pseudo-load coefficients'!O274</f>
        <v>6.2844038424186248</v>
      </c>
      <c r="P84" s="194">
        <f>'Pseudo-load coefficients'!P274</f>
        <v>7.172860834927107</v>
      </c>
      <c r="Q84" s="194">
        <f>'Pseudo-load coefficients'!Q274</f>
        <v>18.548739588234724</v>
      </c>
      <c r="R84" s="194">
        <f>'Pseudo-load coefficients'!R274</f>
        <v>6.4060899450085209</v>
      </c>
      <c r="S84" s="194">
        <f>'Pseudo-load coefficients'!S274</f>
        <v>6.4060899450085209</v>
      </c>
      <c r="T84" s="194">
        <f>'Pseudo-load coefficients'!T274</f>
        <v>6.4060899450085209</v>
      </c>
      <c r="U84" s="194">
        <f>'Pseudo-load coefficients'!U274</f>
        <v>6.4060899450085209</v>
      </c>
      <c r="V84" s="194">
        <f>'Pseudo-load coefficients'!V274</f>
        <v>6.4060899450085209</v>
      </c>
      <c r="W84" s="194">
        <f>'Pseudo-load coefficients'!W274</f>
        <v>6.4060899450085209</v>
      </c>
      <c r="X84" s="194">
        <f>'Pseudo-load coefficients'!X274</f>
        <v>6.4060899450085209</v>
      </c>
      <c r="Y84" s="194">
        <f>'Pseudo-load coefficients'!Y274</f>
        <v>6.4060899450085209</v>
      </c>
    </row>
    <row r="85" spans="5:25" x14ac:dyDescent="0.3">
      <c r="E85" s="32"/>
      <c r="F85" s="191" t="s">
        <v>194</v>
      </c>
      <c r="G85" s="28" t="s">
        <v>283</v>
      </c>
      <c r="J85" s="194">
        <f>'Pseudo-load coefficients'!J275</f>
        <v>9.8030745444975604</v>
      </c>
      <c r="K85" s="194">
        <f>'Pseudo-load coefficients'!K275</f>
        <v>9.8030745444975604</v>
      </c>
      <c r="L85" s="194">
        <f>'Pseudo-load coefficients'!L275</f>
        <v>11.159835526683922</v>
      </c>
      <c r="M85" s="194">
        <f>'Pseudo-load coefficients'!M275</f>
        <v>11.159835526683922</v>
      </c>
      <c r="N85" s="194">
        <f>'Pseudo-load coefficients'!N275</f>
        <v>8.9777364153928474</v>
      </c>
      <c r="O85" s="194">
        <f>'Pseudo-load coefficients'!O275</f>
        <v>6.7113392925779314</v>
      </c>
      <c r="P85" s="194">
        <f>'Pseudo-load coefficients'!P275</f>
        <v>7.6601542435427898</v>
      </c>
      <c r="Q85" s="194">
        <f>'Pseudo-load coefficients'!Q275</f>
        <v>19.951447164867584</v>
      </c>
      <c r="R85" s="194">
        <f>'Pseudo-load coefficients'!R275</f>
        <v>6.8412922271999577</v>
      </c>
      <c r="S85" s="194">
        <f>'Pseudo-load coefficients'!S275</f>
        <v>6.8412922271999577</v>
      </c>
      <c r="T85" s="194">
        <f>'Pseudo-load coefficients'!T275</f>
        <v>6.8412922271999577</v>
      </c>
      <c r="U85" s="194">
        <f>'Pseudo-load coefficients'!U275</f>
        <v>6.8412922271999577</v>
      </c>
      <c r="V85" s="194">
        <f>'Pseudo-load coefficients'!V275</f>
        <v>6.8412922271999577</v>
      </c>
      <c r="W85" s="194">
        <f>'Pseudo-load coefficients'!W275</f>
        <v>6.8412922271999577</v>
      </c>
      <c r="X85" s="194">
        <f>'Pseudo-load coefficients'!X275</f>
        <v>6.8412922271999577</v>
      </c>
      <c r="Y85" s="194">
        <f>'Pseudo-load coefficients'!Y275</f>
        <v>6.8412922271999577</v>
      </c>
    </row>
    <row r="86" spans="5:25" x14ac:dyDescent="0.3">
      <c r="E86" s="32"/>
      <c r="F86" s="191" t="s">
        <v>195</v>
      </c>
      <c r="G86" s="28" t="s">
        <v>283</v>
      </c>
      <c r="J86" s="194">
        <f>'Pseudo-load coefficients'!J276</f>
        <v>9.8030745444975604</v>
      </c>
      <c r="K86" s="194">
        <f>'Pseudo-load coefficients'!K276</f>
        <v>9.8030745444975604</v>
      </c>
      <c r="L86" s="194">
        <f>'Pseudo-load coefficients'!L276</f>
        <v>11.159835526683922</v>
      </c>
      <c r="M86" s="194">
        <f>'Pseudo-load coefficients'!M276</f>
        <v>11.159835526683922</v>
      </c>
      <c r="N86" s="194">
        <f>'Pseudo-load coefficients'!N276</f>
        <v>8.9777364153928474</v>
      </c>
      <c r="O86" s="194">
        <f>'Pseudo-load coefficients'!O276</f>
        <v>6.7113392925779314</v>
      </c>
      <c r="P86" s="194">
        <f>'Pseudo-load coefficients'!P276</f>
        <v>7.6601542435427898</v>
      </c>
      <c r="Q86" s="194">
        <f>'Pseudo-load coefficients'!Q276</f>
        <v>19.951447164867584</v>
      </c>
      <c r="R86" s="194">
        <f>'Pseudo-load coefficients'!R276</f>
        <v>6.8412922271999577</v>
      </c>
      <c r="S86" s="194">
        <f>'Pseudo-load coefficients'!S276</f>
        <v>6.8412922271999577</v>
      </c>
      <c r="T86" s="194">
        <f>'Pseudo-load coefficients'!T276</f>
        <v>6.8412922271999577</v>
      </c>
      <c r="U86" s="194">
        <f>'Pseudo-load coefficients'!U276</f>
        <v>6.8412922271999577</v>
      </c>
      <c r="V86" s="194">
        <f>'Pseudo-load coefficients'!V276</f>
        <v>6.8412922271999577</v>
      </c>
      <c r="W86" s="194">
        <f>'Pseudo-load coefficients'!W276</f>
        <v>6.8412922271999577</v>
      </c>
      <c r="X86" s="194">
        <f>'Pseudo-load coefficients'!X276</f>
        <v>6.8412922271999577</v>
      </c>
      <c r="Y86" s="194">
        <f>'Pseudo-load coefficients'!Y276</f>
        <v>6.8412922271999577</v>
      </c>
    </row>
    <row r="87" spans="5:25" x14ac:dyDescent="0.3">
      <c r="E87" s="32"/>
      <c r="F87" s="191" t="s">
        <v>196</v>
      </c>
      <c r="G87" s="28" t="s">
        <v>283</v>
      </c>
      <c r="J87" s="194">
        <f>'Pseudo-load coefficients'!J277</f>
        <v>9.1794613041077024</v>
      </c>
      <c r="K87" s="194">
        <f>'Pseudo-load coefficients'!K277</f>
        <v>9.1794613041077024</v>
      </c>
      <c r="L87" s="194">
        <f>'Pseudo-load coefficients'!L277</f>
        <v>10.44991323001838</v>
      </c>
      <c r="M87" s="194">
        <f>'Pseudo-load coefficients'!M277</f>
        <v>10.44991323001838</v>
      </c>
      <c r="N87" s="194">
        <f>'Pseudo-load coefficients'!N277</f>
        <v>8.4066262731659211</v>
      </c>
      <c r="O87" s="194">
        <f>'Pseudo-load coefficients'!O277</f>
        <v>6.2844038424186248</v>
      </c>
      <c r="P87" s="194">
        <f>'Pseudo-load coefficients'!P277</f>
        <v>7.172860834927107</v>
      </c>
      <c r="Q87" s="194">
        <f>'Pseudo-load coefficients'!Q277</f>
        <v>18.548739588234724</v>
      </c>
      <c r="R87" s="194">
        <f>'Pseudo-load coefficients'!R277</f>
        <v>6.4060899450085209</v>
      </c>
      <c r="S87" s="194">
        <f>'Pseudo-load coefficients'!S277</f>
        <v>6.4060899450085209</v>
      </c>
      <c r="T87" s="194">
        <f>'Pseudo-load coefficients'!T277</f>
        <v>6.4060899450085209</v>
      </c>
      <c r="U87" s="194">
        <f>'Pseudo-load coefficients'!U277</f>
        <v>6.4060899450085209</v>
      </c>
      <c r="V87" s="194">
        <f>'Pseudo-load coefficients'!V277</f>
        <v>6.4060899450085209</v>
      </c>
      <c r="W87" s="194">
        <f>'Pseudo-load coefficients'!W277</f>
        <v>6.4060899450085209</v>
      </c>
      <c r="X87" s="194">
        <f>'Pseudo-load coefficients'!X277</f>
        <v>6.4060899450085209</v>
      </c>
      <c r="Y87" s="194">
        <f>'Pseudo-load coefficients'!Y277</f>
        <v>6.4060899450085209</v>
      </c>
    </row>
    <row r="88" spans="5:25" x14ac:dyDescent="0.3">
      <c r="E88" s="32"/>
      <c r="F88" s="191" t="s">
        <v>197</v>
      </c>
      <c r="G88" s="28" t="s">
        <v>283</v>
      </c>
      <c r="J88" s="194">
        <f>'Pseudo-load coefficients'!J278</f>
        <v>9.8030745444975604</v>
      </c>
      <c r="K88" s="194">
        <f>'Pseudo-load coefficients'!K278</f>
        <v>9.8030745444975604</v>
      </c>
      <c r="L88" s="194">
        <f>'Pseudo-load coefficients'!L278</f>
        <v>11.159835526683922</v>
      </c>
      <c r="M88" s="194">
        <f>'Pseudo-load coefficients'!M278</f>
        <v>11.159835526683922</v>
      </c>
      <c r="N88" s="194">
        <f>'Pseudo-load coefficients'!N278</f>
        <v>8.9777364153928474</v>
      </c>
      <c r="O88" s="194">
        <f>'Pseudo-load coefficients'!O278</f>
        <v>6.7113392925779314</v>
      </c>
      <c r="P88" s="194">
        <f>'Pseudo-load coefficients'!P278</f>
        <v>7.6601542435427898</v>
      </c>
      <c r="Q88" s="194">
        <f>'Pseudo-load coefficients'!Q278</f>
        <v>19.951447164867584</v>
      </c>
      <c r="R88" s="194">
        <f>'Pseudo-load coefficients'!R278</f>
        <v>6.8412922271999577</v>
      </c>
      <c r="S88" s="194">
        <f>'Pseudo-load coefficients'!S278</f>
        <v>6.8412922271999577</v>
      </c>
      <c r="T88" s="194">
        <f>'Pseudo-load coefficients'!T278</f>
        <v>6.8412922271999577</v>
      </c>
      <c r="U88" s="194">
        <f>'Pseudo-load coefficients'!U278</f>
        <v>6.8412922271999577</v>
      </c>
      <c r="V88" s="194">
        <f>'Pseudo-load coefficients'!V278</f>
        <v>6.8412922271999577</v>
      </c>
      <c r="W88" s="194">
        <f>'Pseudo-load coefficients'!W278</f>
        <v>6.8412922271999577</v>
      </c>
      <c r="X88" s="194">
        <f>'Pseudo-load coefficients'!X278</f>
        <v>6.8412922271999577</v>
      </c>
      <c r="Y88" s="194">
        <f>'Pseudo-load coefficients'!Y278</f>
        <v>6.8412922271999577</v>
      </c>
    </row>
    <row r="89" spans="5:25" x14ac:dyDescent="0.3">
      <c r="E89" s="32"/>
      <c r="F89" s="191" t="s">
        <v>198</v>
      </c>
      <c r="G89" s="28" t="s">
        <v>283</v>
      </c>
      <c r="J89" s="194">
        <f>'Pseudo-load coefficients'!J279</f>
        <v>9.8030745444975604</v>
      </c>
      <c r="K89" s="194">
        <f>'Pseudo-load coefficients'!K279</f>
        <v>9.8030745444975604</v>
      </c>
      <c r="L89" s="194">
        <f>'Pseudo-load coefficients'!L279</f>
        <v>11.159835526683922</v>
      </c>
      <c r="M89" s="194">
        <f>'Pseudo-load coefficients'!M279</f>
        <v>11.159835526683922</v>
      </c>
      <c r="N89" s="194">
        <f>'Pseudo-load coefficients'!N279</f>
        <v>8.9777364153928474</v>
      </c>
      <c r="O89" s="194">
        <f>'Pseudo-load coefficients'!O279</f>
        <v>6.7113392925779314</v>
      </c>
      <c r="P89" s="194">
        <f>'Pseudo-load coefficients'!P279</f>
        <v>7.6601542435427898</v>
      </c>
      <c r="Q89" s="194">
        <f>'Pseudo-load coefficients'!Q279</f>
        <v>19.951447164867584</v>
      </c>
      <c r="R89" s="194">
        <f>'Pseudo-load coefficients'!R279</f>
        <v>6.8412922271999577</v>
      </c>
      <c r="S89" s="194">
        <f>'Pseudo-load coefficients'!S279</f>
        <v>6.8412922271999577</v>
      </c>
      <c r="T89" s="194">
        <f>'Pseudo-load coefficients'!T279</f>
        <v>6.8412922271999577</v>
      </c>
      <c r="U89" s="194">
        <f>'Pseudo-load coefficients'!U279</f>
        <v>6.8412922271999577</v>
      </c>
      <c r="V89" s="194">
        <f>'Pseudo-load coefficients'!V279</f>
        <v>6.8412922271999577</v>
      </c>
      <c r="W89" s="194">
        <f>'Pseudo-load coefficients'!W279</f>
        <v>6.8412922271999577</v>
      </c>
      <c r="X89" s="194">
        <f>'Pseudo-load coefficients'!X279</f>
        <v>6.8412922271999577</v>
      </c>
      <c r="Y89" s="194">
        <f>'Pseudo-load coefficients'!Y279</f>
        <v>6.8412922271999577</v>
      </c>
    </row>
    <row r="90" spans="5:25" x14ac:dyDescent="0.3">
      <c r="E90" s="32"/>
      <c r="F90" s="192" t="s">
        <v>199</v>
      </c>
      <c r="G90" s="67" t="s">
        <v>283</v>
      </c>
      <c r="H90" s="37"/>
      <c r="I90" s="37"/>
      <c r="J90" s="195">
        <f>'Pseudo-load coefficients'!J280</f>
        <v>9.8030745444975604</v>
      </c>
      <c r="K90" s="195">
        <f>'Pseudo-load coefficients'!K280</f>
        <v>9.8030745444975604</v>
      </c>
      <c r="L90" s="195">
        <f>'Pseudo-load coefficients'!L280</f>
        <v>11.159835526683922</v>
      </c>
      <c r="M90" s="195">
        <f>'Pseudo-load coefficients'!M280</f>
        <v>11.159835526683922</v>
      </c>
      <c r="N90" s="195">
        <f>'Pseudo-load coefficients'!N280</f>
        <v>8.9777364153928474</v>
      </c>
      <c r="O90" s="195">
        <f>'Pseudo-load coefficients'!O280</f>
        <v>6.7113392925779314</v>
      </c>
      <c r="P90" s="195">
        <f>'Pseudo-load coefficients'!P280</f>
        <v>7.6601542435427898</v>
      </c>
      <c r="Q90" s="195">
        <f>'Pseudo-load coefficients'!Q280</f>
        <v>19.951447164867584</v>
      </c>
      <c r="R90" s="195">
        <f>'Pseudo-load coefficients'!R280</f>
        <v>6.8412922271999577</v>
      </c>
      <c r="S90" s="195">
        <f>'Pseudo-load coefficients'!S280</f>
        <v>6.8412922271999577</v>
      </c>
      <c r="T90" s="195">
        <f>'Pseudo-load coefficients'!T280</f>
        <v>6.8412922271999577</v>
      </c>
      <c r="U90" s="195">
        <f>'Pseudo-load coefficients'!U280</f>
        <v>6.8412922271999577</v>
      </c>
      <c r="V90" s="195">
        <f>'Pseudo-load coefficients'!V280</f>
        <v>6.8412922271999577</v>
      </c>
      <c r="W90" s="195">
        <f>'Pseudo-load coefficients'!W280</f>
        <v>6.8412922271999577</v>
      </c>
      <c r="X90" s="195">
        <f>'Pseudo-load coefficients'!X280</f>
        <v>6.8412922271999577</v>
      </c>
      <c r="Y90" s="195">
        <f>'Pseudo-load coefficients'!Y280</f>
        <v>6.8412922271999577</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1.4674440745559569</v>
      </c>
      <c r="K93" s="433">
        <f>'Pseudo-load coefficients'!K283</f>
        <v>1.4674440745559569</v>
      </c>
      <c r="L93" s="433">
        <f>'Pseudo-load coefficients'!L283</f>
        <v>1.6705406494989297</v>
      </c>
      <c r="M93" s="433">
        <f>'Pseudo-load coefficients'!M283</f>
        <v>1.6705406494989297</v>
      </c>
      <c r="N93" s="433">
        <f>'Pseudo-load coefficients'!N283</f>
        <v>1.3438973707578492</v>
      </c>
      <c r="O93" s="433">
        <f>'Pseudo-load coefficients'!O283</f>
        <v>1.004635334815035</v>
      </c>
      <c r="P93" s="433">
        <f>'Pseudo-load coefficients'!P283</f>
        <v>1.1466655592434511</v>
      </c>
      <c r="Q93" s="433">
        <f>'Pseudo-load coefficients'!Q283</f>
        <v>1.2565230255946669</v>
      </c>
      <c r="R93" s="433">
        <f>'Pseudo-load coefficients'!R283</f>
        <v>1.02408827919658</v>
      </c>
      <c r="S93" s="433">
        <f>'Pseudo-load coefficients'!S283</f>
        <v>1.02408827919658</v>
      </c>
      <c r="T93" s="433">
        <f>'Pseudo-load coefficients'!T283</f>
        <v>1.02408827919658</v>
      </c>
      <c r="U93" s="433">
        <f>'Pseudo-load coefficients'!U283</f>
        <v>1.02408827919658</v>
      </c>
      <c r="V93" s="433">
        <f>'Pseudo-load coefficients'!V283</f>
        <v>1.02408827919658</v>
      </c>
      <c r="W93" s="433">
        <f>'Pseudo-load coefficients'!W283</f>
        <v>1.02408827919658</v>
      </c>
      <c r="X93" s="433">
        <f>'Pseudo-load coefficients'!X283</f>
        <v>1.02408827919658</v>
      </c>
      <c r="Y93" s="433">
        <f>'Pseudo-load coefficients'!Y283</f>
        <v>1.02408827919658</v>
      </c>
    </row>
    <row r="94" spans="5:25" x14ac:dyDescent="0.3">
      <c r="E94" s="32"/>
      <c r="F94" s="191" t="s">
        <v>191</v>
      </c>
      <c r="G94" s="28" t="s">
        <v>283</v>
      </c>
      <c r="J94" s="194">
        <f>'Pseudo-load coefficients'!J283</f>
        <v>1.4674440745559569</v>
      </c>
      <c r="K94" s="194">
        <f>'Pseudo-load coefficients'!K283</f>
        <v>1.4674440745559569</v>
      </c>
      <c r="L94" s="194">
        <f>'Pseudo-load coefficients'!L283</f>
        <v>1.6705406494989297</v>
      </c>
      <c r="M94" s="194">
        <f>'Pseudo-load coefficients'!M283</f>
        <v>1.6705406494989297</v>
      </c>
      <c r="N94" s="194">
        <f>'Pseudo-load coefficients'!N283</f>
        <v>1.3438973707578492</v>
      </c>
      <c r="O94" s="194">
        <f>'Pseudo-load coefficients'!O283</f>
        <v>1.004635334815035</v>
      </c>
      <c r="P94" s="194">
        <f>'Pseudo-load coefficients'!P283</f>
        <v>1.1466655592434511</v>
      </c>
      <c r="Q94" s="194">
        <f>'Pseudo-load coefficients'!Q283</f>
        <v>1.2565230255946669</v>
      </c>
      <c r="R94" s="194">
        <f>'Pseudo-load coefficients'!R283</f>
        <v>1.02408827919658</v>
      </c>
      <c r="S94" s="194">
        <f>'Pseudo-load coefficients'!S283</f>
        <v>1.02408827919658</v>
      </c>
      <c r="T94" s="194">
        <f>'Pseudo-load coefficients'!T283</f>
        <v>1.02408827919658</v>
      </c>
      <c r="U94" s="194">
        <f>'Pseudo-load coefficients'!U283</f>
        <v>1.02408827919658</v>
      </c>
      <c r="V94" s="194">
        <f>'Pseudo-load coefficients'!V283</f>
        <v>1.02408827919658</v>
      </c>
      <c r="W94" s="194">
        <f>'Pseudo-load coefficients'!W283</f>
        <v>1.02408827919658</v>
      </c>
      <c r="X94" s="194">
        <f>'Pseudo-load coefficients'!X283</f>
        <v>1.02408827919658</v>
      </c>
      <c r="Y94" s="194">
        <f>'Pseudo-load coefficients'!Y283</f>
        <v>1.02408827919658</v>
      </c>
    </row>
    <row r="95" spans="5:25" x14ac:dyDescent="0.3">
      <c r="E95" s="32"/>
      <c r="F95" s="191" t="s">
        <v>192</v>
      </c>
      <c r="G95" s="28" t="s">
        <v>283</v>
      </c>
      <c r="J95" s="194">
        <f>'Pseudo-load coefficients'!J284</f>
        <v>1.8189083746122467</v>
      </c>
      <c r="K95" s="194">
        <f>'Pseudo-load coefficients'!K284</f>
        <v>1.8189083746122467</v>
      </c>
      <c r="L95" s="194">
        <f>'Pseudo-load coefficients'!L284</f>
        <v>2.0706481631494147</v>
      </c>
      <c r="M95" s="194">
        <f>'Pseudo-load coefficients'!M284</f>
        <v>2.0706481631494147</v>
      </c>
      <c r="N95" s="194">
        <f>'Pseudo-load coefficients'!N284</f>
        <v>1.665771271747106</v>
      </c>
      <c r="O95" s="194">
        <f>'Pseudo-load coefficients'!O284</f>
        <v>1.2452533323829678</v>
      </c>
      <c r="P95" s="194">
        <f>'Pseudo-load coefficients'!P284</f>
        <v>1.4213009032173627</v>
      </c>
      <c r="Q95" s="194">
        <f>'Pseudo-load coefficients'!Q284</f>
        <v>1.0789236245869949</v>
      </c>
      <c r="R95" s="194">
        <f>'Pseudo-load coefficients'!R284</f>
        <v>1.2693654086521537</v>
      </c>
      <c r="S95" s="194">
        <f>'Pseudo-load coefficients'!S284</f>
        <v>1.2693654086521537</v>
      </c>
      <c r="T95" s="194">
        <f>'Pseudo-load coefficients'!T284</f>
        <v>1.2693654086521537</v>
      </c>
      <c r="U95" s="194">
        <f>'Pseudo-load coefficients'!U284</f>
        <v>1.2693654086521537</v>
      </c>
      <c r="V95" s="194">
        <f>'Pseudo-load coefficients'!V284</f>
        <v>1.2693654086521537</v>
      </c>
      <c r="W95" s="194">
        <f>'Pseudo-load coefficients'!W284</f>
        <v>1.2693654086521537</v>
      </c>
      <c r="X95" s="194">
        <f>'Pseudo-load coefficients'!X284</f>
        <v>1.2693654086521537</v>
      </c>
      <c r="Y95" s="194">
        <f>'Pseudo-load coefficients'!Y284</f>
        <v>1.2693654086521537</v>
      </c>
    </row>
    <row r="96" spans="5:25" x14ac:dyDescent="0.3">
      <c r="E96" s="32"/>
      <c r="F96" s="191" t="s">
        <v>193</v>
      </c>
      <c r="G96" s="28" t="s">
        <v>283</v>
      </c>
      <c r="J96" s="194">
        <f>'Pseudo-load coefficients'!J285</f>
        <v>1.8189083746122467</v>
      </c>
      <c r="K96" s="194">
        <f>'Pseudo-load coefficients'!K285</f>
        <v>1.8189083746122467</v>
      </c>
      <c r="L96" s="194">
        <f>'Pseudo-load coefficients'!L285</f>
        <v>2.0706481631494147</v>
      </c>
      <c r="M96" s="194">
        <f>'Pseudo-load coefficients'!M285</f>
        <v>2.0706481631494147</v>
      </c>
      <c r="N96" s="194">
        <f>'Pseudo-load coefficients'!N285</f>
        <v>1.665771271747106</v>
      </c>
      <c r="O96" s="194">
        <f>'Pseudo-load coefficients'!O285</f>
        <v>1.2452533323829678</v>
      </c>
      <c r="P96" s="194">
        <f>'Pseudo-load coefficients'!P285</f>
        <v>1.4213009032173627</v>
      </c>
      <c r="Q96" s="194">
        <f>'Pseudo-load coefficients'!Q285</f>
        <v>1.0789236245869949</v>
      </c>
      <c r="R96" s="194">
        <f>'Pseudo-load coefficients'!R285</f>
        <v>1.2693654086521537</v>
      </c>
      <c r="S96" s="194">
        <f>'Pseudo-load coefficients'!S285</f>
        <v>1.2693654086521537</v>
      </c>
      <c r="T96" s="194">
        <f>'Pseudo-load coefficients'!T285</f>
        <v>1.2693654086521537</v>
      </c>
      <c r="U96" s="194">
        <f>'Pseudo-load coefficients'!U285</f>
        <v>1.2693654086521537</v>
      </c>
      <c r="V96" s="194">
        <f>'Pseudo-load coefficients'!V285</f>
        <v>1.2693654086521537</v>
      </c>
      <c r="W96" s="194">
        <f>'Pseudo-load coefficients'!W285</f>
        <v>1.2693654086521537</v>
      </c>
      <c r="X96" s="194">
        <f>'Pseudo-load coefficients'!X285</f>
        <v>1.2693654086521537</v>
      </c>
      <c r="Y96" s="194">
        <f>'Pseudo-load coefficients'!Y285</f>
        <v>1.2693654086521537</v>
      </c>
    </row>
    <row r="97" spans="3:25" x14ac:dyDescent="0.3">
      <c r="E97" s="32"/>
      <c r="F97" s="191" t="s">
        <v>194</v>
      </c>
      <c r="G97" s="28" t="s">
        <v>283</v>
      </c>
      <c r="J97" s="194">
        <f>'Pseudo-load coefficients'!J286</f>
        <v>1.4123467660372275</v>
      </c>
      <c r="K97" s="194">
        <f>'Pseudo-load coefficients'!K286</f>
        <v>1.4123467660372275</v>
      </c>
      <c r="L97" s="194">
        <f>'Pseudo-load coefficients'!L286</f>
        <v>1.6078177865602701</v>
      </c>
      <c r="M97" s="194">
        <f>'Pseudo-load coefficients'!M286</f>
        <v>1.6078177865602701</v>
      </c>
      <c r="N97" s="194">
        <f>'Pseudo-load coefficients'!N286</f>
        <v>1.2934388017820193</v>
      </c>
      <c r="O97" s="194">
        <f>'Pseudo-load coefficients'!O286</f>
        <v>0.9669148492777101</v>
      </c>
      <c r="P97" s="194">
        <f>'Pseudo-load coefficients'!P286</f>
        <v>1.1036123436689118</v>
      </c>
      <c r="Q97" s="194">
        <f>'Pseudo-load coefficients'!Q286</f>
        <v>0.8372654811863175</v>
      </c>
      <c r="R97" s="194">
        <f>'Pseudo-load coefficients'!R286</f>
        <v>0.98563740474919592</v>
      </c>
      <c r="S97" s="194">
        <f>'Pseudo-load coefficients'!S286</f>
        <v>0.98563740474919592</v>
      </c>
      <c r="T97" s="194">
        <f>'Pseudo-load coefficients'!T286</f>
        <v>0.98563740474919592</v>
      </c>
      <c r="U97" s="194">
        <f>'Pseudo-load coefficients'!U286</f>
        <v>0.98563740474919592</v>
      </c>
      <c r="V97" s="194">
        <f>'Pseudo-load coefficients'!V286</f>
        <v>0.98563740474919592</v>
      </c>
      <c r="W97" s="194">
        <f>'Pseudo-load coefficients'!W286</f>
        <v>0.98563740474919592</v>
      </c>
      <c r="X97" s="194">
        <f>'Pseudo-load coefficients'!X286</f>
        <v>0.98563740474919592</v>
      </c>
      <c r="Y97" s="194">
        <f>'Pseudo-load coefficients'!Y286</f>
        <v>0.98563740474919592</v>
      </c>
    </row>
    <row r="98" spans="3:25" x14ac:dyDescent="0.3">
      <c r="E98" s="32"/>
      <c r="F98" s="191" t="s">
        <v>195</v>
      </c>
      <c r="G98" s="28" t="s">
        <v>283</v>
      </c>
      <c r="J98" s="194">
        <f>'Pseudo-load coefficients'!J287</f>
        <v>1.4123467660372275</v>
      </c>
      <c r="K98" s="194">
        <f>'Pseudo-load coefficients'!K287</f>
        <v>1.4123467660372275</v>
      </c>
      <c r="L98" s="194">
        <f>'Pseudo-load coefficients'!L287</f>
        <v>1.6078177865602701</v>
      </c>
      <c r="M98" s="194">
        <f>'Pseudo-load coefficients'!M287</f>
        <v>1.6078177865602701</v>
      </c>
      <c r="N98" s="194">
        <f>'Pseudo-load coefficients'!N287</f>
        <v>1.2934388017820193</v>
      </c>
      <c r="O98" s="194">
        <f>'Pseudo-load coefficients'!O287</f>
        <v>0.9669148492777101</v>
      </c>
      <c r="P98" s="194">
        <f>'Pseudo-load coefficients'!P287</f>
        <v>1.1036123436689118</v>
      </c>
      <c r="Q98" s="194">
        <f>'Pseudo-load coefficients'!Q287</f>
        <v>0.8372654811863175</v>
      </c>
      <c r="R98" s="194">
        <f>'Pseudo-load coefficients'!R287</f>
        <v>0.98563740474919592</v>
      </c>
      <c r="S98" s="194">
        <f>'Pseudo-load coefficients'!S287</f>
        <v>0.98563740474919592</v>
      </c>
      <c r="T98" s="194">
        <f>'Pseudo-load coefficients'!T287</f>
        <v>0.98563740474919592</v>
      </c>
      <c r="U98" s="194">
        <f>'Pseudo-load coefficients'!U287</f>
        <v>0.98563740474919592</v>
      </c>
      <c r="V98" s="194">
        <f>'Pseudo-load coefficients'!V287</f>
        <v>0.98563740474919592</v>
      </c>
      <c r="W98" s="194">
        <f>'Pseudo-load coefficients'!W287</f>
        <v>0.98563740474919592</v>
      </c>
      <c r="X98" s="194">
        <f>'Pseudo-load coefficients'!X287</f>
        <v>0.98563740474919592</v>
      </c>
      <c r="Y98" s="194">
        <f>'Pseudo-load coefficients'!Y287</f>
        <v>0.98563740474919592</v>
      </c>
    </row>
    <row r="99" spans="3:25" x14ac:dyDescent="0.3">
      <c r="E99" s="32"/>
      <c r="F99" s="191" t="s">
        <v>196</v>
      </c>
      <c r="G99" s="28" t="s">
        <v>283</v>
      </c>
      <c r="J99" s="194">
        <f>'Pseudo-load coefficients'!J288</f>
        <v>1.8189083746122467</v>
      </c>
      <c r="K99" s="194">
        <f>'Pseudo-load coefficients'!K288</f>
        <v>1.8189083746122467</v>
      </c>
      <c r="L99" s="194">
        <f>'Pseudo-load coefficients'!L288</f>
        <v>2.0706481631494147</v>
      </c>
      <c r="M99" s="194">
        <f>'Pseudo-load coefficients'!M288</f>
        <v>2.0706481631494147</v>
      </c>
      <c r="N99" s="194">
        <f>'Pseudo-load coefficients'!N288</f>
        <v>1.665771271747106</v>
      </c>
      <c r="O99" s="194">
        <f>'Pseudo-load coefficients'!O288</f>
        <v>1.2452533323829678</v>
      </c>
      <c r="P99" s="194">
        <f>'Pseudo-load coefficients'!P288</f>
        <v>1.4213009032173627</v>
      </c>
      <c r="Q99" s="194">
        <f>'Pseudo-load coefficients'!Q288</f>
        <v>1.0789236245869949</v>
      </c>
      <c r="R99" s="194">
        <f>'Pseudo-load coefficients'!R288</f>
        <v>1.2693654086521537</v>
      </c>
      <c r="S99" s="194">
        <f>'Pseudo-load coefficients'!S288</f>
        <v>1.2693654086521537</v>
      </c>
      <c r="T99" s="194">
        <f>'Pseudo-load coefficients'!T288</f>
        <v>1.2693654086521537</v>
      </c>
      <c r="U99" s="194">
        <f>'Pseudo-load coefficients'!U288</f>
        <v>1.2693654086521537</v>
      </c>
      <c r="V99" s="194">
        <f>'Pseudo-load coefficients'!V288</f>
        <v>1.2693654086521537</v>
      </c>
      <c r="W99" s="194">
        <f>'Pseudo-load coefficients'!W288</f>
        <v>1.2693654086521537</v>
      </c>
      <c r="X99" s="194">
        <f>'Pseudo-load coefficients'!X288</f>
        <v>1.2693654086521537</v>
      </c>
      <c r="Y99" s="194">
        <f>'Pseudo-load coefficients'!Y288</f>
        <v>1.2693654086521537</v>
      </c>
    </row>
    <row r="100" spans="3:25" x14ac:dyDescent="0.3">
      <c r="E100" s="32"/>
      <c r="F100" s="191" t="s">
        <v>197</v>
      </c>
      <c r="G100" s="28" t="s">
        <v>283</v>
      </c>
      <c r="J100" s="194">
        <f>'Pseudo-load coefficients'!J289</f>
        <v>1.4123467660372275</v>
      </c>
      <c r="K100" s="194">
        <f>'Pseudo-load coefficients'!K289</f>
        <v>1.4123467660372275</v>
      </c>
      <c r="L100" s="194">
        <f>'Pseudo-load coefficients'!L289</f>
        <v>1.6078177865602701</v>
      </c>
      <c r="M100" s="194">
        <f>'Pseudo-load coefficients'!M289</f>
        <v>1.6078177865602701</v>
      </c>
      <c r="N100" s="194">
        <f>'Pseudo-load coefficients'!N289</f>
        <v>1.2934388017820193</v>
      </c>
      <c r="O100" s="194">
        <f>'Pseudo-load coefficients'!O289</f>
        <v>0.9669148492777101</v>
      </c>
      <c r="P100" s="194">
        <f>'Pseudo-load coefficients'!P289</f>
        <v>1.1036123436689118</v>
      </c>
      <c r="Q100" s="194">
        <f>'Pseudo-load coefficients'!Q289</f>
        <v>0.8372654811863175</v>
      </c>
      <c r="R100" s="194">
        <f>'Pseudo-load coefficients'!R289</f>
        <v>0.98563740474919592</v>
      </c>
      <c r="S100" s="194">
        <f>'Pseudo-load coefficients'!S289</f>
        <v>0.98563740474919592</v>
      </c>
      <c r="T100" s="194">
        <f>'Pseudo-load coefficients'!T289</f>
        <v>0.98563740474919592</v>
      </c>
      <c r="U100" s="194">
        <f>'Pseudo-load coefficients'!U289</f>
        <v>0.98563740474919592</v>
      </c>
      <c r="V100" s="194">
        <f>'Pseudo-load coefficients'!V289</f>
        <v>0.98563740474919592</v>
      </c>
      <c r="W100" s="194">
        <f>'Pseudo-load coefficients'!W289</f>
        <v>0.98563740474919592</v>
      </c>
      <c r="X100" s="194">
        <f>'Pseudo-load coefficients'!X289</f>
        <v>0.98563740474919592</v>
      </c>
      <c r="Y100" s="194">
        <f>'Pseudo-load coefficients'!Y289</f>
        <v>0.98563740474919592</v>
      </c>
    </row>
    <row r="101" spans="3:25" x14ac:dyDescent="0.3">
      <c r="E101" s="32"/>
      <c r="F101" s="191" t="s">
        <v>198</v>
      </c>
      <c r="G101" s="28" t="s">
        <v>283</v>
      </c>
      <c r="J101" s="194">
        <f>'Pseudo-load coefficients'!J290</f>
        <v>1.4123467660372275</v>
      </c>
      <c r="K101" s="194">
        <f>'Pseudo-load coefficients'!K290</f>
        <v>1.4123467660372275</v>
      </c>
      <c r="L101" s="194">
        <f>'Pseudo-load coefficients'!L290</f>
        <v>1.6078177865602701</v>
      </c>
      <c r="M101" s="194">
        <f>'Pseudo-load coefficients'!M290</f>
        <v>1.6078177865602701</v>
      </c>
      <c r="N101" s="194">
        <f>'Pseudo-load coefficients'!N290</f>
        <v>1.2934388017820193</v>
      </c>
      <c r="O101" s="194">
        <f>'Pseudo-load coefficients'!O290</f>
        <v>0.9669148492777101</v>
      </c>
      <c r="P101" s="194">
        <f>'Pseudo-load coefficients'!P290</f>
        <v>1.1036123436689118</v>
      </c>
      <c r="Q101" s="194">
        <f>'Pseudo-load coefficients'!Q290</f>
        <v>0.8372654811863175</v>
      </c>
      <c r="R101" s="194">
        <f>'Pseudo-load coefficients'!R290</f>
        <v>0.98563740474919592</v>
      </c>
      <c r="S101" s="194">
        <f>'Pseudo-load coefficients'!S290</f>
        <v>0.98563740474919592</v>
      </c>
      <c r="T101" s="194">
        <f>'Pseudo-load coefficients'!T290</f>
        <v>0.98563740474919592</v>
      </c>
      <c r="U101" s="194">
        <f>'Pseudo-load coefficients'!U290</f>
        <v>0.98563740474919592</v>
      </c>
      <c r="V101" s="194">
        <f>'Pseudo-load coefficients'!V290</f>
        <v>0.98563740474919592</v>
      </c>
      <c r="W101" s="194">
        <f>'Pseudo-load coefficients'!W290</f>
        <v>0.98563740474919592</v>
      </c>
      <c r="X101" s="194">
        <f>'Pseudo-load coefficients'!X290</f>
        <v>0.98563740474919592</v>
      </c>
      <c r="Y101" s="194">
        <f>'Pseudo-load coefficients'!Y290</f>
        <v>0.98563740474919592</v>
      </c>
    </row>
    <row r="102" spans="3:25" x14ac:dyDescent="0.3">
      <c r="E102" s="32"/>
      <c r="F102" s="192" t="s">
        <v>199</v>
      </c>
      <c r="G102" s="67" t="s">
        <v>283</v>
      </c>
      <c r="H102" s="37"/>
      <c r="I102" s="37"/>
      <c r="J102" s="195">
        <f>'Pseudo-load coefficients'!J291</f>
        <v>1.4123467660372275</v>
      </c>
      <c r="K102" s="195">
        <f>'Pseudo-load coefficients'!K291</f>
        <v>1.4123467660372275</v>
      </c>
      <c r="L102" s="195">
        <f>'Pseudo-load coefficients'!L291</f>
        <v>1.6078177865602701</v>
      </c>
      <c r="M102" s="195">
        <f>'Pseudo-load coefficients'!M291</f>
        <v>1.6078177865602701</v>
      </c>
      <c r="N102" s="195">
        <f>'Pseudo-load coefficients'!N291</f>
        <v>1.2934388017820193</v>
      </c>
      <c r="O102" s="195">
        <f>'Pseudo-load coefficients'!O291</f>
        <v>0.9669148492777101</v>
      </c>
      <c r="P102" s="195">
        <f>'Pseudo-load coefficients'!P291</f>
        <v>1.1036123436689118</v>
      </c>
      <c r="Q102" s="195">
        <f>'Pseudo-load coefficients'!Q291</f>
        <v>0.8372654811863175</v>
      </c>
      <c r="R102" s="195">
        <f>'Pseudo-load coefficients'!R291</f>
        <v>0.98563740474919592</v>
      </c>
      <c r="S102" s="195">
        <f>'Pseudo-load coefficients'!S291</f>
        <v>0.98563740474919592</v>
      </c>
      <c r="T102" s="195">
        <f>'Pseudo-load coefficients'!T291</f>
        <v>0.98563740474919592</v>
      </c>
      <c r="U102" s="195">
        <f>'Pseudo-load coefficients'!U291</f>
        <v>0.98563740474919592</v>
      </c>
      <c r="V102" s="195">
        <f>'Pseudo-load coefficients'!V291</f>
        <v>0.98563740474919592</v>
      </c>
      <c r="W102" s="195">
        <f>'Pseudo-load coefficients'!W291</f>
        <v>0.98563740474919592</v>
      </c>
      <c r="X102" s="195">
        <f>'Pseudo-load coefficients'!X291</f>
        <v>0.98563740474919592</v>
      </c>
      <c r="Y102" s="195">
        <f>'Pseudo-load coefficients'!Y291</f>
        <v>0.98563740474919592</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192</v>
      </c>
      <c r="G107" s="28" t="s">
        <v>283</v>
      </c>
      <c r="J107" s="194">
        <f>'Pseudo-load coefficients'!J295</f>
        <v>7.2607033658463466E-2</v>
      </c>
      <c r="K107" s="194">
        <f>'Pseudo-load coefficients'!K295</f>
        <v>7.2607033658463466E-2</v>
      </c>
      <c r="L107" s="194">
        <f>'Pseudo-load coefficients'!L295</f>
        <v>8.2655961660891911E-2</v>
      </c>
      <c r="M107" s="194">
        <f>'Pseudo-load coefficients'!M295</f>
        <v>8.2655961660891911E-2</v>
      </c>
      <c r="N107" s="194">
        <f>'Pseudo-load coefficients'!N295</f>
        <v>6.6494119485720066E-2</v>
      </c>
      <c r="O107" s="194">
        <f>'Pseudo-load coefficients'!O295</f>
        <v>4.9707919255096253E-2</v>
      </c>
      <c r="P107" s="194">
        <f>'Pseudo-load coefficients'!P295</f>
        <v>5.6735371588306036E-2</v>
      </c>
      <c r="Q107" s="194">
        <f>'Pseudo-load coefficients'!Q295</f>
        <v>4.9561747315186651E-2</v>
      </c>
      <c r="R107" s="194">
        <f>'Pseudo-load coefficients'!R295</f>
        <v>5.0670423116031767E-2</v>
      </c>
      <c r="S107" s="194">
        <f>'Pseudo-load coefficients'!S295</f>
        <v>5.0670423116031767E-2</v>
      </c>
      <c r="T107" s="194">
        <f>'Pseudo-load coefficients'!T295</f>
        <v>5.0670423116031767E-2</v>
      </c>
      <c r="U107" s="194">
        <f>'Pseudo-load coefficients'!U295</f>
        <v>5.0670423116031767E-2</v>
      </c>
      <c r="V107" s="194">
        <f>'Pseudo-load coefficients'!V295</f>
        <v>5.0670423116031767E-2</v>
      </c>
      <c r="W107" s="194">
        <f>'Pseudo-load coefficients'!W295</f>
        <v>5.0670423116031767E-2</v>
      </c>
      <c r="X107" s="194">
        <f>'Pseudo-load coefficients'!X295</f>
        <v>5.0670423116031767E-2</v>
      </c>
      <c r="Y107" s="194">
        <f>'Pseudo-load coefficients'!Y295</f>
        <v>5.0670423116031767E-2</v>
      </c>
    </row>
    <row r="108" spans="3:25" x14ac:dyDescent="0.3">
      <c r="C108" s="32"/>
      <c r="E108" s="32"/>
      <c r="F108" s="191" t="s">
        <v>193</v>
      </c>
      <c r="G108" s="28" t="s">
        <v>283</v>
      </c>
      <c r="J108" s="194">
        <f>'Pseudo-load coefficients'!J296</f>
        <v>7.2607033658463466E-2</v>
      </c>
      <c r="K108" s="194">
        <f>'Pseudo-load coefficients'!K296</f>
        <v>7.2607033658463466E-2</v>
      </c>
      <c r="L108" s="194">
        <f>'Pseudo-load coefficients'!L296</f>
        <v>8.2655961660891911E-2</v>
      </c>
      <c r="M108" s="194">
        <f>'Pseudo-load coefficients'!M296</f>
        <v>8.2655961660891911E-2</v>
      </c>
      <c r="N108" s="194">
        <f>'Pseudo-load coefficients'!N296</f>
        <v>6.6494119485720066E-2</v>
      </c>
      <c r="O108" s="194">
        <f>'Pseudo-load coefficients'!O296</f>
        <v>4.9707919255096253E-2</v>
      </c>
      <c r="P108" s="194">
        <f>'Pseudo-load coefficients'!P296</f>
        <v>5.6735371588306036E-2</v>
      </c>
      <c r="Q108" s="194">
        <f>'Pseudo-load coefficients'!Q296</f>
        <v>4.9561747315186651E-2</v>
      </c>
      <c r="R108" s="194">
        <f>'Pseudo-load coefficients'!R296</f>
        <v>5.0670423116031767E-2</v>
      </c>
      <c r="S108" s="194">
        <f>'Pseudo-load coefficients'!S296</f>
        <v>5.0670423116031767E-2</v>
      </c>
      <c r="T108" s="194">
        <f>'Pseudo-load coefficients'!T296</f>
        <v>5.0670423116031767E-2</v>
      </c>
      <c r="U108" s="194">
        <f>'Pseudo-load coefficients'!U296</f>
        <v>5.0670423116031767E-2</v>
      </c>
      <c r="V108" s="194">
        <f>'Pseudo-load coefficients'!V296</f>
        <v>5.0670423116031767E-2</v>
      </c>
      <c r="W108" s="194">
        <f>'Pseudo-load coefficients'!W296</f>
        <v>5.0670423116031767E-2</v>
      </c>
      <c r="X108" s="194">
        <f>'Pseudo-load coefficients'!X296</f>
        <v>5.0670423116031767E-2</v>
      </c>
      <c r="Y108" s="194">
        <f>'Pseudo-load coefficients'!Y296</f>
        <v>5.0670423116031767E-2</v>
      </c>
    </row>
    <row r="109" spans="3:25" x14ac:dyDescent="0.3">
      <c r="C109" s="32"/>
      <c r="E109" s="32"/>
      <c r="F109" s="191" t="s">
        <v>194</v>
      </c>
      <c r="G109" s="28" t="s">
        <v>283</v>
      </c>
      <c r="J109" s="194">
        <f>'Pseudo-load coefficients'!J297</f>
        <v>0.19213208303773963</v>
      </c>
      <c r="K109" s="194">
        <f>'Pseudo-load coefficients'!K297</f>
        <v>0.19213208303773963</v>
      </c>
      <c r="L109" s="194">
        <f>'Pseudo-load coefficients'!L297</f>
        <v>0.21872346643572801</v>
      </c>
      <c r="M109" s="194">
        <f>'Pseudo-load coefficients'!M297</f>
        <v>0.21872346643572801</v>
      </c>
      <c r="N109" s="194">
        <f>'Pseudo-load coefficients'!N297</f>
        <v>0.17595614423042263</v>
      </c>
      <c r="O109" s="194">
        <f>'Pseudo-load coefficients'!O297</f>
        <v>0.13153665132331369</v>
      </c>
      <c r="P109" s="194">
        <f>'Pseudo-load coefficients'!P297</f>
        <v>0.15013263283082473</v>
      </c>
      <c r="Q109" s="194">
        <f>'Pseudo-load coefficients'!Q297</f>
        <v>0.13114985244335112</v>
      </c>
      <c r="R109" s="194">
        <f>'Pseudo-load coefficients'!R297</f>
        <v>0.13408362043106281</v>
      </c>
      <c r="S109" s="194">
        <f>'Pseudo-load coefficients'!S297</f>
        <v>0.13408362043106281</v>
      </c>
      <c r="T109" s="194">
        <f>'Pseudo-load coefficients'!T297</f>
        <v>0.13408362043106281</v>
      </c>
      <c r="U109" s="194">
        <f>'Pseudo-load coefficients'!U297</f>
        <v>0.13408362043106281</v>
      </c>
      <c r="V109" s="194">
        <f>'Pseudo-load coefficients'!V297</f>
        <v>0.13408362043106281</v>
      </c>
      <c r="W109" s="194">
        <f>'Pseudo-load coefficients'!W297</f>
        <v>0.13408362043106281</v>
      </c>
      <c r="X109" s="194">
        <f>'Pseudo-load coefficients'!X297</f>
        <v>0.13408362043106281</v>
      </c>
      <c r="Y109" s="194">
        <f>'Pseudo-load coefficients'!Y297</f>
        <v>0.13408362043106281</v>
      </c>
    </row>
    <row r="110" spans="3:25" x14ac:dyDescent="0.3">
      <c r="C110" s="32"/>
      <c r="E110" s="32"/>
      <c r="F110" s="191" t="s">
        <v>195</v>
      </c>
      <c r="G110" s="28" t="s">
        <v>283</v>
      </c>
      <c r="J110" s="194">
        <f>'Pseudo-load coefficients'!J298</f>
        <v>0.19213208303773963</v>
      </c>
      <c r="K110" s="194">
        <f>'Pseudo-load coefficients'!K298</f>
        <v>0.19213208303773963</v>
      </c>
      <c r="L110" s="194">
        <f>'Pseudo-load coefficients'!L298</f>
        <v>0.21872346643572801</v>
      </c>
      <c r="M110" s="194">
        <f>'Pseudo-load coefficients'!M298</f>
        <v>0.21872346643572801</v>
      </c>
      <c r="N110" s="194">
        <f>'Pseudo-load coefficients'!N298</f>
        <v>0.17595614423042263</v>
      </c>
      <c r="O110" s="194">
        <f>'Pseudo-load coefficients'!O298</f>
        <v>0.13153665132331369</v>
      </c>
      <c r="P110" s="194">
        <f>'Pseudo-load coefficients'!P298</f>
        <v>0.15013263283082473</v>
      </c>
      <c r="Q110" s="194">
        <f>'Pseudo-load coefficients'!Q298</f>
        <v>0.13114985244335112</v>
      </c>
      <c r="R110" s="194">
        <f>'Pseudo-load coefficients'!R298</f>
        <v>0.13408362043106281</v>
      </c>
      <c r="S110" s="194">
        <f>'Pseudo-load coefficients'!S298</f>
        <v>0.13408362043106281</v>
      </c>
      <c r="T110" s="194">
        <f>'Pseudo-load coefficients'!T298</f>
        <v>0.13408362043106281</v>
      </c>
      <c r="U110" s="194">
        <f>'Pseudo-load coefficients'!U298</f>
        <v>0.13408362043106281</v>
      </c>
      <c r="V110" s="194">
        <f>'Pseudo-load coefficients'!V298</f>
        <v>0.13408362043106281</v>
      </c>
      <c r="W110" s="194">
        <f>'Pseudo-load coefficients'!W298</f>
        <v>0.13408362043106281</v>
      </c>
      <c r="X110" s="194">
        <f>'Pseudo-load coefficients'!X298</f>
        <v>0.13408362043106281</v>
      </c>
      <c r="Y110" s="194">
        <f>'Pseudo-load coefficients'!Y298</f>
        <v>0.13408362043106281</v>
      </c>
    </row>
    <row r="111" spans="3:25" x14ac:dyDescent="0.3">
      <c r="C111" s="32"/>
      <c r="E111" s="32"/>
      <c r="F111" s="191" t="s">
        <v>196</v>
      </c>
      <c r="G111" s="28" t="s">
        <v>283</v>
      </c>
      <c r="J111" s="194">
        <f>'Pseudo-load coefficients'!J299</f>
        <v>7.2607033658463466E-2</v>
      </c>
      <c r="K111" s="194">
        <f>'Pseudo-load coefficients'!K299</f>
        <v>7.2607033658463466E-2</v>
      </c>
      <c r="L111" s="194">
        <f>'Pseudo-load coefficients'!L299</f>
        <v>8.2655961660891911E-2</v>
      </c>
      <c r="M111" s="194">
        <f>'Pseudo-load coefficients'!M299</f>
        <v>8.2655961660891911E-2</v>
      </c>
      <c r="N111" s="194">
        <f>'Pseudo-load coefficients'!N299</f>
        <v>6.6494119485720066E-2</v>
      </c>
      <c r="O111" s="194">
        <f>'Pseudo-load coefficients'!O299</f>
        <v>4.9707919255096253E-2</v>
      </c>
      <c r="P111" s="194">
        <f>'Pseudo-load coefficients'!P299</f>
        <v>5.6735371588306036E-2</v>
      </c>
      <c r="Q111" s="194">
        <f>'Pseudo-load coefficients'!Q299</f>
        <v>4.9561747315186651E-2</v>
      </c>
      <c r="R111" s="194">
        <f>'Pseudo-load coefficients'!R299</f>
        <v>5.0670423116031767E-2</v>
      </c>
      <c r="S111" s="194">
        <f>'Pseudo-load coefficients'!S299</f>
        <v>5.0670423116031767E-2</v>
      </c>
      <c r="T111" s="194">
        <f>'Pseudo-load coefficients'!T299</f>
        <v>5.0670423116031767E-2</v>
      </c>
      <c r="U111" s="194">
        <f>'Pseudo-load coefficients'!U299</f>
        <v>5.0670423116031767E-2</v>
      </c>
      <c r="V111" s="194">
        <f>'Pseudo-load coefficients'!V299</f>
        <v>5.0670423116031767E-2</v>
      </c>
      <c r="W111" s="194">
        <f>'Pseudo-load coefficients'!W299</f>
        <v>5.0670423116031767E-2</v>
      </c>
      <c r="X111" s="194">
        <f>'Pseudo-load coefficients'!X299</f>
        <v>5.0670423116031767E-2</v>
      </c>
      <c r="Y111" s="194">
        <f>'Pseudo-load coefficients'!Y299</f>
        <v>5.0670423116031767E-2</v>
      </c>
    </row>
    <row r="112" spans="3:25" x14ac:dyDescent="0.3">
      <c r="C112" s="32"/>
      <c r="E112" s="32"/>
      <c r="F112" s="191" t="s">
        <v>197</v>
      </c>
      <c r="G112" s="28" t="s">
        <v>283</v>
      </c>
      <c r="J112" s="194">
        <f>'Pseudo-load coefficients'!J300</f>
        <v>0.19213208303773963</v>
      </c>
      <c r="K112" s="194">
        <f>'Pseudo-load coefficients'!K300</f>
        <v>0.19213208303773963</v>
      </c>
      <c r="L112" s="194">
        <f>'Pseudo-load coefficients'!L300</f>
        <v>0.21872346643572801</v>
      </c>
      <c r="M112" s="194">
        <f>'Pseudo-load coefficients'!M300</f>
        <v>0.21872346643572801</v>
      </c>
      <c r="N112" s="194">
        <f>'Pseudo-load coefficients'!N300</f>
        <v>0.17595614423042263</v>
      </c>
      <c r="O112" s="194">
        <f>'Pseudo-load coefficients'!O300</f>
        <v>0.13153665132331369</v>
      </c>
      <c r="P112" s="194">
        <f>'Pseudo-load coefficients'!P300</f>
        <v>0.15013263283082473</v>
      </c>
      <c r="Q112" s="194">
        <f>'Pseudo-load coefficients'!Q300</f>
        <v>0.13114985244335112</v>
      </c>
      <c r="R112" s="194">
        <f>'Pseudo-load coefficients'!R300</f>
        <v>0.13408362043106281</v>
      </c>
      <c r="S112" s="194">
        <f>'Pseudo-load coefficients'!S300</f>
        <v>0.13408362043106281</v>
      </c>
      <c r="T112" s="194">
        <f>'Pseudo-load coefficients'!T300</f>
        <v>0.13408362043106281</v>
      </c>
      <c r="U112" s="194">
        <f>'Pseudo-load coefficients'!U300</f>
        <v>0.13408362043106281</v>
      </c>
      <c r="V112" s="194">
        <f>'Pseudo-load coefficients'!V300</f>
        <v>0.13408362043106281</v>
      </c>
      <c r="W112" s="194">
        <f>'Pseudo-load coefficients'!W300</f>
        <v>0.13408362043106281</v>
      </c>
      <c r="X112" s="194">
        <f>'Pseudo-load coefficients'!X300</f>
        <v>0.13408362043106281</v>
      </c>
      <c r="Y112" s="194">
        <f>'Pseudo-load coefficients'!Y300</f>
        <v>0.13408362043106281</v>
      </c>
    </row>
    <row r="113" spans="2:27" x14ac:dyDescent="0.3">
      <c r="C113" s="32"/>
      <c r="E113" s="32"/>
      <c r="F113" s="191" t="s">
        <v>198</v>
      </c>
      <c r="G113" s="28" t="s">
        <v>283</v>
      </c>
      <c r="J113" s="194">
        <f>'Pseudo-load coefficients'!J301</f>
        <v>0.19213208303773963</v>
      </c>
      <c r="K113" s="194">
        <f>'Pseudo-load coefficients'!K301</f>
        <v>0.19213208303773963</v>
      </c>
      <c r="L113" s="194">
        <f>'Pseudo-load coefficients'!L301</f>
        <v>0.21872346643572801</v>
      </c>
      <c r="M113" s="194">
        <f>'Pseudo-load coefficients'!M301</f>
        <v>0.21872346643572801</v>
      </c>
      <c r="N113" s="194">
        <f>'Pseudo-load coefficients'!N301</f>
        <v>0.17595614423042263</v>
      </c>
      <c r="O113" s="194">
        <f>'Pseudo-load coefficients'!O301</f>
        <v>0.13153665132331369</v>
      </c>
      <c r="P113" s="194">
        <f>'Pseudo-load coefficients'!P301</f>
        <v>0.15013263283082473</v>
      </c>
      <c r="Q113" s="194">
        <f>'Pseudo-load coefficients'!Q301</f>
        <v>0.13114985244335112</v>
      </c>
      <c r="R113" s="194">
        <f>'Pseudo-load coefficients'!R301</f>
        <v>0.13408362043106281</v>
      </c>
      <c r="S113" s="194">
        <f>'Pseudo-load coefficients'!S301</f>
        <v>0.13408362043106281</v>
      </c>
      <c r="T113" s="194">
        <f>'Pseudo-load coefficients'!T301</f>
        <v>0.13408362043106281</v>
      </c>
      <c r="U113" s="194">
        <f>'Pseudo-load coefficients'!U301</f>
        <v>0.13408362043106281</v>
      </c>
      <c r="V113" s="194">
        <f>'Pseudo-load coefficients'!V301</f>
        <v>0.13408362043106281</v>
      </c>
      <c r="W113" s="194">
        <f>'Pseudo-load coefficients'!W301</f>
        <v>0.13408362043106281</v>
      </c>
      <c r="X113" s="194">
        <f>'Pseudo-load coefficients'!X301</f>
        <v>0.13408362043106281</v>
      </c>
      <c r="Y113" s="194">
        <f>'Pseudo-load coefficients'!Y301</f>
        <v>0.13408362043106281</v>
      </c>
    </row>
    <row r="114" spans="2:27" x14ac:dyDescent="0.3">
      <c r="C114" s="32"/>
      <c r="E114" s="32"/>
      <c r="F114" s="192" t="s">
        <v>199</v>
      </c>
      <c r="G114" s="67" t="s">
        <v>283</v>
      </c>
      <c r="H114" s="37"/>
      <c r="I114" s="37"/>
      <c r="J114" s="195">
        <f>'Pseudo-load coefficients'!J302</f>
        <v>0.19213208303773963</v>
      </c>
      <c r="K114" s="195">
        <f>'Pseudo-load coefficients'!K302</f>
        <v>0.19213208303773963</v>
      </c>
      <c r="L114" s="195">
        <f>'Pseudo-load coefficients'!L302</f>
        <v>0.21872346643572801</v>
      </c>
      <c r="M114" s="195">
        <f>'Pseudo-load coefficients'!M302</f>
        <v>0.21872346643572801</v>
      </c>
      <c r="N114" s="195">
        <f>'Pseudo-load coefficients'!N302</f>
        <v>0.17595614423042263</v>
      </c>
      <c r="O114" s="195">
        <f>'Pseudo-load coefficients'!O302</f>
        <v>0.13153665132331369</v>
      </c>
      <c r="P114" s="195">
        <f>'Pseudo-load coefficients'!P302</f>
        <v>0.15013263283082473</v>
      </c>
      <c r="Q114" s="195">
        <f>'Pseudo-load coefficients'!Q302</f>
        <v>0.13114985244335112</v>
      </c>
      <c r="R114" s="195">
        <f>'Pseudo-load coefficients'!R302</f>
        <v>0.13408362043106281</v>
      </c>
      <c r="S114" s="195">
        <f>'Pseudo-load coefficients'!S302</f>
        <v>0.13408362043106281</v>
      </c>
      <c r="T114" s="195">
        <f>'Pseudo-load coefficients'!T302</f>
        <v>0.13408362043106281</v>
      </c>
      <c r="U114" s="195">
        <f>'Pseudo-load coefficients'!U302</f>
        <v>0.13408362043106281</v>
      </c>
      <c r="V114" s="195">
        <f>'Pseudo-load coefficients'!V302</f>
        <v>0.13408362043106281</v>
      </c>
      <c r="W114" s="195">
        <f>'Pseudo-load coefficients'!W302</f>
        <v>0.13408362043106281</v>
      </c>
      <c r="X114" s="195">
        <f>'Pseudo-load coefficients'!X302</f>
        <v>0.13408362043106281</v>
      </c>
      <c r="Y114" s="195">
        <f>'Pseudo-load coefficients'!Y302</f>
        <v>0.13408362043106281</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0.10860461500815134</v>
      </c>
      <c r="K125" s="275">
        <f t="shared" si="2"/>
        <v>0.10860461500815134</v>
      </c>
      <c r="L125" s="275">
        <f t="shared" si="2"/>
        <v>0.1180960596334041</v>
      </c>
      <c r="M125" s="275">
        <f t="shared" si="2"/>
        <v>0.1180960596334041</v>
      </c>
      <c r="N125" s="275">
        <f t="shared" si="2"/>
        <v>9.9129493534051233E-2</v>
      </c>
      <c r="O125" s="275">
        <f t="shared" si="2"/>
        <v>9.8888111310327459E-2</v>
      </c>
      <c r="P125" s="275">
        <f t="shared" si="2"/>
        <v>7.2963718763413649E-2</v>
      </c>
      <c r="Q125" s="275">
        <f t="shared" si="2"/>
        <v>7.8461706273961596E-2</v>
      </c>
      <c r="R125" s="275">
        <f t="shared" si="2"/>
        <v>-6.0305648507411352E-2</v>
      </c>
      <c r="S125" s="275">
        <f t="shared" si="2"/>
        <v>-5.903314399762194E-2</v>
      </c>
      <c r="T125" s="275">
        <f t="shared" si="2"/>
        <v>-6.0305648507411352E-2</v>
      </c>
      <c r="U125" s="275">
        <f t="shared" si="2"/>
        <v>-6.0305648507411352E-2</v>
      </c>
      <c r="V125" s="275">
        <f t="shared" si="2"/>
        <v>-5.903314399762194E-2</v>
      </c>
      <c r="W125" s="275">
        <f t="shared" si="2"/>
        <v>-5.903314399762194E-2</v>
      </c>
      <c r="X125" s="275">
        <f t="shared" si="2"/>
        <v>-5.8147923469072778E-2</v>
      </c>
      <c r="Y125" s="275">
        <f t="shared" si="2"/>
        <v>-5.8147923469072778E-2</v>
      </c>
      <c r="Z125" s="267"/>
      <c r="AA125" s="267"/>
    </row>
    <row r="126" spans="2:27" x14ac:dyDescent="0.3">
      <c r="E126" s="32"/>
      <c r="F126" s="191" t="s">
        <v>193</v>
      </c>
      <c r="G126" t="s">
        <v>269</v>
      </c>
      <c r="H126" s="267"/>
      <c r="I126" s="267"/>
      <c r="J126" s="275">
        <f t="shared" ref="J126:Y126" si="3">hundred * $H21 * J58 / $H46 * J$78 * (1 - J70) / hours_in_year</f>
        <v>2.5711839084417525E-2</v>
      </c>
      <c r="K126" s="275">
        <f t="shared" si="3"/>
        <v>2.5711839084417525E-2</v>
      </c>
      <c r="L126" s="275">
        <f t="shared" si="3"/>
        <v>2.7958912073579558E-2</v>
      </c>
      <c r="M126" s="275">
        <f t="shared" si="3"/>
        <v>2.7958912073579558E-2</v>
      </c>
      <c r="N126" s="275">
        <f t="shared" si="3"/>
        <v>2.3468630555672353E-2</v>
      </c>
      <c r="O126" s="275">
        <f t="shared" si="3"/>
        <v>2.3411483988799862E-2</v>
      </c>
      <c r="P126" s="275">
        <f t="shared" si="3"/>
        <v>1.7273956504562732E-2</v>
      </c>
      <c r="Q126" s="275">
        <f t="shared" si="3"/>
        <v>1.857558968238613E-2</v>
      </c>
      <c r="R126" s="275">
        <f t="shared" si="3"/>
        <v>-1.4277193747131524E-2</v>
      </c>
      <c r="S126" s="275">
        <f t="shared" si="3"/>
        <v>-1.3975931860724159E-2</v>
      </c>
      <c r="T126" s="275">
        <f t="shared" si="3"/>
        <v>-1.4277193747131524E-2</v>
      </c>
      <c r="U126" s="275">
        <f t="shared" si="3"/>
        <v>-1.4277193747131524E-2</v>
      </c>
      <c r="V126" s="275">
        <f t="shared" si="3"/>
        <v>-1.3975931860724159E-2</v>
      </c>
      <c r="W126" s="275">
        <f t="shared" si="3"/>
        <v>-1.3975931860724159E-2</v>
      </c>
      <c r="X126" s="275">
        <f t="shared" si="3"/>
        <v>-1.3766358374527733E-2</v>
      </c>
      <c r="Y126" s="275">
        <f t="shared" si="3"/>
        <v>-1.3766358374527733E-2</v>
      </c>
      <c r="Z126" s="267"/>
      <c r="AA126" s="267"/>
    </row>
    <row r="127" spans="2:27" x14ac:dyDescent="0.3">
      <c r="E127" s="32"/>
      <c r="F127" s="191" t="s">
        <v>194</v>
      </c>
      <c r="G127" t="s">
        <v>269</v>
      </c>
      <c r="H127" s="267"/>
      <c r="I127" s="267"/>
      <c r="J127" s="275">
        <f t="shared" ref="J127:Y127" si="4">hundred * $H22 * J59 / $H47 * J$78 * (1 - J71) / hours_in_year</f>
        <v>2.6134375651569178E-2</v>
      </c>
      <c r="K127" s="275">
        <f t="shared" si="4"/>
        <v>2.6134375651569178E-2</v>
      </c>
      <c r="L127" s="275">
        <f t="shared" si="4"/>
        <v>2.8418376007298123E-2</v>
      </c>
      <c r="M127" s="275">
        <f t="shared" si="4"/>
        <v>2.8418376007298123E-2</v>
      </c>
      <c r="N127" s="275">
        <f t="shared" si="4"/>
        <v>2.3854303263026604E-2</v>
      </c>
      <c r="O127" s="275">
        <f t="shared" si="4"/>
        <v>2.379621757569246E-2</v>
      </c>
      <c r="P127" s="275">
        <f t="shared" si="4"/>
        <v>1.7557828780622065E-2</v>
      </c>
      <c r="Q127" s="275">
        <f t="shared" si="4"/>
        <v>1.8880852400912158E-2</v>
      </c>
      <c r="R127" s="275">
        <f t="shared" si="4"/>
        <v>-1.4511818598923164E-2</v>
      </c>
      <c r="S127" s="275">
        <f t="shared" si="4"/>
        <v>-1.4205605912890837E-2</v>
      </c>
      <c r="T127" s="275">
        <f t="shared" si="4"/>
        <v>-1.4511818598923164E-2</v>
      </c>
      <c r="U127" s="275">
        <f t="shared" si="4"/>
        <v>-1.4511818598923164E-2</v>
      </c>
      <c r="V127" s="275">
        <f t="shared" si="4"/>
        <v>-1.4205605912890837E-2</v>
      </c>
      <c r="W127" s="275">
        <f t="shared" si="4"/>
        <v>-1.4205605912890837E-2</v>
      </c>
      <c r="X127" s="275">
        <f t="shared" si="4"/>
        <v>-1.3992588392172701E-2</v>
      </c>
      <c r="Y127" s="275">
        <f t="shared" si="4"/>
        <v>-1.3992588392172701E-2</v>
      </c>
      <c r="Z127" s="267"/>
      <c r="AA127" s="267"/>
    </row>
    <row r="128" spans="2:27" x14ac:dyDescent="0.3">
      <c r="E128" s="32"/>
      <c r="F128" s="191" t="s">
        <v>195</v>
      </c>
      <c r="G128" t="s">
        <v>269</v>
      </c>
      <c r="H128" s="267"/>
      <c r="I128" s="267"/>
      <c r="J128" s="275">
        <f t="shared" ref="J128:Y128" si="5">hundred * $H23 * J60 / $H48 * J$78 * (1 - J72) / hours_in_year</f>
        <v>5.0378926023429312E-2</v>
      </c>
      <c r="K128" s="275">
        <f t="shared" si="5"/>
        <v>5.0378926023429312E-2</v>
      </c>
      <c r="L128" s="275">
        <f t="shared" si="5"/>
        <v>5.4781766423859755E-2</v>
      </c>
      <c r="M128" s="275">
        <f t="shared" si="5"/>
        <v>5.4781766423859755E-2</v>
      </c>
      <c r="N128" s="275">
        <f t="shared" si="5"/>
        <v>4.5983657518763377E-2</v>
      </c>
      <c r="O128" s="275">
        <f t="shared" si="5"/>
        <v>4.5871686428110937E-2</v>
      </c>
      <c r="P128" s="275">
        <f t="shared" si="5"/>
        <v>2.5125893967638327E-2</v>
      </c>
      <c r="Q128" s="275">
        <f t="shared" si="5"/>
        <v>3.6396395270599423E-2</v>
      </c>
      <c r="R128" s="275">
        <f t="shared" si="5"/>
        <v>-2.7974260621629929E-2</v>
      </c>
      <c r="S128" s="275">
        <f t="shared" si="5"/>
        <v>-2.7383978058054245E-2</v>
      </c>
      <c r="T128" s="275">
        <f t="shared" si="5"/>
        <v>-2.7974260621629929E-2</v>
      </c>
      <c r="U128" s="275">
        <f t="shared" si="5"/>
        <v>-2.7974260621629929E-2</v>
      </c>
      <c r="V128" s="275">
        <f t="shared" si="5"/>
        <v>-2.7383978058054245E-2</v>
      </c>
      <c r="W128" s="275">
        <f t="shared" si="5"/>
        <v>-2.7383978058054245E-2</v>
      </c>
      <c r="X128" s="275">
        <f t="shared" si="5"/>
        <v>-2.0023904815757179E-2</v>
      </c>
      <c r="Y128" s="275">
        <f t="shared" si="5"/>
        <v>-2.0023904815757179E-2</v>
      </c>
      <c r="Z128" s="267"/>
      <c r="AA128" s="267"/>
    </row>
    <row r="129" spans="4:27" x14ac:dyDescent="0.3">
      <c r="E129" s="32"/>
      <c r="F129" s="191" t="s">
        <v>196</v>
      </c>
      <c r="G129" t="s">
        <v>269</v>
      </c>
      <c r="H129" s="267"/>
      <c r="I129" s="267"/>
      <c r="J129" s="275">
        <f t="shared" ref="J129:Y129" si="6">hundred * $H24 * J61 / $H49 * J$78 * (1 - J73) / hours_in_year</f>
        <v>5.3785535185303865E-2</v>
      </c>
      <c r="K129" s="275">
        <f t="shared" si="6"/>
        <v>5.3785535185303865E-2</v>
      </c>
      <c r="L129" s="275">
        <f t="shared" si="6"/>
        <v>5.8486094446184064E-2</v>
      </c>
      <c r="M129" s="275">
        <f t="shared" si="6"/>
        <v>5.8486094446184064E-2</v>
      </c>
      <c r="N129" s="275">
        <f t="shared" si="6"/>
        <v>4.909305982970328E-2</v>
      </c>
      <c r="O129" s="275">
        <f t="shared" si="6"/>
        <v>4.8973517284607679E-2</v>
      </c>
      <c r="P129" s="275">
        <f t="shared" si="6"/>
        <v>2.6824900027248234E-2</v>
      </c>
      <c r="Q129" s="275">
        <f t="shared" si="6"/>
        <v>3.8857509537512727E-2</v>
      </c>
      <c r="R129" s="275">
        <f t="shared" si="6"/>
        <v>-2.9865872453251587E-2</v>
      </c>
      <c r="S129" s="275">
        <f t="shared" si="6"/>
        <v>-2.923567514460499E-2</v>
      </c>
      <c r="T129" s="275">
        <f t="shared" si="6"/>
        <v>-2.9865872453251587E-2</v>
      </c>
      <c r="U129" s="275">
        <f t="shared" si="6"/>
        <v>-2.9865872453251587E-2</v>
      </c>
      <c r="V129" s="275">
        <f t="shared" si="6"/>
        <v>-2.923567514460499E-2</v>
      </c>
      <c r="W129" s="275">
        <f t="shared" si="6"/>
        <v>-2.923567514460499E-2</v>
      </c>
      <c r="X129" s="275">
        <f t="shared" si="6"/>
        <v>-2.1377915768077578E-2</v>
      </c>
      <c r="Y129" s="275">
        <f t="shared" si="6"/>
        <v>-2.1377915768077578E-2</v>
      </c>
      <c r="Z129" s="267"/>
      <c r="AA129" s="267"/>
    </row>
    <row r="130" spans="4:27" x14ac:dyDescent="0.3">
      <c r="E130" s="32"/>
      <c r="F130" s="191" t="s">
        <v>197</v>
      </c>
      <c r="G130" t="s">
        <v>269</v>
      </c>
      <c r="H130" s="267"/>
      <c r="I130" s="267"/>
      <c r="J130" s="275">
        <f t="shared" ref="J130:Y130" si="7">hundred * $H25 * J62 / $H50 * J$78 * (1 - J74) / hours_in_year</f>
        <v>0.19711622085504762</v>
      </c>
      <c r="K130" s="275">
        <f t="shared" si="7"/>
        <v>0.19711622085504762</v>
      </c>
      <c r="L130" s="275">
        <f t="shared" si="7"/>
        <v>0.21434309187562398</v>
      </c>
      <c r="M130" s="275">
        <f t="shared" si="7"/>
        <v>0.21434309187562398</v>
      </c>
      <c r="N130" s="275">
        <f t="shared" si="7"/>
        <v>0.17991897618016026</v>
      </c>
      <c r="O130" s="275">
        <f t="shared" si="7"/>
        <v>0.17948087001203425</v>
      </c>
      <c r="P130" s="275">
        <f t="shared" si="7"/>
        <v>0.10468949871957975</v>
      </c>
      <c r="Q130" s="275">
        <f t="shared" si="7"/>
        <v>0.14240716217631527</v>
      </c>
      <c r="R130" s="275">
        <f t="shared" si="7"/>
        <v>-0.10945411048233605</v>
      </c>
      <c r="S130" s="275">
        <f t="shared" si="7"/>
        <v>-0.10714452833454362</v>
      </c>
      <c r="T130" s="275">
        <f t="shared" si="7"/>
        <v>-0.10945411048233605</v>
      </c>
      <c r="U130" s="275">
        <f t="shared" si="7"/>
        <v>-0.10945411048233605</v>
      </c>
      <c r="V130" s="275">
        <f t="shared" si="7"/>
        <v>-0.10714452833454362</v>
      </c>
      <c r="W130" s="275">
        <f t="shared" si="7"/>
        <v>-0.10714452833454362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5.6190591412528502E-2</v>
      </c>
      <c r="K131" s="275">
        <f t="shared" si="8"/>
        <v>5.6190591412528502E-2</v>
      </c>
      <c r="L131" s="275">
        <f t="shared" si="8"/>
        <v>6.1101339328831945E-2</v>
      </c>
      <c r="M131" s="275">
        <f t="shared" si="8"/>
        <v>6.1101339328831945E-2</v>
      </c>
      <c r="N131" s="275">
        <f t="shared" si="8"/>
        <v>5.1288288878743232E-2</v>
      </c>
      <c r="O131" s="275">
        <f t="shared" si="8"/>
        <v>5.1163400908683286E-2</v>
      </c>
      <c r="P131" s="275">
        <f t="shared" si="8"/>
        <v>0</v>
      </c>
      <c r="Q131" s="275">
        <f t="shared" si="8"/>
        <v>4.059504910025321E-2</v>
      </c>
      <c r="R131" s="275">
        <f t="shared" si="8"/>
        <v>-3.1201344941862535E-2</v>
      </c>
      <c r="S131" s="275">
        <f t="shared" si="8"/>
        <v>0</v>
      </c>
      <c r="T131" s="275">
        <f t="shared" si="8"/>
        <v>-3.1201344941862535E-2</v>
      </c>
      <c r="U131" s="275">
        <f t="shared" si="8"/>
        <v>-3.1201344941862535E-2</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3.7518644372927366E-2</v>
      </c>
      <c r="K132" s="276">
        <f t="shared" si="9"/>
        <v>3.7518644372927366E-2</v>
      </c>
      <c r="L132" s="276">
        <f t="shared" si="9"/>
        <v>4.079756705455985E-2</v>
      </c>
      <c r="M132" s="276">
        <f t="shared" si="9"/>
        <v>4.079756705455985E-2</v>
      </c>
      <c r="N132" s="276">
        <f t="shared" si="9"/>
        <v>3.4245360701231027E-2</v>
      </c>
      <c r="O132" s="276">
        <f t="shared" si="9"/>
        <v>0</v>
      </c>
      <c r="P132" s="276">
        <f t="shared" si="9"/>
        <v>0</v>
      </c>
      <c r="Q132" s="276">
        <f t="shared" si="9"/>
        <v>2.7105449012133638E-2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7.8536851193322904E-2</v>
      </c>
      <c r="K135" s="274">
        <f t="shared" si="10"/>
        <v>7.8536851193322904E-2</v>
      </c>
      <c r="L135" s="274">
        <f t="shared" si="10"/>
        <v>8.5400539021756275E-2</v>
      </c>
      <c r="M135" s="274">
        <f t="shared" si="10"/>
        <v>8.5400539021756275E-2</v>
      </c>
      <c r="N135" s="274">
        <f t="shared" si="10"/>
        <v>7.1684967365050895E-2</v>
      </c>
      <c r="O135" s="274">
        <f t="shared" si="10"/>
        <v>7.1510413090502947E-2</v>
      </c>
      <c r="P135" s="274">
        <f t="shared" si="10"/>
        <v>5.2763326149663045E-2</v>
      </c>
      <c r="Q135" s="274">
        <f t="shared" si="10"/>
        <v>5.6739166650973644E-2</v>
      </c>
      <c r="R135" s="274">
        <f t="shared" si="10"/>
        <v>-4.3609709795370329E-2</v>
      </c>
      <c r="S135" s="274">
        <f t="shared" si="10"/>
        <v>-4.2689504909779942E-2</v>
      </c>
      <c r="T135" s="274">
        <f t="shared" si="10"/>
        <v>-4.3609709795370329E-2</v>
      </c>
      <c r="U135" s="274">
        <f t="shared" si="10"/>
        <v>-4.3609709795370329E-2</v>
      </c>
      <c r="V135" s="274">
        <f t="shared" si="10"/>
        <v>-4.2689504909779942E-2</v>
      </c>
      <c r="W135" s="274">
        <f t="shared" si="10"/>
        <v>-4.2689504909779942E-2</v>
      </c>
      <c r="X135" s="274">
        <f t="shared" si="10"/>
        <v>-4.204936238067359E-2</v>
      </c>
      <c r="Y135" s="274">
        <f t="shared" si="10"/>
        <v>-4.204936238067359E-2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7.625261159323761E-2</v>
      </c>
      <c r="K137" s="275">
        <f t="shared" si="12"/>
        <v>7.625261159323761E-2</v>
      </c>
      <c r="L137" s="275">
        <f t="shared" si="12"/>
        <v>8.2916669473409643E-2</v>
      </c>
      <c r="M137" s="275">
        <f t="shared" si="12"/>
        <v>8.2916669473409643E-2</v>
      </c>
      <c r="N137" s="275">
        <f t="shared" si="12"/>
        <v>6.9600014394591181E-2</v>
      </c>
      <c r="O137" s="275">
        <f t="shared" si="12"/>
        <v>6.9430537020634842E-2</v>
      </c>
      <c r="P137" s="275">
        <f t="shared" si="12"/>
        <v>5.1228707977531346E-2</v>
      </c>
      <c r="Q137" s="275">
        <f t="shared" si="12"/>
        <v>5.5088911396647733E-2</v>
      </c>
      <c r="R137" s="275">
        <f t="shared" si="12"/>
        <v>-4.2341324005142955E-2</v>
      </c>
      <c r="S137" s="275">
        <f t="shared" si="12"/>
        <v>-4.1447883223383053E-2</v>
      </c>
      <c r="T137" s="275">
        <f t="shared" si="12"/>
        <v>-4.2341324005142955E-2</v>
      </c>
      <c r="U137" s="275">
        <f t="shared" si="12"/>
        <v>-4.2341324005142955E-2</v>
      </c>
      <c r="V137" s="275">
        <f t="shared" si="12"/>
        <v>-4.1447883223383053E-2</v>
      </c>
      <c r="W137" s="275">
        <f t="shared" si="12"/>
        <v>-4.1447883223383053E-2</v>
      </c>
      <c r="X137" s="275">
        <f t="shared" si="12"/>
        <v>-4.0826359201289214E-2</v>
      </c>
      <c r="Y137" s="275">
        <f t="shared" si="12"/>
        <v>-4.0826359201289214E-2</v>
      </c>
      <c r="Z137" s="267"/>
      <c r="AA137" s="267"/>
    </row>
    <row r="138" spans="4:27" x14ac:dyDescent="0.3">
      <c r="D138" s="32"/>
      <c r="E138" s="32"/>
      <c r="F138" s="191" t="s">
        <v>193</v>
      </c>
      <c r="G138" t="s">
        <v>269</v>
      </c>
      <c r="H138" s="267"/>
      <c r="I138" s="267"/>
      <c r="J138" s="275">
        <f t="shared" ref="J138:Y138" si="13">hundred * $H33 * J58 / $H46 * J$78 / hours_in_year</f>
        <v>1.8052592690511012E-2</v>
      </c>
      <c r="K138" s="275">
        <f t="shared" si="13"/>
        <v>1.8052592690511012E-2</v>
      </c>
      <c r="L138" s="275">
        <f t="shared" si="13"/>
        <v>1.963028976951053E-2</v>
      </c>
      <c r="M138" s="275">
        <f t="shared" si="13"/>
        <v>1.963028976951053E-2</v>
      </c>
      <c r="N138" s="275">
        <f t="shared" si="13"/>
        <v>1.647760889583336E-2</v>
      </c>
      <c r="O138" s="275">
        <f t="shared" si="13"/>
        <v>1.6437485601189863E-2</v>
      </c>
      <c r="P138" s="275">
        <f t="shared" si="13"/>
        <v>1.2128253444128876E-2</v>
      </c>
      <c r="Q138" s="275">
        <f t="shared" si="13"/>
        <v>1.3042145815442835E-2</v>
      </c>
      <c r="R138" s="275">
        <f t="shared" si="13"/>
        <v>-1.002419012635614E-2</v>
      </c>
      <c r="S138" s="275">
        <f t="shared" si="13"/>
        <v>-9.8126705181853183E-3</v>
      </c>
      <c r="T138" s="275">
        <f t="shared" si="13"/>
        <v>-1.002419012635614E-2</v>
      </c>
      <c r="U138" s="275">
        <f t="shared" si="13"/>
        <v>-1.002419012635614E-2</v>
      </c>
      <c r="V138" s="275">
        <f t="shared" si="13"/>
        <v>-9.8126705181853183E-3</v>
      </c>
      <c r="W138" s="275">
        <f t="shared" si="13"/>
        <v>-9.8126705181853183E-3</v>
      </c>
      <c r="X138" s="275">
        <f t="shared" si="13"/>
        <v>-9.6655264429360566E-3</v>
      </c>
      <c r="Y138" s="275">
        <f t="shared" si="13"/>
        <v>-9.6655264429360566E-3</v>
      </c>
      <c r="Z138" s="267"/>
      <c r="AA138" s="267"/>
    </row>
    <row r="139" spans="4:27" x14ac:dyDescent="0.3">
      <c r="D139" s="32"/>
      <c r="E139" s="32"/>
      <c r="F139" s="191" t="s">
        <v>194</v>
      </c>
      <c r="G139" t="s">
        <v>269</v>
      </c>
      <c r="H139" s="267"/>
      <c r="I139" s="267"/>
      <c r="J139" s="275">
        <f t="shared" ref="J139:Y139" si="14">hundred * $H34 * J59 / $H47 * J$78 / hours_in_year</f>
        <v>1.8349260716418906E-2</v>
      </c>
      <c r="K139" s="275">
        <f t="shared" si="14"/>
        <v>1.8349260716418906E-2</v>
      </c>
      <c r="L139" s="275">
        <f t="shared" si="14"/>
        <v>1.9952884945381402E-2</v>
      </c>
      <c r="M139" s="275">
        <f t="shared" si="14"/>
        <v>1.9952884945381402E-2</v>
      </c>
      <c r="N139" s="275">
        <f t="shared" si="14"/>
        <v>1.6748394360647987E-2</v>
      </c>
      <c r="O139" s="275">
        <f t="shared" si="14"/>
        <v>1.6707611698188535E-2</v>
      </c>
      <c r="P139" s="275">
        <f t="shared" si="14"/>
        <v>1.2327563596895552E-2</v>
      </c>
      <c r="Q139" s="275">
        <f t="shared" si="14"/>
        <v>1.3256474456154044E-2</v>
      </c>
      <c r="R139" s="275">
        <f t="shared" si="14"/>
        <v>-1.0188923067883958E-2</v>
      </c>
      <c r="S139" s="275">
        <f t="shared" si="14"/>
        <v>-9.9739274435157628E-3</v>
      </c>
      <c r="T139" s="275">
        <f t="shared" si="14"/>
        <v>-1.0188923067883958E-2</v>
      </c>
      <c r="U139" s="275">
        <f t="shared" si="14"/>
        <v>-1.0188923067883958E-2</v>
      </c>
      <c r="V139" s="275">
        <f t="shared" si="14"/>
        <v>-9.9739274435157628E-3</v>
      </c>
      <c r="W139" s="275">
        <f t="shared" si="14"/>
        <v>-9.9739274435157628E-3</v>
      </c>
      <c r="X139" s="275">
        <f t="shared" si="14"/>
        <v>-9.8243652700422367E-3</v>
      </c>
      <c r="Y139" s="275">
        <f t="shared" si="14"/>
        <v>-9.8243652700422367E-3</v>
      </c>
      <c r="Z139" s="267"/>
      <c r="AA139" s="267"/>
    </row>
    <row r="140" spans="4:27" x14ac:dyDescent="0.3">
      <c r="D140" s="32"/>
      <c r="E140" s="32"/>
      <c r="F140" s="191" t="s">
        <v>195</v>
      </c>
      <c r="G140" t="s">
        <v>269</v>
      </c>
      <c r="H140" s="267"/>
      <c r="I140" s="267"/>
      <c r="J140" s="275">
        <f t="shared" ref="J140:Y140" si="15">hundred * $H35 * J60 / $H48 * J$78 / hours_in_year</f>
        <v>3.5371652284395823E-2</v>
      </c>
      <c r="K140" s="275">
        <f t="shared" si="15"/>
        <v>3.5371652284395823E-2</v>
      </c>
      <c r="L140" s="275">
        <f t="shared" si="15"/>
        <v>3.8462939693644865E-2</v>
      </c>
      <c r="M140" s="275">
        <f t="shared" si="15"/>
        <v>3.8462939693644865E-2</v>
      </c>
      <c r="N140" s="275">
        <f t="shared" si="15"/>
        <v>3.2285681194593366E-2</v>
      </c>
      <c r="O140" s="275">
        <f t="shared" si="15"/>
        <v>3.2207064939800224E-2</v>
      </c>
      <c r="P140" s="275">
        <f t="shared" si="15"/>
        <v>2.3763698156677854E-2</v>
      </c>
      <c r="Q140" s="275">
        <f t="shared" si="15"/>
        <v>2.5554348604381737E-2</v>
      </c>
      <c r="R140" s="275">
        <f t="shared" si="15"/>
        <v>-1.9641066170429749E-2</v>
      </c>
      <c r="S140" s="275">
        <f t="shared" si="15"/>
        <v>-1.9226621654906916E-2</v>
      </c>
      <c r="T140" s="275">
        <f t="shared" si="15"/>
        <v>-1.9641066170429749E-2</v>
      </c>
      <c r="U140" s="275">
        <f t="shared" si="15"/>
        <v>-1.9641066170429749E-2</v>
      </c>
      <c r="V140" s="275">
        <f t="shared" si="15"/>
        <v>-1.9226621654906916E-2</v>
      </c>
      <c r="W140" s="275">
        <f t="shared" si="15"/>
        <v>-1.9226621654906916E-2</v>
      </c>
      <c r="X140" s="275">
        <f t="shared" si="15"/>
        <v>-1.8938312426717122E-2</v>
      </c>
      <c r="Y140" s="275">
        <f t="shared" si="15"/>
        <v>-1.8938312426717122E-2</v>
      </c>
      <c r="Z140" s="267"/>
      <c r="AA140" s="267"/>
    </row>
    <row r="141" spans="4:27" x14ac:dyDescent="0.3">
      <c r="D141" s="32"/>
      <c r="E141" s="32"/>
      <c r="F141" s="191" t="s">
        <v>196</v>
      </c>
      <c r="G141" t="s">
        <v>269</v>
      </c>
      <c r="H141" s="267"/>
      <c r="I141" s="267"/>
      <c r="J141" s="275">
        <f t="shared" ref="J141:Y141" si="16">hundred * $H36 * J61 / $H49 * J$78 / hours_in_year</f>
        <v>3.776347371160578E-2</v>
      </c>
      <c r="K141" s="275">
        <f t="shared" si="16"/>
        <v>3.776347371160578E-2</v>
      </c>
      <c r="L141" s="275">
        <f t="shared" si="16"/>
        <v>4.106379312771892E-2</v>
      </c>
      <c r="M141" s="275">
        <f t="shared" si="16"/>
        <v>4.106379312771892E-2</v>
      </c>
      <c r="N141" s="275">
        <f t="shared" si="16"/>
        <v>3.4468830103002265E-2</v>
      </c>
      <c r="O141" s="275">
        <f t="shared" si="16"/>
        <v>3.4384897838619602E-2</v>
      </c>
      <c r="P141" s="275">
        <f t="shared" si="16"/>
        <v>2.5370592909116838E-2</v>
      </c>
      <c r="Q141" s="275">
        <f t="shared" si="16"/>
        <v>2.7282326649029562E-2</v>
      </c>
      <c r="R141" s="275">
        <f t="shared" si="16"/>
        <v>-2.0969189678542114E-2</v>
      </c>
      <c r="S141" s="275">
        <f t="shared" si="16"/>
        <v>-2.0526720538536179E-2</v>
      </c>
      <c r="T141" s="275">
        <f t="shared" si="16"/>
        <v>-2.0969189678542114E-2</v>
      </c>
      <c r="U141" s="275">
        <f t="shared" si="16"/>
        <v>-2.0969189678542114E-2</v>
      </c>
      <c r="V141" s="275">
        <f t="shared" si="16"/>
        <v>-2.0526720538536179E-2</v>
      </c>
      <c r="W141" s="275">
        <f t="shared" si="16"/>
        <v>-2.0526720538536179E-2</v>
      </c>
      <c r="X141" s="275">
        <f t="shared" si="16"/>
        <v>-2.0218915919401614E-2</v>
      </c>
      <c r="Y141" s="275">
        <f t="shared" si="16"/>
        <v>-2.0218915919401614E-2</v>
      </c>
      <c r="Z141" s="267"/>
      <c r="AA141" s="267"/>
    </row>
    <row r="142" spans="4:27" x14ac:dyDescent="0.3">
      <c r="D142" s="32"/>
      <c r="E142" s="32"/>
      <c r="F142" s="191" t="s">
        <v>197</v>
      </c>
      <c r="G142" t="s">
        <v>269</v>
      </c>
      <c r="H142" s="267"/>
      <c r="I142" s="267"/>
      <c r="J142" s="275">
        <f t="shared" ref="J142:Y142" si="17">hundred * $H37 * J62 / $H50 * J$78 / hours_in_year</f>
        <v>0.22571574726350341</v>
      </c>
      <c r="K142" s="275">
        <f t="shared" si="17"/>
        <v>0.22571574726350341</v>
      </c>
      <c r="L142" s="275">
        <f t="shared" si="17"/>
        <v>0.24544205922582926</v>
      </c>
      <c r="M142" s="275">
        <f t="shared" si="17"/>
        <v>0.24544205922582926</v>
      </c>
      <c r="N142" s="275">
        <f t="shared" si="17"/>
        <v>0.20602336012343153</v>
      </c>
      <c r="O142" s="275">
        <f t="shared" si="17"/>
        <v>0.20552168927822992</v>
      </c>
      <c r="P142" s="275">
        <f t="shared" si="17"/>
        <v>0.15164236163050646</v>
      </c>
      <c r="Q142" s="275">
        <f t="shared" si="17"/>
        <v>0.16306896960011807</v>
      </c>
      <c r="R142" s="275">
        <f t="shared" si="17"/>
        <v>-0.12533477068206436</v>
      </c>
      <c r="S142" s="275">
        <f t="shared" si="17"/>
        <v>-0.12269009203464463</v>
      </c>
      <c r="T142" s="275">
        <f t="shared" si="17"/>
        <v>-0.12533477068206436</v>
      </c>
      <c r="U142" s="275">
        <f t="shared" si="17"/>
        <v>-0.12533477068206436</v>
      </c>
      <c r="V142" s="275">
        <f t="shared" si="17"/>
        <v>-0.12269009203464463</v>
      </c>
      <c r="W142" s="275">
        <f t="shared" si="17"/>
        <v>-0.12269009203464463</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0.10997045550271542</v>
      </c>
      <c r="K143" s="275">
        <f t="shared" si="18"/>
        <v>0.10997045550271542</v>
      </c>
      <c r="L143" s="275">
        <f t="shared" si="18"/>
        <v>0.11958126705745004</v>
      </c>
      <c r="M143" s="275">
        <f t="shared" si="18"/>
        <v>0.11958126705745004</v>
      </c>
      <c r="N143" s="275">
        <f t="shared" si="18"/>
        <v>0.10037617238341938</v>
      </c>
      <c r="O143" s="275">
        <f t="shared" si="18"/>
        <v>0.10013175447271486</v>
      </c>
      <c r="P143" s="275">
        <f t="shared" si="18"/>
        <v>0</v>
      </c>
      <c r="Q143" s="275">
        <f t="shared" si="18"/>
        <v>7.9448461539320489E-2</v>
      </c>
      <c r="R143" s="275">
        <f t="shared" si="18"/>
        <v>-6.1064068366237685E-2</v>
      </c>
      <c r="S143" s="275">
        <f t="shared" si="18"/>
        <v>0</v>
      </c>
      <c r="T143" s="275">
        <f t="shared" si="18"/>
        <v>-6.1064068366237685E-2</v>
      </c>
      <c r="U143" s="275">
        <f t="shared" si="18"/>
        <v>-6.1064068366237685E-2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0.25243401167481294</v>
      </c>
      <c r="K144" s="276">
        <f t="shared" si="19"/>
        <v>0.25243401167481294</v>
      </c>
      <c r="L144" s="276">
        <f t="shared" si="19"/>
        <v>0.27449535265154829</v>
      </c>
      <c r="M144" s="276">
        <f t="shared" si="19"/>
        <v>0.27449535265154829</v>
      </c>
      <c r="N144" s="276">
        <f t="shared" si="19"/>
        <v>0.23041061124534004</v>
      </c>
      <c r="O144" s="276">
        <f t="shared" si="19"/>
        <v>0</v>
      </c>
      <c r="P144" s="276">
        <f t="shared" si="19"/>
        <v>0</v>
      </c>
      <c r="Q144" s="276">
        <f t="shared" si="19"/>
        <v>0.18237165406000835</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0.55357336689290293</v>
      </c>
      <c r="K154" s="275">
        <f t="shared" si="22"/>
        <v>0.55357336689290293</v>
      </c>
      <c r="L154" s="275">
        <f t="shared" si="22"/>
        <v>0.63018879418243601</v>
      </c>
      <c r="M154" s="275">
        <f t="shared" si="22"/>
        <v>0.63018879418243601</v>
      </c>
      <c r="N154" s="275">
        <f t="shared" si="22"/>
        <v>0.50696704916271351</v>
      </c>
      <c r="O154" s="275">
        <f t="shared" si="22"/>
        <v>0.37098811696870732</v>
      </c>
      <c r="P154" s="275">
        <f t="shared" si="22"/>
        <v>0.41708696288365088</v>
      </c>
      <c r="Q154" s="275">
        <f t="shared" si="22"/>
        <v>1.1185937698635893</v>
      </c>
      <c r="R154" s="275">
        <f t="shared" si="22"/>
        <v>-0.38632340853054598</v>
      </c>
      <c r="S154" s="275">
        <f t="shared" si="22"/>
        <v>-0.37817163018540606</v>
      </c>
      <c r="T154" s="275">
        <f t="shared" si="22"/>
        <v>-0.38632340853054598</v>
      </c>
      <c r="U154" s="275">
        <f t="shared" si="22"/>
        <v>-0.38632340853054598</v>
      </c>
      <c r="V154" s="275">
        <f t="shared" si="22"/>
        <v>-0.37817163018540606</v>
      </c>
      <c r="W154" s="275">
        <f t="shared" si="22"/>
        <v>-0.37817163018540606</v>
      </c>
      <c r="X154" s="275">
        <f t="shared" si="22"/>
        <v>-0.37250082785835215</v>
      </c>
      <c r="Y154" s="275">
        <f t="shared" si="22"/>
        <v>-0.37250082785835215</v>
      </c>
      <c r="Z154" s="267"/>
      <c r="AA154" s="267"/>
    </row>
    <row r="155" spans="3:27" x14ac:dyDescent="0.3">
      <c r="E155" s="32"/>
      <c r="F155" s="191" t="s">
        <v>193</v>
      </c>
      <c r="G155" t="s">
        <v>269</v>
      </c>
      <c r="H155" s="267"/>
      <c r="I155" s="267"/>
      <c r="J155" s="275">
        <f t="shared" ref="J155:Y155" si="23">hundred * $H21 * J58 / $H46 * J84 * (1 - J70) / hours_in_year</f>
        <v>0.13105694753304226</v>
      </c>
      <c r="K155" s="275">
        <f t="shared" si="23"/>
        <v>0.13105694753304226</v>
      </c>
      <c r="L155" s="275">
        <f t="shared" si="23"/>
        <v>0.1491954358256854</v>
      </c>
      <c r="M155" s="275">
        <f t="shared" si="23"/>
        <v>0.1491954358256854</v>
      </c>
      <c r="N155" s="275">
        <f t="shared" si="23"/>
        <v>0.12002303206171606</v>
      </c>
      <c r="O155" s="275">
        <f t="shared" si="23"/>
        <v>8.783039988691578E-2</v>
      </c>
      <c r="P155" s="275">
        <f t="shared" si="23"/>
        <v>9.8744172824220766E-2</v>
      </c>
      <c r="Q155" s="275">
        <f t="shared" si="23"/>
        <v>0.26482394886631572</v>
      </c>
      <c r="R155" s="275">
        <f t="shared" si="23"/>
        <v>-9.1460987306437772E-2</v>
      </c>
      <c r="S155" s="275">
        <f t="shared" si="23"/>
        <v>-8.9531076565109266E-2</v>
      </c>
      <c r="T155" s="275">
        <f t="shared" si="23"/>
        <v>-9.1460987306437772E-2</v>
      </c>
      <c r="U155" s="275">
        <f t="shared" si="23"/>
        <v>-9.1460987306437772E-2</v>
      </c>
      <c r="V155" s="275">
        <f t="shared" si="23"/>
        <v>-8.9531076565109266E-2</v>
      </c>
      <c r="W155" s="275">
        <f t="shared" si="23"/>
        <v>-8.9531076565109266E-2</v>
      </c>
      <c r="X155" s="275">
        <f t="shared" si="23"/>
        <v>-8.8188529962445958E-2</v>
      </c>
      <c r="Y155" s="275">
        <f t="shared" si="23"/>
        <v>-8.8188529962445958E-2</v>
      </c>
      <c r="Z155" s="267"/>
      <c r="AA155" s="267"/>
    </row>
    <row r="156" spans="3:27" x14ac:dyDescent="0.3">
      <c r="E156" s="32"/>
      <c r="F156" s="191" t="s">
        <v>194</v>
      </c>
      <c r="G156" t="s">
        <v>269</v>
      </c>
      <c r="H156" s="267"/>
      <c r="I156" s="267"/>
      <c r="J156" s="275">
        <f t="shared" ref="J156:Y156" si="24">hundred * $H22 * J59 / $H47 * J85 * (1 - J71) / hours_in_year</f>
        <v>0.14226043950146991</v>
      </c>
      <c r="K156" s="275">
        <f t="shared" si="24"/>
        <v>0.14226043950146991</v>
      </c>
      <c r="L156" s="275">
        <f t="shared" si="24"/>
        <v>0.16194950875705522</v>
      </c>
      <c r="M156" s="275">
        <f t="shared" si="24"/>
        <v>0.16194950875705522</v>
      </c>
      <c r="N156" s="275">
        <f t="shared" si="24"/>
        <v>0.13028328228912769</v>
      </c>
      <c r="O156" s="275">
        <f t="shared" si="24"/>
        <v>9.5338641138061661E-2</v>
      </c>
      <c r="P156" s="275">
        <f t="shared" si="24"/>
        <v>0.1071853853504493</v>
      </c>
      <c r="Q156" s="275">
        <f t="shared" si="24"/>
        <v>0.28953178204255825</v>
      </c>
      <c r="R156" s="275">
        <f t="shared" si="24"/>
        <v>-9.9279591783348831E-2</v>
      </c>
      <c r="S156" s="275">
        <f t="shared" si="24"/>
        <v>-9.7184701314525848E-2</v>
      </c>
      <c r="T156" s="275">
        <f t="shared" si="24"/>
        <v>-9.9279591783348831E-2</v>
      </c>
      <c r="U156" s="275">
        <f t="shared" si="24"/>
        <v>-9.9279591783348831E-2</v>
      </c>
      <c r="V156" s="275">
        <f t="shared" si="24"/>
        <v>-9.7184701314525848E-2</v>
      </c>
      <c r="W156" s="275">
        <f t="shared" si="24"/>
        <v>-9.7184701314525848E-2</v>
      </c>
      <c r="X156" s="275">
        <f t="shared" si="24"/>
        <v>-9.5727386205779461E-2</v>
      </c>
      <c r="Y156" s="275">
        <f t="shared" si="24"/>
        <v>-9.5727386205779461E-2</v>
      </c>
      <c r="Z156" s="267"/>
      <c r="AA156" s="267"/>
    </row>
    <row r="157" spans="3:27" x14ac:dyDescent="0.3">
      <c r="E157" s="32"/>
      <c r="F157" s="191" t="s">
        <v>195</v>
      </c>
      <c r="G157" t="s">
        <v>269</v>
      </c>
      <c r="H157" s="267"/>
      <c r="I157" s="267"/>
      <c r="J157" s="275">
        <f t="shared" ref="J157:Y157" si="25">hundred * $H23 * J60 / $H48 * J86 * (1 - J72) / hours_in_year</f>
        <v>0.27423376220104084</v>
      </c>
      <c r="K157" s="275">
        <f t="shared" si="25"/>
        <v>0.27423376220104084</v>
      </c>
      <c r="L157" s="275">
        <f t="shared" si="25"/>
        <v>0.31218814751798074</v>
      </c>
      <c r="M157" s="275">
        <f t="shared" si="25"/>
        <v>0.31218814751798074</v>
      </c>
      <c r="N157" s="275">
        <f t="shared" si="25"/>
        <v>0.25114553827649716</v>
      </c>
      <c r="O157" s="275">
        <f t="shared" si="25"/>
        <v>0.18378316792811136</v>
      </c>
      <c r="P157" s="275">
        <f t="shared" si="25"/>
        <v>0.15338619944671925</v>
      </c>
      <c r="Q157" s="275">
        <f t="shared" si="25"/>
        <v>0.55812698276868533</v>
      </c>
      <c r="R157" s="275">
        <f t="shared" si="25"/>
        <v>-0.19138009175242268</v>
      </c>
      <c r="S157" s="275">
        <f t="shared" si="25"/>
        <v>-0.18734179623838068</v>
      </c>
      <c r="T157" s="275">
        <f t="shared" si="25"/>
        <v>-0.19138009175242268</v>
      </c>
      <c r="U157" s="275">
        <f t="shared" si="25"/>
        <v>-0.19138009175242268</v>
      </c>
      <c r="V157" s="275">
        <f t="shared" si="25"/>
        <v>-0.18734179623838068</v>
      </c>
      <c r="W157" s="275">
        <f t="shared" si="25"/>
        <v>-0.18734179623838068</v>
      </c>
      <c r="X157" s="275">
        <f t="shared" si="25"/>
        <v>-0.13698938437423139</v>
      </c>
      <c r="Y157" s="275">
        <f t="shared" si="25"/>
        <v>-0.13698938437423139</v>
      </c>
      <c r="Z157" s="267"/>
      <c r="AA157" s="267"/>
    </row>
    <row r="158" spans="3:27" x14ac:dyDescent="0.3">
      <c r="E158" s="32"/>
      <c r="F158" s="191" t="s">
        <v>196</v>
      </c>
      <c r="G158" t="s">
        <v>269</v>
      </c>
      <c r="H158" s="267"/>
      <c r="I158" s="267"/>
      <c r="J158" s="275">
        <f t="shared" ref="J158:Y158" si="26">hundred * $H24 * J61 / $H49 * J87 * (1 - J73) / hours_in_year</f>
        <v>0.27415262049803912</v>
      </c>
      <c r="K158" s="275">
        <f t="shared" si="26"/>
        <v>0.27415262049803912</v>
      </c>
      <c r="L158" s="275">
        <f t="shared" si="26"/>
        <v>0.31209577567527524</v>
      </c>
      <c r="M158" s="275">
        <f t="shared" si="26"/>
        <v>0.31209577567527524</v>
      </c>
      <c r="N158" s="275">
        <f t="shared" si="26"/>
        <v>0.25107122803652715</v>
      </c>
      <c r="O158" s="275">
        <f t="shared" si="26"/>
        <v>0.18372878921445829</v>
      </c>
      <c r="P158" s="275">
        <f t="shared" si="26"/>
        <v>0.1533408147452143</v>
      </c>
      <c r="Q158" s="275">
        <f t="shared" si="26"/>
        <v>0.55397429071079662</v>
      </c>
      <c r="R158" s="275">
        <f t="shared" si="26"/>
        <v>-0.19132346522168195</v>
      </c>
      <c r="S158" s="275">
        <f t="shared" si="26"/>
        <v>-0.18728636457938957</v>
      </c>
      <c r="T158" s="275">
        <f t="shared" si="26"/>
        <v>-0.19132346522168195</v>
      </c>
      <c r="U158" s="275">
        <f t="shared" si="26"/>
        <v>-0.19132346522168195</v>
      </c>
      <c r="V158" s="275">
        <f t="shared" si="26"/>
        <v>-0.18728636457938957</v>
      </c>
      <c r="W158" s="275">
        <f t="shared" si="26"/>
        <v>-0.18728636457938957</v>
      </c>
      <c r="X158" s="275">
        <f t="shared" si="26"/>
        <v>-0.13694885124712089</v>
      </c>
      <c r="Y158" s="275">
        <f t="shared" si="26"/>
        <v>-0.13694885124712089</v>
      </c>
      <c r="Z158" s="267"/>
      <c r="AA158" s="267"/>
    </row>
    <row r="159" spans="3:27" x14ac:dyDescent="0.3">
      <c r="E159" s="32"/>
      <c r="F159" s="191" t="s">
        <v>197</v>
      </c>
      <c r="G159" t="s">
        <v>269</v>
      </c>
      <c r="H159" s="267"/>
      <c r="I159" s="267"/>
      <c r="J159" s="275">
        <f t="shared" ref="J159:Y159" si="27">hundred * $H25 * J62 / $H50 * J88 * (1 - J74) / hours_in_year</f>
        <v>1.0729868042600121</v>
      </c>
      <c r="K159" s="275">
        <f t="shared" si="27"/>
        <v>1.0729868042600121</v>
      </c>
      <c r="L159" s="275">
        <f t="shared" si="27"/>
        <v>1.2214898707023609</v>
      </c>
      <c r="M159" s="275">
        <f t="shared" si="27"/>
        <v>1.2214898707023609</v>
      </c>
      <c r="N159" s="275">
        <f t="shared" si="27"/>
        <v>0.98265015349170026</v>
      </c>
      <c r="O159" s="275">
        <f t="shared" si="27"/>
        <v>0.71908328299635216</v>
      </c>
      <c r="P159" s="275">
        <f t="shared" si="27"/>
        <v>0.63909862674979134</v>
      </c>
      <c r="Q159" s="275">
        <f t="shared" si="27"/>
        <v>2.1837679022659073</v>
      </c>
      <c r="R159" s="275">
        <f t="shared" si="27"/>
        <v>-0.748807555277891</v>
      </c>
      <c r="S159" s="275">
        <f t="shared" si="27"/>
        <v>-0.73300702888211888</v>
      </c>
      <c r="T159" s="275">
        <f t="shared" si="27"/>
        <v>-0.748807555277891</v>
      </c>
      <c r="U159" s="275">
        <f t="shared" si="27"/>
        <v>-0.748807555277891</v>
      </c>
      <c r="V159" s="275">
        <f t="shared" si="27"/>
        <v>-0.73300702888211888</v>
      </c>
      <c r="W159" s="275">
        <f t="shared" si="27"/>
        <v>-0.73300702888211888</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0.30586911035366032</v>
      </c>
      <c r="K160" s="275">
        <f t="shared" si="28"/>
        <v>0.30586911035366032</v>
      </c>
      <c r="L160" s="275">
        <f t="shared" si="28"/>
        <v>0.34820187776251721</v>
      </c>
      <c r="M160" s="275">
        <f t="shared" si="28"/>
        <v>0.34820187776251721</v>
      </c>
      <c r="N160" s="275">
        <f t="shared" si="28"/>
        <v>0.28011745069379268</v>
      </c>
      <c r="O160" s="275">
        <f t="shared" si="28"/>
        <v>0.20498422083761733</v>
      </c>
      <c r="P160" s="275">
        <f t="shared" si="28"/>
        <v>0</v>
      </c>
      <c r="Q160" s="275">
        <f t="shared" si="28"/>
        <v>0.62251198508037886</v>
      </c>
      <c r="R160" s="275">
        <f t="shared" si="28"/>
        <v>-0.21345751862894888</v>
      </c>
      <c r="S160" s="275">
        <f t="shared" si="28"/>
        <v>0</v>
      </c>
      <c r="T160" s="275">
        <f t="shared" si="28"/>
        <v>-0.21345751862894888</v>
      </c>
      <c r="U160" s="275">
        <f t="shared" si="28"/>
        <v>-0.21345751862894888</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0.20422982010942076</v>
      </c>
      <c r="K161" s="276">
        <f t="shared" si="29"/>
        <v>0.20422982010942076</v>
      </c>
      <c r="L161" s="276">
        <f t="shared" si="29"/>
        <v>0.23249554940339334</v>
      </c>
      <c r="M161" s="276">
        <f t="shared" si="29"/>
        <v>0.23249554940339334</v>
      </c>
      <c r="N161" s="276">
        <f t="shared" si="29"/>
        <v>0.18703535148925576</v>
      </c>
      <c r="O161" s="276">
        <f t="shared" si="29"/>
        <v>0</v>
      </c>
      <c r="P161" s="276">
        <f t="shared" si="29"/>
        <v>0</v>
      </c>
      <c r="Q161" s="276">
        <f t="shared" si="29"/>
        <v>0.41565331844697917</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0.47513490875455544</v>
      </c>
      <c r="K164" s="274">
        <f t="shared" si="30"/>
        <v>0.47513490875455544</v>
      </c>
      <c r="L164" s="274">
        <f t="shared" si="30"/>
        <v>0.54089432969404982</v>
      </c>
      <c r="M164" s="274">
        <f t="shared" si="30"/>
        <v>0.54089432969404982</v>
      </c>
      <c r="N164" s="274">
        <f t="shared" si="30"/>
        <v>0.43513246310510006</v>
      </c>
      <c r="O164" s="274">
        <f t="shared" si="30"/>
        <v>0.31842103621118212</v>
      </c>
      <c r="P164" s="274">
        <f t="shared" si="30"/>
        <v>0.35798791615416992</v>
      </c>
      <c r="Q164" s="274">
        <f t="shared" si="30"/>
        <v>0.75474446794704952</v>
      </c>
      <c r="R164" s="274">
        <f t="shared" si="30"/>
        <v>-0.33158339696176425</v>
      </c>
      <c r="S164" s="274">
        <f t="shared" si="30"/>
        <v>-0.32458668308091965</v>
      </c>
      <c r="T164" s="274">
        <f t="shared" si="30"/>
        <v>-0.33158339696176425</v>
      </c>
      <c r="U164" s="274">
        <f t="shared" si="30"/>
        <v>-0.33158339696176425</v>
      </c>
      <c r="V164" s="274">
        <f t="shared" si="30"/>
        <v>-0.32458668308091965</v>
      </c>
      <c r="W164" s="274">
        <f t="shared" si="30"/>
        <v>-0.32458668308091965</v>
      </c>
      <c r="X164" s="274">
        <f t="shared" si="30"/>
        <v>-0.31971940385946263</v>
      </c>
      <c r="Y164" s="274">
        <f t="shared" si="30"/>
        <v>-0.31971940385946263</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0.38867054526989631</v>
      </c>
      <c r="K166" s="275">
        <f t="shared" si="32"/>
        <v>0.38867054526989631</v>
      </c>
      <c r="L166" s="275">
        <f t="shared" si="32"/>
        <v>0.44246316189783819</v>
      </c>
      <c r="M166" s="275">
        <f t="shared" si="32"/>
        <v>0.44246316189783819</v>
      </c>
      <c r="N166" s="275">
        <f t="shared" si="32"/>
        <v>0.35594768682226569</v>
      </c>
      <c r="O166" s="275">
        <f t="shared" si="32"/>
        <v>0.2604752365891469</v>
      </c>
      <c r="P166" s="275">
        <f t="shared" si="32"/>
        <v>0.29284179294759333</v>
      </c>
      <c r="Q166" s="275">
        <f t="shared" si="32"/>
        <v>0.78537819279246834</v>
      </c>
      <c r="R166" s="275">
        <f t="shared" si="32"/>
        <v>-0.27124232996769421</v>
      </c>
      <c r="S166" s="275">
        <f t="shared" si="32"/>
        <v>-0.26551886795920154</v>
      </c>
      <c r="T166" s="275">
        <f t="shared" si="32"/>
        <v>-0.27124232996769421</v>
      </c>
      <c r="U166" s="275">
        <f t="shared" si="32"/>
        <v>-0.27124232996769421</v>
      </c>
      <c r="V166" s="275">
        <f t="shared" si="32"/>
        <v>-0.26551886795920154</v>
      </c>
      <c r="W166" s="275">
        <f t="shared" si="32"/>
        <v>-0.26551886795920154</v>
      </c>
      <c r="X166" s="275">
        <f t="shared" si="32"/>
        <v>-0.26153732917068495</v>
      </c>
      <c r="Y166" s="275">
        <f t="shared" si="32"/>
        <v>-0.26153732917068495</v>
      </c>
      <c r="Z166" s="267"/>
      <c r="AA166" s="267"/>
    </row>
    <row r="167" spans="3:27" x14ac:dyDescent="0.3">
      <c r="D167" s="32"/>
      <c r="E167" s="32"/>
      <c r="F167" s="191" t="s">
        <v>193</v>
      </c>
      <c r="G167" t="s">
        <v>269</v>
      </c>
      <c r="H167" s="267"/>
      <c r="I167" s="267"/>
      <c r="J167" s="275">
        <f t="shared" ref="J167:Y167" si="33">hundred * $H33 * J58 / $H46 * J84 / hours_in_year</f>
        <v>9.2016665369904688E-2</v>
      </c>
      <c r="K167" s="275">
        <f t="shared" si="33"/>
        <v>9.2016665369904688E-2</v>
      </c>
      <c r="L167" s="275">
        <f t="shared" si="33"/>
        <v>0.10475191702162864</v>
      </c>
      <c r="M167" s="275">
        <f t="shared" si="33"/>
        <v>0.10475191702162864</v>
      </c>
      <c r="N167" s="275">
        <f t="shared" si="33"/>
        <v>8.4269620083435942E-2</v>
      </c>
      <c r="O167" s="275">
        <f t="shared" si="33"/>
        <v>6.1666784308871778E-2</v>
      </c>
      <c r="P167" s="275">
        <f t="shared" si="33"/>
        <v>6.9329476071488344E-2</v>
      </c>
      <c r="Q167" s="275">
        <f t="shared" si="33"/>
        <v>0.18593609223673377</v>
      </c>
      <c r="R167" s="275">
        <f t="shared" si="33"/>
        <v>-6.4215863575303761E-2</v>
      </c>
      <c r="S167" s="275">
        <f t="shared" si="33"/>
        <v>-6.286084994022853E-2</v>
      </c>
      <c r="T167" s="275">
        <f t="shared" si="33"/>
        <v>-6.4215863575303761E-2</v>
      </c>
      <c r="U167" s="275">
        <f t="shared" si="33"/>
        <v>-6.4215863575303761E-2</v>
      </c>
      <c r="V167" s="275">
        <f t="shared" si="33"/>
        <v>-6.286084994022853E-2</v>
      </c>
      <c r="W167" s="275">
        <f t="shared" si="33"/>
        <v>-6.286084994022853E-2</v>
      </c>
      <c r="X167" s="275">
        <f t="shared" si="33"/>
        <v>-6.1918231759306649E-2</v>
      </c>
      <c r="Y167" s="275">
        <f t="shared" si="33"/>
        <v>-6.1918231759306649E-2</v>
      </c>
      <c r="Z167" s="267"/>
      <c r="AA167" s="267"/>
    </row>
    <row r="168" spans="3:27" x14ac:dyDescent="0.3">
      <c r="D168" s="32"/>
      <c r="E168" s="32"/>
      <c r="F168" s="191" t="s">
        <v>194</v>
      </c>
      <c r="G168" t="s">
        <v>269</v>
      </c>
      <c r="H168" s="267"/>
      <c r="I168" s="267"/>
      <c r="J168" s="275">
        <f t="shared" ref="J168:Y168" si="34">hundred * $H34 * J59 / $H47 * J85 / hours_in_year</f>
        <v>9.9882772362617223E-2</v>
      </c>
      <c r="K168" s="275">
        <f t="shared" si="34"/>
        <v>9.9882772362617223E-2</v>
      </c>
      <c r="L168" s="275">
        <f t="shared" si="34"/>
        <v>0.11370670563162073</v>
      </c>
      <c r="M168" s="275">
        <f t="shared" si="34"/>
        <v>0.11370670563162073</v>
      </c>
      <c r="N168" s="275">
        <f t="shared" si="34"/>
        <v>9.1473465660178027E-2</v>
      </c>
      <c r="O168" s="275">
        <f t="shared" si="34"/>
        <v>6.6938411152988694E-2</v>
      </c>
      <c r="P168" s="275">
        <f t="shared" si="34"/>
        <v>7.5256153313428442E-2</v>
      </c>
      <c r="Q168" s="275">
        <f t="shared" si="34"/>
        <v>0.20328376025578734</v>
      </c>
      <c r="R168" s="275">
        <f t="shared" si="34"/>
        <v>-6.9705400187852873E-2</v>
      </c>
      <c r="S168" s="275">
        <f t="shared" si="34"/>
        <v>-6.8234552293980733E-2</v>
      </c>
      <c r="T168" s="275">
        <f t="shared" si="34"/>
        <v>-6.9705400187852873E-2</v>
      </c>
      <c r="U168" s="275">
        <f t="shared" si="34"/>
        <v>-6.9705400187852873E-2</v>
      </c>
      <c r="V168" s="275">
        <f t="shared" si="34"/>
        <v>-6.8234552293980733E-2</v>
      </c>
      <c r="W168" s="275">
        <f t="shared" si="34"/>
        <v>-6.8234552293980733E-2</v>
      </c>
      <c r="X168" s="275">
        <f t="shared" si="34"/>
        <v>-6.7211353759113163E-2</v>
      </c>
      <c r="Y168" s="275">
        <f t="shared" si="34"/>
        <v>-6.7211353759113163E-2</v>
      </c>
      <c r="Z168" s="267"/>
      <c r="AA168" s="267"/>
    </row>
    <row r="169" spans="3:27" x14ac:dyDescent="0.3">
      <c r="D169" s="32"/>
      <c r="E169" s="32"/>
      <c r="F169" s="191" t="s">
        <v>195</v>
      </c>
      <c r="G169" t="s">
        <v>269</v>
      </c>
      <c r="H169" s="267"/>
      <c r="I169" s="267"/>
      <c r="J169" s="275">
        <f t="shared" ref="J169:Y169" si="35">hundred * $H35 * J60 / $H48 * J86 / hours_in_year</f>
        <v>0.19254283580213205</v>
      </c>
      <c r="K169" s="275">
        <f t="shared" si="35"/>
        <v>0.19254283580213205</v>
      </c>
      <c r="L169" s="275">
        <f t="shared" si="35"/>
        <v>0.21919106803071167</v>
      </c>
      <c r="M169" s="275">
        <f t="shared" si="35"/>
        <v>0.21919106803071167</v>
      </c>
      <c r="N169" s="275">
        <f t="shared" si="35"/>
        <v>0.17633231499540772</v>
      </c>
      <c r="O169" s="275">
        <f t="shared" si="35"/>
        <v>0.12903638137610651</v>
      </c>
      <c r="P169" s="275">
        <f t="shared" si="35"/>
        <v>0.14507039430105628</v>
      </c>
      <c r="Q169" s="275">
        <f t="shared" si="35"/>
        <v>0.39186769396099724</v>
      </c>
      <c r="R169" s="275">
        <f t="shared" si="35"/>
        <v>-0.13437027332568108</v>
      </c>
      <c r="S169" s="275">
        <f t="shared" si="35"/>
        <v>-0.13153493728302906</v>
      </c>
      <c r="T169" s="275">
        <f t="shared" si="35"/>
        <v>-0.13437027332568108</v>
      </c>
      <c r="U169" s="275">
        <f t="shared" si="35"/>
        <v>-0.13437027332568108</v>
      </c>
      <c r="V169" s="275">
        <f t="shared" si="35"/>
        <v>-0.13153493728302906</v>
      </c>
      <c r="W169" s="275">
        <f t="shared" si="35"/>
        <v>-0.13153493728302906</v>
      </c>
      <c r="X169" s="275">
        <f t="shared" si="35"/>
        <v>-0.1295625296011842</v>
      </c>
      <c r="Y169" s="275">
        <f t="shared" si="35"/>
        <v>-0.1295625296011842</v>
      </c>
      <c r="Z169" s="267"/>
      <c r="AA169" s="267"/>
    </row>
    <row r="170" spans="3:27" x14ac:dyDescent="0.3">
      <c r="D170" s="32"/>
      <c r="E170" s="32"/>
      <c r="F170" s="191" t="s">
        <v>196</v>
      </c>
      <c r="G170" t="s">
        <v>269</v>
      </c>
      <c r="H170" s="267"/>
      <c r="I170" s="267"/>
      <c r="J170" s="275">
        <f t="shared" ref="J170:Y170" si="36">hundred * $H36 * J61 / $H49 * J87 / hours_in_year</f>
        <v>0.19248586523267197</v>
      </c>
      <c r="K170" s="275">
        <f t="shared" si="36"/>
        <v>0.19248586523267197</v>
      </c>
      <c r="L170" s="275">
        <f t="shared" si="36"/>
        <v>0.21912621264456209</v>
      </c>
      <c r="M170" s="275">
        <f t="shared" si="36"/>
        <v>0.21912621264456209</v>
      </c>
      <c r="N170" s="275">
        <f t="shared" si="36"/>
        <v>0.17628014087863178</v>
      </c>
      <c r="O170" s="275">
        <f t="shared" si="36"/>
        <v>0.12899820142463009</v>
      </c>
      <c r="P170" s="275">
        <f t="shared" si="36"/>
        <v>0.14502747012296002</v>
      </c>
      <c r="Q170" s="275">
        <f t="shared" si="36"/>
        <v>0.38895203872357709</v>
      </c>
      <c r="R170" s="275">
        <f t="shared" si="36"/>
        <v>-0.13433051515468508</v>
      </c>
      <c r="S170" s="275">
        <f t="shared" si="36"/>
        <v>-0.13149601804591651</v>
      </c>
      <c r="T170" s="275">
        <f t="shared" si="36"/>
        <v>-0.13433051515468508</v>
      </c>
      <c r="U170" s="275">
        <f t="shared" si="36"/>
        <v>-0.13433051515468508</v>
      </c>
      <c r="V170" s="275">
        <f t="shared" si="36"/>
        <v>-0.13149601804591651</v>
      </c>
      <c r="W170" s="275">
        <f t="shared" si="36"/>
        <v>-0.13149601804591651</v>
      </c>
      <c r="X170" s="275">
        <f t="shared" si="36"/>
        <v>-0.12952419397025139</v>
      </c>
      <c r="Y170" s="275">
        <f t="shared" si="36"/>
        <v>-0.12952419397025139</v>
      </c>
      <c r="Z170" s="267"/>
      <c r="AA170" s="267"/>
    </row>
    <row r="171" spans="3:27" x14ac:dyDescent="0.3">
      <c r="D171" s="32"/>
      <c r="E171" s="32"/>
      <c r="F171" s="191" t="s">
        <v>197</v>
      </c>
      <c r="G171" t="s">
        <v>269</v>
      </c>
      <c r="H171" s="267"/>
      <c r="I171" s="267"/>
      <c r="J171" s="275">
        <f t="shared" ref="J171:Y171" si="37">hundred * $H37 * J62 / $H50 * J88 / hours_in_year</f>
        <v>1.2286661000137842</v>
      </c>
      <c r="K171" s="275">
        <f t="shared" si="37"/>
        <v>1.2286661000137842</v>
      </c>
      <c r="L171" s="275">
        <f t="shared" si="37"/>
        <v>1.3987154265864843</v>
      </c>
      <c r="M171" s="275">
        <f t="shared" si="37"/>
        <v>1.3987154265864843</v>
      </c>
      <c r="N171" s="275">
        <f t="shared" si="37"/>
        <v>1.1252225348672809</v>
      </c>
      <c r="O171" s="275">
        <f t="shared" si="37"/>
        <v>0.82341483548211325</v>
      </c>
      <c r="P171" s="275">
        <f t="shared" si="37"/>
        <v>0.9257320577562983</v>
      </c>
      <c r="Q171" s="275">
        <f t="shared" si="37"/>
        <v>2.5006100551840018</v>
      </c>
      <c r="R171" s="275">
        <f t="shared" si="37"/>
        <v>-0.85745179246509606</v>
      </c>
      <c r="S171" s="275">
        <f t="shared" si="37"/>
        <v>-0.83935877299106176</v>
      </c>
      <c r="T171" s="275">
        <f t="shared" si="37"/>
        <v>-0.85745179246509606</v>
      </c>
      <c r="U171" s="275">
        <f t="shared" si="37"/>
        <v>-0.85745179246509606</v>
      </c>
      <c r="V171" s="275">
        <f t="shared" si="37"/>
        <v>-0.83935877299106176</v>
      </c>
      <c r="W171" s="275">
        <f t="shared" si="37"/>
        <v>-0.83935877299106176</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0.59861561418452336</v>
      </c>
      <c r="K172" s="275">
        <f t="shared" si="38"/>
        <v>0.59861561418452336</v>
      </c>
      <c r="L172" s="275">
        <f t="shared" si="38"/>
        <v>0.68146495955739517</v>
      </c>
      <c r="M172" s="275">
        <f t="shared" si="38"/>
        <v>0.68146495955739517</v>
      </c>
      <c r="N172" s="275">
        <f t="shared" si="38"/>
        <v>0.54821711024361042</v>
      </c>
      <c r="O172" s="275">
        <f t="shared" si="38"/>
        <v>0.40117406793045207</v>
      </c>
      <c r="P172" s="275">
        <f t="shared" si="38"/>
        <v>0</v>
      </c>
      <c r="Q172" s="275">
        <f t="shared" si="38"/>
        <v>1.2183165336808532</v>
      </c>
      <c r="R172" s="275">
        <f t="shared" si="38"/>
        <v>-0.41775713627514871</v>
      </c>
      <c r="S172" s="275">
        <f t="shared" si="38"/>
        <v>0</v>
      </c>
      <c r="T172" s="275">
        <f t="shared" si="38"/>
        <v>-0.41775713627514871</v>
      </c>
      <c r="U172" s="275">
        <f t="shared" si="38"/>
        <v>-0.41775713627514871</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1.3741048925277031</v>
      </c>
      <c r="K173" s="276">
        <f t="shared" si="39"/>
        <v>1.3741048925277031</v>
      </c>
      <c r="L173" s="276">
        <f t="shared" si="39"/>
        <v>1.5642831774270478</v>
      </c>
      <c r="M173" s="276">
        <f t="shared" si="39"/>
        <v>1.5642831774270478</v>
      </c>
      <c r="N173" s="276">
        <f t="shared" si="39"/>
        <v>1.2584165790251789</v>
      </c>
      <c r="O173" s="276">
        <f t="shared" si="39"/>
        <v>0</v>
      </c>
      <c r="P173" s="276">
        <f t="shared" si="39"/>
        <v>0</v>
      </c>
      <c r="Q173" s="276">
        <f t="shared" si="39"/>
        <v>2.7966104958000852</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0.10969044910655305</v>
      </c>
      <c r="K183" s="275">
        <f t="shared" si="42"/>
        <v>0.10969044910655305</v>
      </c>
      <c r="L183" s="275">
        <f t="shared" si="42"/>
        <v>0.12487178030940556</v>
      </c>
      <c r="M183" s="275">
        <f t="shared" si="42"/>
        <v>0.12487178030940556</v>
      </c>
      <c r="N183" s="275">
        <f t="shared" si="42"/>
        <v>0.10045541680772457</v>
      </c>
      <c r="O183" s="275">
        <f t="shared" si="42"/>
        <v>7.3511219284082316E-2</v>
      </c>
      <c r="P183" s="275">
        <f t="shared" si="42"/>
        <v>8.2645696146807224E-2</v>
      </c>
      <c r="Q183" s="275">
        <f t="shared" si="42"/>
        <v>6.5065188870685561E-2</v>
      </c>
      <c r="R183" s="275">
        <f t="shared" si="42"/>
        <v>-7.6549904161643353E-2</v>
      </c>
      <c r="S183" s="275">
        <f t="shared" si="42"/>
        <v>-7.4934630954562806E-2</v>
      </c>
      <c r="T183" s="275">
        <f t="shared" si="42"/>
        <v>-7.6549904161643353E-2</v>
      </c>
      <c r="U183" s="275">
        <f t="shared" si="42"/>
        <v>-7.6549904161643353E-2</v>
      </c>
      <c r="V183" s="275">
        <f t="shared" si="42"/>
        <v>-7.4934630954562806E-2</v>
      </c>
      <c r="W183" s="275">
        <f t="shared" si="42"/>
        <v>-7.4934630954562806E-2</v>
      </c>
      <c r="X183" s="275">
        <f t="shared" si="42"/>
        <v>-7.381096263659373E-2</v>
      </c>
      <c r="Y183" s="275">
        <f t="shared" si="42"/>
        <v>-7.381096263659373E-2</v>
      </c>
      <c r="Z183" s="267"/>
      <c r="AA183" s="267"/>
    </row>
    <row r="184" spans="4:27" x14ac:dyDescent="0.3">
      <c r="E184" s="32"/>
      <c r="F184" s="191" t="s">
        <v>193</v>
      </c>
      <c r="G184" t="s">
        <v>269</v>
      </c>
      <c r="H184" s="267"/>
      <c r="I184" s="267"/>
      <c r="J184" s="275">
        <f t="shared" ref="J184:Y184" si="43">hundred * $H21 * J58 / $H46 * J96 * (1 - J70) / hours_in_year</f>
        <v>2.5968907272619132E-2</v>
      </c>
      <c r="K184" s="275">
        <f t="shared" si="43"/>
        <v>2.5968907272619132E-2</v>
      </c>
      <c r="L184" s="275">
        <f t="shared" si="43"/>
        <v>2.9563045007426198E-2</v>
      </c>
      <c r="M184" s="275">
        <f t="shared" si="43"/>
        <v>2.9563045007426198E-2</v>
      </c>
      <c r="N184" s="275">
        <f t="shared" si="43"/>
        <v>2.3782539185139107E-2</v>
      </c>
      <c r="O184" s="275">
        <f t="shared" si="43"/>
        <v>1.7403575722724052E-2</v>
      </c>
      <c r="P184" s="275">
        <f t="shared" si="43"/>
        <v>1.9566137591730169E-2</v>
      </c>
      <c r="Q184" s="275">
        <f t="shared" si="43"/>
        <v>1.5404001626585923E-2</v>
      </c>
      <c r="R184" s="275">
        <f t="shared" si="43"/>
        <v>-1.812297587523358E-2</v>
      </c>
      <c r="S184" s="275">
        <f t="shared" si="43"/>
        <v>-1.7740564457682777E-2</v>
      </c>
      <c r="T184" s="275">
        <f t="shared" si="43"/>
        <v>-1.812297587523358E-2</v>
      </c>
      <c r="U184" s="275">
        <f t="shared" si="43"/>
        <v>-1.812297587523358E-2</v>
      </c>
      <c r="V184" s="275">
        <f t="shared" si="43"/>
        <v>-1.7740564457682777E-2</v>
      </c>
      <c r="W184" s="275">
        <f t="shared" si="43"/>
        <v>-1.7740564457682777E-2</v>
      </c>
      <c r="X184" s="275">
        <f t="shared" si="43"/>
        <v>-1.7474539123734395E-2</v>
      </c>
      <c r="Y184" s="275">
        <f t="shared" si="43"/>
        <v>-1.7474539123734395E-2</v>
      </c>
      <c r="Z184" s="267"/>
      <c r="AA184" s="267"/>
    </row>
    <row r="185" spans="4:27" x14ac:dyDescent="0.3">
      <c r="E185" s="32"/>
      <c r="F185" s="191" t="s">
        <v>194</v>
      </c>
      <c r="G185" t="s">
        <v>269</v>
      </c>
      <c r="H185" s="267"/>
      <c r="I185" s="267"/>
      <c r="J185" s="275">
        <f t="shared" ref="J185:Y185" si="44">hundred * $H22 * J59 / $H47 * J97 * (1 - J71) / hours_in_year</f>
        <v>2.0495720067508022E-2</v>
      </c>
      <c r="K185" s="275">
        <f t="shared" si="44"/>
        <v>2.0495720067508022E-2</v>
      </c>
      <c r="L185" s="275">
        <f t="shared" si="44"/>
        <v>2.33323600586848E-2</v>
      </c>
      <c r="M185" s="275">
        <f t="shared" si="44"/>
        <v>2.33323600586848E-2</v>
      </c>
      <c r="N185" s="275">
        <f t="shared" si="44"/>
        <v>1.8770149260269198E-2</v>
      </c>
      <c r="O185" s="275">
        <f t="shared" si="44"/>
        <v>1.3735611300161391E-2</v>
      </c>
      <c r="P185" s="275">
        <f t="shared" si="44"/>
        <v>1.5442393269480123E-2</v>
      </c>
      <c r="Q185" s="275">
        <f t="shared" si="44"/>
        <v>1.2150244782115955E-2</v>
      </c>
      <c r="R185" s="275">
        <f t="shared" si="44"/>
        <v>-1.4303391222033741E-2</v>
      </c>
      <c r="S185" s="275">
        <f t="shared" si="44"/>
        <v>-1.4001576544871556E-2</v>
      </c>
      <c r="T185" s="275">
        <f t="shared" si="44"/>
        <v>-1.4303391222033741E-2</v>
      </c>
      <c r="U185" s="275">
        <f t="shared" si="44"/>
        <v>-1.4303391222033741E-2</v>
      </c>
      <c r="V185" s="275">
        <f t="shared" si="44"/>
        <v>-1.4001576544871556E-2</v>
      </c>
      <c r="W185" s="275">
        <f t="shared" si="44"/>
        <v>-1.4001576544871556E-2</v>
      </c>
      <c r="X185" s="275">
        <f t="shared" si="44"/>
        <v>-1.3791618508584824E-2</v>
      </c>
      <c r="Y185" s="275">
        <f t="shared" si="44"/>
        <v>-1.3791618508584824E-2</v>
      </c>
      <c r="Z185" s="267"/>
      <c r="AA185" s="267"/>
    </row>
    <row r="186" spans="4:27" x14ac:dyDescent="0.3">
      <c r="E186" s="32"/>
      <c r="F186" s="191" t="s">
        <v>195</v>
      </c>
      <c r="G186" t="s">
        <v>269</v>
      </c>
      <c r="H186" s="267"/>
      <c r="I186" s="267"/>
      <c r="J186" s="275">
        <f t="shared" ref="J186:Y186" si="45">hundred * $H23 * J60 / $H48 * J98 * (1 - J72) / hours_in_year</f>
        <v>3.9509356521241587E-2</v>
      </c>
      <c r="K186" s="275">
        <f t="shared" si="45"/>
        <v>3.9509356521241587E-2</v>
      </c>
      <c r="L186" s="275">
        <f t="shared" si="45"/>
        <v>4.4977513793329156E-2</v>
      </c>
      <c r="M186" s="275">
        <f t="shared" si="45"/>
        <v>4.4977513793329156E-2</v>
      </c>
      <c r="N186" s="275">
        <f t="shared" si="45"/>
        <v>3.6182994139178942E-2</v>
      </c>
      <c r="O186" s="275">
        <f t="shared" si="45"/>
        <v>2.6477975016627641E-2</v>
      </c>
      <c r="P186" s="275">
        <f t="shared" si="45"/>
        <v>2.209862852312099E-2</v>
      </c>
      <c r="Q186" s="275">
        <f t="shared" si="45"/>
        <v>2.3421882780200434E-2</v>
      </c>
      <c r="R186" s="275">
        <f t="shared" si="45"/>
        <v>-2.757247763888095E-2</v>
      </c>
      <c r="S186" s="275">
        <f t="shared" si="45"/>
        <v>-2.6990673064849511E-2</v>
      </c>
      <c r="T186" s="275">
        <f t="shared" si="45"/>
        <v>-2.757247763888095E-2</v>
      </c>
      <c r="U186" s="275">
        <f t="shared" si="45"/>
        <v>-2.757247763888095E-2</v>
      </c>
      <c r="V186" s="275">
        <f t="shared" si="45"/>
        <v>-2.6990673064849511E-2</v>
      </c>
      <c r="W186" s="275">
        <f t="shared" si="45"/>
        <v>-2.6990673064849511E-2</v>
      </c>
      <c r="X186" s="275">
        <f t="shared" si="45"/>
        <v>-1.9736309575547832E-2</v>
      </c>
      <c r="Y186" s="275">
        <f t="shared" si="45"/>
        <v>-1.9736309575547832E-2</v>
      </c>
      <c r="Z186" s="267"/>
      <c r="AA186" s="267"/>
    </row>
    <row r="187" spans="4:27" x14ac:dyDescent="0.3">
      <c r="E187" s="32"/>
      <c r="F187" s="191" t="s">
        <v>196</v>
      </c>
      <c r="G187" t="s">
        <v>269</v>
      </c>
      <c r="H187" s="267"/>
      <c r="I187" s="267"/>
      <c r="J187" s="275">
        <f t="shared" ref="J187:Y187" si="46">hundred * $H24 * J61 / $H49 * J99 * (1 - J73) / hours_in_year</f>
        <v>5.4323285520320515E-2</v>
      </c>
      <c r="K187" s="275">
        <f t="shared" si="46"/>
        <v>5.4323285520320515E-2</v>
      </c>
      <c r="L187" s="275">
        <f t="shared" si="46"/>
        <v>6.1841713936180098E-2</v>
      </c>
      <c r="M187" s="275">
        <f t="shared" si="46"/>
        <v>6.1841713936180098E-2</v>
      </c>
      <c r="N187" s="275">
        <f t="shared" si="46"/>
        <v>4.9749712338289759E-2</v>
      </c>
      <c r="O187" s="275">
        <f t="shared" si="46"/>
        <v>3.640582189828527E-2</v>
      </c>
      <c r="P187" s="275">
        <f t="shared" si="46"/>
        <v>3.038445099007336E-2</v>
      </c>
      <c r="Q187" s="275">
        <f t="shared" si="46"/>
        <v>3.2222995358715083E-2</v>
      </c>
      <c r="R187" s="275">
        <f t="shared" si="46"/>
        <v>-3.7910705391374797E-2</v>
      </c>
      <c r="S187" s="275">
        <f t="shared" si="46"/>
        <v>-3.7110754727153132E-2</v>
      </c>
      <c r="T187" s="275">
        <f t="shared" si="46"/>
        <v>-3.7910705391374797E-2</v>
      </c>
      <c r="U187" s="275">
        <f t="shared" si="46"/>
        <v>-3.7910705391374797E-2</v>
      </c>
      <c r="V187" s="275">
        <f t="shared" si="46"/>
        <v>-3.7110754727153132E-2</v>
      </c>
      <c r="W187" s="275">
        <f t="shared" si="46"/>
        <v>-3.7110754727153132E-2</v>
      </c>
      <c r="X187" s="275">
        <f t="shared" si="46"/>
        <v>-2.7136386785077116E-2</v>
      </c>
      <c r="Y187" s="275">
        <f t="shared" si="46"/>
        <v>-2.7136386785077116E-2</v>
      </c>
      <c r="Z187" s="267"/>
      <c r="AA187" s="267"/>
    </row>
    <row r="188" spans="4:27" x14ac:dyDescent="0.3">
      <c r="E188" s="32"/>
      <c r="F188" s="191" t="s">
        <v>197</v>
      </c>
      <c r="G188" t="s">
        <v>269</v>
      </c>
      <c r="H188" s="267"/>
      <c r="I188" s="267"/>
      <c r="J188" s="275">
        <f t="shared" ref="J188:Y188" si="47">hundred * $H25 * J62 / $H50 * J100 * (1 - J74) / hours_in_year</f>
        <v>0.15458715896920874</v>
      </c>
      <c r="K188" s="275">
        <f t="shared" si="47"/>
        <v>0.15458715896920874</v>
      </c>
      <c r="L188" s="275">
        <f t="shared" si="47"/>
        <v>0.17598226564563282</v>
      </c>
      <c r="M188" s="275">
        <f t="shared" si="47"/>
        <v>0.17598226564563282</v>
      </c>
      <c r="N188" s="275">
        <f t="shared" si="47"/>
        <v>0.1415721935123895</v>
      </c>
      <c r="O188" s="275">
        <f t="shared" si="47"/>
        <v>0.10359963546552658</v>
      </c>
      <c r="P188" s="275">
        <f t="shared" si="47"/>
        <v>9.2076100673491659E-2</v>
      </c>
      <c r="Q188" s="275">
        <f t="shared" si="47"/>
        <v>9.1642148480813451E-2</v>
      </c>
      <c r="R188" s="275">
        <f t="shared" si="47"/>
        <v>-0.10788206539494148</v>
      </c>
      <c r="S188" s="275">
        <f t="shared" si="47"/>
        <v>-0.10560565484073625</v>
      </c>
      <c r="T188" s="275">
        <f t="shared" si="47"/>
        <v>-0.10788206539494148</v>
      </c>
      <c r="U188" s="275">
        <f t="shared" si="47"/>
        <v>-0.10788206539494148</v>
      </c>
      <c r="V188" s="275">
        <f t="shared" si="47"/>
        <v>-0.10560565484073625</v>
      </c>
      <c r="W188" s="275">
        <f t="shared" si="47"/>
        <v>-0.10560565484073625</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4.4067118624651555E-2</v>
      </c>
      <c r="K189" s="275">
        <f t="shared" si="48"/>
        <v>4.4067118624651555E-2</v>
      </c>
      <c r="L189" s="275">
        <f t="shared" si="48"/>
        <v>5.01660773621289E-2</v>
      </c>
      <c r="M189" s="275">
        <f t="shared" si="48"/>
        <v>5.01660773621289E-2</v>
      </c>
      <c r="N189" s="275">
        <f t="shared" si="48"/>
        <v>4.0357030215590145E-2</v>
      </c>
      <c r="O189" s="275">
        <f t="shared" si="48"/>
        <v>2.9532449240750717E-2</v>
      </c>
      <c r="P189" s="275">
        <f t="shared" si="48"/>
        <v>0</v>
      </c>
      <c r="Q189" s="275">
        <f t="shared" si="48"/>
        <v>2.6123809086408805E-2</v>
      </c>
      <c r="R189" s="275">
        <f t="shared" si="48"/>
        <v>-3.075321265318184E-2</v>
      </c>
      <c r="S189" s="275">
        <f t="shared" si="48"/>
        <v>0</v>
      </c>
      <c r="T189" s="275">
        <f t="shared" si="48"/>
        <v>-3.075321265318184E-2</v>
      </c>
      <c r="U189" s="275">
        <f t="shared" si="48"/>
        <v>-3.075321265318184E-2</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2.9423761356768177E-2</v>
      </c>
      <c r="K190" s="276">
        <f t="shared" si="49"/>
        <v>2.9423761356768177E-2</v>
      </c>
      <c r="L190" s="276">
        <f t="shared" si="49"/>
        <v>3.3496056347163149E-2</v>
      </c>
      <c r="M190" s="276">
        <f t="shared" si="49"/>
        <v>3.3496056347163149E-2</v>
      </c>
      <c r="N190" s="276">
        <f t="shared" si="49"/>
        <v>2.6946523012900903E-2</v>
      </c>
      <c r="O190" s="276">
        <f t="shared" si="49"/>
        <v>0</v>
      </c>
      <c r="P190" s="276">
        <f t="shared" si="49"/>
        <v>0</v>
      </c>
      <c r="Q190" s="276">
        <f t="shared" si="49"/>
        <v>1.7442954027365631E-2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6.3994810232321064E-2</v>
      </c>
      <c r="K193" s="274">
        <f t="shared" si="50"/>
        <v>6.3994810232321064E-2</v>
      </c>
      <c r="L193" s="274">
        <f t="shared" si="50"/>
        <v>7.2851792926017789E-2</v>
      </c>
      <c r="M193" s="274">
        <f t="shared" si="50"/>
        <v>7.2851792926017789E-2</v>
      </c>
      <c r="N193" s="274">
        <f t="shared" si="50"/>
        <v>5.860697433351101E-2</v>
      </c>
      <c r="O193" s="274">
        <f t="shared" si="50"/>
        <v>4.2887385058124852E-2</v>
      </c>
      <c r="P193" s="274">
        <f t="shared" si="50"/>
        <v>4.8216555630065619E-2</v>
      </c>
      <c r="Q193" s="274">
        <f t="shared" si="50"/>
        <v>5.4796604497384105E-2</v>
      </c>
      <c r="R193" s="274">
        <f t="shared" si="50"/>
        <v>-4.4660192660603039E-2</v>
      </c>
      <c r="S193" s="274">
        <f t="shared" si="50"/>
        <v>-4.3717821622810495E-2</v>
      </c>
      <c r="T193" s="274">
        <f t="shared" si="50"/>
        <v>-4.4660192660603039E-2</v>
      </c>
      <c r="U193" s="274">
        <f t="shared" si="50"/>
        <v>-4.4660192660603039E-2</v>
      </c>
      <c r="V193" s="274">
        <f t="shared" si="50"/>
        <v>-4.3717821622810495E-2</v>
      </c>
      <c r="W193" s="274">
        <f t="shared" si="50"/>
        <v>-4.3717821622810495E-2</v>
      </c>
      <c r="X193" s="274">
        <f t="shared" si="50"/>
        <v>-4.3062259161737421E-2</v>
      </c>
      <c r="Y193" s="274">
        <f t="shared" si="50"/>
        <v>-4.3062259161737421E-2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7.7014988825125086E-2</v>
      </c>
      <c r="K195" s="275">
        <f t="shared" si="52"/>
        <v>7.7014988825125086E-2</v>
      </c>
      <c r="L195" s="275">
        <f t="shared" si="52"/>
        <v>8.7673984776563463E-2</v>
      </c>
      <c r="M195" s="275">
        <f t="shared" si="52"/>
        <v>8.7673984776563463E-2</v>
      </c>
      <c r="N195" s="275">
        <f t="shared" si="52"/>
        <v>7.0530961135503251E-2</v>
      </c>
      <c r="O195" s="275">
        <f t="shared" si="52"/>
        <v>5.1613114704137854E-2</v>
      </c>
      <c r="P195" s="275">
        <f t="shared" si="52"/>
        <v>5.8026541207868841E-2</v>
      </c>
      <c r="Q195" s="275">
        <f t="shared" si="52"/>
        <v>4.5683054765441169E-2</v>
      </c>
      <c r="R195" s="275">
        <f t="shared" si="52"/>
        <v>-5.3746612048661532E-2</v>
      </c>
      <c r="S195" s="275">
        <f t="shared" si="52"/>
        <v>-5.2612509225616381E-2</v>
      </c>
      <c r="T195" s="275">
        <f t="shared" si="52"/>
        <v>-5.3746612048661532E-2</v>
      </c>
      <c r="U195" s="275">
        <f t="shared" si="52"/>
        <v>-5.3746612048661532E-2</v>
      </c>
      <c r="V195" s="275">
        <f t="shared" si="52"/>
        <v>-5.2612509225616381E-2</v>
      </c>
      <c r="W195" s="275">
        <f t="shared" si="52"/>
        <v>-5.2612509225616381E-2</v>
      </c>
      <c r="X195" s="275">
        <f t="shared" si="52"/>
        <v>-5.1823568131324098E-2</v>
      </c>
      <c r="Y195" s="275">
        <f t="shared" si="52"/>
        <v>-5.1823568131324098E-2</v>
      </c>
      <c r="Z195" s="267"/>
      <c r="AA195" s="267"/>
    </row>
    <row r="196" spans="3:27" x14ac:dyDescent="0.3">
      <c r="D196" s="32"/>
      <c r="E196" s="32"/>
      <c r="F196" s="191" t="s">
        <v>193</v>
      </c>
      <c r="G196" t="s">
        <v>269</v>
      </c>
      <c r="H196" s="267"/>
      <c r="I196" s="267"/>
      <c r="J196" s="275">
        <f t="shared" ref="J196:Y196" si="53">hundred * $H33 * J58 / $H46 * J96 / hours_in_year</f>
        <v>1.8233083369534577E-2</v>
      </c>
      <c r="K196" s="275">
        <f t="shared" si="53"/>
        <v>1.8233083369534577E-2</v>
      </c>
      <c r="L196" s="275">
        <f t="shared" si="53"/>
        <v>2.0756570872199839E-2</v>
      </c>
      <c r="M196" s="275">
        <f t="shared" si="53"/>
        <v>2.0756570872199839E-2</v>
      </c>
      <c r="N196" s="275">
        <f t="shared" si="53"/>
        <v>1.6698007935015052E-2</v>
      </c>
      <c r="O196" s="275">
        <f t="shared" si="53"/>
        <v>1.2219260662346371E-2</v>
      </c>
      <c r="P196" s="275">
        <f t="shared" si="53"/>
        <v>1.3737621463416319E-2</v>
      </c>
      <c r="Q196" s="275">
        <f t="shared" si="53"/>
        <v>1.0815335544677333E-2</v>
      </c>
      <c r="R196" s="275">
        <f t="shared" si="53"/>
        <v>-1.2724360196148947E-2</v>
      </c>
      <c r="S196" s="275">
        <f t="shared" si="53"/>
        <v>-1.245586452228525E-2</v>
      </c>
      <c r="T196" s="275">
        <f t="shared" si="53"/>
        <v>-1.2724360196148947E-2</v>
      </c>
      <c r="U196" s="275">
        <f t="shared" si="53"/>
        <v>-1.2724360196148947E-2</v>
      </c>
      <c r="V196" s="275">
        <f t="shared" si="53"/>
        <v>-1.245586452228525E-2</v>
      </c>
      <c r="W196" s="275">
        <f t="shared" si="53"/>
        <v>-1.245586452228525E-2</v>
      </c>
      <c r="X196" s="275">
        <f t="shared" si="53"/>
        <v>-1.2269084923075725E-2</v>
      </c>
      <c r="Y196" s="275">
        <f t="shared" si="53"/>
        <v>-1.2269084923075725E-2</v>
      </c>
      <c r="Z196" s="267"/>
      <c r="AA196" s="267"/>
    </row>
    <row r="197" spans="3:27" x14ac:dyDescent="0.3">
      <c r="D197" s="32"/>
      <c r="E197" s="32"/>
      <c r="F197" s="191" t="s">
        <v>194</v>
      </c>
      <c r="G197" t="s">
        <v>269</v>
      </c>
      <c r="H197" s="267"/>
      <c r="I197" s="267"/>
      <c r="J197" s="275">
        <f t="shared" ref="J197:Y197" si="54">hundred * $H34 * J59 / $H47 * J97 / hours_in_year</f>
        <v>1.4390292544328016E-2</v>
      </c>
      <c r="K197" s="275">
        <f t="shared" si="54"/>
        <v>1.4390292544328016E-2</v>
      </c>
      <c r="L197" s="275">
        <f t="shared" si="54"/>
        <v>1.6381931734438061E-2</v>
      </c>
      <c r="M197" s="275">
        <f t="shared" si="54"/>
        <v>1.6381931734438061E-2</v>
      </c>
      <c r="N197" s="275">
        <f t="shared" si="54"/>
        <v>1.3178748444373002E-2</v>
      </c>
      <c r="O197" s="275">
        <f t="shared" si="54"/>
        <v>9.6439385507538604E-3</v>
      </c>
      <c r="P197" s="275">
        <f t="shared" si="54"/>
        <v>1.0842290780730774E-2</v>
      </c>
      <c r="Q197" s="275">
        <f t="shared" si="54"/>
        <v>8.5308335752022329E-3</v>
      </c>
      <c r="R197" s="275">
        <f t="shared" si="54"/>
        <v>-1.0042583689818359E-2</v>
      </c>
      <c r="S197" s="275">
        <f t="shared" si="54"/>
        <v>-9.83067596058366E-3</v>
      </c>
      <c r="T197" s="275">
        <f t="shared" si="54"/>
        <v>-1.0042583689818359E-2</v>
      </c>
      <c r="U197" s="275">
        <f t="shared" si="54"/>
        <v>-1.0042583689818359E-2</v>
      </c>
      <c r="V197" s="275">
        <f t="shared" si="54"/>
        <v>-9.83067596058366E-3</v>
      </c>
      <c r="W197" s="275">
        <f t="shared" si="54"/>
        <v>-9.83067596058366E-3</v>
      </c>
      <c r="X197" s="275">
        <f t="shared" si="54"/>
        <v>-9.683261888072562E-3</v>
      </c>
      <c r="Y197" s="275">
        <f t="shared" si="54"/>
        <v>-9.683261888072562E-3</v>
      </c>
      <c r="Z197" s="267"/>
      <c r="AA197" s="267"/>
    </row>
    <row r="198" spans="3:27" x14ac:dyDescent="0.3">
      <c r="D198" s="32"/>
      <c r="E198" s="32"/>
      <c r="F198" s="191" t="s">
        <v>195</v>
      </c>
      <c r="G198" t="s">
        <v>269</v>
      </c>
      <c r="H198" s="267"/>
      <c r="I198" s="267"/>
      <c r="J198" s="275">
        <f t="shared" ref="J198:Y198" si="55">hundred * $H35 * J60 / $H48 * J98 / hours_in_year</f>
        <v>2.7739996287329649E-2</v>
      </c>
      <c r="K198" s="275">
        <f t="shared" si="55"/>
        <v>2.7739996287329649E-2</v>
      </c>
      <c r="L198" s="275">
        <f t="shared" si="55"/>
        <v>3.1579255535824156E-2</v>
      </c>
      <c r="M198" s="275">
        <f t="shared" si="55"/>
        <v>3.1579255535824156E-2</v>
      </c>
      <c r="N198" s="275">
        <f t="shared" si="55"/>
        <v>2.540451709320201E-2</v>
      </c>
      <c r="O198" s="275">
        <f t="shared" si="55"/>
        <v>1.8590505979573877E-2</v>
      </c>
      <c r="P198" s="275">
        <f t="shared" si="55"/>
        <v>2.0900555362383357E-2</v>
      </c>
      <c r="Q198" s="275">
        <f t="shared" si="55"/>
        <v>1.6444786718197164E-2</v>
      </c>
      <c r="R198" s="275">
        <f t="shared" si="55"/>
        <v>-1.9358969486729605E-2</v>
      </c>
      <c r="S198" s="275">
        <f t="shared" si="55"/>
        <v>-1.8950477470037141E-2</v>
      </c>
      <c r="T198" s="275">
        <f t="shared" si="55"/>
        <v>-1.9358969486729605E-2</v>
      </c>
      <c r="U198" s="275">
        <f t="shared" si="55"/>
        <v>-1.9358969486729605E-2</v>
      </c>
      <c r="V198" s="275">
        <f t="shared" si="55"/>
        <v>-1.8950477470037141E-2</v>
      </c>
      <c r="W198" s="275">
        <f t="shared" si="55"/>
        <v>-1.8950477470037141E-2</v>
      </c>
      <c r="X198" s="275">
        <f t="shared" si="55"/>
        <v>-1.8666309110598911E-2</v>
      </c>
      <c r="Y198" s="275">
        <f t="shared" si="55"/>
        <v>-1.8666309110598911E-2</v>
      </c>
      <c r="Z198" s="267"/>
      <c r="AA198" s="267"/>
    </row>
    <row r="199" spans="3:27" x14ac:dyDescent="0.3">
      <c r="D199" s="32"/>
      <c r="E199" s="32"/>
      <c r="F199" s="191" t="s">
        <v>196</v>
      </c>
      <c r="G199" t="s">
        <v>269</v>
      </c>
      <c r="H199" s="267"/>
      <c r="I199" s="267"/>
      <c r="J199" s="275">
        <f t="shared" ref="J199:Y199" si="56">hundred * $H36 * J61 / $H49 * J99 / hours_in_year</f>
        <v>3.8141034715132936E-2</v>
      </c>
      <c r="K199" s="275">
        <f t="shared" si="56"/>
        <v>3.8141034715132936E-2</v>
      </c>
      <c r="L199" s="275">
        <f t="shared" si="56"/>
        <v>4.3419814090604893E-2</v>
      </c>
      <c r="M199" s="275">
        <f t="shared" si="56"/>
        <v>4.3419814090604893E-2</v>
      </c>
      <c r="N199" s="275">
        <f t="shared" si="56"/>
        <v>3.4929873758331391E-2</v>
      </c>
      <c r="O199" s="275">
        <f t="shared" si="56"/>
        <v>2.5560967153506083E-2</v>
      </c>
      <c r="P199" s="275">
        <f t="shared" si="56"/>
        <v>2.8737163458321429E-2</v>
      </c>
      <c r="Q199" s="275">
        <f t="shared" si="56"/>
        <v>2.2624154132624859E-2</v>
      </c>
      <c r="R199" s="275">
        <f t="shared" si="56"/>
        <v>-2.6617564025407135E-2</v>
      </c>
      <c r="S199" s="275">
        <f t="shared" si="56"/>
        <v>-2.6055909004687537E-2</v>
      </c>
      <c r="T199" s="275">
        <f t="shared" si="56"/>
        <v>-2.6617564025407135E-2</v>
      </c>
      <c r="U199" s="275">
        <f t="shared" si="56"/>
        <v>-2.6617564025407135E-2</v>
      </c>
      <c r="V199" s="275">
        <f t="shared" si="56"/>
        <v>-2.6055909004687537E-2</v>
      </c>
      <c r="W199" s="275">
        <f t="shared" si="56"/>
        <v>-2.6055909004687537E-2</v>
      </c>
      <c r="X199" s="275">
        <f t="shared" si="56"/>
        <v>-2.5665192468534766E-2</v>
      </c>
      <c r="Y199" s="275">
        <f t="shared" si="56"/>
        <v>-2.5665192468534766E-2</v>
      </c>
      <c r="Z199" s="267"/>
      <c r="AA199" s="267"/>
    </row>
    <row r="200" spans="3:27" x14ac:dyDescent="0.3">
      <c r="D200" s="32"/>
      <c r="E200" s="32"/>
      <c r="F200" s="191" t="s">
        <v>197</v>
      </c>
      <c r="G200" t="s">
        <v>269</v>
      </c>
      <c r="H200" s="267"/>
      <c r="I200" s="267"/>
      <c r="J200" s="275">
        <f t="shared" ref="J200:Y200" si="57">hundred * $H37 * J62 / $H50 * J100 / hours_in_year</f>
        <v>0.17701615804483112</v>
      </c>
      <c r="K200" s="275">
        <f t="shared" si="57"/>
        <v>0.17701615804483112</v>
      </c>
      <c r="L200" s="275">
        <f t="shared" si="57"/>
        <v>0.20151547357707575</v>
      </c>
      <c r="M200" s="275">
        <f t="shared" si="57"/>
        <v>0.20151547357707575</v>
      </c>
      <c r="N200" s="275">
        <f t="shared" si="57"/>
        <v>0.16211285561263347</v>
      </c>
      <c r="O200" s="275">
        <f t="shared" si="57"/>
        <v>0.11863087184754678</v>
      </c>
      <c r="P200" s="275">
        <f t="shared" si="57"/>
        <v>0.13337190001507909</v>
      </c>
      <c r="Q200" s="275">
        <f t="shared" si="57"/>
        <v>0.10493847708449537</v>
      </c>
      <c r="R200" s="275">
        <f t="shared" si="57"/>
        <v>-0.12353463809990552</v>
      </c>
      <c r="S200" s="275">
        <f t="shared" si="57"/>
        <v>-0.12092794390146713</v>
      </c>
      <c r="T200" s="275">
        <f t="shared" si="57"/>
        <v>-0.12353463809990552</v>
      </c>
      <c r="U200" s="275">
        <f t="shared" si="57"/>
        <v>-0.12353463809990552</v>
      </c>
      <c r="V200" s="275">
        <f t="shared" si="57"/>
        <v>-0.12092794390146713</v>
      </c>
      <c r="W200" s="275">
        <f t="shared" si="57"/>
        <v>-0.12092794390146713</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8.6243639478131962E-2</v>
      </c>
      <c r="K201" s="275">
        <f t="shared" si="58"/>
        <v>8.6243639478131962E-2</v>
      </c>
      <c r="L201" s="275">
        <f t="shared" si="58"/>
        <v>9.8179895238969278E-2</v>
      </c>
      <c r="M201" s="275">
        <f t="shared" si="58"/>
        <v>9.8179895238969278E-2</v>
      </c>
      <c r="N201" s="275">
        <f t="shared" si="58"/>
        <v>7.8982635419561784E-2</v>
      </c>
      <c r="O201" s="275">
        <f t="shared" si="58"/>
        <v>5.7797877072923241E-2</v>
      </c>
      <c r="P201" s="275">
        <f t="shared" si="58"/>
        <v>0</v>
      </c>
      <c r="Q201" s="275">
        <f t="shared" si="58"/>
        <v>5.1126836583852184E-2</v>
      </c>
      <c r="R201" s="275">
        <f t="shared" si="58"/>
        <v>-6.0187029867925984E-2</v>
      </c>
      <c r="S201" s="275">
        <f t="shared" si="58"/>
        <v>0</v>
      </c>
      <c r="T201" s="275">
        <f t="shared" si="58"/>
        <v>-6.0187029867925984E-2</v>
      </c>
      <c r="U201" s="275">
        <f t="shared" si="58"/>
        <v>-6.0187029867925984E-2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0.19796978920727987</v>
      </c>
      <c r="K202" s="276">
        <f t="shared" si="59"/>
        <v>0.19796978920727987</v>
      </c>
      <c r="L202" s="276">
        <f t="shared" si="59"/>
        <v>0.22536912034863685</v>
      </c>
      <c r="M202" s="276">
        <f t="shared" si="59"/>
        <v>0.22536912034863685</v>
      </c>
      <c r="N202" s="276">
        <f t="shared" si="59"/>
        <v>0.18130236362544525</v>
      </c>
      <c r="O202" s="276">
        <f t="shared" si="59"/>
        <v>0</v>
      </c>
      <c r="P202" s="276">
        <f t="shared" si="59"/>
        <v>0</v>
      </c>
      <c r="Q202" s="276">
        <f t="shared" si="59"/>
        <v>0.11736018009660526</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4.3786142509730829E-3</v>
      </c>
      <c r="K212" s="275">
        <f t="shared" si="62"/>
        <v>4.3786142509730829E-3</v>
      </c>
      <c r="L212" s="275">
        <f t="shared" si="62"/>
        <v>4.9846213709638159E-3</v>
      </c>
      <c r="M212" s="275">
        <f t="shared" si="62"/>
        <v>4.9846213709638159E-3</v>
      </c>
      <c r="N212" s="275">
        <f t="shared" si="62"/>
        <v>4.0099709975156463E-3</v>
      </c>
      <c r="O212" s="275">
        <f t="shared" si="62"/>
        <v>2.9344147552082612E-3</v>
      </c>
      <c r="P212" s="275">
        <f t="shared" si="62"/>
        <v>3.2990440451062257E-3</v>
      </c>
      <c r="Q212" s="275">
        <f t="shared" si="62"/>
        <v>2.9888533130027844E-3</v>
      </c>
      <c r="R212" s="275">
        <f t="shared" si="62"/>
        <v>-3.0557127261572228E-3</v>
      </c>
      <c r="S212" s="275">
        <f t="shared" si="62"/>
        <v>-2.9912343842291348E-3</v>
      </c>
      <c r="T212" s="275">
        <f t="shared" si="62"/>
        <v>-3.0557127261572228E-3</v>
      </c>
      <c r="U212" s="275">
        <f t="shared" si="62"/>
        <v>-3.0557127261572228E-3</v>
      </c>
      <c r="V212" s="275">
        <f t="shared" si="62"/>
        <v>-2.9912343842291348E-3</v>
      </c>
      <c r="W212" s="275">
        <f t="shared" si="62"/>
        <v>-2.9912343842291348E-3</v>
      </c>
      <c r="X212" s="275">
        <f t="shared" si="62"/>
        <v>-2.9463798854965514E-3</v>
      </c>
      <c r="Y212" s="275">
        <f t="shared" si="62"/>
        <v>-2.9463798854965514E-3</v>
      </c>
      <c r="Z212" s="267"/>
      <c r="AA212" s="267"/>
    </row>
    <row r="213" spans="3:27" x14ac:dyDescent="0.3">
      <c r="E213" s="32"/>
      <c r="F213" s="191" t="s">
        <v>193</v>
      </c>
      <c r="G213" t="s">
        <v>269</v>
      </c>
      <c r="H213" s="267"/>
      <c r="I213" s="267"/>
      <c r="J213" s="275">
        <f t="shared" ref="J213:Y213" si="63">hundred * $H21 * J58 / $H46 * J108 * (1 - J70) / hours_in_year</f>
        <v>1.0366246869463827E-3</v>
      </c>
      <c r="K213" s="275">
        <f t="shared" si="63"/>
        <v>1.0366246869463827E-3</v>
      </c>
      <c r="L213" s="275">
        <f t="shared" si="63"/>
        <v>1.1800951789880288E-3</v>
      </c>
      <c r="M213" s="275">
        <f t="shared" si="63"/>
        <v>1.1800951789880288E-3</v>
      </c>
      <c r="N213" s="275">
        <f t="shared" si="63"/>
        <v>9.4934942694253888E-4</v>
      </c>
      <c r="O213" s="275">
        <f t="shared" si="63"/>
        <v>6.9471449244760367E-4</v>
      </c>
      <c r="P213" s="275">
        <f t="shared" si="63"/>
        <v>7.8103945779661971E-4</v>
      </c>
      <c r="Q213" s="275">
        <f t="shared" si="63"/>
        <v>7.0760266886529539E-4</v>
      </c>
      <c r="R213" s="275">
        <f t="shared" si="63"/>
        <v>-7.234314480767173E-4</v>
      </c>
      <c r="S213" s="275">
        <f t="shared" si="63"/>
        <v>-7.0816638082372237E-4</v>
      </c>
      <c r="T213" s="275">
        <f t="shared" si="63"/>
        <v>-7.234314480767173E-4</v>
      </c>
      <c r="U213" s="275">
        <f t="shared" si="63"/>
        <v>-7.234314480767173E-4</v>
      </c>
      <c r="V213" s="275">
        <f t="shared" si="63"/>
        <v>-7.0816638082372237E-4</v>
      </c>
      <c r="W213" s="275">
        <f t="shared" si="63"/>
        <v>-7.0816638082372237E-4</v>
      </c>
      <c r="X213" s="275">
        <f t="shared" si="63"/>
        <v>-6.9754720360424747E-4</v>
      </c>
      <c r="Y213" s="275">
        <f t="shared" si="63"/>
        <v>-6.9754720360424747E-4</v>
      </c>
      <c r="Z213" s="267"/>
      <c r="AA213" s="267"/>
    </row>
    <row r="214" spans="3:27" x14ac:dyDescent="0.3">
      <c r="E214" s="32"/>
      <c r="F214" s="191" t="s">
        <v>194</v>
      </c>
      <c r="G214" t="s">
        <v>269</v>
      </c>
      <c r="H214" s="267"/>
      <c r="I214" s="267"/>
      <c r="J214" s="275">
        <f t="shared" ref="J214:Y214" si="64">hundred * $H22 * J59 / $H47 * J109 * (1 - J71) / hours_in_year</f>
        <v>2.7881859360769199E-3</v>
      </c>
      <c r="K214" s="275">
        <f t="shared" si="64"/>
        <v>2.7881859360769199E-3</v>
      </c>
      <c r="L214" s="275">
        <f t="shared" si="64"/>
        <v>3.1740752682429441E-3</v>
      </c>
      <c r="M214" s="275">
        <f t="shared" si="64"/>
        <v>3.1740752682429441E-3</v>
      </c>
      <c r="N214" s="275">
        <f t="shared" si="64"/>
        <v>2.5534436464378541E-3</v>
      </c>
      <c r="O214" s="275">
        <f t="shared" si="64"/>
        <v>1.8685578318003251E-3</v>
      </c>
      <c r="P214" s="275">
        <f t="shared" si="64"/>
        <v>2.100744135434924E-3</v>
      </c>
      <c r="Q214" s="275">
        <f t="shared" si="64"/>
        <v>1.9032228679334514E-3</v>
      </c>
      <c r="R214" s="275">
        <f t="shared" si="64"/>
        <v>-1.9457971767824513E-3</v>
      </c>
      <c r="S214" s="275">
        <f t="shared" si="64"/>
        <v>-1.9047390712173165E-3</v>
      </c>
      <c r="T214" s="275">
        <f t="shared" si="64"/>
        <v>-1.9457971767824513E-3</v>
      </c>
      <c r="U214" s="275">
        <f t="shared" si="64"/>
        <v>-1.9457971767824513E-3</v>
      </c>
      <c r="V214" s="275">
        <f t="shared" si="64"/>
        <v>-1.9047390712173165E-3</v>
      </c>
      <c r="W214" s="275">
        <f t="shared" si="64"/>
        <v>-1.9047390712173165E-3</v>
      </c>
      <c r="X214" s="275">
        <f t="shared" si="64"/>
        <v>-1.8761769108241798E-3</v>
      </c>
      <c r="Y214" s="275">
        <f t="shared" si="64"/>
        <v>-1.8761769108241798E-3</v>
      </c>
      <c r="Z214" s="267"/>
      <c r="AA214" s="267"/>
    </row>
    <row r="215" spans="3:27" x14ac:dyDescent="0.3">
      <c r="E215" s="32"/>
      <c r="F215" s="191" t="s">
        <v>195</v>
      </c>
      <c r="G215" t="s">
        <v>269</v>
      </c>
      <c r="H215" s="267"/>
      <c r="I215" s="267"/>
      <c r="J215" s="275">
        <f t="shared" ref="J215:Y215" si="65">hundred * $H23 * J60 / $H48 * J110 * (1 - J72) / hours_in_year</f>
        <v>5.3747529646743716E-3</v>
      </c>
      <c r="K215" s="275">
        <f t="shared" si="65"/>
        <v>5.3747529646743716E-3</v>
      </c>
      <c r="L215" s="275">
        <f t="shared" si="65"/>
        <v>6.1186272541393812E-3</v>
      </c>
      <c r="M215" s="275">
        <f t="shared" si="65"/>
        <v>6.1186272541393812E-3</v>
      </c>
      <c r="N215" s="275">
        <f t="shared" si="65"/>
        <v>4.9222430366789478E-3</v>
      </c>
      <c r="O215" s="275">
        <f t="shared" si="65"/>
        <v>3.6019967736675537E-3</v>
      </c>
      <c r="P215" s="275">
        <f t="shared" si="65"/>
        <v>3.0062415495434557E-3</v>
      </c>
      <c r="Q215" s="275">
        <f t="shared" si="65"/>
        <v>3.6688201527386123E-3</v>
      </c>
      <c r="R215" s="275">
        <f t="shared" si="65"/>
        <v>-3.7508901430302545E-3</v>
      </c>
      <c r="S215" s="275">
        <f t="shared" si="65"/>
        <v>-3.671742919828698E-3</v>
      </c>
      <c r="T215" s="275">
        <f t="shared" si="65"/>
        <v>-3.7508901430302545E-3</v>
      </c>
      <c r="U215" s="275">
        <f t="shared" si="65"/>
        <v>-3.7508901430302545E-3</v>
      </c>
      <c r="V215" s="275">
        <f t="shared" si="65"/>
        <v>-3.671742919828698E-3</v>
      </c>
      <c r="W215" s="275">
        <f t="shared" si="65"/>
        <v>-3.671742919828698E-3</v>
      </c>
      <c r="X215" s="275">
        <f t="shared" si="65"/>
        <v>-2.6848776528637162E-3</v>
      </c>
      <c r="Y215" s="275">
        <f t="shared" si="65"/>
        <v>-2.6848776528637162E-3</v>
      </c>
      <c r="Z215" s="267"/>
      <c r="AA215" s="267"/>
    </row>
    <row r="216" spans="3:27" x14ac:dyDescent="0.3">
      <c r="E216" s="32"/>
      <c r="F216" s="191" t="s">
        <v>196</v>
      </c>
      <c r="G216" t="s">
        <v>269</v>
      </c>
      <c r="H216" s="267"/>
      <c r="I216" s="267"/>
      <c r="J216" s="275">
        <f t="shared" ref="J216:Y216" si="66">hundred * $H24 * J61 / $H49 * J111 * (1 - J73) / hours_in_year</f>
        <v>2.1684724064526145E-3</v>
      </c>
      <c r="K216" s="275">
        <f t="shared" si="66"/>
        <v>2.1684724064526145E-3</v>
      </c>
      <c r="L216" s="275">
        <f t="shared" si="66"/>
        <v>2.4685924084650508E-3</v>
      </c>
      <c r="M216" s="275">
        <f t="shared" si="66"/>
        <v>2.4685924084650508E-3</v>
      </c>
      <c r="N216" s="275">
        <f t="shared" si="66"/>
        <v>1.9859048914517862E-3</v>
      </c>
      <c r="O216" s="275">
        <f t="shared" si="66"/>
        <v>1.4532445794562495E-3</v>
      </c>
      <c r="P216" s="275">
        <f t="shared" si="66"/>
        <v>1.2128839948853882E-3</v>
      </c>
      <c r="Q216" s="275">
        <f t="shared" si="66"/>
        <v>1.4802048238756488E-3</v>
      </c>
      <c r="R216" s="275">
        <f t="shared" si="66"/>
        <v>-1.5133163939356955E-3</v>
      </c>
      <c r="S216" s="275">
        <f t="shared" si="66"/>
        <v>-1.4813840296599881E-3</v>
      </c>
      <c r="T216" s="275">
        <f t="shared" si="66"/>
        <v>-1.5133163939356955E-3</v>
      </c>
      <c r="U216" s="275">
        <f t="shared" si="66"/>
        <v>-1.5133163939356955E-3</v>
      </c>
      <c r="V216" s="275">
        <f t="shared" si="66"/>
        <v>-1.4813840296599881E-3</v>
      </c>
      <c r="W216" s="275">
        <f t="shared" si="66"/>
        <v>-1.4813840296599881E-3</v>
      </c>
      <c r="X216" s="275">
        <f t="shared" si="66"/>
        <v>-1.083228037307378E-3</v>
      </c>
      <c r="Y216" s="275">
        <f t="shared" si="66"/>
        <v>-1.083228037307378E-3</v>
      </c>
      <c r="Z216" s="267"/>
      <c r="AA216" s="267"/>
    </row>
    <row r="217" spans="3:27" x14ac:dyDescent="0.3">
      <c r="E217" s="32"/>
      <c r="F217" s="191" t="s">
        <v>197</v>
      </c>
      <c r="G217" t="s">
        <v>269</v>
      </c>
      <c r="H217" s="267"/>
      <c r="I217" s="267"/>
      <c r="J217" s="275">
        <f t="shared" ref="J217:Y217" si="67">hundred * $H25 * J62 / $H50 * J112 * (1 - J74) / hours_in_year</f>
        <v>2.1029646244014117E-2</v>
      </c>
      <c r="K217" s="275">
        <f t="shared" si="67"/>
        <v>2.1029646244014117E-2</v>
      </c>
      <c r="L217" s="275">
        <f t="shared" si="67"/>
        <v>2.3940182460335697E-2</v>
      </c>
      <c r="M217" s="275">
        <f t="shared" si="67"/>
        <v>2.3940182460335697E-2</v>
      </c>
      <c r="N217" s="275">
        <f t="shared" si="67"/>
        <v>1.9259123250642534E-2</v>
      </c>
      <c r="O217" s="275">
        <f t="shared" si="67"/>
        <v>1.4093432464741767E-2</v>
      </c>
      <c r="P217" s="275">
        <f t="shared" si="67"/>
        <v>1.252579992803571E-2</v>
      </c>
      <c r="Q217" s="275">
        <f t="shared" si="67"/>
        <v>1.4354890439076624E-2</v>
      </c>
      <c r="R217" s="275">
        <f t="shared" si="67"/>
        <v>-1.467600340453316E-2</v>
      </c>
      <c r="S217" s="275">
        <f t="shared" si="67"/>
        <v>-1.4366326268474202E-2</v>
      </c>
      <c r="T217" s="275">
        <f t="shared" si="67"/>
        <v>-1.467600340453316E-2</v>
      </c>
      <c r="U217" s="275">
        <f t="shared" si="67"/>
        <v>-1.467600340453316E-2</v>
      </c>
      <c r="V217" s="275">
        <f t="shared" si="67"/>
        <v>-1.4366326268474202E-2</v>
      </c>
      <c r="W217" s="275">
        <f t="shared" si="67"/>
        <v>-1.4366326268474202E-2</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5.9947793972590898E-3</v>
      </c>
      <c r="K218" s="275">
        <f t="shared" si="68"/>
        <v>5.9947793972590898E-3</v>
      </c>
      <c r="L218" s="275">
        <f t="shared" si="68"/>
        <v>6.8244663231410421E-3</v>
      </c>
      <c r="M218" s="275">
        <f t="shared" si="68"/>
        <v>6.8244663231410421E-3</v>
      </c>
      <c r="N218" s="275">
        <f t="shared" si="68"/>
        <v>5.4900683507735325E-3</v>
      </c>
      <c r="O218" s="275">
        <f t="shared" si="68"/>
        <v>4.0175197241059044E-3</v>
      </c>
      <c r="P218" s="275">
        <f t="shared" si="68"/>
        <v>0</v>
      </c>
      <c r="Q218" s="275">
        <f t="shared" si="68"/>
        <v>4.0920517851593709E-3</v>
      </c>
      <c r="R218" s="275">
        <f t="shared" si="68"/>
        <v>-4.1835892921233573E-3</v>
      </c>
      <c r="S218" s="275">
        <f t="shared" si="68"/>
        <v>0</v>
      </c>
      <c r="T218" s="275">
        <f t="shared" si="68"/>
        <v>-4.1835892921233573E-3</v>
      </c>
      <c r="U218" s="275">
        <f t="shared" si="68"/>
        <v>-4.1835892921233573E-3</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4.0027340991781657E-3</v>
      </c>
      <c r="K219" s="276">
        <f t="shared" si="69"/>
        <v>4.0027340991781657E-3</v>
      </c>
      <c r="L219" s="276">
        <f t="shared" si="69"/>
        <v>4.5567188131758855E-3</v>
      </c>
      <c r="M219" s="276">
        <f t="shared" si="69"/>
        <v>4.5567188131758855E-3</v>
      </c>
      <c r="N219" s="276">
        <f t="shared" si="69"/>
        <v>3.6657368583917381E-3</v>
      </c>
      <c r="O219" s="276">
        <f t="shared" si="69"/>
        <v>0</v>
      </c>
      <c r="P219" s="276">
        <f t="shared" si="69"/>
        <v>0</v>
      </c>
      <c r="Q219" s="276">
        <f t="shared" si="69"/>
        <v>2.7322765577577762E-3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3.0742779371853214E-3</v>
      </c>
      <c r="K224" s="275">
        <f t="shared" si="72"/>
        <v>3.0742779371853214E-3</v>
      </c>
      <c r="L224" s="275">
        <f t="shared" si="72"/>
        <v>3.4997628536404981E-3</v>
      </c>
      <c r="M224" s="275">
        <f t="shared" si="72"/>
        <v>3.4997628536404981E-3</v>
      </c>
      <c r="N224" s="275">
        <f t="shared" si="72"/>
        <v>2.815449057581563E-3</v>
      </c>
      <c r="O224" s="275">
        <f t="shared" si="72"/>
        <v>2.0602880325625837E-3</v>
      </c>
      <c r="P224" s="275">
        <f t="shared" si="72"/>
        <v>2.3162986598828008E-3</v>
      </c>
      <c r="Q224" s="275">
        <f t="shared" si="72"/>
        <v>2.0985100013333419E-3</v>
      </c>
      <c r="R224" s="275">
        <f t="shared" si="72"/>
        <v>-2.1454528026335863E-3</v>
      </c>
      <c r="S224" s="275">
        <f t="shared" si="72"/>
        <v>-2.1001817801926943E-3</v>
      </c>
      <c r="T224" s="275">
        <f t="shared" si="72"/>
        <v>-2.1454528026335863E-3</v>
      </c>
      <c r="U224" s="275">
        <f t="shared" si="72"/>
        <v>-2.1454528026335863E-3</v>
      </c>
      <c r="V224" s="275">
        <f t="shared" si="72"/>
        <v>-2.1001817801926943E-3</v>
      </c>
      <c r="W224" s="275">
        <f t="shared" si="72"/>
        <v>-2.1001817801926943E-3</v>
      </c>
      <c r="X224" s="275">
        <f t="shared" si="72"/>
        <v>-2.0686888950164212E-3</v>
      </c>
      <c r="Y224" s="275">
        <f t="shared" si="72"/>
        <v>-2.0686888950164212E-3</v>
      </c>
      <c r="Z224" s="267"/>
      <c r="AA224" s="267"/>
    </row>
    <row r="225" spans="2:27" x14ac:dyDescent="0.3">
      <c r="C225" s="32"/>
      <c r="E225" s="32"/>
      <c r="F225" s="191" t="s">
        <v>193</v>
      </c>
      <c r="G225" t="s">
        <v>269</v>
      </c>
      <c r="H225" s="267"/>
      <c r="I225" s="267"/>
      <c r="J225" s="275">
        <f t="shared" ref="J225:Y225" si="73">hundred * $H33 * J58 / $H46 * J108 / hours_in_year</f>
        <v>7.2782670990317736E-4</v>
      </c>
      <c r="K225" s="275">
        <f t="shared" si="73"/>
        <v>7.2782670990317736E-4</v>
      </c>
      <c r="L225" s="275">
        <f t="shared" si="73"/>
        <v>8.2855907476558433E-4</v>
      </c>
      <c r="M225" s="275">
        <f t="shared" si="73"/>
        <v>8.2855907476558433E-4</v>
      </c>
      <c r="N225" s="275">
        <f t="shared" si="73"/>
        <v>6.6654969600950047E-4</v>
      </c>
      <c r="O225" s="275">
        <f t="shared" si="73"/>
        <v>4.8776743379481935E-4</v>
      </c>
      <c r="P225" s="275">
        <f t="shared" si="73"/>
        <v>5.4837723433657506E-4</v>
      </c>
      <c r="Q225" s="275">
        <f t="shared" si="73"/>
        <v>4.9681637808185193E-4</v>
      </c>
      <c r="R225" s="275">
        <f t="shared" si="73"/>
        <v>-5.0792995509801354E-4</v>
      </c>
      <c r="S225" s="275">
        <f t="shared" si="73"/>
        <v>-4.9721216705466082E-4</v>
      </c>
      <c r="T225" s="275">
        <f t="shared" si="73"/>
        <v>-5.0792995509801354E-4</v>
      </c>
      <c r="U225" s="275">
        <f t="shared" si="73"/>
        <v>-5.0792995509801354E-4</v>
      </c>
      <c r="V225" s="275">
        <f t="shared" si="73"/>
        <v>-4.9721216705466082E-4</v>
      </c>
      <c r="W225" s="275">
        <f t="shared" si="73"/>
        <v>-4.9721216705466082E-4</v>
      </c>
      <c r="X225" s="275">
        <f t="shared" si="73"/>
        <v>-4.897563145027634E-4</v>
      </c>
      <c r="Y225" s="275">
        <f t="shared" si="73"/>
        <v>-4.897563145027634E-4</v>
      </c>
      <c r="Z225" s="267"/>
      <c r="AA225" s="267"/>
    </row>
    <row r="226" spans="2:27" x14ac:dyDescent="0.3">
      <c r="C226" s="32"/>
      <c r="E226" s="32"/>
      <c r="F226" s="191" t="s">
        <v>194</v>
      </c>
      <c r="G226" t="s">
        <v>269</v>
      </c>
      <c r="H226" s="267"/>
      <c r="I226" s="267"/>
      <c r="J226" s="275">
        <f t="shared" ref="J226:Y226" si="74">hundred * $H34 * J59 / $H47 * J109 / hours_in_year</f>
        <v>1.9576190129438216E-3</v>
      </c>
      <c r="K226" s="275">
        <f t="shared" si="74"/>
        <v>1.9576190129438216E-3</v>
      </c>
      <c r="L226" s="275">
        <f t="shared" si="74"/>
        <v>2.2285565726545319E-3</v>
      </c>
      <c r="M226" s="275">
        <f t="shared" si="74"/>
        <v>2.2285565726545319E-3</v>
      </c>
      <c r="N226" s="275">
        <f t="shared" si="74"/>
        <v>1.7928036168852698E-3</v>
      </c>
      <c r="O226" s="275">
        <f t="shared" si="74"/>
        <v>1.3119370164617625E-3</v>
      </c>
      <c r="P226" s="275">
        <f t="shared" si="74"/>
        <v>1.4749578238831573E-3</v>
      </c>
      <c r="Q226" s="275">
        <f t="shared" si="74"/>
        <v>1.3362757569096374E-3</v>
      </c>
      <c r="R226" s="275">
        <f t="shared" si="74"/>
        <v>-1.3661676932354527E-3</v>
      </c>
      <c r="S226" s="275">
        <f t="shared" si="74"/>
        <v>-1.3373403015433281E-3</v>
      </c>
      <c r="T226" s="275">
        <f t="shared" si="74"/>
        <v>-1.3661676932354527E-3</v>
      </c>
      <c r="U226" s="275">
        <f t="shared" si="74"/>
        <v>-1.3661676932354527E-3</v>
      </c>
      <c r="V226" s="275">
        <f t="shared" si="74"/>
        <v>-1.3373403015433281E-3</v>
      </c>
      <c r="W226" s="275">
        <f t="shared" si="74"/>
        <v>-1.3373403015433281E-3</v>
      </c>
      <c r="X226" s="275">
        <f t="shared" si="74"/>
        <v>-1.3172864638444591E-3</v>
      </c>
      <c r="Y226" s="275">
        <f t="shared" si="74"/>
        <v>-1.3172864638444591E-3</v>
      </c>
      <c r="Z226" s="267"/>
      <c r="AA226" s="267"/>
    </row>
    <row r="227" spans="2:27" x14ac:dyDescent="0.3">
      <c r="C227" s="32"/>
      <c r="E227" s="32"/>
      <c r="F227" s="191" t="s">
        <v>195</v>
      </c>
      <c r="G227" t="s">
        <v>269</v>
      </c>
      <c r="H227" s="267"/>
      <c r="I227" s="267"/>
      <c r="J227" s="275">
        <f t="shared" ref="J227:Y227" si="75">hundred * $H35 * J60 / $H48 * J110 / hours_in_year</f>
        <v>3.7736789564067471E-3</v>
      </c>
      <c r="K227" s="275">
        <f t="shared" si="75"/>
        <v>3.7736789564067471E-3</v>
      </c>
      <c r="L227" s="275">
        <f t="shared" si="75"/>
        <v>4.295962077289904E-3</v>
      </c>
      <c r="M227" s="275">
        <f t="shared" si="75"/>
        <v>4.295962077289904E-3</v>
      </c>
      <c r="N227" s="275">
        <f t="shared" si="75"/>
        <v>3.4559662719234117E-3</v>
      </c>
      <c r="O227" s="275">
        <f t="shared" si="75"/>
        <v>2.5290054287467633E-3</v>
      </c>
      <c r="P227" s="275">
        <f t="shared" si="75"/>
        <v>2.843258705995767E-3</v>
      </c>
      <c r="Q227" s="275">
        <f t="shared" si="75"/>
        <v>2.5759229300819568E-3</v>
      </c>
      <c r="R227" s="275">
        <f t="shared" si="75"/>
        <v>-2.6335452612572911E-3</v>
      </c>
      <c r="S227" s="275">
        <f t="shared" si="75"/>
        <v>-2.5779750401481918E-3</v>
      </c>
      <c r="T227" s="275">
        <f t="shared" si="75"/>
        <v>-2.6335452612572911E-3</v>
      </c>
      <c r="U227" s="275">
        <f t="shared" si="75"/>
        <v>-2.6335452612572911E-3</v>
      </c>
      <c r="V227" s="275">
        <f t="shared" si="75"/>
        <v>-2.5779750401481918E-3</v>
      </c>
      <c r="W227" s="275">
        <f t="shared" si="75"/>
        <v>-2.5779750401481918E-3</v>
      </c>
      <c r="X227" s="275">
        <f t="shared" si="75"/>
        <v>-2.5393174950288189E-3</v>
      </c>
      <c r="Y227" s="275">
        <f t="shared" si="75"/>
        <v>-2.5393174950288189E-3</v>
      </c>
      <c r="Z227" s="267"/>
      <c r="AA227" s="267"/>
    </row>
    <row r="228" spans="2:27" x14ac:dyDescent="0.3">
      <c r="C228" s="32"/>
      <c r="E228" s="32"/>
      <c r="F228" s="191" t="s">
        <v>196</v>
      </c>
      <c r="G228" t="s">
        <v>269</v>
      </c>
      <c r="H228" s="267"/>
      <c r="I228" s="267"/>
      <c r="J228" s="275">
        <f t="shared" ref="J228:Y228" si="76">hundred * $H36 * J61 / $H49 * J111 / hours_in_year</f>
        <v>1.522510660780612E-3</v>
      </c>
      <c r="K228" s="275">
        <f t="shared" si="76"/>
        <v>1.522510660780612E-3</v>
      </c>
      <c r="L228" s="275">
        <f t="shared" si="76"/>
        <v>1.7332285381295473E-3</v>
      </c>
      <c r="M228" s="275">
        <f t="shared" si="76"/>
        <v>1.7332285381295473E-3</v>
      </c>
      <c r="N228" s="275">
        <f t="shared" si="76"/>
        <v>1.3943278040037073E-3</v>
      </c>
      <c r="O228" s="275">
        <f t="shared" si="76"/>
        <v>1.0203405671014823E-3</v>
      </c>
      <c r="P228" s="275">
        <f t="shared" si="76"/>
        <v>1.147127707799967E-3</v>
      </c>
      <c r="Q228" s="275">
        <f t="shared" si="76"/>
        <v>1.0392696802521244E-3</v>
      </c>
      <c r="R228" s="275">
        <f t="shared" si="76"/>
        <v>-1.0625177134120551E-3</v>
      </c>
      <c r="S228" s="275">
        <f t="shared" si="76"/>
        <v>-1.0400976148721677E-3</v>
      </c>
      <c r="T228" s="275">
        <f t="shared" si="76"/>
        <v>-1.0625177134120551E-3</v>
      </c>
      <c r="U228" s="275">
        <f t="shared" si="76"/>
        <v>-1.0625177134120551E-3</v>
      </c>
      <c r="V228" s="275">
        <f t="shared" si="76"/>
        <v>-1.0400976148721677E-3</v>
      </c>
      <c r="W228" s="275">
        <f t="shared" si="76"/>
        <v>-1.0400976148721677E-3</v>
      </c>
      <c r="X228" s="275">
        <f t="shared" si="76"/>
        <v>-1.0245010245835502E-3</v>
      </c>
      <c r="Y228" s="275">
        <f t="shared" si="76"/>
        <v>-1.0245010245835502E-3</v>
      </c>
      <c r="Z228" s="267"/>
      <c r="AA228" s="267"/>
    </row>
    <row r="229" spans="2:27" x14ac:dyDescent="0.3">
      <c r="C229" s="32"/>
      <c r="E229" s="32"/>
      <c r="F229" s="191" t="s">
        <v>197</v>
      </c>
      <c r="G229" t="s">
        <v>269</v>
      </c>
      <c r="H229" s="267"/>
      <c r="I229" s="267"/>
      <c r="J229" s="275">
        <f t="shared" ref="J229:Y229" si="77">hundred * $H37 * J62 / $H50 * J112 / hours_in_year</f>
        <v>2.4080830568202441E-2</v>
      </c>
      <c r="K229" s="275">
        <f t="shared" si="77"/>
        <v>2.4080830568202441E-2</v>
      </c>
      <c r="L229" s="275">
        <f t="shared" si="77"/>
        <v>2.7413655508508172E-2</v>
      </c>
      <c r="M229" s="275">
        <f t="shared" si="77"/>
        <v>2.7413655508508172E-2</v>
      </c>
      <c r="N229" s="275">
        <f t="shared" si="77"/>
        <v>2.2053422987220263E-2</v>
      </c>
      <c r="O229" s="275">
        <f t="shared" si="77"/>
        <v>1.6138243856786316E-2</v>
      </c>
      <c r="P229" s="275">
        <f t="shared" si="77"/>
        <v>1.8143576057101859E-2</v>
      </c>
      <c r="Q229" s="275">
        <f t="shared" si="77"/>
        <v>1.6437636680973991E-2</v>
      </c>
      <c r="R229" s="275">
        <f t="shared" si="77"/>
        <v>-1.6805339818948217E-2</v>
      </c>
      <c r="S229" s="275">
        <f t="shared" si="77"/>
        <v>-1.6450731731025455E-2</v>
      </c>
      <c r="T229" s="275">
        <f t="shared" si="77"/>
        <v>-1.6805339818948217E-2</v>
      </c>
      <c r="U229" s="275">
        <f t="shared" si="77"/>
        <v>-1.6805339818948217E-2</v>
      </c>
      <c r="V229" s="275">
        <f t="shared" si="77"/>
        <v>-1.6450731731025455E-2</v>
      </c>
      <c r="W229" s="275">
        <f t="shared" si="77"/>
        <v>-1.6450731731025455E-2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1.1732366653964189E-2</v>
      </c>
      <c r="K230" s="275">
        <f t="shared" si="78"/>
        <v>1.1732366653964189E-2</v>
      </c>
      <c r="L230" s="275">
        <f t="shared" si="78"/>
        <v>1.3356144707731788E-2</v>
      </c>
      <c r="M230" s="275">
        <f t="shared" si="78"/>
        <v>1.3356144707731788E-2</v>
      </c>
      <c r="N230" s="275">
        <f t="shared" si="78"/>
        <v>1.0744598020746106E-2</v>
      </c>
      <c r="O230" s="275">
        <f t="shared" si="78"/>
        <v>7.8626770593584142E-3</v>
      </c>
      <c r="P230" s="275">
        <f t="shared" si="78"/>
        <v>0</v>
      </c>
      <c r="Q230" s="275">
        <f t="shared" si="78"/>
        <v>8.0085435558227766E-3</v>
      </c>
      <c r="R230" s="275">
        <f t="shared" si="78"/>
        <v>-8.1876913647950834E-3</v>
      </c>
      <c r="S230" s="275">
        <f t="shared" si="78"/>
        <v>0</v>
      </c>
      <c r="T230" s="275">
        <f t="shared" si="78"/>
        <v>-8.1876913647950834E-3</v>
      </c>
      <c r="U230" s="275">
        <f t="shared" si="78"/>
        <v>-8.1876913647950834E-3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2.6931309571840888E-2</v>
      </c>
      <c r="K231" s="276">
        <f t="shared" si="79"/>
        <v>2.6931309571840888E-2</v>
      </c>
      <c r="L231" s="276">
        <f t="shared" si="79"/>
        <v>3.0658645303136049E-2</v>
      </c>
      <c r="M231" s="276">
        <f t="shared" si="79"/>
        <v>3.0658645303136049E-2</v>
      </c>
      <c r="N231" s="276">
        <f t="shared" si="79"/>
        <v>2.4663915138036525E-2</v>
      </c>
      <c r="O231" s="276">
        <f t="shared" si="79"/>
        <v>0</v>
      </c>
      <c r="P231" s="276">
        <f t="shared" si="79"/>
        <v>0</v>
      </c>
      <c r="Q231" s="276">
        <f t="shared" si="79"/>
        <v>1.8383380956523331E-2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169309195.73900744</v>
      </c>
    </row>
    <row r="21" spans="2:27" x14ac:dyDescent="0.3">
      <c r="C21" s="88"/>
      <c r="E21" t="s">
        <v>637</v>
      </c>
      <c r="G21" t="s">
        <v>357</v>
      </c>
      <c r="H21" s="120">
        <f>'Unit costs'!$H$123</f>
        <v>5346930993.6128578</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3.1664742997666258E-2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2.1347370422324121</v>
      </c>
      <c r="K42" s="101">
        <f t="shared" si="0"/>
        <v>0</v>
      </c>
      <c r="L42" s="101">
        <f t="shared" ref="L42:M42" si="1">L25 * $H$35 / days_in_year * hundred</f>
        <v>6.2593399282875311</v>
      </c>
      <c r="M42" s="101">
        <f t="shared" si="1"/>
        <v>0</v>
      </c>
      <c r="N42" s="101">
        <f t="shared" ref="N42:P42" si="2">N25 * $H$35 / days_in_year * hundred</f>
        <v>12.488244880854314</v>
      </c>
      <c r="O42" s="101">
        <f t="shared" si="2"/>
        <v>9.7484171632986403</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89.995785082793589</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56.323203629082776</v>
      </c>
      <c r="Y43" s="121">
        <f t="shared" si="13"/>
        <v>56.323203629082776</v>
      </c>
    </row>
    <row r="44" spans="2:27" x14ac:dyDescent="0.3">
      <c r="D44"/>
      <c r="E44" s="88"/>
      <c r="F44" s="37" t="s">
        <v>553</v>
      </c>
      <c r="G44" s="37" t="s">
        <v>269</v>
      </c>
      <c r="H44" s="269"/>
      <c r="I44" s="269"/>
      <c r="J44" s="270"/>
      <c r="K44" s="270"/>
      <c r="L44" s="270"/>
      <c r="M44" s="270"/>
      <c r="N44" s="270"/>
      <c r="O44" s="270"/>
      <c r="P44" s="270"/>
      <c r="Q44" s="277">
        <f t="shared" ref="Q44" si="14">Q27*$H$35/ten</f>
        <v>0.88081243240046181</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Mid West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0.55357336689290293</v>
      </c>
      <c r="K24" s="279">
        <f>'Initial unit rates'!K154</f>
        <v>0.55357336689290293</v>
      </c>
      <c r="L24" s="279">
        <f>'Initial unit rates'!L154</f>
        <v>0.63018879418243601</v>
      </c>
      <c r="M24" s="279">
        <f>'Initial unit rates'!M154</f>
        <v>0.63018879418243601</v>
      </c>
      <c r="N24" s="279">
        <f>'Initial unit rates'!N154</f>
        <v>0.50696704916271351</v>
      </c>
      <c r="O24" s="279">
        <f>'Initial unit rates'!O154</f>
        <v>0.37098811696870732</v>
      </c>
      <c r="P24" s="279">
        <f>'Initial unit rates'!P154</f>
        <v>0.41708696288365088</v>
      </c>
      <c r="Q24" s="279">
        <f>'Initial unit rates'!Q154</f>
        <v>1.1185937698635893</v>
      </c>
      <c r="R24" s="279">
        <f>'Initial unit rates'!R154</f>
        <v>-0.38632340853054598</v>
      </c>
      <c r="S24" s="279">
        <f>'Initial unit rates'!S154</f>
        <v>-0.37817163018540606</v>
      </c>
      <c r="T24" s="279">
        <f>'Initial unit rates'!T154</f>
        <v>-0.38632340853054598</v>
      </c>
      <c r="U24" s="279">
        <f>'Initial unit rates'!U154</f>
        <v>-0.38632340853054598</v>
      </c>
      <c r="V24" s="279">
        <f>'Initial unit rates'!V154</f>
        <v>-0.37817163018540606</v>
      </c>
      <c r="W24" s="279">
        <f>'Initial unit rates'!W154</f>
        <v>-0.37817163018540606</v>
      </c>
      <c r="X24" s="279">
        <f>'Initial unit rates'!X154</f>
        <v>-0.37250082785835215</v>
      </c>
      <c r="Y24" s="279">
        <f>'Initial unit rates'!Y154</f>
        <v>-0.37250082785835215</v>
      </c>
      <c r="Z24" s="267"/>
      <c r="AA24" s="267"/>
    </row>
    <row r="25" spans="3:27" x14ac:dyDescent="0.3">
      <c r="D25"/>
      <c r="F25" t="s">
        <v>193</v>
      </c>
      <c r="G25" t="s">
        <v>269</v>
      </c>
      <c r="H25" s="267"/>
      <c r="I25" s="267"/>
      <c r="J25" s="279">
        <f>'Initial unit rates'!J155</f>
        <v>0.13105694753304226</v>
      </c>
      <c r="K25" s="279">
        <f>'Initial unit rates'!K155</f>
        <v>0.13105694753304226</v>
      </c>
      <c r="L25" s="279">
        <f>'Initial unit rates'!L155</f>
        <v>0.1491954358256854</v>
      </c>
      <c r="M25" s="279">
        <f>'Initial unit rates'!M155</f>
        <v>0.1491954358256854</v>
      </c>
      <c r="N25" s="279">
        <f>'Initial unit rates'!N155</f>
        <v>0.12002303206171606</v>
      </c>
      <c r="O25" s="279">
        <f>'Initial unit rates'!O155</f>
        <v>8.783039988691578E-2</v>
      </c>
      <c r="P25" s="279">
        <f>'Initial unit rates'!P155</f>
        <v>9.8744172824220766E-2</v>
      </c>
      <c r="Q25" s="279">
        <f>'Initial unit rates'!Q155</f>
        <v>0.26482394886631572</v>
      </c>
      <c r="R25" s="279">
        <f>'Initial unit rates'!R155</f>
        <v>-9.1460987306437772E-2</v>
      </c>
      <c r="S25" s="279">
        <f>'Initial unit rates'!S155</f>
        <v>-8.9531076565109266E-2</v>
      </c>
      <c r="T25" s="279">
        <f>'Initial unit rates'!T155</f>
        <v>-9.1460987306437772E-2</v>
      </c>
      <c r="U25" s="279">
        <f>'Initial unit rates'!U155</f>
        <v>-9.1460987306437772E-2</v>
      </c>
      <c r="V25" s="279">
        <f>'Initial unit rates'!V155</f>
        <v>-8.9531076565109266E-2</v>
      </c>
      <c r="W25" s="279">
        <f>'Initial unit rates'!W155</f>
        <v>-8.9531076565109266E-2</v>
      </c>
      <c r="X25" s="279">
        <f>'Initial unit rates'!X155</f>
        <v>-8.8188529962445958E-2</v>
      </c>
      <c r="Y25" s="279">
        <f>'Initial unit rates'!Y155</f>
        <v>-8.8188529962445958E-2</v>
      </c>
      <c r="Z25" s="267"/>
      <c r="AA25" s="267"/>
    </row>
    <row r="26" spans="3:27" x14ac:dyDescent="0.3">
      <c r="D26"/>
      <c r="F26" t="s">
        <v>194</v>
      </c>
      <c r="G26" t="s">
        <v>269</v>
      </c>
      <c r="H26" s="267"/>
      <c r="I26" s="267"/>
      <c r="J26" s="279">
        <f>'Initial unit rates'!J156</f>
        <v>0.14226043950146991</v>
      </c>
      <c r="K26" s="279">
        <f>'Initial unit rates'!K156</f>
        <v>0.14226043950146991</v>
      </c>
      <c r="L26" s="279">
        <f>'Initial unit rates'!L156</f>
        <v>0.16194950875705522</v>
      </c>
      <c r="M26" s="279">
        <f>'Initial unit rates'!M156</f>
        <v>0.16194950875705522</v>
      </c>
      <c r="N26" s="279">
        <f>'Initial unit rates'!N156</f>
        <v>0.13028328228912769</v>
      </c>
      <c r="O26" s="279">
        <f>'Initial unit rates'!O156</f>
        <v>9.5338641138061661E-2</v>
      </c>
      <c r="P26" s="279">
        <f>'Initial unit rates'!P156</f>
        <v>0.1071853853504493</v>
      </c>
      <c r="Q26" s="279">
        <f>'Initial unit rates'!Q156</f>
        <v>0.28953178204255825</v>
      </c>
      <c r="R26" s="279">
        <f>'Initial unit rates'!R156</f>
        <v>-9.9279591783348831E-2</v>
      </c>
      <c r="S26" s="279">
        <f>'Initial unit rates'!S156</f>
        <v>-9.7184701314525848E-2</v>
      </c>
      <c r="T26" s="279">
        <f>'Initial unit rates'!T156</f>
        <v>-9.9279591783348831E-2</v>
      </c>
      <c r="U26" s="279">
        <f>'Initial unit rates'!U156</f>
        <v>-9.9279591783348831E-2</v>
      </c>
      <c r="V26" s="279">
        <f>'Initial unit rates'!V156</f>
        <v>-9.7184701314525848E-2</v>
      </c>
      <c r="W26" s="279">
        <f>'Initial unit rates'!W156</f>
        <v>-9.7184701314525848E-2</v>
      </c>
      <c r="X26" s="279">
        <f>'Initial unit rates'!X156</f>
        <v>-9.5727386205779461E-2</v>
      </c>
      <c r="Y26" s="279">
        <f>'Initial unit rates'!Y156</f>
        <v>-9.5727386205779461E-2</v>
      </c>
      <c r="Z26" s="267"/>
      <c r="AA26" s="267"/>
    </row>
    <row r="27" spans="3:27" x14ac:dyDescent="0.3">
      <c r="D27"/>
      <c r="F27" t="s">
        <v>195</v>
      </c>
      <c r="G27" t="s">
        <v>269</v>
      </c>
      <c r="H27" s="267"/>
      <c r="I27" s="267"/>
      <c r="J27" s="279">
        <f>'Initial unit rates'!J157</f>
        <v>0.27423376220104084</v>
      </c>
      <c r="K27" s="279">
        <f>'Initial unit rates'!K157</f>
        <v>0.27423376220104084</v>
      </c>
      <c r="L27" s="279">
        <f>'Initial unit rates'!L157</f>
        <v>0.31218814751798074</v>
      </c>
      <c r="M27" s="279">
        <f>'Initial unit rates'!M157</f>
        <v>0.31218814751798074</v>
      </c>
      <c r="N27" s="279">
        <f>'Initial unit rates'!N157</f>
        <v>0.25114553827649716</v>
      </c>
      <c r="O27" s="279">
        <f>'Initial unit rates'!O157</f>
        <v>0.18378316792811136</v>
      </c>
      <c r="P27" s="279">
        <f>'Initial unit rates'!P157</f>
        <v>0.15338619944671925</v>
      </c>
      <c r="Q27" s="279">
        <f>'Initial unit rates'!Q157</f>
        <v>0.55812698276868533</v>
      </c>
      <c r="R27" s="279">
        <f>'Initial unit rates'!R157</f>
        <v>-0.19138009175242268</v>
      </c>
      <c r="S27" s="279">
        <f>'Initial unit rates'!S157</f>
        <v>-0.18734179623838068</v>
      </c>
      <c r="T27" s="279">
        <f>'Initial unit rates'!T157</f>
        <v>-0.19138009175242268</v>
      </c>
      <c r="U27" s="279">
        <f>'Initial unit rates'!U157</f>
        <v>-0.19138009175242268</v>
      </c>
      <c r="V27" s="279">
        <f>'Initial unit rates'!V157</f>
        <v>-0.18734179623838068</v>
      </c>
      <c r="W27" s="279">
        <f>'Initial unit rates'!W157</f>
        <v>-0.18734179623838068</v>
      </c>
      <c r="X27" s="279">
        <f>'Initial unit rates'!X157</f>
        <v>-0.13698938437423139</v>
      </c>
      <c r="Y27" s="279">
        <f>'Initial unit rates'!Y157</f>
        <v>-0.13698938437423139</v>
      </c>
      <c r="Z27" s="267"/>
      <c r="AA27" s="267"/>
    </row>
    <row r="28" spans="3:27" x14ac:dyDescent="0.3">
      <c r="D28"/>
      <c r="F28" t="s">
        <v>196</v>
      </c>
      <c r="G28" t="s">
        <v>269</v>
      </c>
      <c r="H28" s="267"/>
      <c r="I28" s="267"/>
      <c r="J28" s="279">
        <f>'Initial unit rates'!J158</f>
        <v>0.27415262049803912</v>
      </c>
      <c r="K28" s="279">
        <f>'Initial unit rates'!K158</f>
        <v>0.27415262049803912</v>
      </c>
      <c r="L28" s="279">
        <f>'Initial unit rates'!L158</f>
        <v>0.31209577567527524</v>
      </c>
      <c r="M28" s="279">
        <f>'Initial unit rates'!M158</f>
        <v>0.31209577567527524</v>
      </c>
      <c r="N28" s="279">
        <f>'Initial unit rates'!N158</f>
        <v>0.25107122803652715</v>
      </c>
      <c r="O28" s="279">
        <f>'Initial unit rates'!O158</f>
        <v>0.18372878921445829</v>
      </c>
      <c r="P28" s="279">
        <f>'Initial unit rates'!P158</f>
        <v>0.1533408147452143</v>
      </c>
      <c r="Q28" s="279">
        <f>'Initial unit rates'!Q158</f>
        <v>0.55397429071079662</v>
      </c>
      <c r="R28" s="279">
        <f>'Initial unit rates'!R158</f>
        <v>-0.19132346522168195</v>
      </c>
      <c r="S28" s="279">
        <f>'Initial unit rates'!S158</f>
        <v>-0.18728636457938957</v>
      </c>
      <c r="T28" s="279">
        <f>'Initial unit rates'!T158</f>
        <v>-0.19132346522168195</v>
      </c>
      <c r="U28" s="279">
        <f>'Initial unit rates'!U158</f>
        <v>-0.19132346522168195</v>
      </c>
      <c r="V28" s="279">
        <f>'Initial unit rates'!V158</f>
        <v>-0.18728636457938957</v>
      </c>
      <c r="W28" s="279">
        <f>'Initial unit rates'!W158</f>
        <v>-0.18728636457938957</v>
      </c>
      <c r="X28" s="279">
        <f>'Initial unit rates'!X158</f>
        <v>-0.13694885124712089</v>
      </c>
      <c r="Y28" s="279">
        <f>'Initial unit rates'!Y158</f>
        <v>-0.13694885124712089</v>
      </c>
      <c r="Z28" s="267"/>
      <c r="AA28" s="267"/>
    </row>
    <row r="29" spans="3:27" x14ac:dyDescent="0.3">
      <c r="D29"/>
      <c r="F29" t="s">
        <v>197</v>
      </c>
      <c r="G29" t="s">
        <v>269</v>
      </c>
      <c r="H29" s="267"/>
      <c r="I29" s="267"/>
      <c r="J29" s="279">
        <f>'Initial unit rates'!J159</f>
        <v>1.0729868042600121</v>
      </c>
      <c r="K29" s="279">
        <f>'Initial unit rates'!K159</f>
        <v>1.0729868042600121</v>
      </c>
      <c r="L29" s="279">
        <f>'Initial unit rates'!L159</f>
        <v>1.2214898707023609</v>
      </c>
      <c r="M29" s="279">
        <f>'Initial unit rates'!M159</f>
        <v>1.2214898707023609</v>
      </c>
      <c r="N29" s="279">
        <f>'Initial unit rates'!N159</f>
        <v>0.98265015349170026</v>
      </c>
      <c r="O29" s="279">
        <f>'Initial unit rates'!O159</f>
        <v>0.71908328299635216</v>
      </c>
      <c r="P29" s="279">
        <f>'Initial unit rates'!P159</f>
        <v>0.63909862674979134</v>
      </c>
      <c r="Q29" s="279">
        <f>'Initial unit rates'!Q159</f>
        <v>2.1837679022659073</v>
      </c>
      <c r="R29" s="279">
        <f>'Initial unit rates'!R159</f>
        <v>-0.748807555277891</v>
      </c>
      <c r="S29" s="279">
        <f>'Initial unit rates'!S159</f>
        <v>-0.73300702888211888</v>
      </c>
      <c r="T29" s="279">
        <f>'Initial unit rates'!T159</f>
        <v>-0.748807555277891</v>
      </c>
      <c r="U29" s="279">
        <f>'Initial unit rates'!U159</f>
        <v>-0.748807555277891</v>
      </c>
      <c r="V29" s="279">
        <f>'Initial unit rates'!V159</f>
        <v>-0.73300702888211888</v>
      </c>
      <c r="W29" s="279">
        <f>'Initial unit rates'!W159</f>
        <v>-0.73300702888211888</v>
      </c>
      <c r="X29" s="279">
        <f>'Initial unit rates'!X159</f>
        <v>0</v>
      </c>
      <c r="Y29" s="279">
        <f>'Initial unit rates'!Y159</f>
        <v>0</v>
      </c>
      <c r="Z29" s="267"/>
      <c r="AA29" s="267"/>
    </row>
    <row r="30" spans="3:27" x14ac:dyDescent="0.3">
      <c r="D30"/>
      <c r="F30" t="s">
        <v>198</v>
      </c>
      <c r="G30" t="s">
        <v>269</v>
      </c>
      <c r="H30" s="267"/>
      <c r="I30" s="267"/>
      <c r="J30" s="279">
        <f>'Initial unit rates'!J160</f>
        <v>0.30586911035366032</v>
      </c>
      <c r="K30" s="279">
        <f>'Initial unit rates'!K160</f>
        <v>0.30586911035366032</v>
      </c>
      <c r="L30" s="279">
        <f>'Initial unit rates'!L160</f>
        <v>0.34820187776251721</v>
      </c>
      <c r="M30" s="279">
        <f>'Initial unit rates'!M160</f>
        <v>0.34820187776251721</v>
      </c>
      <c r="N30" s="279">
        <f>'Initial unit rates'!N160</f>
        <v>0.28011745069379268</v>
      </c>
      <c r="O30" s="279">
        <f>'Initial unit rates'!O160</f>
        <v>0.20498422083761733</v>
      </c>
      <c r="P30" s="279">
        <f>'Initial unit rates'!P160</f>
        <v>0</v>
      </c>
      <c r="Q30" s="279">
        <f>'Initial unit rates'!Q160</f>
        <v>0.62251198508037886</v>
      </c>
      <c r="R30" s="279">
        <f>'Initial unit rates'!R160</f>
        <v>-0.21345751862894888</v>
      </c>
      <c r="S30" s="279">
        <f>'Initial unit rates'!S160</f>
        <v>0</v>
      </c>
      <c r="T30" s="279">
        <f>'Initial unit rates'!T160</f>
        <v>-0.21345751862894888</v>
      </c>
      <c r="U30" s="279">
        <f>'Initial unit rates'!U160</f>
        <v>-0.21345751862894888</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0.20422982010942076</v>
      </c>
      <c r="K31" s="279">
        <f>'Initial unit rates'!K161</f>
        <v>0.20422982010942076</v>
      </c>
      <c r="L31" s="279">
        <f>'Initial unit rates'!L161</f>
        <v>0.23249554940339334</v>
      </c>
      <c r="M31" s="279">
        <f>'Initial unit rates'!M161</f>
        <v>0.23249554940339334</v>
      </c>
      <c r="N31" s="279">
        <f>'Initial unit rates'!N161</f>
        <v>0.18703535148925576</v>
      </c>
      <c r="O31" s="279">
        <f>'Initial unit rates'!O161</f>
        <v>0</v>
      </c>
      <c r="P31" s="279">
        <f>'Initial unit rates'!P161</f>
        <v>0</v>
      </c>
      <c r="Q31" s="279">
        <f>'Initial unit rates'!Q161</f>
        <v>0.41565331844697917</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0.47513490875455544</v>
      </c>
      <c r="K36" s="278">
        <f>'Initial unit rates'!K164</f>
        <v>0.47513490875455544</v>
      </c>
      <c r="L36" s="278">
        <f>'Initial unit rates'!L164</f>
        <v>0.54089432969404982</v>
      </c>
      <c r="M36" s="278">
        <f>'Initial unit rates'!M164</f>
        <v>0.54089432969404982</v>
      </c>
      <c r="N36" s="278">
        <f>'Initial unit rates'!N164</f>
        <v>0.43513246310510006</v>
      </c>
      <c r="O36" s="278">
        <f>'Initial unit rates'!O164</f>
        <v>0.31842103621118212</v>
      </c>
      <c r="P36" s="278">
        <f>'Initial unit rates'!P164</f>
        <v>0.35798791615416992</v>
      </c>
      <c r="Q36" s="278">
        <f>'Initial unit rates'!Q164</f>
        <v>0.75474446794704952</v>
      </c>
      <c r="R36" s="278">
        <f>'Initial unit rates'!R164</f>
        <v>-0.33158339696176425</v>
      </c>
      <c r="S36" s="278">
        <f>'Initial unit rates'!S164</f>
        <v>-0.32458668308091965</v>
      </c>
      <c r="T36" s="278">
        <f>'Initial unit rates'!T164</f>
        <v>-0.33158339696176425</v>
      </c>
      <c r="U36" s="278">
        <f>'Initial unit rates'!U164</f>
        <v>-0.33158339696176425</v>
      </c>
      <c r="V36" s="278">
        <f>'Initial unit rates'!V164</f>
        <v>-0.32458668308091965</v>
      </c>
      <c r="W36" s="278">
        <f>'Initial unit rates'!W164</f>
        <v>-0.32458668308091965</v>
      </c>
      <c r="X36" s="278">
        <f>'Initial unit rates'!X164</f>
        <v>-0.31971940385946263</v>
      </c>
      <c r="Y36" s="278">
        <f>'Initial unit rates'!Y164</f>
        <v>-0.31971940385946263</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0.38867054526989631</v>
      </c>
      <c r="K38" s="279">
        <f>'Initial unit rates'!K166</f>
        <v>0.38867054526989631</v>
      </c>
      <c r="L38" s="279">
        <f>'Initial unit rates'!L166</f>
        <v>0.44246316189783819</v>
      </c>
      <c r="M38" s="279">
        <f>'Initial unit rates'!M166</f>
        <v>0.44246316189783819</v>
      </c>
      <c r="N38" s="279">
        <f>'Initial unit rates'!N166</f>
        <v>0.35594768682226569</v>
      </c>
      <c r="O38" s="279">
        <f>'Initial unit rates'!O166</f>
        <v>0.2604752365891469</v>
      </c>
      <c r="P38" s="279">
        <f>'Initial unit rates'!P166</f>
        <v>0.29284179294759333</v>
      </c>
      <c r="Q38" s="279">
        <f>'Initial unit rates'!Q166</f>
        <v>0.78537819279246834</v>
      </c>
      <c r="R38" s="279">
        <f>'Initial unit rates'!R166</f>
        <v>-0.27124232996769421</v>
      </c>
      <c r="S38" s="279">
        <f>'Initial unit rates'!S166</f>
        <v>-0.26551886795920154</v>
      </c>
      <c r="T38" s="279">
        <f>'Initial unit rates'!T166</f>
        <v>-0.27124232996769421</v>
      </c>
      <c r="U38" s="279">
        <f>'Initial unit rates'!U166</f>
        <v>-0.27124232996769421</v>
      </c>
      <c r="V38" s="279">
        <f>'Initial unit rates'!V166</f>
        <v>-0.26551886795920154</v>
      </c>
      <c r="W38" s="279">
        <f>'Initial unit rates'!W166</f>
        <v>-0.26551886795920154</v>
      </c>
      <c r="X38" s="279">
        <f>'Initial unit rates'!X166</f>
        <v>-0.26153732917068495</v>
      </c>
      <c r="Y38" s="279">
        <f>'Initial unit rates'!Y166</f>
        <v>-0.26153732917068495</v>
      </c>
      <c r="Z38" s="267"/>
      <c r="AA38" s="267"/>
    </row>
    <row r="39" spans="4:27" x14ac:dyDescent="0.3">
      <c r="D39"/>
      <c r="F39" t="s">
        <v>193</v>
      </c>
      <c r="G39" t="s">
        <v>269</v>
      </c>
      <c r="H39" s="267"/>
      <c r="I39" s="267"/>
      <c r="J39" s="279">
        <f>'Initial unit rates'!J167</f>
        <v>9.2016665369904688E-2</v>
      </c>
      <c r="K39" s="279">
        <f>'Initial unit rates'!K167</f>
        <v>9.2016665369904688E-2</v>
      </c>
      <c r="L39" s="279">
        <f>'Initial unit rates'!L167</f>
        <v>0.10475191702162864</v>
      </c>
      <c r="M39" s="279">
        <f>'Initial unit rates'!M167</f>
        <v>0.10475191702162864</v>
      </c>
      <c r="N39" s="279">
        <f>'Initial unit rates'!N167</f>
        <v>8.4269620083435942E-2</v>
      </c>
      <c r="O39" s="279">
        <f>'Initial unit rates'!O167</f>
        <v>6.1666784308871778E-2</v>
      </c>
      <c r="P39" s="279">
        <f>'Initial unit rates'!P167</f>
        <v>6.9329476071488344E-2</v>
      </c>
      <c r="Q39" s="279">
        <f>'Initial unit rates'!Q167</f>
        <v>0.18593609223673377</v>
      </c>
      <c r="R39" s="279">
        <f>'Initial unit rates'!R167</f>
        <v>-6.4215863575303761E-2</v>
      </c>
      <c r="S39" s="279">
        <f>'Initial unit rates'!S167</f>
        <v>-6.286084994022853E-2</v>
      </c>
      <c r="T39" s="279">
        <f>'Initial unit rates'!T167</f>
        <v>-6.4215863575303761E-2</v>
      </c>
      <c r="U39" s="279">
        <f>'Initial unit rates'!U167</f>
        <v>-6.4215863575303761E-2</v>
      </c>
      <c r="V39" s="279">
        <f>'Initial unit rates'!V167</f>
        <v>-6.286084994022853E-2</v>
      </c>
      <c r="W39" s="279">
        <f>'Initial unit rates'!W167</f>
        <v>-6.286084994022853E-2</v>
      </c>
      <c r="X39" s="279">
        <f>'Initial unit rates'!X167</f>
        <v>-6.1918231759306649E-2</v>
      </c>
      <c r="Y39" s="279">
        <f>'Initial unit rates'!Y167</f>
        <v>-6.1918231759306649E-2</v>
      </c>
      <c r="Z39" s="267"/>
      <c r="AA39" s="267"/>
    </row>
    <row r="40" spans="4:27" x14ac:dyDescent="0.3">
      <c r="D40"/>
      <c r="F40" t="s">
        <v>194</v>
      </c>
      <c r="G40" t="s">
        <v>269</v>
      </c>
      <c r="H40" s="267"/>
      <c r="I40" s="267"/>
      <c r="J40" s="279">
        <f>'Initial unit rates'!J168</f>
        <v>9.9882772362617223E-2</v>
      </c>
      <c r="K40" s="279">
        <f>'Initial unit rates'!K168</f>
        <v>9.9882772362617223E-2</v>
      </c>
      <c r="L40" s="279">
        <f>'Initial unit rates'!L168</f>
        <v>0.11370670563162073</v>
      </c>
      <c r="M40" s="279">
        <f>'Initial unit rates'!M168</f>
        <v>0.11370670563162073</v>
      </c>
      <c r="N40" s="279">
        <f>'Initial unit rates'!N168</f>
        <v>9.1473465660178027E-2</v>
      </c>
      <c r="O40" s="279">
        <f>'Initial unit rates'!O168</f>
        <v>6.6938411152988694E-2</v>
      </c>
      <c r="P40" s="279">
        <f>'Initial unit rates'!P168</f>
        <v>7.5256153313428442E-2</v>
      </c>
      <c r="Q40" s="279">
        <f>'Initial unit rates'!Q168</f>
        <v>0.20328376025578734</v>
      </c>
      <c r="R40" s="279">
        <f>'Initial unit rates'!R168</f>
        <v>-6.9705400187852873E-2</v>
      </c>
      <c r="S40" s="279">
        <f>'Initial unit rates'!S168</f>
        <v>-6.8234552293980733E-2</v>
      </c>
      <c r="T40" s="279">
        <f>'Initial unit rates'!T168</f>
        <v>-6.9705400187852873E-2</v>
      </c>
      <c r="U40" s="279">
        <f>'Initial unit rates'!U168</f>
        <v>-6.9705400187852873E-2</v>
      </c>
      <c r="V40" s="279">
        <f>'Initial unit rates'!V168</f>
        <v>-6.8234552293980733E-2</v>
      </c>
      <c r="W40" s="279">
        <f>'Initial unit rates'!W168</f>
        <v>-6.8234552293980733E-2</v>
      </c>
      <c r="X40" s="279">
        <f>'Initial unit rates'!X168</f>
        <v>-6.7211353759113163E-2</v>
      </c>
      <c r="Y40" s="279">
        <f>'Initial unit rates'!Y168</f>
        <v>-6.7211353759113163E-2</v>
      </c>
      <c r="Z40" s="267"/>
      <c r="AA40" s="267"/>
    </row>
    <row r="41" spans="4:27" x14ac:dyDescent="0.3">
      <c r="D41"/>
      <c r="F41" t="s">
        <v>195</v>
      </c>
      <c r="G41" t="s">
        <v>269</v>
      </c>
      <c r="H41" s="267"/>
      <c r="I41" s="267"/>
      <c r="J41" s="279">
        <f>'Initial unit rates'!J169</f>
        <v>0.19254283580213205</v>
      </c>
      <c r="K41" s="279">
        <f>'Initial unit rates'!K169</f>
        <v>0.19254283580213205</v>
      </c>
      <c r="L41" s="279">
        <f>'Initial unit rates'!L169</f>
        <v>0.21919106803071167</v>
      </c>
      <c r="M41" s="279">
        <f>'Initial unit rates'!M169</f>
        <v>0.21919106803071167</v>
      </c>
      <c r="N41" s="279">
        <f>'Initial unit rates'!N169</f>
        <v>0.17633231499540772</v>
      </c>
      <c r="O41" s="279">
        <f>'Initial unit rates'!O169</f>
        <v>0.12903638137610651</v>
      </c>
      <c r="P41" s="279">
        <f>'Initial unit rates'!P169</f>
        <v>0.14507039430105628</v>
      </c>
      <c r="Q41" s="279">
        <f>'Initial unit rates'!Q169</f>
        <v>0.39186769396099724</v>
      </c>
      <c r="R41" s="279">
        <f>'Initial unit rates'!R169</f>
        <v>-0.13437027332568108</v>
      </c>
      <c r="S41" s="279">
        <f>'Initial unit rates'!S169</f>
        <v>-0.13153493728302906</v>
      </c>
      <c r="T41" s="279">
        <f>'Initial unit rates'!T169</f>
        <v>-0.13437027332568108</v>
      </c>
      <c r="U41" s="279">
        <f>'Initial unit rates'!U169</f>
        <v>-0.13437027332568108</v>
      </c>
      <c r="V41" s="279">
        <f>'Initial unit rates'!V169</f>
        <v>-0.13153493728302906</v>
      </c>
      <c r="W41" s="279">
        <f>'Initial unit rates'!W169</f>
        <v>-0.13153493728302906</v>
      </c>
      <c r="X41" s="279">
        <f>'Initial unit rates'!X169</f>
        <v>-0.1295625296011842</v>
      </c>
      <c r="Y41" s="279">
        <f>'Initial unit rates'!Y169</f>
        <v>-0.1295625296011842</v>
      </c>
      <c r="Z41" s="267"/>
      <c r="AA41" s="267"/>
    </row>
    <row r="42" spans="4:27" x14ac:dyDescent="0.3">
      <c r="D42"/>
      <c r="F42" t="s">
        <v>196</v>
      </c>
      <c r="G42" t="s">
        <v>269</v>
      </c>
      <c r="H42" s="267"/>
      <c r="I42" s="267"/>
      <c r="J42" s="279">
        <f>'Initial unit rates'!J170</f>
        <v>0.19248586523267197</v>
      </c>
      <c r="K42" s="279">
        <f>'Initial unit rates'!K170</f>
        <v>0.19248586523267197</v>
      </c>
      <c r="L42" s="279">
        <f>'Initial unit rates'!L170</f>
        <v>0.21912621264456209</v>
      </c>
      <c r="M42" s="279">
        <f>'Initial unit rates'!M170</f>
        <v>0.21912621264456209</v>
      </c>
      <c r="N42" s="279">
        <f>'Initial unit rates'!N170</f>
        <v>0.17628014087863178</v>
      </c>
      <c r="O42" s="279">
        <f>'Initial unit rates'!O170</f>
        <v>0.12899820142463009</v>
      </c>
      <c r="P42" s="279">
        <f>'Initial unit rates'!P170</f>
        <v>0.14502747012296002</v>
      </c>
      <c r="Q42" s="279">
        <f>'Initial unit rates'!Q170</f>
        <v>0.38895203872357709</v>
      </c>
      <c r="R42" s="279">
        <f>'Initial unit rates'!R170</f>
        <v>-0.13433051515468508</v>
      </c>
      <c r="S42" s="279">
        <f>'Initial unit rates'!S170</f>
        <v>-0.13149601804591651</v>
      </c>
      <c r="T42" s="279">
        <f>'Initial unit rates'!T170</f>
        <v>-0.13433051515468508</v>
      </c>
      <c r="U42" s="279">
        <f>'Initial unit rates'!U170</f>
        <v>-0.13433051515468508</v>
      </c>
      <c r="V42" s="279">
        <f>'Initial unit rates'!V170</f>
        <v>-0.13149601804591651</v>
      </c>
      <c r="W42" s="279">
        <f>'Initial unit rates'!W170</f>
        <v>-0.13149601804591651</v>
      </c>
      <c r="X42" s="279">
        <f>'Initial unit rates'!X170</f>
        <v>-0.12952419397025139</v>
      </c>
      <c r="Y42" s="279">
        <f>'Initial unit rates'!Y170</f>
        <v>-0.12952419397025139</v>
      </c>
      <c r="Z42" s="267"/>
      <c r="AA42" s="267"/>
    </row>
    <row r="43" spans="4:27" x14ac:dyDescent="0.3">
      <c r="D43"/>
      <c r="F43" t="s">
        <v>197</v>
      </c>
      <c r="G43" t="s">
        <v>269</v>
      </c>
      <c r="H43" s="267"/>
      <c r="I43" s="267"/>
      <c r="J43" s="279">
        <f>'Initial unit rates'!J171</f>
        <v>1.2286661000137842</v>
      </c>
      <c r="K43" s="279">
        <f>'Initial unit rates'!K171</f>
        <v>1.2286661000137842</v>
      </c>
      <c r="L43" s="279">
        <f>'Initial unit rates'!L171</f>
        <v>1.3987154265864843</v>
      </c>
      <c r="M43" s="279">
        <f>'Initial unit rates'!M171</f>
        <v>1.3987154265864843</v>
      </c>
      <c r="N43" s="279">
        <f>'Initial unit rates'!N171</f>
        <v>1.1252225348672809</v>
      </c>
      <c r="O43" s="279">
        <f>'Initial unit rates'!O171</f>
        <v>0.82341483548211325</v>
      </c>
      <c r="P43" s="279">
        <f>'Initial unit rates'!P171</f>
        <v>0.9257320577562983</v>
      </c>
      <c r="Q43" s="279">
        <f>'Initial unit rates'!Q171</f>
        <v>2.5006100551840018</v>
      </c>
      <c r="R43" s="279">
        <f>'Initial unit rates'!R171</f>
        <v>-0.85745179246509606</v>
      </c>
      <c r="S43" s="279">
        <f>'Initial unit rates'!S171</f>
        <v>-0.83935877299106176</v>
      </c>
      <c r="T43" s="279">
        <f>'Initial unit rates'!T171</f>
        <v>-0.85745179246509606</v>
      </c>
      <c r="U43" s="279">
        <f>'Initial unit rates'!U171</f>
        <v>-0.85745179246509606</v>
      </c>
      <c r="V43" s="279">
        <f>'Initial unit rates'!V171</f>
        <v>-0.83935877299106176</v>
      </c>
      <c r="W43" s="279">
        <f>'Initial unit rates'!W171</f>
        <v>-0.83935877299106176</v>
      </c>
      <c r="X43" s="279">
        <f>'Initial unit rates'!X171</f>
        <v>0</v>
      </c>
      <c r="Y43" s="279">
        <f>'Initial unit rates'!Y171</f>
        <v>0</v>
      </c>
      <c r="Z43" s="267"/>
      <c r="AA43" s="267"/>
    </row>
    <row r="44" spans="4:27" x14ac:dyDescent="0.3">
      <c r="D44"/>
      <c r="F44" t="s">
        <v>198</v>
      </c>
      <c r="G44" t="s">
        <v>269</v>
      </c>
      <c r="H44" s="267"/>
      <c r="I44" s="267"/>
      <c r="J44" s="279">
        <f>'Initial unit rates'!J172</f>
        <v>0.59861561418452336</v>
      </c>
      <c r="K44" s="279">
        <f>'Initial unit rates'!K172</f>
        <v>0.59861561418452336</v>
      </c>
      <c r="L44" s="279">
        <f>'Initial unit rates'!L172</f>
        <v>0.68146495955739517</v>
      </c>
      <c r="M44" s="279">
        <f>'Initial unit rates'!M172</f>
        <v>0.68146495955739517</v>
      </c>
      <c r="N44" s="279">
        <f>'Initial unit rates'!N172</f>
        <v>0.54821711024361042</v>
      </c>
      <c r="O44" s="279">
        <f>'Initial unit rates'!O172</f>
        <v>0.40117406793045207</v>
      </c>
      <c r="P44" s="279">
        <f>'Initial unit rates'!P172</f>
        <v>0</v>
      </c>
      <c r="Q44" s="279">
        <f>'Initial unit rates'!Q172</f>
        <v>1.2183165336808532</v>
      </c>
      <c r="R44" s="279">
        <f>'Initial unit rates'!R172</f>
        <v>-0.41775713627514871</v>
      </c>
      <c r="S44" s="279">
        <f>'Initial unit rates'!S172</f>
        <v>0</v>
      </c>
      <c r="T44" s="279">
        <f>'Initial unit rates'!T172</f>
        <v>-0.41775713627514871</v>
      </c>
      <c r="U44" s="279">
        <f>'Initial unit rates'!U172</f>
        <v>-0.41775713627514871</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1.3741048925277031</v>
      </c>
      <c r="K45" s="279">
        <f>'Initial unit rates'!K173</f>
        <v>1.3741048925277031</v>
      </c>
      <c r="L45" s="279">
        <f>'Initial unit rates'!L173</f>
        <v>1.5642831774270478</v>
      </c>
      <c r="M45" s="279">
        <f>'Initial unit rates'!M173</f>
        <v>1.5642831774270478</v>
      </c>
      <c r="N45" s="279">
        <f>'Initial unit rates'!N173</f>
        <v>1.2584165790251789</v>
      </c>
      <c r="O45" s="279">
        <f>'Initial unit rates'!O173</f>
        <v>0</v>
      </c>
      <c r="P45" s="279">
        <f>'Initial unit rates'!P173</f>
        <v>0</v>
      </c>
      <c r="Q45" s="279">
        <f>'Initial unit rates'!Q173</f>
        <v>2.7966104958000852</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0.88081243240046181</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0.10969044910655305</v>
      </c>
      <c r="K54" s="279">
        <f>'Initial unit rates'!K183</f>
        <v>0.10969044910655305</v>
      </c>
      <c r="L54" s="279">
        <f>'Initial unit rates'!L183</f>
        <v>0.12487178030940556</v>
      </c>
      <c r="M54" s="279">
        <f>'Initial unit rates'!M183</f>
        <v>0.12487178030940556</v>
      </c>
      <c r="N54" s="279">
        <f>'Initial unit rates'!N183</f>
        <v>0.10045541680772457</v>
      </c>
      <c r="O54" s="279">
        <f>'Initial unit rates'!O183</f>
        <v>7.3511219284082316E-2</v>
      </c>
      <c r="P54" s="279">
        <f>'Initial unit rates'!P183</f>
        <v>8.2645696146807224E-2</v>
      </c>
      <c r="Q54" s="279">
        <f>'Initial unit rates'!Q183</f>
        <v>6.5065188870685561E-2</v>
      </c>
      <c r="R54" s="279">
        <f>'Initial unit rates'!R183</f>
        <v>-7.6549904161643353E-2</v>
      </c>
      <c r="S54" s="279">
        <f>'Initial unit rates'!S183</f>
        <v>-7.4934630954562806E-2</v>
      </c>
      <c r="T54" s="279">
        <f>'Initial unit rates'!T183</f>
        <v>-7.6549904161643353E-2</v>
      </c>
      <c r="U54" s="279">
        <f>'Initial unit rates'!U183</f>
        <v>-7.6549904161643353E-2</v>
      </c>
      <c r="V54" s="279">
        <f>'Initial unit rates'!V183</f>
        <v>-7.4934630954562806E-2</v>
      </c>
      <c r="W54" s="279">
        <f>'Initial unit rates'!W183</f>
        <v>-7.4934630954562806E-2</v>
      </c>
      <c r="X54" s="279">
        <f>'Initial unit rates'!X183</f>
        <v>-7.381096263659373E-2</v>
      </c>
      <c r="Y54" s="279">
        <f>'Initial unit rates'!Y183</f>
        <v>-7.381096263659373E-2</v>
      </c>
      <c r="Z54" s="267"/>
      <c r="AA54" s="267"/>
    </row>
    <row r="55" spans="3:27" x14ac:dyDescent="0.3">
      <c r="D55"/>
      <c r="F55" t="s">
        <v>193</v>
      </c>
      <c r="G55" t="s">
        <v>269</v>
      </c>
      <c r="H55" s="267"/>
      <c r="I55" s="267"/>
      <c r="J55" s="279">
        <f>'Initial unit rates'!J184</f>
        <v>2.5968907272619132E-2</v>
      </c>
      <c r="K55" s="279">
        <f>'Initial unit rates'!K184</f>
        <v>2.5968907272619132E-2</v>
      </c>
      <c r="L55" s="279">
        <f>'Initial unit rates'!L184</f>
        <v>2.9563045007426198E-2</v>
      </c>
      <c r="M55" s="279">
        <f>'Initial unit rates'!M184</f>
        <v>2.9563045007426198E-2</v>
      </c>
      <c r="N55" s="279">
        <f>'Initial unit rates'!N184</f>
        <v>2.3782539185139107E-2</v>
      </c>
      <c r="O55" s="279">
        <f>'Initial unit rates'!O184</f>
        <v>1.7403575722724052E-2</v>
      </c>
      <c r="P55" s="279">
        <f>'Initial unit rates'!P184</f>
        <v>1.9566137591730169E-2</v>
      </c>
      <c r="Q55" s="279">
        <f>'Initial unit rates'!Q184</f>
        <v>1.5404001626585923E-2</v>
      </c>
      <c r="R55" s="279">
        <f>'Initial unit rates'!R184</f>
        <v>-1.812297587523358E-2</v>
      </c>
      <c r="S55" s="279">
        <f>'Initial unit rates'!S184</f>
        <v>-1.7740564457682777E-2</v>
      </c>
      <c r="T55" s="279">
        <f>'Initial unit rates'!T184</f>
        <v>-1.812297587523358E-2</v>
      </c>
      <c r="U55" s="279">
        <f>'Initial unit rates'!U184</f>
        <v>-1.812297587523358E-2</v>
      </c>
      <c r="V55" s="279">
        <f>'Initial unit rates'!V184</f>
        <v>-1.7740564457682777E-2</v>
      </c>
      <c r="W55" s="279">
        <f>'Initial unit rates'!W184</f>
        <v>-1.7740564457682777E-2</v>
      </c>
      <c r="X55" s="279">
        <f>'Initial unit rates'!X184</f>
        <v>-1.7474539123734395E-2</v>
      </c>
      <c r="Y55" s="279">
        <f>'Initial unit rates'!Y184</f>
        <v>-1.7474539123734395E-2</v>
      </c>
      <c r="Z55" s="267"/>
      <c r="AA55" s="267"/>
    </row>
    <row r="56" spans="3:27" x14ac:dyDescent="0.3">
      <c r="D56"/>
      <c r="F56" t="s">
        <v>194</v>
      </c>
      <c r="G56" t="s">
        <v>269</v>
      </c>
      <c r="H56" s="267"/>
      <c r="I56" s="267"/>
      <c r="J56" s="279">
        <f>'Initial unit rates'!J185</f>
        <v>2.0495720067508022E-2</v>
      </c>
      <c r="K56" s="279">
        <f>'Initial unit rates'!K185</f>
        <v>2.0495720067508022E-2</v>
      </c>
      <c r="L56" s="279">
        <f>'Initial unit rates'!L185</f>
        <v>2.33323600586848E-2</v>
      </c>
      <c r="M56" s="279">
        <f>'Initial unit rates'!M185</f>
        <v>2.33323600586848E-2</v>
      </c>
      <c r="N56" s="279">
        <f>'Initial unit rates'!N185</f>
        <v>1.8770149260269198E-2</v>
      </c>
      <c r="O56" s="279">
        <f>'Initial unit rates'!O185</f>
        <v>1.3735611300161391E-2</v>
      </c>
      <c r="P56" s="279">
        <f>'Initial unit rates'!P185</f>
        <v>1.5442393269480123E-2</v>
      </c>
      <c r="Q56" s="279">
        <f>'Initial unit rates'!Q185</f>
        <v>1.2150244782115955E-2</v>
      </c>
      <c r="R56" s="279">
        <f>'Initial unit rates'!R185</f>
        <v>-1.4303391222033741E-2</v>
      </c>
      <c r="S56" s="279">
        <f>'Initial unit rates'!S185</f>
        <v>-1.4001576544871556E-2</v>
      </c>
      <c r="T56" s="279">
        <f>'Initial unit rates'!T185</f>
        <v>-1.4303391222033741E-2</v>
      </c>
      <c r="U56" s="279">
        <f>'Initial unit rates'!U185</f>
        <v>-1.4303391222033741E-2</v>
      </c>
      <c r="V56" s="279">
        <f>'Initial unit rates'!V185</f>
        <v>-1.4001576544871556E-2</v>
      </c>
      <c r="W56" s="279">
        <f>'Initial unit rates'!W185</f>
        <v>-1.4001576544871556E-2</v>
      </c>
      <c r="X56" s="279">
        <f>'Initial unit rates'!X185</f>
        <v>-1.3791618508584824E-2</v>
      </c>
      <c r="Y56" s="279">
        <f>'Initial unit rates'!Y185</f>
        <v>-1.3791618508584824E-2</v>
      </c>
      <c r="Z56" s="267"/>
      <c r="AA56" s="267"/>
    </row>
    <row r="57" spans="3:27" x14ac:dyDescent="0.3">
      <c r="D57"/>
      <c r="F57" t="s">
        <v>195</v>
      </c>
      <c r="G57" t="s">
        <v>269</v>
      </c>
      <c r="H57" s="267"/>
      <c r="I57" s="267"/>
      <c r="J57" s="279">
        <f>'Initial unit rates'!J186</f>
        <v>3.9509356521241587E-2</v>
      </c>
      <c r="K57" s="279">
        <f>'Initial unit rates'!K186</f>
        <v>3.9509356521241587E-2</v>
      </c>
      <c r="L57" s="279">
        <f>'Initial unit rates'!L186</f>
        <v>4.4977513793329156E-2</v>
      </c>
      <c r="M57" s="279">
        <f>'Initial unit rates'!M186</f>
        <v>4.4977513793329156E-2</v>
      </c>
      <c r="N57" s="279">
        <f>'Initial unit rates'!N186</f>
        <v>3.6182994139178942E-2</v>
      </c>
      <c r="O57" s="279">
        <f>'Initial unit rates'!O186</f>
        <v>2.6477975016627641E-2</v>
      </c>
      <c r="P57" s="279">
        <f>'Initial unit rates'!P186</f>
        <v>2.209862852312099E-2</v>
      </c>
      <c r="Q57" s="279">
        <f>'Initial unit rates'!Q186</f>
        <v>2.3421882780200434E-2</v>
      </c>
      <c r="R57" s="279">
        <f>'Initial unit rates'!R186</f>
        <v>-2.757247763888095E-2</v>
      </c>
      <c r="S57" s="279">
        <f>'Initial unit rates'!S186</f>
        <v>-2.6990673064849511E-2</v>
      </c>
      <c r="T57" s="279">
        <f>'Initial unit rates'!T186</f>
        <v>-2.757247763888095E-2</v>
      </c>
      <c r="U57" s="279">
        <f>'Initial unit rates'!U186</f>
        <v>-2.757247763888095E-2</v>
      </c>
      <c r="V57" s="279">
        <f>'Initial unit rates'!V186</f>
        <v>-2.6990673064849511E-2</v>
      </c>
      <c r="W57" s="279">
        <f>'Initial unit rates'!W186</f>
        <v>-2.6990673064849511E-2</v>
      </c>
      <c r="X57" s="279">
        <f>'Initial unit rates'!X186</f>
        <v>-1.9736309575547832E-2</v>
      </c>
      <c r="Y57" s="279">
        <f>'Initial unit rates'!Y186</f>
        <v>-1.9736309575547832E-2</v>
      </c>
      <c r="Z57" s="267"/>
      <c r="AA57" s="267"/>
    </row>
    <row r="58" spans="3:27" x14ac:dyDescent="0.3">
      <c r="D58"/>
      <c r="F58" t="s">
        <v>196</v>
      </c>
      <c r="G58" t="s">
        <v>269</v>
      </c>
      <c r="H58" s="267"/>
      <c r="I58" s="267"/>
      <c r="J58" s="279">
        <f>'Initial unit rates'!J187</f>
        <v>5.4323285520320515E-2</v>
      </c>
      <c r="K58" s="279">
        <f>'Initial unit rates'!K187</f>
        <v>5.4323285520320515E-2</v>
      </c>
      <c r="L58" s="279">
        <f>'Initial unit rates'!L187</f>
        <v>6.1841713936180098E-2</v>
      </c>
      <c r="M58" s="279">
        <f>'Initial unit rates'!M187</f>
        <v>6.1841713936180098E-2</v>
      </c>
      <c r="N58" s="279">
        <f>'Initial unit rates'!N187</f>
        <v>4.9749712338289759E-2</v>
      </c>
      <c r="O58" s="279">
        <f>'Initial unit rates'!O187</f>
        <v>3.640582189828527E-2</v>
      </c>
      <c r="P58" s="279">
        <f>'Initial unit rates'!P187</f>
        <v>3.038445099007336E-2</v>
      </c>
      <c r="Q58" s="279">
        <f>'Initial unit rates'!Q187</f>
        <v>3.2222995358715083E-2</v>
      </c>
      <c r="R58" s="279">
        <f>'Initial unit rates'!R187</f>
        <v>-3.7910705391374797E-2</v>
      </c>
      <c r="S58" s="279">
        <f>'Initial unit rates'!S187</f>
        <v>-3.7110754727153132E-2</v>
      </c>
      <c r="T58" s="279">
        <f>'Initial unit rates'!T187</f>
        <v>-3.7910705391374797E-2</v>
      </c>
      <c r="U58" s="279">
        <f>'Initial unit rates'!U187</f>
        <v>-3.7910705391374797E-2</v>
      </c>
      <c r="V58" s="279">
        <f>'Initial unit rates'!V187</f>
        <v>-3.7110754727153132E-2</v>
      </c>
      <c r="W58" s="279">
        <f>'Initial unit rates'!W187</f>
        <v>-3.7110754727153132E-2</v>
      </c>
      <c r="X58" s="279">
        <f>'Initial unit rates'!X187</f>
        <v>-2.7136386785077116E-2</v>
      </c>
      <c r="Y58" s="279">
        <f>'Initial unit rates'!Y187</f>
        <v>-2.7136386785077116E-2</v>
      </c>
      <c r="Z58" s="267"/>
      <c r="AA58" s="267"/>
    </row>
    <row r="59" spans="3:27" x14ac:dyDescent="0.3">
      <c r="D59"/>
      <c r="F59" t="s">
        <v>197</v>
      </c>
      <c r="G59" t="s">
        <v>269</v>
      </c>
      <c r="H59" s="267"/>
      <c r="I59" s="267"/>
      <c r="J59" s="279">
        <f>'Initial unit rates'!J188</f>
        <v>0.15458715896920874</v>
      </c>
      <c r="K59" s="279">
        <f>'Initial unit rates'!K188</f>
        <v>0.15458715896920874</v>
      </c>
      <c r="L59" s="279">
        <f>'Initial unit rates'!L188</f>
        <v>0.17598226564563282</v>
      </c>
      <c r="M59" s="279">
        <f>'Initial unit rates'!M188</f>
        <v>0.17598226564563282</v>
      </c>
      <c r="N59" s="279">
        <f>'Initial unit rates'!N188</f>
        <v>0.1415721935123895</v>
      </c>
      <c r="O59" s="279">
        <f>'Initial unit rates'!O188</f>
        <v>0.10359963546552658</v>
      </c>
      <c r="P59" s="279">
        <f>'Initial unit rates'!P188</f>
        <v>9.2076100673491659E-2</v>
      </c>
      <c r="Q59" s="279">
        <f>'Initial unit rates'!Q188</f>
        <v>9.1642148480813451E-2</v>
      </c>
      <c r="R59" s="279">
        <f>'Initial unit rates'!R188</f>
        <v>-0.10788206539494148</v>
      </c>
      <c r="S59" s="279">
        <f>'Initial unit rates'!S188</f>
        <v>-0.10560565484073625</v>
      </c>
      <c r="T59" s="279">
        <f>'Initial unit rates'!T188</f>
        <v>-0.10788206539494148</v>
      </c>
      <c r="U59" s="279">
        <f>'Initial unit rates'!U188</f>
        <v>-0.10788206539494148</v>
      </c>
      <c r="V59" s="279">
        <f>'Initial unit rates'!V188</f>
        <v>-0.10560565484073625</v>
      </c>
      <c r="W59" s="279">
        <f>'Initial unit rates'!W188</f>
        <v>-0.10560565484073625</v>
      </c>
      <c r="X59" s="279">
        <f>'Initial unit rates'!X188</f>
        <v>0</v>
      </c>
      <c r="Y59" s="279">
        <f>'Initial unit rates'!Y188</f>
        <v>0</v>
      </c>
      <c r="Z59" s="267"/>
      <c r="AA59" s="267"/>
    </row>
    <row r="60" spans="3:27" x14ac:dyDescent="0.3">
      <c r="D60"/>
      <c r="F60" t="s">
        <v>198</v>
      </c>
      <c r="G60" t="s">
        <v>269</v>
      </c>
      <c r="H60" s="267"/>
      <c r="I60" s="267"/>
      <c r="J60" s="279">
        <f>'Initial unit rates'!J189</f>
        <v>4.4067118624651555E-2</v>
      </c>
      <c r="K60" s="279">
        <f>'Initial unit rates'!K189</f>
        <v>4.4067118624651555E-2</v>
      </c>
      <c r="L60" s="279">
        <f>'Initial unit rates'!L189</f>
        <v>5.01660773621289E-2</v>
      </c>
      <c r="M60" s="279">
        <f>'Initial unit rates'!M189</f>
        <v>5.01660773621289E-2</v>
      </c>
      <c r="N60" s="279">
        <f>'Initial unit rates'!N189</f>
        <v>4.0357030215590145E-2</v>
      </c>
      <c r="O60" s="279">
        <f>'Initial unit rates'!O189</f>
        <v>2.9532449240750717E-2</v>
      </c>
      <c r="P60" s="279">
        <f>'Initial unit rates'!P189</f>
        <v>0</v>
      </c>
      <c r="Q60" s="279">
        <f>'Initial unit rates'!Q189</f>
        <v>2.6123809086408805E-2</v>
      </c>
      <c r="R60" s="279">
        <f>'Initial unit rates'!R189</f>
        <v>-3.075321265318184E-2</v>
      </c>
      <c r="S60" s="279">
        <f>'Initial unit rates'!S189</f>
        <v>0</v>
      </c>
      <c r="T60" s="279">
        <f>'Initial unit rates'!T189</f>
        <v>-3.075321265318184E-2</v>
      </c>
      <c r="U60" s="279">
        <f>'Initial unit rates'!U189</f>
        <v>-3.075321265318184E-2</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2.9423761356768177E-2</v>
      </c>
      <c r="K61" s="279">
        <f>'Initial unit rates'!K190</f>
        <v>2.9423761356768177E-2</v>
      </c>
      <c r="L61" s="279">
        <f>'Initial unit rates'!L190</f>
        <v>3.3496056347163149E-2</v>
      </c>
      <c r="M61" s="279">
        <f>'Initial unit rates'!M190</f>
        <v>3.3496056347163149E-2</v>
      </c>
      <c r="N61" s="279">
        <f>'Initial unit rates'!N190</f>
        <v>2.6946523012900903E-2</v>
      </c>
      <c r="O61" s="279">
        <f>'Initial unit rates'!O190</f>
        <v>0</v>
      </c>
      <c r="P61" s="279">
        <f>'Initial unit rates'!P190</f>
        <v>0</v>
      </c>
      <c r="Q61" s="279">
        <f>'Initial unit rates'!Q190</f>
        <v>1.7442954027365631E-2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6.3994810232321064E-2</v>
      </c>
      <c r="K66" s="278">
        <f>'Initial unit rates'!K193</f>
        <v>6.3994810232321064E-2</v>
      </c>
      <c r="L66" s="278">
        <f>'Initial unit rates'!L193</f>
        <v>7.2851792926017789E-2</v>
      </c>
      <c r="M66" s="278">
        <f>'Initial unit rates'!M193</f>
        <v>7.2851792926017789E-2</v>
      </c>
      <c r="N66" s="278">
        <f>'Initial unit rates'!N193</f>
        <v>5.860697433351101E-2</v>
      </c>
      <c r="O66" s="278">
        <f>'Initial unit rates'!O193</f>
        <v>4.2887385058124852E-2</v>
      </c>
      <c r="P66" s="278">
        <f>'Initial unit rates'!P193</f>
        <v>4.8216555630065619E-2</v>
      </c>
      <c r="Q66" s="278">
        <f>'Initial unit rates'!Q193</f>
        <v>5.4796604497384105E-2</v>
      </c>
      <c r="R66" s="278">
        <f>'Initial unit rates'!R193</f>
        <v>-4.4660192660603039E-2</v>
      </c>
      <c r="S66" s="278">
        <f>'Initial unit rates'!S193</f>
        <v>-4.3717821622810495E-2</v>
      </c>
      <c r="T66" s="278">
        <f>'Initial unit rates'!T193</f>
        <v>-4.4660192660603039E-2</v>
      </c>
      <c r="U66" s="278">
        <f>'Initial unit rates'!U193</f>
        <v>-4.4660192660603039E-2</v>
      </c>
      <c r="V66" s="278">
        <f>'Initial unit rates'!V193</f>
        <v>-4.3717821622810495E-2</v>
      </c>
      <c r="W66" s="278">
        <f>'Initial unit rates'!W193</f>
        <v>-4.3717821622810495E-2</v>
      </c>
      <c r="X66" s="278">
        <f>'Initial unit rates'!X193</f>
        <v>-4.3062259161737421E-2</v>
      </c>
      <c r="Y66" s="278">
        <f>'Initial unit rates'!Y193</f>
        <v>-4.3062259161737421E-2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7.7014988825125086E-2</v>
      </c>
      <c r="K68" s="279">
        <f>'Initial unit rates'!K195</f>
        <v>7.7014988825125086E-2</v>
      </c>
      <c r="L68" s="279">
        <f>'Initial unit rates'!L195</f>
        <v>8.7673984776563463E-2</v>
      </c>
      <c r="M68" s="279">
        <f>'Initial unit rates'!M195</f>
        <v>8.7673984776563463E-2</v>
      </c>
      <c r="N68" s="279">
        <f>'Initial unit rates'!N195</f>
        <v>7.0530961135503251E-2</v>
      </c>
      <c r="O68" s="279">
        <f>'Initial unit rates'!O195</f>
        <v>5.1613114704137854E-2</v>
      </c>
      <c r="P68" s="279">
        <f>'Initial unit rates'!P195</f>
        <v>5.8026541207868841E-2</v>
      </c>
      <c r="Q68" s="279">
        <f>'Initial unit rates'!Q195</f>
        <v>4.5683054765441169E-2</v>
      </c>
      <c r="R68" s="279">
        <f>'Initial unit rates'!R195</f>
        <v>-5.3746612048661532E-2</v>
      </c>
      <c r="S68" s="279">
        <f>'Initial unit rates'!S195</f>
        <v>-5.2612509225616381E-2</v>
      </c>
      <c r="T68" s="279">
        <f>'Initial unit rates'!T195</f>
        <v>-5.3746612048661532E-2</v>
      </c>
      <c r="U68" s="279">
        <f>'Initial unit rates'!U195</f>
        <v>-5.3746612048661532E-2</v>
      </c>
      <c r="V68" s="279">
        <f>'Initial unit rates'!V195</f>
        <v>-5.2612509225616381E-2</v>
      </c>
      <c r="W68" s="279">
        <f>'Initial unit rates'!W195</f>
        <v>-5.2612509225616381E-2</v>
      </c>
      <c r="X68" s="279">
        <f>'Initial unit rates'!X195</f>
        <v>-5.1823568131324098E-2</v>
      </c>
      <c r="Y68" s="279">
        <f>'Initial unit rates'!Y195</f>
        <v>-5.1823568131324098E-2</v>
      </c>
      <c r="Z68" s="267"/>
      <c r="AA68" s="267"/>
    </row>
    <row r="69" spans="3:27" x14ac:dyDescent="0.3">
      <c r="D69"/>
      <c r="F69" t="s">
        <v>193</v>
      </c>
      <c r="G69" t="s">
        <v>269</v>
      </c>
      <c r="H69" s="267"/>
      <c r="I69" s="267"/>
      <c r="J69" s="279">
        <f>'Initial unit rates'!J196</f>
        <v>1.8233083369534577E-2</v>
      </c>
      <c r="K69" s="279">
        <f>'Initial unit rates'!K196</f>
        <v>1.8233083369534577E-2</v>
      </c>
      <c r="L69" s="279">
        <f>'Initial unit rates'!L196</f>
        <v>2.0756570872199839E-2</v>
      </c>
      <c r="M69" s="279">
        <f>'Initial unit rates'!M196</f>
        <v>2.0756570872199839E-2</v>
      </c>
      <c r="N69" s="279">
        <f>'Initial unit rates'!N196</f>
        <v>1.6698007935015052E-2</v>
      </c>
      <c r="O69" s="279">
        <f>'Initial unit rates'!O196</f>
        <v>1.2219260662346371E-2</v>
      </c>
      <c r="P69" s="279">
        <f>'Initial unit rates'!P196</f>
        <v>1.3737621463416319E-2</v>
      </c>
      <c r="Q69" s="279">
        <f>'Initial unit rates'!Q196</f>
        <v>1.0815335544677333E-2</v>
      </c>
      <c r="R69" s="279">
        <f>'Initial unit rates'!R196</f>
        <v>-1.2724360196148947E-2</v>
      </c>
      <c r="S69" s="279">
        <f>'Initial unit rates'!S196</f>
        <v>-1.245586452228525E-2</v>
      </c>
      <c r="T69" s="279">
        <f>'Initial unit rates'!T196</f>
        <v>-1.2724360196148947E-2</v>
      </c>
      <c r="U69" s="279">
        <f>'Initial unit rates'!U196</f>
        <v>-1.2724360196148947E-2</v>
      </c>
      <c r="V69" s="279">
        <f>'Initial unit rates'!V196</f>
        <v>-1.245586452228525E-2</v>
      </c>
      <c r="W69" s="279">
        <f>'Initial unit rates'!W196</f>
        <v>-1.245586452228525E-2</v>
      </c>
      <c r="X69" s="279">
        <f>'Initial unit rates'!X196</f>
        <v>-1.2269084923075725E-2</v>
      </c>
      <c r="Y69" s="279">
        <f>'Initial unit rates'!Y196</f>
        <v>-1.2269084923075725E-2</v>
      </c>
      <c r="Z69" s="267"/>
      <c r="AA69" s="267"/>
    </row>
    <row r="70" spans="3:27" x14ac:dyDescent="0.3">
      <c r="D70"/>
      <c r="F70" t="s">
        <v>194</v>
      </c>
      <c r="G70" t="s">
        <v>269</v>
      </c>
      <c r="H70" s="267"/>
      <c r="I70" s="267"/>
      <c r="J70" s="279">
        <f>'Initial unit rates'!J197</f>
        <v>1.4390292544328016E-2</v>
      </c>
      <c r="K70" s="279">
        <f>'Initial unit rates'!K197</f>
        <v>1.4390292544328016E-2</v>
      </c>
      <c r="L70" s="279">
        <f>'Initial unit rates'!L197</f>
        <v>1.6381931734438061E-2</v>
      </c>
      <c r="M70" s="279">
        <f>'Initial unit rates'!M197</f>
        <v>1.6381931734438061E-2</v>
      </c>
      <c r="N70" s="279">
        <f>'Initial unit rates'!N197</f>
        <v>1.3178748444373002E-2</v>
      </c>
      <c r="O70" s="279">
        <f>'Initial unit rates'!O197</f>
        <v>9.6439385507538604E-3</v>
      </c>
      <c r="P70" s="279">
        <f>'Initial unit rates'!P197</f>
        <v>1.0842290780730774E-2</v>
      </c>
      <c r="Q70" s="279">
        <f>'Initial unit rates'!Q197</f>
        <v>8.5308335752022329E-3</v>
      </c>
      <c r="R70" s="279">
        <f>'Initial unit rates'!R197</f>
        <v>-1.0042583689818359E-2</v>
      </c>
      <c r="S70" s="279">
        <f>'Initial unit rates'!S197</f>
        <v>-9.83067596058366E-3</v>
      </c>
      <c r="T70" s="279">
        <f>'Initial unit rates'!T197</f>
        <v>-1.0042583689818359E-2</v>
      </c>
      <c r="U70" s="279">
        <f>'Initial unit rates'!U197</f>
        <v>-1.0042583689818359E-2</v>
      </c>
      <c r="V70" s="279">
        <f>'Initial unit rates'!V197</f>
        <v>-9.83067596058366E-3</v>
      </c>
      <c r="W70" s="279">
        <f>'Initial unit rates'!W197</f>
        <v>-9.83067596058366E-3</v>
      </c>
      <c r="X70" s="279">
        <f>'Initial unit rates'!X197</f>
        <v>-9.683261888072562E-3</v>
      </c>
      <c r="Y70" s="279">
        <f>'Initial unit rates'!Y197</f>
        <v>-9.683261888072562E-3</v>
      </c>
      <c r="Z70" s="267"/>
      <c r="AA70" s="267"/>
    </row>
    <row r="71" spans="3:27" x14ac:dyDescent="0.3">
      <c r="D71"/>
      <c r="F71" t="s">
        <v>195</v>
      </c>
      <c r="G71" t="s">
        <v>269</v>
      </c>
      <c r="H71" s="267"/>
      <c r="I71" s="267"/>
      <c r="J71" s="279">
        <f>'Initial unit rates'!J198</f>
        <v>2.7739996287329649E-2</v>
      </c>
      <c r="K71" s="279">
        <f>'Initial unit rates'!K198</f>
        <v>2.7739996287329649E-2</v>
      </c>
      <c r="L71" s="279">
        <f>'Initial unit rates'!L198</f>
        <v>3.1579255535824156E-2</v>
      </c>
      <c r="M71" s="279">
        <f>'Initial unit rates'!M198</f>
        <v>3.1579255535824156E-2</v>
      </c>
      <c r="N71" s="279">
        <f>'Initial unit rates'!N198</f>
        <v>2.540451709320201E-2</v>
      </c>
      <c r="O71" s="279">
        <f>'Initial unit rates'!O198</f>
        <v>1.8590505979573877E-2</v>
      </c>
      <c r="P71" s="279">
        <f>'Initial unit rates'!P198</f>
        <v>2.0900555362383357E-2</v>
      </c>
      <c r="Q71" s="279">
        <f>'Initial unit rates'!Q198</f>
        <v>1.6444786718197164E-2</v>
      </c>
      <c r="R71" s="279">
        <f>'Initial unit rates'!R198</f>
        <v>-1.9358969486729605E-2</v>
      </c>
      <c r="S71" s="279">
        <f>'Initial unit rates'!S198</f>
        <v>-1.8950477470037141E-2</v>
      </c>
      <c r="T71" s="279">
        <f>'Initial unit rates'!T198</f>
        <v>-1.9358969486729605E-2</v>
      </c>
      <c r="U71" s="279">
        <f>'Initial unit rates'!U198</f>
        <v>-1.9358969486729605E-2</v>
      </c>
      <c r="V71" s="279">
        <f>'Initial unit rates'!V198</f>
        <v>-1.8950477470037141E-2</v>
      </c>
      <c r="W71" s="279">
        <f>'Initial unit rates'!W198</f>
        <v>-1.8950477470037141E-2</v>
      </c>
      <c r="X71" s="279">
        <f>'Initial unit rates'!X198</f>
        <v>-1.8666309110598911E-2</v>
      </c>
      <c r="Y71" s="279">
        <f>'Initial unit rates'!Y198</f>
        <v>-1.8666309110598911E-2</v>
      </c>
      <c r="Z71" s="267"/>
      <c r="AA71" s="267"/>
    </row>
    <row r="72" spans="3:27" x14ac:dyDescent="0.3">
      <c r="D72"/>
      <c r="F72" t="s">
        <v>196</v>
      </c>
      <c r="G72" t="s">
        <v>269</v>
      </c>
      <c r="H72" s="267"/>
      <c r="I72" s="267"/>
      <c r="J72" s="279">
        <f>'Initial unit rates'!J199</f>
        <v>3.8141034715132936E-2</v>
      </c>
      <c r="K72" s="279">
        <f>'Initial unit rates'!K199</f>
        <v>3.8141034715132936E-2</v>
      </c>
      <c r="L72" s="279">
        <f>'Initial unit rates'!L199</f>
        <v>4.3419814090604893E-2</v>
      </c>
      <c r="M72" s="279">
        <f>'Initial unit rates'!M199</f>
        <v>4.3419814090604893E-2</v>
      </c>
      <c r="N72" s="279">
        <f>'Initial unit rates'!N199</f>
        <v>3.4929873758331391E-2</v>
      </c>
      <c r="O72" s="279">
        <f>'Initial unit rates'!O199</f>
        <v>2.5560967153506083E-2</v>
      </c>
      <c r="P72" s="279">
        <f>'Initial unit rates'!P199</f>
        <v>2.8737163458321429E-2</v>
      </c>
      <c r="Q72" s="279">
        <f>'Initial unit rates'!Q199</f>
        <v>2.2624154132624859E-2</v>
      </c>
      <c r="R72" s="279">
        <f>'Initial unit rates'!R199</f>
        <v>-2.6617564025407135E-2</v>
      </c>
      <c r="S72" s="279">
        <f>'Initial unit rates'!S199</f>
        <v>-2.6055909004687537E-2</v>
      </c>
      <c r="T72" s="279">
        <f>'Initial unit rates'!T199</f>
        <v>-2.6617564025407135E-2</v>
      </c>
      <c r="U72" s="279">
        <f>'Initial unit rates'!U199</f>
        <v>-2.6617564025407135E-2</v>
      </c>
      <c r="V72" s="279">
        <f>'Initial unit rates'!V199</f>
        <v>-2.6055909004687537E-2</v>
      </c>
      <c r="W72" s="279">
        <f>'Initial unit rates'!W199</f>
        <v>-2.6055909004687537E-2</v>
      </c>
      <c r="X72" s="279">
        <f>'Initial unit rates'!X199</f>
        <v>-2.5665192468534766E-2</v>
      </c>
      <c r="Y72" s="279">
        <f>'Initial unit rates'!Y199</f>
        <v>-2.5665192468534766E-2</v>
      </c>
      <c r="Z72" s="267"/>
      <c r="AA72" s="267"/>
    </row>
    <row r="73" spans="3:27" x14ac:dyDescent="0.3">
      <c r="D73"/>
      <c r="F73" t="s">
        <v>197</v>
      </c>
      <c r="G73" t="s">
        <v>269</v>
      </c>
      <c r="H73" s="267"/>
      <c r="I73" s="267"/>
      <c r="J73" s="279">
        <f>'Initial unit rates'!J200</f>
        <v>0.17701615804483112</v>
      </c>
      <c r="K73" s="279">
        <f>'Initial unit rates'!K200</f>
        <v>0.17701615804483112</v>
      </c>
      <c r="L73" s="279">
        <f>'Initial unit rates'!L200</f>
        <v>0.20151547357707575</v>
      </c>
      <c r="M73" s="279">
        <f>'Initial unit rates'!M200</f>
        <v>0.20151547357707575</v>
      </c>
      <c r="N73" s="279">
        <f>'Initial unit rates'!N200</f>
        <v>0.16211285561263347</v>
      </c>
      <c r="O73" s="279">
        <f>'Initial unit rates'!O200</f>
        <v>0.11863087184754678</v>
      </c>
      <c r="P73" s="279">
        <f>'Initial unit rates'!P200</f>
        <v>0.13337190001507909</v>
      </c>
      <c r="Q73" s="279">
        <f>'Initial unit rates'!Q200</f>
        <v>0.10493847708449537</v>
      </c>
      <c r="R73" s="279">
        <f>'Initial unit rates'!R200</f>
        <v>-0.12353463809990552</v>
      </c>
      <c r="S73" s="279">
        <f>'Initial unit rates'!S200</f>
        <v>-0.12092794390146713</v>
      </c>
      <c r="T73" s="279">
        <f>'Initial unit rates'!T200</f>
        <v>-0.12353463809990552</v>
      </c>
      <c r="U73" s="279">
        <f>'Initial unit rates'!U200</f>
        <v>-0.12353463809990552</v>
      </c>
      <c r="V73" s="279">
        <f>'Initial unit rates'!V200</f>
        <v>-0.12092794390146713</v>
      </c>
      <c r="W73" s="279">
        <f>'Initial unit rates'!W200</f>
        <v>-0.12092794390146713</v>
      </c>
      <c r="X73" s="279">
        <f>'Initial unit rates'!X200</f>
        <v>0</v>
      </c>
      <c r="Y73" s="279">
        <f>'Initial unit rates'!Y200</f>
        <v>0</v>
      </c>
      <c r="Z73" s="267"/>
      <c r="AA73" s="267"/>
    </row>
    <row r="74" spans="3:27" x14ac:dyDescent="0.3">
      <c r="D74"/>
      <c r="F74" t="s">
        <v>198</v>
      </c>
      <c r="G74" t="s">
        <v>269</v>
      </c>
      <c r="H74" s="267"/>
      <c r="I74" s="267"/>
      <c r="J74" s="279">
        <f>'Initial unit rates'!J201</f>
        <v>8.6243639478131962E-2</v>
      </c>
      <c r="K74" s="279">
        <f>'Initial unit rates'!K201</f>
        <v>8.6243639478131962E-2</v>
      </c>
      <c r="L74" s="279">
        <f>'Initial unit rates'!L201</f>
        <v>9.8179895238969278E-2</v>
      </c>
      <c r="M74" s="279">
        <f>'Initial unit rates'!M201</f>
        <v>9.8179895238969278E-2</v>
      </c>
      <c r="N74" s="279">
        <f>'Initial unit rates'!N201</f>
        <v>7.8982635419561784E-2</v>
      </c>
      <c r="O74" s="279">
        <f>'Initial unit rates'!O201</f>
        <v>5.7797877072923241E-2</v>
      </c>
      <c r="P74" s="279">
        <f>'Initial unit rates'!P201</f>
        <v>0</v>
      </c>
      <c r="Q74" s="279">
        <f>'Initial unit rates'!Q201</f>
        <v>5.1126836583852184E-2</v>
      </c>
      <c r="R74" s="279">
        <f>'Initial unit rates'!R201</f>
        <v>-6.0187029867925984E-2</v>
      </c>
      <c r="S74" s="279">
        <f>'Initial unit rates'!S201</f>
        <v>0</v>
      </c>
      <c r="T74" s="279">
        <f>'Initial unit rates'!T201</f>
        <v>-6.0187029867925984E-2</v>
      </c>
      <c r="U74" s="279">
        <f>'Initial unit rates'!U201</f>
        <v>-6.0187029867925984E-2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0.19796978920727987</v>
      </c>
      <c r="K75" s="279">
        <f>'Initial unit rates'!K202</f>
        <v>0.19796978920727987</v>
      </c>
      <c r="L75" s="279">
        <f>'Initial unit rates'!L202</f>
        <v>0.22536912034863685</v>
      </c>
      <c r="M75" s="279">
        <f>'Initial unit rates'!M202</f>
        <v>0.22536912034863685</v>
      </c>
      <c r="N75" s="279">
        <f>'Initial unit rates'!N202</f>
        <v>0.18130236362544525</v>
      </c>
      <c r="O75" s="279">
        <f>'Initial unit rates'!O202</f>
        <v>0</v>
      </c>
      <c r="P75" s="279">
        <f>'Initial unit rates'!P202</f>
        <v>0</v>
      </c>
      <c r="Q75" s="279">
        <f>'Initial unit rates'!Q202</f>
        <v>0.11736018009660526</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0.88081243240046181</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4.3786142509730829E-3</v>
      </c>
      <c r="K84" s="279">
        <f>'Initial unit rates'!K212</f>
        <v>4.3786142509730829E-3</v>
      </c>
      <c r="L84" s="279">
        <f>'Initial unit rates'!L212</f>
        <v>4.9846213709638159E-3</v>
      </c>
      <c r="M84" s="279">
        <f>'Initial unit rates'!M212</f>
        <v>4.9846213709638159E-3</v>
      </c>
      <c r="N84" s="279">
        <f>'Initial unit rates'!N212</f>
        <v>4.0099709975156463E-3</v>
      </c>
      <c r="O84" s="279">
        <f>'Initial unit rates'!O212</f>
        <v>2.9344147552082612E-3</v>
      </c>
      <c r="P84" s="279">
        <f>'Initial unit rates'!P212</f>
        <v>3.2990440451062257E-3</v>
      </c>
      <c r="Q84" s="279">
        <f>'Initial unit rates'!Q212</f>
        <v>2.9888533130027844E-3</v>
      </c>
      <c r="R84" s="279">
        <f>'Initial unit rates'!R212</f>
        <v>-3.0557127261572228E-3</v>
      </c>
      <c r="S84" s="279">
        <f>'Initial unit rates'!S212</f>
        <v>-2.9912343842291348E-3</v>
      </c>
      <c r="T84" s="279">
        <f>'Initial unit rates'!T212</f>
        <v>-3.0557127261572228E-3</v>
      </c>
      <c r="U84" s="279">
        <f>'Initial unit rates'!U212</f>
        <v>-3.0557127261572228E-3</v>
      </c>
      <c r="V84" s="279">
        <f>'Initial unit rates'!V212</f>
        <v>-2.9912343842291348E-3</v>
      </c>
      <c r="W84" s="279">
        <f>'Initial unit rates'!W212</f>
        <v>-2.9912343842291348E-3</v>
      </c>
      <c r="X84" s="279">
        <f>'Initial unit rates'!X212</f>
        <v>-2.9463798854965514E-3</v>
      </c>
      <c r="Y84" s="279">
        <f>'Initial unit rates'!Y212</f>
        <v>-2.9463798854965514E-3</v>
      </c>
      <c r="Z84" s="267"/>
      <c r="AA84" s="267"/>
    </row>
    <row r="85" spans="4:27" x14ac:dyDescent="0.3">
      <c r="D85"/>
      <c r="F85" t="s">
        <v>193</v>
      </c>
      <c r="G85" t="s">
        <v>269</v>
      </c>
      <c r="H85" s="267"/>
      <c r="I85" s="267"/>
      <c r="J85" s="279">
        <f>'Initial unit rates'!J213</f>
        <v>1.0366246869463827E-3</v>
      </c>
      <c r="K85" s="279">
        <f>'Initial unit rates'!K213</f>
        <v>1.0366246869463827E-3</v>
      </c>
      <c r="L85" s="279">
        <f>'Initial unit rates'!L213</f>
        <v>1.1800951789880288E-3</v>
      </c>
      <c r="M85" s="279">
        <f>'Initial unit rates'!M213</f>
        <v>1.1800951789880288E-3</v>
      </c>
      <c r="N85" s="279">
        <f>'Initial unit rates'!N213</f>
        <v>9.4934942694253888E-4</v>
      </c>
      <c r="O85" s="279">
        <f>'Initial unit rates'!O213</f>
        <v>6.9471449244760367E-4</v>
      </c>
      <c r="P85" s="279">
        <f>'Initial unit rates'!P213</f>
        <v>7.8103945779661971E-4</v>
      </c>
      <c r="Q85" s="279">
        <f>'Initial unit rates'!Q213</f>
        <v>7.0760266886529539E-4</v>
      </c>
      <c r="R85" s="279">
        <f>'Initial unit rates'!R213</f>
        <v>-7.234314480767173E-4</v>
      </c>
      <c r="S85" s="279">
        <f>'Initial unit rates'!S213</f>
        <v>-7.0816638082372237E-4</v>
      </c>
      <c r="T85" s="279">
        <f>'Initial unit rates'!T213</f>
        <v>-7.234314480767173E-4</v>
      </c>
      <c r="U85" s="279">
        <f>'Initial unit rates'!U213</f>
        <v>-7.234314480767173E-4</v>
      </c>
      <c r="V85" s="279">
        <f>'Initial unit rates'!V213</f>
        <v>-7.0816638082372237E-4</v>
      </c>
      <c r="W85" s="279">
        <f>'Initial unit rates'!W213</f>
        <v>-7.0816638082372237E-4</v>
      </c>
      <c r="X85" s="279">
        <f>'Initial unit rates'!X213</f>
        <v>-6.9754720360424747E-4</v>
      </c>
      <c r="Y85" s="279">
        <f>'Initial unit rates'!Y213</f>
        <v>-6.9754720360424747E-4</v>
      </c>
      <c r="Z85" s="267"/>
      <c r="AA85" s="267"/>
    </row>
    <row r="86" spans="4:27" x14ac:dyDescent="0.3">
      <c r="D86"/>
      <c r="F86" t="s">
        <v>194</v>
      </c>
      <c r="G86" t="s">
        <v>269</v>
      </c>
      <c r="H86" s="267"/>
      <c r="I86" s="267"/>
      <c r="J86" s="279">
        <f>'Initial unit rates'!J214</f>
        <v>2.7881859360769199E-3</v>
      </c>
      <c r="K86" s="279">
        <f>'Initial unit rates'!K214</f>
        <v>2.7881859360769199E-3</v>
      </c>
      <c r="L86" s="279">
        <f>'Initial unit rates'!L214</f>
        <v>3.1740752682429441E-3</v>
      </c>
      <c r="M86" s="279">
        <f>'Initial unit rates'!M214</f>
        <v>3.1740752682429441E-3</v>
      </c>
      <c r="N86" s="279">
        <f>'Initial unit rates'!N214</f>
        <v>2.5534436464378541E-3</v>
      </c>
      <c r="O86" s="279">
        <f>'Initial unit rates'!O214</f>
        <v>1.8685578318003251E-3</v>
      </c>
      <c r="P86" s="279">
        <f>'Initial unit rates'!P214</f>
        <v>2.100744135434924E-3</v>
      </c>
      <c r="Q86" s="279">
        <f>'Initial unit rates'!Q214</f>
        <v>1.9032228679334514E-3</v>
      </c>
      <c r="R86" s="279">
        <f>'Initial unit rates'!R214</f>
        <v>-1.9457971767824513E-3</v>
      </c>
      <c r="S86" s="279">
        <f>'Initial unit rates'!S214</f>
        <v>-1.9047390712173165E-3</v>
      </c>
      <c r="T86" s="279">
        <f>'Initial unit rates'!T214</f>
        <v>-1.9457971767824513E-3</v>
      </c>
      <c r="U86" s="279">
        <f>'Initial unit rates'!U214</f>
        <v>-1.9457971767824513E-3</v>
      </c>
      <c r="V86" s="279">
        <f>'Initial unit rates'!V214</f>
        <v>-1.9047390712173165E-3</v>
      </c>
      <c r="W86" s="279">
        <f>'Initial unit rates'!W214</f>
        <v>-1.9047390712173165E-3</v>
      </c>
      <c r="X86" s="279">
        <f>'Initial unit rates'!X214</f>
        <v>-1.8761769108241798E-3</v>
      </c>
      <c r="Y86" s="279">
        <f>'Initial unit rates'!Y214</f>
        <v>-1.8761769108241798E-3</v>
      </c>
      <c r="Z86" s="267"/>
      <c r="AA86" s="267"/>
    </row>
    <row r="87" spans="4:27" x14ac:dyDescent="0.3">
      <c r="D87"/>
      <c r="F87" t="s">
        <v>195</v>
      </c>
      <c r="G87" t="s">
        <v>269</v>
      </c>
      <c r="H87" s="267"/>
      <c r="I87" s="267"/>
      <c r="J87" s="279">
        <f>'Initial unit rates'!J215</f>
        <v>5.3747529646743716E-3</v>
      </c>
      <c r="K87" s="279">
        <f>'Initial unit rates'!K215</f>
        <v>5.3747529646743716E-3</v>
      </c>
      <c r="L87" s="279">
        <f>'Initial unit rates'!L215</f>
        <v>6.1186272541393812E-3</v>
      </c>
      <c r="M87" s="279">
        <f>'Initial unit rates'!M215</f>
        <v>6.1186272541393812E-3</v>
      </c>
      <c r="N87" s="279">
        <f>'Initial unit rates'!N215</f>
        <v>4.9222430366789478E-3</v>
      </c>
      <c r="O87" s="279">
        <f>'Initial unit rates'!O215</f>
        <v>3.6019967736675537E-3</v>
      </c>
      <c r="P87" s="279">
        <f>'Initial unit rates'!P215</f>
        <v>3.0062415495434557E-3</v>
      </c>
      <c r="Q87" s="279">
        <f>'Initial unit rates'!Q215</f>
        <v>3.6688201527386123E-3</v>
      </c>
      <c r="R87" s="279">
        <f>'Initial unit rates'!R215</f>
        <v>-3.7508901430302545E-3</v>
      </c>
      <c r="S87" s="279">
        <f>'Initial unit rates'!S215</f>
        <v>-3.671742919828698E-3</v>
      </c>
      <c r="T87" s="279">
        <f>'Initial unit rates'!T215</f>
        <v>-3.7508901430302545E-3</v>
      </c>
      <c r="U87" s="279">
        <f>'Initial unit rates'!U215</f>
        <v>-3.7508901430302545E-3</v>
      </c>
      <c r="V87" s="279">
        <f>'Initial unit rates'!V215</f>
        <v>-3.671742919828698E-3</v>
      </c>
      <c r="W87" s="279">
        <f>'Initial unit rates'!W215</f>
        <v>-3.671742919828698E-3</v>
      </c>
      <c r="X87" s="279">
        <f>'Initial unit rates'!X215</f>
        <v>-2.6848776528637162E-3</v>
      </c>
      <c r="Y87" s="279">
        <f>'Initial unit rates'!Y215</f>
        <v>-2.6848776528637162E-3</v>
      </c>
      <c r="Z87" s="267"/>
      <c r="AA87" s="267"/>
    </row>
    <row r="88" spans="4:27" x14ac:dyDescent="0.3">
      <c r="D88"/>
      <c r="F88" t="s">
        <v>196</v>
      </c>
      <c r="G88" t="s">
        <v>269</v>
      </c>
      <c r="H88" s="267"/>
      <c r="I88" s="267"/>
      <c r="J88" s="279">
        <f>'Initial unit rates'!J216</f>
        <v>2.1684724064526145E-3</v>
      </c>
      <c r="K88" s="279">
        <f>'Initial unit rates'!K216</f>
        <v>2.1684724064526145E-3</v>
      </c>
      <c r="L88" s="279">
        <f>'Initial unit rates'!L216</f>
        <v>2.4685924084650508E-3</v>
      </c>
      <c r="M88" s="279">
        <f>'Initial unit rates'!M216</f>
        <v>2.4685924084650508E-3</v>
      </c>
      <c r="N88" s="279">
        <f>'Initial unit rates'!N216</f>
        <v>1.9859048914517862E-3</v>
      </c>
      <c r="O88" s="279">
        <f>'Initial unit rates'!O216</f>
        <v>1.4532445794562495E-3</v>
      </c>
      <c r="P88" s="279">
        <f>'Initial unit rates'!P216</f>
        <v>1.2128839948853882E-3</v>
      </c>
      <c r="Q88" s="279">
        <f>'Initial unit rates'!Q216</f>
        <v>1.4802048238756488E-3</v>
      </c>
      <c r="R88" s="279">
        <f>'Initial unit rates'!R216</f>
        <v>-1.5133163939356955E-3</v>
      </c>
      <c r="S88" s="279">
        <f>'Initial unit rates'!S216</f>
        <v>-1.4813840296599881E-3</v>
      </c>
      <c r="T88" s="279">
        <f>'Initial unit rates'!T216</f>
        <v>-1.5133163939356955E-3</v>
      </c>
      <c r="U88" s="279">
        <f>'Initial unit rates'!U216</f>
        <v>-1.5133163939356955E-3</v>
      </c>
      <c r="V88" s="279">
        <f>'Initial unit rates'!V216</f>
        <v>-1.4813840296599881E-3</v>
      </c>
      <c r="W88" s="279">
        <f>'Initial unit rates'!W216</f>
        <v>-1.4813840296599881E-3</v>
      </c>
      <c r="X88" s="279">
        <f>'Initial unit rates'!X216</f>
        <v>-1.083228037307378E-3</v>
      </c>
      <c r="Y88" s="279">
        <f>'Initial unit rates'!Y216</f>
        <v>-1.083228037307378E-3</v>
      </c>
      <c r="Z88" s="267"/>
      <c r="AA88" s="267"/>
    </row>
    <row r="89" spans="4:27" x14ac:dyDescent="0.3">
      <c r="D89"/>
      <c r="F89" t="s">
        <v>197</v>
      </c>
      <c r="G89" t="s">
        <v>269</v>
      </c>
      <c r="H89" s="267"/>
      <c r="I89" s="267"/>
      <c r="J89" s="279">
        <f>'Initial unit rates'!J217</f>
        <v>2.1029646244014117E-2</v>
      </c>
      <c r="K89" s="279">
        <f>'Initial unit rates'!K217</f>
        <v>2.1029646244014117E-2</v>
      </c>
      <c r="L89" s="279">
        <f>'Initial unit rates'!L217</f>
        <v>2.3940182460335697E-2</v>
      </c>
      <c r="M89" s="279">
        <f>'Initial unit rates'!M217</f>
        <v>2.3940182460335697E-2</v>
      </c>
      <c r="N89" s="279">
        <f>'Initial unit rates'!N217</f>
        <v>1.9259123250642534E-2</v>
      </c>
      <c r="O89" s="279">
        <f>'Initial unit rates'!O217</f>
        <v>1.4093432464741767E-2</v>
      </c>
      <c r="P89" s="279">
        <f>'Initial unit rates'!P217</f>
        <v>1.252579992803571E-2</v>
      </c>
      <c r="Q89" s="279">
        <f>'Initial unit rates'!Q217</f>
        <v>1.4354890439076624E-2</v>
      </c>
      <c r="R89" s="279">
        <f>'Initial unit rates'!R217</f>
        <v>-1.467600340453316E-2</v>
      </c>
      <c r="S89" s="279">
        <f>'Initial unit rates'!S217</f>
        <v>-1.4366326268474202E-2</v>
      </c>
      <c r="T89" s="279">
        <f>'Initial unit rates'!T217</f>
        <v>-1.467600340453316E-2</v>
      </c>
      <c r="U89" s="279">
        <f>'Initial unit rates'!U217</f>
        <v>-1.467600340453316E-2</v>
      </c>
      <c r="V89" s="279">
        <f>'Initial unit rates'!V217</f>
        <v>-1.4366326268474202E-2</v>
      </c>
      <c r="W89" s="279">
        <f>'Initial unit rates'!W217</f>
        <v>-1.4366326268474202E-2</v>
      </c>
      <c r="X89" s="279">
        <f>'Initial unit rates'!X217</f>
        <v>0</v>
      </c>
      <c r="Y89" s="279">
        <f>'Initial unit rates'!Y217</f>
        <v>0</v>
      </c>
      <c r="Z89" s="267"/>
      <c r="AA89" s="267"/>
    </row>
    <row r="90" spans="4:27" x14ac:dyDescent="0.3">
      <c r="D90"/>
      <c r="F90" t="s">
        <v>198</v>
      </c>
      <c r="G90" t="s">
        <v>269</v>
      </c>
      <c r="H90" s="267"/>
      <c r="I90" s="267"/>
      <c r="J90" s="279">
        <f>'Initial unit rates'!J218</f>
        <v>5.9947793972590898E-3</v>
      </c>
      <c r="K90" s="279">
        <f>'Initial unit rates'!K218</f>
        <v>5.9947793972590898E-3</v>
      </c>
      <c r="L90" s="279">
        <f>'Initial unit rates'!L218</f>
        <v>6.8244663231410421E-3</v>
      </c>
      <c r="M90" s="279">
        <f>'Initial unit rates'!M218</f>
        <v>6.8244663231410421E-3</v>
      </c>
      <c r="N90" s="279">
        <f>'Initial unit rates'!N218</f>
        <v>5.4900683507735325E-3</v>
      </c>
      <c r="O90" s="279">
        <f>'Initial unit rates'!O218</f>
        <v>4.0175197241059044E-3</v>
      </c>
      <c r="P90" s="279">
        <f>'Initial unit rates'!P218</f>
        <v>0</v>
      </c>
      <c r="Q90" s="279">
        <f>'Initial unit rates'!Q218</f>
        <v>4.0920517851593709E-3</v>
      </c>
      <c r="R90" s="279">
        <f>'Initial unit rates'!R218</f>
        <v>-4.1835892921233573E-3</v>
      </c>
      <c r="S90" s="279">
        <f>'Initial unit rates'!S218</f>
        <v>0</v>
      </c>
      <c r="T90" s="279">
        <f>'Initial unit rates'!T218</f>
        <v>-4.1835892921233573E-3</v>
      </c>
      <c r="U90" s="279">
        <f>'Initial unit rates'!U218</f>
        <v>-4.1835892921233573E-3</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4.0027340991781657E-3</v>
      </c>
      <c r="K91" s="279">
        <f>'Initial unit rates'!K219</f>
        <v>4.0027340991781657E-3</v>
      </c>
      <c r="L91" s="279">
        <f>'Initial unit rates'!L219</f>
        <v>4.5567188131758855E-3</v>
      </c>
      <c r="M91" s="279">
        <f>'Initial unit rates'!M219</f>
        <v>4.5567188131758855E-3</v>
      </c>
      <c r="N91" s="279">
        <f>'Initial unit rates'!N219</f>
        <v>3.6657368583917381E-3</v>
      </c>
      <c r="O91" s="279">
        <f>'Initial unit rates'!O219</f>
        <v>0</v>
      </c>
      <c r="P91" s="279">
        <f>'Initial unit rates'!P219</f>
        <v>0</v>
      </c>
      <c r="Q91" s="279">
        <f>'Initial unit rates'!Q219</f>
        <v>2.7322765577577762E-3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3.0742779371853214E-3</v>
      </c>
      <c r="K98" s="279">
        <f>'Initial unit rates'!K224</f>
        <v>3.0742779371853214E-3</v>
      </c>
      <c r="L98" s="279">
        <f>'Initial unit rates'!L224</f>
        <v>3.4997628536404981E-3</v>
      </c>
      <c r="M98" s="279">
        <f>'Initial unit rates'!M224</f>
        <v>3.4997628536404981E-3</v>
      </c>
      <c r="N98" s="279">
        <f>'Initial unit rates'!N224</f>
        <v>2.815449057581563E-3</v>
      </c>
      <c r="O98" s="279">
        <f>'Initial unit rates'!O224</f>
        <v>2.0602880325625837E-3</v>
      </c>
      <c r="P98" s="279">
        <f>'Initial unit rates'!P224</f>
        <v>2.3162986598828008E-3</v>
      </c>
      <c r="Q98" s="279">
        <f>'Initial unit rates'!Q224</f>
        <v>2.0985100013333419E-3</v>
      </c>
      <c r="R98" s="279">
        <f>'Initial unit rates'!R224</f>
        <v>-2.1454528026335863E-3</v>
      </c>
      <c r="S98" s="279">
        <f>'Initial unit rates'!S224</f>
        <v>-2.1001817801926943E-3</v>
      </c>
      <c r="T98" s="279">
        <f>'Initial unit rates'!T224</f>
        <v>-2.1454528026335863E-3</v>
      </c>
      <c r="U98" s="279">
        <f>'Initial unit rates'!U224</f>
        <v>-2.1454528026335863E-3</v>
      </c>
      <c r="V98" s="279">
        <f>'Initial unit rates'!V224</f>
        <v>-2.1001817801926943E-3</v>
      </c>
      <c r="W98" s="279">
        <f>'Initial unit rates'!W224</f>
        <v>-2.1001817801926943E-3</v>
      </c>
      <c r="X98" s="279">
        <f>'Initial unit rates'!X224</f>
        <v>-2.0686888950164212E-3</v>
      </c>
      <c r="Y98" s="279">
        <f>'Initial unit rates'!Y224</f>
        <v>-2.0686888950164212E-3</v>
      </c>
      <c r="Z98" s="267"/>
      <c r="AA98" s="267"/>
    </row>
    <row r="99" spans="3:42" x14ac:dyDescent="0.3">
      <c r="D99"/>
      <c r="F99" t="s">
        <v>193</v>
      </c>
      <c r="G99" t="s">
        <v>269</v>
      </c>
      <c r="H99" s="267"/>
      <c r="I99" s="267"/>
      <c r="J99" s="279">
        <f>'Initial unit rates'!J225</f>
        <v>7.2782670990317736E-4</v>
      </c>
      <c r="K99" s="279">
        <f>'Initial unit rates'!K225</f>
        <v>7.2782670990317736E-4</v>
      </c>
      <c r="L99" s="279">
        <f>'Initial unit rates'!L225</f>
        <v>8.2855907476558433E-4</v>
      </c>
      <c r="M99" s="279">
        <f>'Initial unit rates'!M225</f>
        <v>8.2855907476558433E-4</v>
      </c>
      <c r="N99" s="279">
        <f>'Initial unit rates'!N225</f>
        <v>6.6654969600950047E-4</v>
      </c>
      <c r="O99" s="279">
        <f>'Initial unit rates'!O225</f>
        <v>4.8776743379481935E-4</v>
      </c>
      <c r="P99" s="279">
        <f>'Initial unit rates'!P225</f>
        <v>5.4837723433657506E-4</v>
      </c>
      <c r="Q99" s="279">
        <f>'Initial unit rates'!Q225</f>
        <v>4.9681637808185193E-4</v>
      </c>
      <c r="R99" s="279">
        <f>'Initial unit rates'!R225</f>
        <v>-5.0792995509801354E-4</v>
      </c>
      <c r="S99" s="279">
        <f>'Initial unit rates'!S225</f>
        <v>-4.9721216705466082E-4</v>
      </c>
      <c r="T99" s="279">
        <f>'Initial unit rates'!T225</f>
        <v>-5.0792995509801354E-4</v>
      </c>
      <c r="U99" s="279">
        <f>'Initial unit rates'!U225</f>
        <v>-5.0792995509801354E-4</v>
      </c>
      <c r="V99" s="279">
        <f>'Initial unit rates'!V225</f>
        <v>-4.9721216705466082E-4</v>
      </c>
      <c r="W99" s="279">
        <f>'Initial unit rates'!W225</f>
        <v>-4.9721216705466082E-4</v>
      </c>
      <c r="X99" s="279">
        <f>'Initial unit rates'!X225</f>
        <v>-4.897563145027634E-4</v>
      </c>
      <c r="Y99" s="279">
        <f>'Initial unit rates'!Y225</f>
        <v>-4.897563145027634E-4</v>
      </c>
      <c r="Z99" s="267"/>
      <c r="AA99" s="267"/>
    </row>
    <row r="100" spans="3:42" x14ac:dyDescent="0.3">
      <c r="D100"/>
      <c r="F100" t="s">
        <v>194</v>
      </c>
      <c r="G100" t="s">
        <v>269</v>
      </c>
      <c r="H100" s="267"/>
      <c r="I100" s="267"/>
      <c r="J100" s="279">
        <f>'Initial unit rates'!J226</f>
        <v>1.9576190129438216E-3</v>
      </c>
      <c r="K100" s="279">
        <f>'Initial unit rates'!K226</f>
        <v>1.9576190129438216E-3</v>
      </c>
      <c r="L100" s="279">
        <f>'Initial unit rates'!L226</f>
        <v>2.2285565726545319E-3</v>
      </c>
      <c r="M100" s="279">
        <f>'Initial unit rates'!M226</f>
        <v>2.2285565726545319E-3</v>
      </c>
      <c r="N100" s="279">
        <f>'Initial unit rates'!N226</f>
        <v>1.7928036168852698E-3</v>
      </c>
      <c r="O100" s="279">
        <f>'Initial unit rates'!O226</f>
        <v>1.3119370164617625E-3</v>
      </c>
      <c r="P100" s="279">
        <f>'Initial unit rates'!P226</f>
        <v>1.4749578238831573E-3</v>
      </c>
      <c r="Q100" s="279">
        <f>'Initial unit rates'!Q226</f>
        <v>1.3362757569096374E-3</v>
      </c>
      <c r="R100" s="279">
        <f>'Initial unit rates'!R226</f>
        <v>-1.3661676932354527E-3</v>
      </c>
      <c r="S100" s="279">
        <f>'Initial unit rates'!S226</f>
        <v>-1.3373403015433281E-3</v>
      </c>
      <c r="T100" s="279">
        <f>'Initial unit rates'!T226</f>
        <v>-1.3661676932354527E-3</v>
      </c>
      <c r="U100" s="279">
        <f>'Initial unit rates'!U226</f>
        <v>-1.3661676932354527E-3</v>
      </c>
      <c r="V100" s="279">
        <f>'Initial unit rates'!V226</f>
        <v>-1.3373403015433281E-3</v>
      </c>
      <c r="W100" s="279">
        <f>'Initial unit rates'!W226</f>
        <v>-1.3373403015433281E-3</v>
      </c>
      <c r="X100" s="279">
        <f>'Initial unit rates'!X226</f>
        <v>-1.3172864638444591E-3</v>
      </c>
      <c r="Y100" s="279">
        <f>'Initial unit rates'!Y226</f>
        <v>-1.3172864638444591E-3</v>
      </c>
      <c r="Z100" s="267"/>
      <c r="AA100" s="267"/>
    </row>
    <row r="101" spans="3:42" x14ac:dyDescent="0.3">
      <c r="D101"/>
      <c r="F101" t="s">
        <v>195</v>
      </c>
      <c r="G101" t="s">
        <v>269</v>
      </c>
      <c r="H101" s="267"/>
      <c r="I101" s="267"/>
      <c r="J101" s="279">
        <f>'Initial unit rates'!J227</f>
        <v>3.7736789564067471E-3</v>
      </c>
      <c r="K101" s="279">
        <f>'Initial unit rates'!K227</f>
        <v>3.7736789564067471E-3</v>
      </c>
      <c r="L101" s="279">
        <f>'Initial unit rates'!L227</f>
        <v>4.295962077289904E-3</v>
      </c>
      <c r="M101" s="279">
        <f>'Initial unit rates'!M227</f>
        <v>4.295962077289904E-3</v>
      </c>
      <c r="N101" s="279">
        <f>'Initial unit rates'!N227</f>
        <v>3.4559662719234117E-3</v>
      </c>
      <c r="O101" s="279">
        <f>'Initial unit rates'!O227</f>
        <v>2.5290054287467633E-3</v>
      </c>
      <c r="P101" s="279">
        <f>'Initial unit rates'!P227</f>
        <v>2.843258705995767E-3</v>
      </c>
      <c r="Q101" s="279">
        <f>'Initial unit rates'!Q227</f>
        <v>2.5759229300819568E-3</v>
      </c>
      <c r="R101" s="279">
        <f>'Initial unit rates'!R227</f>
        <v>-2.6335452612572911E-3</v>
      </c>
      <c r="S101" s="279">
        <f>'Initial unit rates'!S227</f>
        <v>-2.5779750401481918E-3</v>
      </c>
      <c r="T101" s="279">
        <f>'Initial unit rates'!T227</f>
        <v>-2.6335452612572911E-3</v>
      </c>
      <c r="U101" s="279">
        <f>'Initial unit rates'!U227</f>
        <v>-2.6335452612572911E-3</v>
      </c>
      <c r="V101" s="279">
        <f>'Initial unit rates'!V227</f>
        <v>-2.5779750401481918E-3</v>
      </c>
      <c r="W101" s="279">
        <f>'Initial unit rates'!W227</f>
        <v>-2.5779750401481918E-3</v>
      </c>
      <c r="X101" s="279">
        <f>'Initial unit rates'!X227</f>
        <v>-2.5393174950288189E-3</v>
      </c>
      <c r="Y101" s="279">
        <f>'Initial unit rates'!Y227</f>
        <v>-2.5393174950288189E-3</v>
      </c>
      <c r="Z101" s="267"/>
      <c r="AA101" s="267"/>
    </row>
    <row r="102" spans="3:42" x14ac:dyDescent="0.3">
      <c r="D102"/>
      <c r="F102" t="s">
        <v>196</v>
      </c>
      <c r="G102" t="s">
        <v>269</v>
      </c>
      <c r="H102" s="267"/>
      <c r="I102" s="267"/>
      <c r="J102" s="279">
        <f>'Initial unit rates'!J228</f>
        <v>1.522510660780612E-3</v>
      </c>
      <c r="K102" s="279">
        <f>'Initial unit rates'!K228</f>
        <v>1.522510660780612E-3</v>
      </c>
      <c r="L102" s="279">
        <f>'Initial unit rates'!L228</f>
        <v>1.7332285381295473E-3</v>
      </c>
      <c r="M102" s="279">
        <f>'Initial unit rates'!M228</f>
        <v>1.7332285381295473E-3</v>
      </c>
      <c r="N102" s="279">
        <f>'Initial unit rates'!N228</f>
        <v>1.3943278040037073E-3</v>
      </c>
      <c r="O102" s="279">
        <f>'Initial unit rates'!O228</f>
        <v>1.0203405671014823E-3</v>
      </c>
      <c r="P102" s="279">
        <f>'Initial unit rates'!P228</f>
        <v>1.147127707799967E-3</v>
      </c>
      <c r="Q102" s="279">
        <f>'Initial unit rates'!Q228</f>
        <v>1.0392696802521244E-3</v>
      </c>
      <c r="R102" s="279">
        <f>'Initial unit rates'!R228</f>
        <v>-1.0625177134120551E-3</v>
      </c>
      <c r="S102" s="279">
        <f>'Initial unit rates'!S228</f>
        <v>-1.0400976148721677E-3</v>
      </c>
      <c r="T102" s="279">
        <f>'Initial unit rates'!T228</f>
        <v>-1.0625177134120551E-3</v>
      </c>
      <c r="U102" s="279">
        <f>'Initial unit rates'!U228</f>
        <v>-1.0625177134120551E-3</v>
      </c>
      <c r="V102" s="279">
        <f>'Initial unit rates'!V228</f>
        <v>-1.0400976148721677E-3</v>
      </c>
      <c r="W102" s="279">
        <f>'Initial unit rates'!W228</f>
        <v>-1.0400976148721677E-3</v>
      </c>
      <c r="X102" s="279">
        <f>'Initial unit rates'!X228</f>
        <v>-1.0245010245835502E-3</v>
      </c>
      <c r="Y102" s="279">
        <f>'Initial unit rates'!Y228</f>
        <v>-1.0245010245835502E-3</v>
      </c>
      <c r="Z102" s="267"/>
      <c r="AA102" s="267"/>
    </row>
    <row r="103" spans="3:42" x14ac:dyDescent="0.3">
      <c r="D103"/>
      <c r="F103" t="s">
        <v>197</v>
      </c>
      <c r="G103" t="s">
        <v>269</v>
      </c>
      <c r="H103" s="267"/>
      <c r="I103" s="267"/>
      <c r="J103" s="279">
        <f>'Initial unit rates'!J229</f>
        <v>2.4080830568202441E-2</v>
      </c>
      <c r="K103" s="279">
        <f>'Initial unit rates'!K229</f>
        <v>2.4080830568202441E-2</v>
      </c>
      <c r="L103" s="279">
        <f>'Initial unit rates'!L229</f>
        <v>2.7413655508508172E-2</v>
      </c>
      <c r="M103" s="279">
        <f>'Initial unit rates'!M229</f>
        <v>2.7413655508508172E-2</v>
      </c>
      <c r="N103" s="279">
        <f>'Initial unit rates'!N229</f>
        <v>2.2053422987220263E-2</v>
      </c>
      <c r="O103" s="279">
        <f>'Initial unit rates'!O229</f>
        <v>1.6138243856786316E-2</v>
      </c>
      <c r="P103" s="279">
        <f>'Initial unit rates'!P229</f>
        <v>1.8143576057101859E-2</v>
      </c>
      <c r="Q103" s="279">
        <f>'Initial unit rates'!Q229</f>
        <v>1.6437636680973991E-2</v>
      </c>
      <c r="R103" s="279">
        <f>'Initial unit rates'!R229</f>
        <v>-1.6805339818948217E-2</v>
      </c>
      <c r="S103" s="279">
        <f>'Initial unit rates'!S229</f>
        <v>-1.6450731731025455E-2</v>
      </c>
      <c r="T103" s="279">
        <f>'Initial unit rates'!T229</f>
        <v>-1.6805339818948217E-2</v>
      </c>
      <c r="U103" s="279">
        <f>'Initial unit rates'!U229</f>
        <v>-1.6805339818948217E-2</v>
      </c>
      <c r="V103" s="279">
        <f>'Initial unit rates'!V229</f>
        <v>-1.6450731731025455E-2</v>
      </c>
      <c r="W103" s="279">
        <f>'Initial unit rates'!W229</f>
        <v>-1.6450731731025455E-2</v>
      </c>
      <c r="X103" s="279">
        <f>'Initial unit rates'!X229</f>
        <v>0</v>
      </c>
      <c r="Y103" s="279">
        <f>'Initial unit rates'!Y229</f>
        <v>0</v>
      </c>
      <c r="Z103" s="267"/>
      <c r="AA103" s="267"/>
    </row>
    <row r="104" spans="3:42" x14ac:dyDescent="0.3">
      <c r="D104"/>
      <c r="F104" t="s">
        <v>198</v>
      </c>
      <c r="G104" t="s">
        <v>269</v>
      </c>
      <c r="H104" s="267"/>
      <c r="I104" s="267"/>
      <c r="J104" s="279">
        <f>'Initial unit rates'!J230</f>
        <v>1.1732366653964189E-2</v>
      </c>
      <c r="K104" s="279">
        <f>'Initial unit rates'!K230</f>
        <v>1.1732366653964189E-2</v>
      </c>
      <c r="L104" s="279">
        <f>'Initial unit rates'!L230</f>
        <v>1.3356144707731788E-2</v>
      </c>
      <c r="M104" s="279">
        <f>'Initial unit rates'!M230</f>
        <v>1.3356144707731788E-2</v>
      </c>
      <c r="N104" s="279">
        <f>'Initial unit rates'!N230</f>
        <v>1.0744598020746106E-2</v>
      </c>
      <c r="O104" s="279">
        <f>'Initial unit rates'!O230</f>
        <v>7.8626770593584142E-3</v>
      </c>
      <c r="P104" s="279">
        <f>'Initial unit rates'!P230</f>
        <v>0</v>
      </c>
      <c r="Q104" s="279">
        <f>'Initial unit rates'!Q230</f>
        <v>8.0085435558227766E-3</v>
      </c>
      <c r="R104" s="279">
        <f>'Initial unit rates'!R230</f>
        <v>-8.1876913647950834E-3</v>
      </c>
      <c r="S104" s="279">
        <f>'Initial unit rates'!S230</f>
        <v>0</v>
      </c>
      <c r="T104" s="279">
        <f>'Initial unit rates'!T230</f>
        <v>-8.1876913647950834E-3</v>
      </c>
      <c r="U104" s="279">
        <f>'Initial unit rates'!U230</f>
        <v>-8.1876913647950834E-3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2.6931309571840888E-2</v>
      </c>
      <c r="K105" s="279">
        <f>'Initial unit rates'!K231</f>
        <v>2.6931309571840888E-2</v>
      </c>
      <c r="L105" s="279">
        <f>'Initial unit rates'!L231</f>
        <v>3.0658645303136049E-2</v>
      </c>
      <c r="M105" s="279">
        <f>'Initial unit rates'!M231</f>
        <v>3.0658645303136049E-2</v>
      </c>
      <c r="N105" s="279">
        <f>'Initial unit rates'!N231</f>
        <v>2.4663915138036525E-2</v>
      </c>
      <c r="O105" s="279">
        <f>'Initial unit rates'!O231</f>
        <v>0</v>
      </c>
      <c r="P105" s="279">
        <f>'Initial unit rates'!P231</f>
        <v>0</v>
      </c>
      <c r="Q105" s="279">
        <f>'Initial unit rates'!Q231</f>
        <v>1.8383380956523331E-2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0.88081243240046181</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0.13851312583363759</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0.55357336689290293</v>
      </c>
      <c r="K129" s="282">
        <f t="shared" si="14"/>
        <v>0.55357336689290293</v>
      </c>
      <c r="L129" s="282">
        <f t="shared" ref="L129:M129" si="15">L24 * (1 - L$113)</f>
        <v>0.63018879418243601</v>
      </c>
      <c r="M129" s="282">
        <f t="shared" si="15"/>
        <v>0.63018879418243601</v>
      </c>
      <c r="N129" s="282">
        <f t="shared" ref="N129:P129" si="16">N24 * (1 - N$113)</f>
        <v>0.50696704916271351</v>
      </c>
      <c r="O129" s="282">
        <f t="shared" si="16"/>
        <v>0.37098811696870732</v>
      </c>
      <c r="P129" s="282">
        <f t="shared" si="16"/>
        <v>0.35931494391017799</v>
      </c>
      <c r="Q129" s="282">
        <f t="shared" ref="Q129:S129" si="17">Q24 * (1 - Q$113)</f>
        <v>1.1185937698635893</v>
      </c>
      <c r="R129" s="282">
        <f t="shared" si="17"/>
        <v>-0.38632340853054598</v>
      </c>
      <c r="S129" s="282">
        <f t="shared" si="17"/>
        <v>-0.37817163018540606</v>
      </c>
      <c r="T129" s="282">
        <f t="shared" ref="T129:U129" si="18">T24 * (1 - T$113)</f>
        <v>-0.38632340853054598</v>
      </c>
      <c r="U129" s="282">
        <f t="shared" si="18"/>
        <v>-0.38632340853054598</v>
      </c>
      <c r="V129" s="282">
        <f t="shared" ref="V129:W129" si="19">V24 * (1 - V$113)</f>
        <v>-0.37817163018540606</v>
      </c>
      <c r="W129" s="282">
        <f t="shared" si="19"/>
        <v>-0.37817163018540606</v>
      </c>
      <c r="X129" s="282">
        <f t="shared" ref="X129:Y129" si="20">X24 * (1 - X$113)</f>
        <v>-0.37250082785835215</v>
      </c>
      <c r="Y129" s="282">
        <f t="shared" si="20"/>
        <v>-0.37250082785835215</v>
      </c>
      <c r="Z129" s="267"/>
      <c r="AA129" s="267"/>
    </row>
    <row r="130" spans="4:27" x14ac:dyDescent="0.3">
      <c r="F130" t="s">
        <v>193</v>
      </c>
      <c r="G130" t="s">
        <v>269</v>
      </c>
      <c r="H130" s="267"/>
      <c r="I130" s="267"/>
      <c r="J130" s="282">
        <f t="shared" ref="J130:K130" si="21">J25 * (1 - J$114)</f>
        <v>0.13105694753304226</v>
      </c>
      <c r="K130" s="282">
        <f t="shared" si="21"/>
        <v>0.13105694753304226</v>
      </c>
      <c r="L130" s="282">
        <f t="shared" ref="L130:M130" si="22">L25 * (1 - L$114)</f>
        <v>0.1491954358256854</v>
      </c>
      <c r="M130" s="282">
        <f t="shared" si="22"/>
        <v>0.1491954358256854</v>
      </c>
      <c r="N130" s="282">
        <f t="shared" ref="N130:P130" si="23">N25 * (1 - N$114)</f>
        <v>0.12002303206171606</v>
      </c>
      <c r="O130" s="282">
        <f t="shared" si="23"/>
        <v>8.783039988691578E-2</v>
      </c>
      <c r="P130" s="282">
        <f t="shared" si="23"/>
        <v>9.8744172824220766E-2</v>
      </c>
      <c r="Q130" s="282">
        <f t="shared" ref="Q130:S130" si="24">Q25 * (1 - Q$114)</f>
        <v>0.26482394886631572</v>
      </c>
      <c r="R130" s="282">
        <f t="shared" si="24"/>
        <v>-9.1460987306437772E-2</v>
      </c>
      <c r="S130" s="282">
        <f t="shared" si="24"/>
        <v>-8.9531076565109266E-2</v>
      </c>
      <c r="T130" s="282">
        <f t="shared" ref="T130:U130" si="25">T25 * (1 - T$114)</f>
        <v>-9.1460987306437772E-2</v>
      </c>
      <c r="U130" s="282">
        <f t="shared" si="25"/>
        <v>-9.1460987306437772E-2</v>
      </c>
      <c r="V130" s="282">
        <f t="shared" ref="V130:W130" si="26">V25 * (1 - V$114)</f>
        <v>-8.9531076565109266E-2</v>
      </c>
      <c r="W130" s="282">
        <f t="shared" si="26"/>
        <v>-8.9531076565109266E-2</v>
      </c>
      <c r="X130" s="282">
        <f t="shared" ref="X130:Y130" si="27">X25 * (1 - X$114)</f>
        <v>-8.8188529962445958E-2</v>
      </c>
      <c r="Y130" s="282">
        <f t="shared" si="27"/>
        <v>-8.8188529962445958E-2</v>
      </c>
      <c r="Z130" s="267"/>
      <c r="AA130" s="267"/>
    </row>
    <row r="131" spans="4:27" x14ac:dyDescent="0.3">
      <c r="F131" t="s">
        <v>194</v>
      </c>
      <c r="G131" t="s">
        <v>269</v>
      </c>
      <c r="H131" s="267"/>
      <c r="I131" s="267"/>
      <c r="J131" s="282">
        <f t="shared" ref="J131:K131" si="28">J26 * (1 - J$115)</f>
        <v>0.14226043950146991</v>
      </c>
      <c r="K131" s="282">
        <f t="shared" si="28"/>
        <v>0.14226043950146991</v>
      </c>
      <c r="L131" s="282">
        <f t="shared" ref="L131:M131" si="29">L26 * (1 - L$115)</f>
        <v>0.16194950875705522</v>
      </c>
      <c r="M131" s="282">
        <f t="shared" si="29"/>
        <v>0.16194950875705522</v>
      </c>
      <c r="N131" s="282">
        <f t="shared" ref="N131:P131" si="30">N26 * (1 - N$115)</f>
        <v>0.13028328228912769</v>
      </c>
      <c r="O131" s="282">
        <f t="shared" si="30"/>
        <v>9.5338641138061661E-2</v>
      </c>
      <c r="P131" s="282">
        <f t="shared" si="30"/>
        <v>8.5748308280359453E-2</v>
      </c>
      <c r="Q131" s="282">
        <f t="shared" ref="Q131:S131" si="31">Q26 * (1 - Q$115)</f>
        <v>0.28953178204255825</v>
      </c>
      <c r="R131" s="282">
        <f t="shared" si="31"/>
        <v>-9.9279591783348831E-2</v>
      </c>
      <c r="S131" s="282">
        <f t="shared" si="31"/>
        <v>-9.7184701314525848E-2</v>
      </c>
      <c r="T131" s="282">
        <f t="shared" ref="T131:U131" si="32">T26 * (1 - T$115)</f>
        <v>-9.9279591783348831E-2</v>
      </c>
      <c r="U131" s="282">
        <f t="shared" si="32"/>
        <v>-9.9279591783348831E-2</v>
      </c>
      <c r="V131" s="282">
        <f t="shared" ref="V131:W131" si="33">V26 * (1 - V$115)</f>
        <v>-9.7184701314525848E-2</v>
      </c>
      <c r="W131" s="282">
        <f t="shared" si="33"/>
        <v>-9.7184701314525848E-2</v>
      </c>
      <c r="X131" s="282">
        <f t="shared" ref="X131:Y131" si="34">X26 * (1 - X$115)</f>
        <v>-9.5727386205779461E-2</v>
      </c>
      <c r="Y131" s="282">
        <f t="shared" si="34"/>
        <v>-9.5727386205779461E-2</v>
      </c>
      <c r="Z131" s="267"/>
      <c r="AA131" s="267"/>
    </row>
    <row r="132" spans="4:27" x14ac:dyDescent="0.3">
      <c r="F132" t="s">
        <v>195</v>
      </c>
      <c r="G132" t="s">
        <v>269</v>
      </c>
      <c r="H132" s="267"/>
      <c r="I132" s="267"/>
      <c r="J132" s="282">
        <f t="shared" ref="J132:K132" si="35">J27 * (1 - J$116)</f>
        <v>0.27423376220104084</v>
      </c>
      <c r="K132" s="282">
        <f t="shared" si="35"/>
        <v>0.27423376220104084</v>
      </c>
      <c r="L132" s="282">
        <f t="shared" ref="L132:M132" si="36">L27 * (1 - L$116)</f>
        <v>0.31218814751798074</v>
      </c>
      <c r="M132" s="282">
        <f t="shared" si="36"/>
        <v>0.31218814751798074</v>
      </c>
      <c r="N132" s="282">
        <f t="shared" ref="N132:P132" si="37">N27 * (1 - N$116)</f>
        <v>0.25114553827649716</v>
      </c>
      <c r="O132" s="282">
        <f t="shared" si="37"/>
        <v>0.18378316792811136</v>
      </c>
      <c r="P132" s="282">
        <f t="shared" si="37"/>
        <v>0</v>
      </c>
      <c r="Q132" s="282">
        <f t="shared" ref="Q132:S132" si="38">Q27 * (1 - Q$116)</f>
        <v>0.55812698276868533</v>
      </c>
      <c r="R132" s="282">
        <f t="shared" si="38"/>
        <v>-0.19138009175242268</v>
      </c>
      <c r="S132" s="282">
        <f t="shared" si="38"/>
        <v>-0.18734179623838068</v>
      </c>
      <c r="T132" s="282">
        <f t="shared" ref="T132:U132" si="39">T27 * (1 - T$116)</f>
        <v>-0.19138009175242268</v>
      </c>
      <c r="U132" s="282">
        <f t="shared" si="39"/>
        <v>-0.19138009175242268</v>
      </c>
      <c r="V132" s="282">
        <f t="shared" ref="V132:W132" si="40">V27 * (1 - V$116)</f>
        <v>-0.18734179623838068</v>
      </c>
      <c r="W132" s="282">
        <f t="shared" si="40"/>
        <v>-0.18734179623838068</v>
      </c>
      <c r="X132" s="282">
        <f t="shared" ref="X132:Y132" si="41">X27 * (1 - X$116)</f>
        <v>-0.13698938437423139</v>
      </c>
      <c r="Y132" s="282">
        <f t="shared" si="41"/>
        <v>-0.13698938437423139</v>
      </c>
      <c r="Z132" s="267"/>
      <c r="AA132" s="267"/>
    </row>
    <row r="133" spans="4:27" x14ac:dyDescent="0.3">
      <c r="F133" t="s">
        <v>196</v>
      </c>
      <c r="G133" t="s">
        <v>269</v>
      </c>
      <c r="H133" s="267"/>
      <c r="I133" s="267"/>
      <c r="J133" s="282">
        <f t="shared" ref="J133:K133" si="42">J28 * (1 - J$117)</f>
        <v>0.27415262049803912</v>
      </c>
      <c r="K133" s="282">
        <f t="shared" si="42"/>
        <v>0.27415262049803912</v>
      </c>
      <c r="L133" s="282">
        <f t="shared" ref="L133:M133" si="43">L28 * (1 - L$117)</f>
        <v>0.31209577567527524</v>
      </c>
      <c r="M133" s="282">
        <f t="shared" si="43"/>
        <v>0.31209577567527524</v>
      </c>
      <c r="N133" s="282">
        <f t="shared" ref="N133:P133" si="44">N28 * (1 - N$117)</f>
        <v>0.25107122803652715</v>
      </c>
      <c r="O133" s="282">
        <f t="shared" si="44"/>
        <v>0.18372878921445829</v>
      </c>
      <c r="P133" s="282">
        <f t="shared" si="44"/>
        <v>0</v>
      </c>
      <c r="Q133" s="282">
        <f t="shared" ref="Q133:S133" si="45">Q28 * (1 - Q$117)</f>
        <v>0.55397429071079662</v>
      </c>
      <c r="R133" s="282">
        <f t="shared" si="45"/>
        <v>-0.19132346522168195</v>
      </c>
      <c r="S133" s="282">
        <f t="shared" si="45"/>
        <v>-0.18728636457938957</v>
      </c>
      <c r="T133" s="282">
        <f t="shared" ref="T133:U133" si="46">T28 * (1 - T$117)</f>
        <v>-0.19132346522168195</v>
      </c>
      <c r="U133" s="282">
        <f t="shared" si="46"/>
        <v>-0.19132346522168195</v>
      </c>
      <c r="V133" s="282">
        <f t="shared" ref="V133:W133" si="47">V28 * (1 - V$117)</f>
        <v>-0.18728636457938957</v>
      </c>
      <c r="W133" s="282">
        <f t="shared" si="47"/>
        <v>-0.18728636457938957</v>
      </c>
      <c r="X133" s="282">
        <f t="shared" ref="X133:Y133" si="48">X28 * (1 - X$117)</f>
        <v>-0.13694885124712089</v>
      </c>
      <c r="Y133" s="282">
        <f t="shared" si="48"/>
        <v>-0.13694885124712089</v>
      </c>
      <c r="Z133" s="267"/>
      <c r="AA133" s="267"/>
    </row>
    <row r="134" spans="4:27" x14ac:dyDescent="0.3">
      <c r="F134" t="s">
        <v>197</v>
      </c>
      <c r="G134" t="s">
        <v>269</v>
      </c>
      <c r="H134" s="267"/>
      <c r="I134" s="267"/>
      <c r="J134" s="282">
        <f t="shared" ref="J134:K134" si="49">J29 * (1 - J$118)</f>
        <v>1.0729868042600121</v>
      </c>
      <c r="K134" s="282">
        <f t="shared" si="49"/>
        <v>1.0729868042600121</v>
      </c>
      <c r="L134" s="282">
        <f t="shared" ref="L134:M134" si="50">L29 * (1 - L$118)</f>
        <v>1.2214898707023609</v>
      </c>
      <c r="M134" s="282">
        <f t="shared" si="50"/>
        <v>1.2214898707023609</v>
      </c>
      <c r="N134" s="282">
        <f t="shared" ref="N134:P134" si="51">N29 * (1 - N$118)</f>
        <v>0.7861201227933603</v>
      </c>
      <c r="O134" s="282">
        <f t="shared" si="51"/>
        <v>0</v>
      </c>
      <c r="P134" s="282">
        <f t="shared" si="51"/>
        <v>0</v>
      </c>
      <c r="Q134" s="282">
        <f t="shared" ref="Q134:S134" si="52">Q29 * (1 - Q$118)</f>
        <v>2.1837679022659073</v>
      </c>
      <c r="R134" s="282">
        <f t="shared" si="52"/>
        <v>-0.748807555277891</v>
      </c>
      <c r="S134" s="282">
        <f t="shared" si="52"/>
        <v>-0.73300702888211888</v>
      </c>
      <c r="T134" s="282">
        <f t="shared" ref="T134:U134" si="53">T29 * (1 - T$118)</f>
        <v>-0.748807555277891</v>
      </c>
      <c r="U134" s="282">
        <f t="shared" si="53"/>
        <v>-0.748807555277891</v>
      </c>
      <c r="V134" s="282">
        <f t="shared" ref="V134:W134" si="54">V29 * (1 - V$118)</f>
        <v>-0.73300702888211888</v>
      </c>
      <c r="W134" s="282">
        <f t="shared" si="54"/>
        <v>-0.73300702888211888</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0.30586911035366032</v>
      </c>
      <c r="K135" s="282">
        <f t="shared" si="56"/>
        <v>0.30586911035366032</v>
      </c>
      <c r="L135" s="282">
        <f t="shared" ref="L135:M135" si="57">L30 * (1 - L$119)</f>
        <v>0.34820187776251721</v>
      </c>
      <c r="M135" s="282">
        <f t="shared" si="57"/>
        <v>0.34820187776251721</v>
      </c>
      <c r="N135" s="282">
        <f t="shared" ref="N135:P135" si="58">N30 * (1 - N$119)</f>
        <v>0</v>
      </c>
      <c r="O135" s="282">
        <f t="shared" si="58"/>
        <v>0</v>
      </c>
      <c r="P135" s="282">
        <f t="shared" si="58"/>
        <v>0</v>
      </c>
      <c r="Q135" s="282">
        <f t="shared" ref="Q135:S135" si="59">Q30 * (1 - Q$119)</f>
        <v>0.62251198508037886</v>
      </c>
      <c r="R135" s="282">
        <f t="shared" si="59"/>
        <v>-0.21345751862894888</v>
      </c>
      <c r="S135" s="282">
        <f t="shared" si="59"/>
        <v>0</v>
      </c>
      <c r="T135" s="282">
        <f t="shared" ref="T135:U135" si="60">T30 * (1 - T$119)</f>
        <v>-0.21345751862894888</v>
      </c>
      <c r="U135" s="282">
        <f t="shared" si="60"/>
        <v>-0.21345751862894888</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0.41565331844697917</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0.47513490875455544</v>
      </c>
      <c r="K141" s="434">
        <f t="shared" si="70"/>
        <v>0.47513490875455544</v>
      </c>
      <c r="L141" s="434">
        <f t="shared" ref="L141:M141" si="71">L36 * (1 - L$112)</f>
        <v>0.54089432969404982</v>
      </c>
      <c r="M141" s="434">
        <f t="shared" si="71"/>
        <v>0.54089432969404982</v>
      </c>
      <c r="N141" s="434">
        <f t="shared" ref="N141:P141" si="72">N36 * (1 - N$112)</f>
        <v>0.43513246310510006</v>
      </c>
      <c r="O141" s="434">
        <f t="shared" si="72"/>
        <v>0.31842103621118212</v>
      </c>
      <c r="P141" s="434">
        <f t="shared" si="72"/>
        <v>0.35798791615416992</v>
      </c>
      <c r="Q141" s="434">
        <f t="shared" ref="Q141:S141" si="73">Q36 * (1 - Q$112)</f>
        <v>0.75474446794704952</v>
      </c>
      <c r="R141" s="434">
        <f t="shared" si="73"/>
        <v>-0.33158339696176425</v>
      </c>
      <c r="S141" s="434">
        <f t="shared" si="73"/>
        <v>-0.32458668308091965</v>
      </c>
      <c r="T141" s="434">
        <f t="shared" ref="T141:U141" si="74">T36 * (1 - T$112)</f>
        <v>-0.33158339696176425</v>
      </c>
      <c r="U141" s="434">
        <f t="shared" si="74"/>
        <v>-0.33158339696176425</v>
      </c>
      <c r="V141" s="434">
        <f t="shared" ref="V141:W141" si="75">V36 * (1 - V$112)</f>
        <v>-0.32458668308091965</v>
      </c>
      <c r="W141" s="434">
        <f t="shared" si="75"/>
        <v>-0.32458668308091965</v>
      </c>
      <c r="X141" s="434">
        <f t="shared" ref="X141:Y141" si="76">X36 * (1 - X$112)</f>
        <v>-0.31971940385946263</v>
      </c>
      <c r="Y141" s="434">
        <f t="shared" si="76"/>
        <v>-0.31971940385946263</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0.38867054526989631</v>
      </c>
      <c r="K143" s="282">
        <f t="shared" si="84"/>
        <v>0.38867054526989631</v>
      </c>
      <c r="L143" s="282">
        <f t="shared" ref="L143:M143" si="85">L38 * (1 - L$113)</f>
        <v>0.44246316189783819</v>
      </c>
      <c r="M143" s="282">
        <f t="shared" si="85"/>
        <v>0.44246316189783819</v>
      </c>
      <c r="N143" s="282">
        <f t="shared" ref="N143:P143" si="86">N38 * (1 - N$113)</f>
        <v>0.35594768682226569</v>
      </c>
      <c r="O143" s="282">
        <f t="shared" si="86"/>
        <v>0.2604752365891469</v>
      </c>
      <c r="P143" s="282">
        <f t="shared" si="86"/>
        <v>0.25227936083169528</v>
      </c>
      <c r="Q143" s="282">
        <f t="shared" ref="Q143:S143" si="87">Q38 * (1 - Q$113)</f>
        <v>0.78537819279246834</v>
      </c>
      <c r="R143" s="282">
        <f t="shared" si="87"/>
        <v>-0.27124232996769421</v>
      </c>
      <c r="S143" s="282">
        <f t="shared" si="87"/>
        <v>-0.26551886795920154</v>
      </c>
      <c r="T143" s="282">
        <f t="shared" ref="T143:U143" si="88">T38 * (1 - T$113)</f>
        <v>-0.27124232996769421</v>
      </c>
      <c r="U143" s="282">
        <f t="shared" si="88"/>
        <v>-0.27124232996769421</v>
      </c>
      <c r="V143" s="282">
        <f t="shared" ref="V143:W143" si="89">V38 * (1 - V$113)</f>
        <v>-0.26551886795920154</v>
      </c>
      <c r="W143" s="282">
        <f t="shared" si="89"/>
        <v>-0.26551886795920154</v>
      </c>
      <c r="X143" s="282">
        <f t="shared" ref="X143:Y143" si="90">X38 * (1 - X$113)</f>
        <v>-0.26153732917068495</v>
      </c>
      <c r="Y143" s="282">
        <f t="shared" si="90"/>
        <v>-0.26153732917068495</v>
      </c>
      <c r="Z143" s="267"/>
      <c r="AA143" s="267"/>
    </row>
    <row r="144" spans="4:27" x14ac:dyDescent="0.3">
      <c r="F144" t="s">
        <v>193</v>
      </c>
      <c r="G144" t="s">
        <v>269</v>
      </c>
      <c r="H144" s="267"/>
      <c r="I144" s="267"/>
      <c r="J144" s="282">
        <f t="shared" ref="J144:K144" si="91">J39 * (1 - J$114)</f>
        <v>9.2016665369904688E-2</v>
      </c>
      <c r="K144" s="282">
        <f t="shared" si="91"/>
        <v>9.2016665369904688E-2</v>
      </c>
      <c r="L144" s="282">
        <f t="shared" ref="L144:M144" si="92">L39 * (1 - L$114)</f>
        <v>0.10475191702162864</v>
      </c>
      <c r="M144" s="282">
        <f t="shared" si="92"/>
        <v>0.10475191702162864</v>
      </c>
      <c r="N144" s="282">
        <f t="shared" ref="N144:P144" si="93">N39 * (1 - N$114)</f>
        <v>8.4269620083435942E-2</v>
      </c>
      <c r="O144" s="282">
        <f t="shared" si="93"/>
        <v>6.1666784308871778E-2</v>
      </c>
      <c r="P144" s="282">
        <f t="shared" si="93"/>
        <v>6.9329476071488344E-2</v>
      </c>
      <c r="Q144" s="282">
        <f t="shared" ref="Q144:S144" si="94">Q39 * (1 - Q$114)</f>
        <v>0.18593609223673377</v>
      </c>
      <c r="R144" s="282">
        <f t="shared" si="94"/>
        <v>-6.4215863575303761E-2</v>
      </c>
      <c r="S144" s="282">
        <f t="shared" si="94"/>
        <v>-6.286084994022853E-2</v>
      </c>
      <c r="T144" s="282">
        <f t="shared" ref="T144:U144" si="95">T39 * (1 - T$114)</f>
        <v>-6.4215863575303761E-2</v>
      </c>
      <c r="U144" s="282">
        <f t="shared" si="95"/>
        <v>-6.4215863575303761E-2</v>
      </c>
      <c r="V144" s="282">
        <f t="shared" ref="V144:W144" si="96">V39 * (1 - V$114)</f>
        <v>-6.286084994022853E-2</v>
      </c>
      <c r="W144" s="282">
        <f t="shared" si="96"/>
        <v>-6.286084994022853E-2</v>
      </c>
      <c r="X144" s="282">
        <f t="shared" ref="X144:Y144" si="97">X39 * (1 - X$114)</f>
        <v>-6.1918231759306649E-2</v>
      </c>
      <c r="Y144" s="282">
        <f t="shared" si="97"/>
        <v>-6.1918231759306649E-2</v>
      </c>
      <c r="Z144" s="267"/>
      <c r="AA144" s="267"/>
    </row>
    <row r="145" spans="3:27" x14ac:dyDescent="0.3">
      <c r="F145" t="s">
        <v>194</v>
      </c>
      <c r="G145" t="s">
        <v>269</v>
      </c>
      <c r="H145" s="267"/>
      <c r="I145" s="267"/>
      <c r="J145" s="282">
        <f t="shared" ref="J145:K145" si="98">J40 * (1 - J$115)</f>
        <v>9.9882772362617223E-2</v>
      </c>
      <c r="K145" s="282">
        <f t="shared" si="98"/>
        <v>9.9882772362617223E-2</v>
      </c>
      <c r="L145" s="282">
        <f t="shared" ref="L145:M145" si="99">L40 * (1 - L$115)</f>
        <v>0.11370670563162073</v>
      </c>
      <c r="M145" s="282">
        <f t="shared" si="99"/>
        <v>0.11370670563162073</v>
      </c>
      <c r="N145" s="282">
        <f t="shared" ref="N145:P145" si="100">N40 * (1 - N$115)</f>
        <v>9.1473465660178027E-2</v>
      </c>
      <c r="O145" s="282">
        <f t="shared" si="100"/>
        <v>6.6938411152988694E-2</v>
      </c>
      <c r="P145" s="282">
        <f t="shared" si="100"/>
        <v>6.0204922650742759E-2</v>
      </c>
      <c r="Q145" s="282">
        <f t="shared" ref="Q145:S145" si="101">Q40 * (1 - Q$115)</f>
        <v>0.20328376025578734</v>
      </c>
      <c r="R145" s="282">
        <f t="shared" si="101"/>
        <v>-6.9705400187852873E-2</v>
      </c>
      <c r="S145" s="282">
        <f t="shared" si="101"/>
        <v>-6.8234552293980733E-2</v>
      </c>
      <c r="T145" s="282">
        <f t="shared" ref="T145:U145" si="102">T40 * (1 - T$115)</f>
        <v>-6.9705400187852873E-2</v>
      </c>
      <c r="U145" s="282">
        <f t="shared" si="102"/>
        <v>-6.9705400187852873E-2</v>
      </c>
      <c r="V145" s="282">
        <f t="shared" ref="V145:W145" si="103">V40 * (1 - V$115)</f>
        <v>-6.8234552293980733E-2</v>
      </c>
      <c r="W145" s="282">
        <f t="shared" si="103"/>
        <v>-6.8234552293980733E-2</v>
      </c>
      <c r="X145" s="282">
        <f t="shared" ref="X145:Y145" si="104">X40 * (1 - X$115)</f>
        <v>-6.7211353759113163E-2</v>
      </c>
      <c r="Y145" s="282">
        <f t="shared" si="104"/>
        <v>-6.7211353759113163E-2</v>
      </c>
      <c r="Z145" s="267"/>
      <c r="AA145" s="267"/>
    </row>
    <row r="146" spans="3:27" x14ac:dyDescent="0.3">
      <c r="F146" t="s">
        <v>195</v>
      </c>
      <c r="G146" t="s">
        <v>269</v>
      </c>
      <c r="H146" s="267"/>
      <c r="I146" s="267"/>
      <c r="J146" s="282">
        <f t="shared" ref="J146:K146" si="105">J41 * (1 - J$116)</f>
        <v>0.19254283580213205</v>
      </c>
      <c r="K146" s="282">
        <f t="shared" si="105"/>
        <v>0.19254283580213205</v>
      </c>
      <c r="L146" s="282">
        <f t="shared" ref="L146:M146" si="106">L41 * (1 - L$116)</f>
        <v>0.21919106803071167</v>
      </c>
      <c r="M146" s="282">
        <f t="shared" si="106"/>
        <v>0.21919106803071167</v>
      </c>
      <c r="N146" s="282">
        <f t="shared" ref="N146:P146" si="107">N41 * (1 - N$116)</f>
        <v>0.17633231499540772</v>
      </c>
      <c r="O146" s="282">
        <f t="shared" si="107"/>
        <v>0.12903638137610651</v>
      </c>
      <c r="P146" s="282">
        <f t="shared" si="107"/>
        <v>0</v>
      </c>
      <c r="Q146" s="282">
        <f t="shared" ref="Q146:S146" si="108">Q41 * (1 - Q$116)</f>
        <v>0.39186769396099724</v>
      </c>
      <c r="R146" s="282">
        <f t="shared" si="108"/>
        <v>-0.13437027332568108</v>
      </c>
      <c r="S146" s="282">
        <f t="shared" si="108"/>
        <v>-0.13153493728302906</v>
      </c>
      <c r="T146" s="282">
        <f t="shared" ref="T146:U146" si="109">T41 * (1 - T$116)</f>
        <v>-0.13437027332568108</v>
      </c>
      <c r="U146" s="282">
        <f t="shared" si="109"/>
        <v>-0.13437027332568108</v>
      </c>
      <c r="V146" s="282">
        <f t="shared" ref="V146:W146" si="110">V41 * (1 - V$116)</f>
        <v>-0.13153493728302906</v>
      </c>
      <c r="W146" s="282">
        <f t="shared" si="110"/>
        <v>-0.13153493728302906</v>
      </c>
      <c r="X146" s="282">
        <f t="shared" ref="X146:Y146" si="111">X41 * (1 - X$116)</f>
        <v>-0.1295625296011842</v>
      </c>
      <c r="Y146" s="282">
        <f t="shared" si="111"/>
        <v>-0.1295625296011842</v>
      </c>
      <c r="Z146" s="267"/>
      <c r="AA146" s="267"/>
    </row>
    <row r="147" spans="3:27" x14ac:dyDescent="0.3">
      <c r="F147" t="s">
        <v>196</v>
      </c>
      <c r="G147" t="s">
        <v>269</v>
      </c>
      <c r="H147" s="267"/>
      <c r="I147" s="267"/>
      <c r="J147" s="282">
        <f t="shared" ref="J147:K147" si="112">J42 * (1 - J$117)</f>
        <v>0.19248586523267197</v>
      </c>
      <c r="K147" s="282">
        <f t="shared" si="112"/>
        <v>0.19248586523267197</v>
      </c>
      <c r="L147" s="282">
        <f t="shared" ref="L147:M147" si="113">L42 * (1 - L$117)</f>
        <v>0.21912621264456209</v>
      </c>
      <c r="M147" s="282">
        <f t="shared" si="113"/>
        <v>0.21912621264456209</v>
      </c>
      <c r="N147" s="282">
        <f t="shared" ref="N147:P147" si="114">N42 * (1 - N$117)</f>
        <v>0.17628014087863178</v>
      </c>
      <c r="O147" s="282">
        <f t="shared" si="114"/>
        <v>0.12899820142463009</v>
      </c>
      <c r="P147" s="282">
        <f t="shared" si="114"/>
        <v>0</v>
      </c>
      <c r="Q147" s="282">
        <f t="shared" ref="Q147:S147" si="115">Q42 * (1 - Q$117)</f>
        <v>0.38895203872357709</v>
      </c>
      <c r="R147" s="282">
        <f t="shared" si="115"/>
        <v>-0.13433051515468508</v>
      </c>
      <c r="S147" s="282">
        <f t="shared" si="115"/>
        <v>-0.13149601804591651</v>
      </c>
      <c r="T147" s="282">
        <f t="shared" ref="T147:U147" si="116">T42 * (1 - T$117)</f>
        <v>-0.13433051515468508</v>
      </c>
      <c r="U147" s="282">
        <f t="shared" si="116"/>
        <v>-0.13433051515468508</v>
      </c>
      <c r="V147" s="282">
        <f t="shared" ref="V147:W147" si="117">V42 * (1 - V$117)</f>
        <v>-0.13149601804591651</v>
      </c>
      <c r="W147" s="282">
        <f t="shared" si="117"/>
        <v>-0.13149601804591651</v>
      </c>
      <c r="X147" s="282">
        <f t="shared" ref="X147:Y147" si="118">X42 * (1 - X$117)</f>
        <v>-0.12952419397025139</v>
      </c>
      <c r="Y147" s="282">
        <f t="shared" si="118"/>
        <v>-0.12952419397025139</v>
      </c>
      <c r="Z147" s="267"/>
      <c r="AA147" s="267"/>
    </row>
    <row r="148" spans="3:27" x14ac:dyDescent="0.3">
      <c r="F148" t="s">
        <v>197</v>
      </c>
      <c r="G148" t="s">
        <v>269</v>
      </c>
      <c r="H148" s="267"/>
      <c r="I148" s="267"/>
      <c r="J148" s="282">
        <f t="shared" ref="J148:K148" si="119">J43 * (1 - J$118)</f>
        <v>1.2286661000137842</v>
      </c>
      <c r="K148" s="282">
        <f t="shared" si="119"/>
        <v>1.2286661000137842</v>
      </c>
      <c r="L148" s="282">
        <f t="shared" ref="L148:M148" si="120">L43 * (1 - L$118)</f>
        <v>1.3987154265864843</v>
      </c>
      <c r="M148" s="282">
        <f t="shared" si="120"/>
        <v>1.3987154265864843</v>
      </c>
      <c r="N148" s="282">
        <f t="shared" ref="N148:P148" si="121">N43 * (1 - N$118)</f>
        <v>0.90017802789382473</v>
      </c>
      <c r="O148" s="282">
        <f t="shared" si="121"/>
        <v>0</v>
      </c>
      <c r="P148" s="282">
        <f t="shared" si="121"/>
        <v>0</v>
      </c>
      <c r="Q148" s="282">
        <f t="shared" ref="Q148:S148" si="122">Q43 * (1 - Q$118)</f>
        <v>2.5006100551840018</v>
      </c>
      <c r="R148" s="282">
        <f t="shared" si="122"/>
        <v>-0.85745179246509606</v>
      </c>
      <c r="S148" s="282">
        <f t="shared" si="122"/>
        <v>-0.83935877299106176</v>
      </c>
      <c r="T148" s="282">
        <f t="shared" ref="T148:U148" si="123">T43 * (1 - T$118)</f>
        <v>-0.85745179246509606</v>
      </c>
      <c r="U148" s="282">
        <f t="shared" si="123"/>
        <v>-0.85745179246509606</v>
      </c>
      <c r="V148" s="282">
        <f t="shared" ref="V148:W148" si="124">V43 * (1 - V$118)</f>
        <v>-0.83935877299106176</v>
      </c>
      <c r="W148" s="282">
        <f t="shared" si="124"/>
        <v>-0.83935877299106176</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0.59861561418452336</v>
      </c>
      <c r="K149" s="282">
        <f t="shared" si="126"/>
        <v>0.59861561418452336</v>
      </c>
      <c r="L149" s="282">
        <f t="shared" ref="L149:M149" si="127">L44 * (1 - L$119)</f>
        <v>0.68146495955739517</v>
      </c>
      <c r="M149" s="282">
        <f t="shared" si="127"/>
        <v>0.68146495955739517</v>
      </c>
      <c r="N149" s="282">
        <f t="shared" ref="N149:P149" si="128">N44 * (1 - N$119)</f>
        <v>0</v>
      </c>
      <c r="O149" s="282">
        <f t="shared" si="128"/>
        <v>0</v>
      </c>
      <c r="P149" s="282">
        <f t="shared" si="128"/>
        <v>0</v>
      </c>
      <c r="Q149" s="282">
        <f t="shared" ref="Q149:S149" si="129">Q44 * (1 - Q$119)</f>
        <v>1.2183165336808532</v>
      </c>
      <c r="R149" s="282">
        <f t="shared" si="129"/>
        <v>-0.41775713627514871</v>
      </c>
      <c r="S149" s="282">
        <f t="shared" si="129"/>
        <v>0</v>
      </c>
      <c r="T149" s="282">
        <f t="shared" ref="T149:U149" si="130">T44 * (1 - T$119)</f>
        <v>-0.41775713627514871</v>
      </c>
      <c r="U149" s="282">
        <f t="shared" si="130"/>
        <v>-0.41775713627514871</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2.7966104958000852</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0.88081243240046181</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0.10969044910655305</v>
      </c>
      <c r="K159" s="282">
        <f t="shared" si="155"/>
        <v>0.10969044910655305</v>
      </c>
      <c r="L159" s="282">
        <f t="shared" ref="L159:M159" si="156">L54 * (1 - L$113)</f>
        <v>0.12487178030940556</v>
      </c>
      <c r="M159" s="282">
        <f t="shared" si="156"/>
        <v>0.12487178030940556</v>
      </c>
      <c r="N159" s="282">
        <f t="shared" ref="N159:P159" si="157">N54 * (1 - N$113)</f>
        <v>0.10045541680772457</v>
      </c>
      <c r="O159" s="282">
        <f t="shared" si="157"/>
        <v>7.3511219284082316E-2</v>
      </c>
      <c r="P159" s="282">
        <f t="shared" si="157"/>
        <v>7.1198182436815929E-2</v>
      </c>
      <c r="Q159" s="282">
        <f t="shared" ref="Q159:S159" si="158">Q54 * (1 - Q$113)</f>
        <v>6.5065188870685561E-2</v>
      </c>
      <c r="R159" s="282">
        <f t="shared" si="158"/>
        <v>-7.6549904161643353E-2</v>
      </c>
      <c r="S159" s="282">
        <f t="shared" si="158"/>
        <v>-7.4934630954562806E-2</v>
      </c>
      <c r="T159" s="282">
        <f t="shared" ref="T159:U159" si="159">T54 * (1 - T$113)</f>
        <v>-7.6549904161643353E-2</v>
      </c>
      <c r="U159" s="282">
        <f t="shared" si="159"/>
        <v>-7.6549904161643353E-2</v>
      </c>
      <c r="V159" s="282">
        <f t="shared" ref="V159:W159" si="160">V54 * (1 - V$113)</f>
        <v>-7.4934630954562806E-2</v>
      </c>
      <c r="W159" s="282">
        <f t="shared" si="160"/>
        <v>-7.4934630954562806E-2</v>
      </c>
      <c r="X159" s="282">
        <f t="shared" ref="X159:Y159" si="161">X54 * (1 - X$113)</f>
        <v>-7.381096263659373E-2</v>
      </c>
      <c r="Y159" s="282">
        <f t="shared" si="161"/>
        <v>-7.381096263659373E-2</v>
      </c>
      <c r="Z159" s="267"/>
      <c r="AA159" s="267"/>
    </row>
    <row r="160" spans="3:27" x14ac:dyDescent="0.3">
      <c r="F160" t="s">
        <v>193</v>
      </c>
      <c r="G160" t="s">
        <v>269</v>
      </c>
      <c r="H160" s="267"/>
      <c r="I160" s="267"/>
      <c r="J160" s="282">
        <f t="shared" ref="J160:K160" si="162">J55 * (1 - J$114)</f>
        <v>2.5968907272619132E-2</v>
      </c>
      <c r="K160" s="282">
        <f t="shared" si="162"/>
        <v>2.5968907272619132E-2</v>
      </c>
      <c r="L160" s="282">
        <f t="shared" ref="L160:M160" si="163">L55 * (1 - L$114)</f>
        <v>2.9563045007426198E-2</v>
      </c>
      <c r="M160" s="282">
        <f t="shared" si="163"/>
        <v>2.9563045007426198E-2</v>
      </c>
      <c r="N160" s="282">
        <f t="shared" ref="N160:P160" si="164">N55 * (1 - N$114)</f>
        <v>2.3782539185139107E-2</v>
      </c>
      <c r="O160" s="282">
        <f t="shared" si="164"/>
        <v>1.7403575722724052E-2</v>
      </c>
      <c r="P160" s="282">
        <f t="shared" si="164"/>
        <v>1.9566137591730169E-2</v>
      </c>
      <c r="Q160" s="282">
        <f t="shared" ref="Q160:S160" si="165">Q55 * (1 - Q$114)</f>
        <v>1.5404001626585923E-2</v>
      </c>
      <c r="R160" s="282">
        <f t="shared" si="165"/>
        <v>-1.812297587523358E-2</v>
      </c>
      <c r="S160" s="282">
        <f t="shared" si="165"/>
        <v>-1.7740564457682777E-2</v>
      </c>
      <c r="T160" s="282">
        <f t="shared" ref="T160:U160" si="166">T55 * (1 - T$114)</f>
        <v>-1.812297587523358E-2</v>
      </c>
      <c r="U160" s="282">
        <f t="shared" si="166"/>
        <v>-1.812297587523358E-2</v>
      </c>
      <c r="V160" s="282">
        <f t="shared" ref="V160:W160" si="167">V55 * (1 - V$114)</f>
        <v>-1.7740564457682777E-2</v>
      </c>
      <c r="W160" s="282">
        <f t="shared" si="167"/>
        <v>-1.7740564457682777E-2</v>
      </c>
      <c r="X160" s="282">
        <f t="shared" ref="X160:Y160" si="168">X55 * (1 - X$114)</f>
        <v>-1.7474539123734395E-2</v>
      </c>
      <c r="Y160" s="282">
        <f t="shared" si="168"/>
        <v>-1.7474539123734395E-2</v>
      </c>
      <c r="Z160" s="267"/>
      <c r="AA160" s="267"/>
    </row>
    <row r="161" spans="4:27" x14ac:dyDescent="0.3">
      <c r="F161" t="s">
        <v>194</v>
      </c>
      <c r="G161" t="s">
        <v>269</v>
      </c>
      <c r="H161" s="267"/>
      <c r="I161" s="267"/>
      <c r="J161" s="282">
        <f t="shared" ref="J161:K161" si="169">J56 * (1 - J$115)</f>
        <v>2.0495720067508022E-2</v>
      </c>
      <c r="K161" s="282">
        <f t="shared" si="169"/>
        <v>2.0495720067508022E-2</v>
      </c>
      <c r="L161" s="282">
        <f t="shared" ref="L161:M161" si="170">L56 * (1 - L$115)</f>
        <v>2.33323600586848E-2</v>
      </c>
      <c r="M161" s="282">
        <f t="shared" si="170"/>
        <v>2.33323600586848E-2</v>
      </c>
      <c r="N161" s="282">
        <f t="shared" ref="N161:P161" si="171">N56 * (1 - N$115)</f>
        <v>1.8770149260269198E-2</v>
      </c>
      <c r="O161" s="282">
        <f t="shared" si="171"/>
        <v>1.3735611300161391E-2</v>
      </c>
      <c r="P161" s="282">
        <f t="shared" si="171"/>
        <v>1.2353914615584098E-2</v>
      </c>
      <c r="Q161" s="282">
        <f t="shared" ref="Q161:S161" si="172">Q56 * (1 - Q$115)</f>
        <v>1.2150244782115955E-2</v>
      </c>
      <c r="R161" s="282">
        <f t="shared" si="172"/>
        <v>-1.4303391222033741E-2</v>
      </c>
      <c r="S161" s="282">
        <f t="shared" si="172"/>
        <v>-1.4001576544871556E-2</v>
      </c>
      <c r="T161" s="282">
        <f t="shared" ref="T161:U161" si="173">T56 * (1 - T$115)</f>
        <v>-1.4303391222033741E-2</v>
      </c>
      <c r="U161" s="282">
        <f t="shared" si="173"/>
        <v>-1.4303391222033741E-2</v>
      </c>
      <c r="V161" s="282">
        <f t="shared" ref="V161:W161" si="174">V56 * (1 - V$115)</f>
        <v>-1.4001576544871556E-2</v>
      </c>
      <c r="W161" s="282">
        <f t="shared" si="174"/>
        <v>-1.4001576544871556E-2</v>
      </c>
      <c r="X161" s="282">
        <f t="shared" ref="X161:Y161" si="175">X56 * (1 - X$115)</f>
        <v>-1.3791618508584824E-2</v>
      </c>
      <c r="Y161" s="282">
        <f t="shared" si="175"/>
        <v>-1.3791618508584824E-2</v>
      </c>
      <c r="Z161" s="267"/>
      <c r="AA161" s="267"/>
    </row>
    <row r="162" spans="4:27" x14ac:dyDescent="0.3">
      <c r="F162" t="s">
        <v>195</v>
      </c>
      <c r="G162" t="s">
        <v>269</v>
      </c>
      <c r="H162" s="267"/>
      <c r="I162" s="267"/>
      <c r="J162" s="282">
        <f t="shared" ref="J162:K162" si="176">J57 * (1 - J$116)</f>
        <v>3.9509356521241587E-2</v>
      </c>
      <c r="K162" s="282">
        <f t="shared" si="176"/>
        <v>3.9509356521241587E-2</v>
      </c>
      <c r="L162" s="282">
        <f t="shared" ref="L162:M162" si="177">L57 * (1 - L$116)</f>
        <v>4.4977513793329156E-2</v>
      </c>
      <c r="M162" s="282">
        <f t="shared" si="177"/>
        <v>4.4977513793329156E-2</v>
      </c>
      <c r="N162" s="282">
        <f t="shared" ref="N162:P162" si="178">N57 * (1 - N$116)</f>
        <v>3.6182994139178942E-2</v>
      </c>
      <c r="O162" s="282">
        <f t="shared" si="178"/>
        <v>2.6477975016627641E-2</v>
      </c>
      <c r="P162" s="282">
        <f t="shared" si="178"/>
        <v>0</v>
      </c>
      <c r="Q162" s="282">
        <f t="shared" ref="Q162:S162" si="179">Q57 * (1 - Q$116)</f>
        <v>2.3421882780200434E-2</v>
      </c>
      <c r="R162" s="282">
        <f t="shared" si="179"/>
        <v>-2.757247763888095E-2</v>
      </c>
      <c r="S162" s="282">
        <f t="shared" si="179"/>
        <v>-2.6990673064849511E-2</v>
      </c>
      <c r="T162" s="282">
        <f t="shared" ref="T162:U162" si="180">T57 * (1 - T$116)</f>
        <v>-2.757247763888095E-2</v>
      </c>
      <c r="U162" s="282">
        <f t="shared" si="180"/>
        <v>-2.757247763888095E-2</v>
      </c>
      <c r="V162" s="282">
        <f t="shared" ref="V162:W162" si="181">V57 * (1 - V$116)</f>
        <v>-2.6990673064849511E-2</v>
      </c>
      <c r="W162" s="282">
        <f t="shared" si="181"/>
        <v>-2.6990673064849511E-2</v>
      </c>
      <c r="X162" s="282">
        <f t="shared" ref="X162:Y162" si="182">X57 * (1 - X$116)</f>
        <v>-1.9736309575547832E-2</v>
      </c>
      <c r="Y162" s="282">
        <f t="shared" si="182"/>
        <v>-1.9736309575547832E-2</v>
      </c>
      <c r="Z162" s="267"/>
      <c r="AA162" s="267"/>
    </row>
    <row r="163" spans="4:27" x14ac:dyDescent="0.3">
      <c r="F163" t="s">
        <v>196</v>
      </c>
      <c r="G163" t="s">
        <v>269</v>
      </c>
      <c r="H163" s="267"/>
      <c r="I163" s="267"/>
      <c r="J163" s="282">
        <f t="shared" ref="J163:K163" si="183">J58 * (1 - J$117)</f>
        <v>5.4323285520320515E-2</v>
      </c>
      <c r="K163" s="282">
        <f t="shared" si="183"/>
        <v>5.4323285520320515E-2</v>
      </c>
      <c r="L163" s="282">
        <f t="shared" ref="L163:M163" si="184">L58 * (1 - L$117)</f>
        <v>6.1841713936180098E-2</v>
      </c>
      <c r="M163" s="282">
        <f t="shared" si="184"/>
        <v>6.1841713936180098E-2</v>
      </c>
      <c r="N163" s="282">
        <f t="shared" ref="N163:P163" si="185">N58 * (1 - N$117)</f>
        <v>4.9749712338289759E-2</v>
      </c>
      <c r="O163" s="282">
        <f t="shared" si="185"/>
        <v>3.640582189828527E-2</v>
      </c>
      <c r="P163" s="282">
        <f t="shared" si="185"/>
        <v>0</v>
      </c>
      <c r="Q163" s="282">
        <f t="shared" ref="Q163:S163" si="186">Q58 * (1 - Q$117)</f>
        <v>3.2222995358715083E-2</v>
      </c>
      <c r="R163" s="282">
        <f t="shared" si="186"/>
        <v>-3.7910705391374797E-2</v>
      </c>
      <c r="S163" s="282">
        <f t="shared" si="186"/>
        <v>-3.7110754727153132E-2</v>
      </c>
      <c r="T163" s="282">
        <f t="shared" ref="T163:U163" si="187">T58 * (1 - T$117)</f>
        <v>-3.7910705391374797E-2</v>
      </c>
      <c r="U163" s="282">
        <f t="shared" si="187"/>
        <v>-3.7910705391374797E-2</v>
      </c>
      <c r="V163" s="282">
        <f t="shared" ref="V163:W163" si="188">V58 * (1 - V$117)</f>
        <v>-3.7110754727153132E-2</v>
      </c>
      <c r="W163" s="282">
        <f t="shared" si="188"/>
        <v>-3.7110754727153132E-2</v>
      </c>
      <c r="X163" s="282">
        <f t="shared" ref="X163:Y163" si="189">X58 * (1 - X$117)</f>
        <v>-2.7136386785077116E-2</v>
      </c>
      <c r="Y163" s="282">
        <f t="shared" si="189"/>
        <v>-2.7136386785077116E-2</v>
      </c>
      <c r="Z163" s="267"/>
      <c r="AA163" s="267"/>
    </row>
    <row r="164" spans="4:27" x14ac:dyDescent="0.3">
      <c r="F164" t="s">
        <v>197</v>
      </c>
      <c r="G164" t="s">
        <v>269</v>
      </c>
      <c r="H164" s="267"/>
      <c r="I164" s="267"/>
      <c r="J164" s="282">
        <f t="shared" ref="J164:K164" si="190">J59 * (1 - J$118)</f>
        <v>0.15458715896920874</v>
      </c>
      <c r="K164" s="282">
        <f t="shared" si="190"/>
        <v>0.15458715896920874</v>
      </c>
      <c r="L164" s="282">
        <f t="shared" ref="L164:M164" si="191">L59 * (1 - L$118)</f>
        <v>0.17598226564563282</v>
      </c>
      <c r="M164" s="282">
        <f t="shared" si="191"/>
        <v>0.17598226564563282</v>
      </c>
      <c r="N164" s="282">
        <f t="shared" ref="N164:P164" si="192">N59 * (1 - N$118)</f>
        <v>0.11325775480991161</v>
      </c>
      <c r="O164" s="282">
        <f t="shared" si="192"/>
        <v>0</v>
      </c>
      <c r="P164" s="282">
        <f t="shared" si="192"/>
        <v>0</v>
      </c>
      <c r="Q164" s="282">
        <f t="shared" ref="Q164:S164" si="193">Q59 * (1 - Q$118)</f>
        <v>9.1642148480813451E-2</v>
      </c>
      <c r="R164" s="282">
        <f t="shared" si="193"/>
        <v>-0.10788206539494148</v>
      </c>
      <c r="S164" s="282">
        <f t="shared" si="193"/>
        <v>-0.10560565484073625</v>
      </c>
      <c r="T164" s="282">
        <f t="shared" ref="T164:U164" si="194">T59 * (1 - T$118)</f>
        <v>-0.10788206539494148</v>
      </c>
      <c r="U164" s="282">
        <f t="shared" si="194"/>
        <v>-0.10788206539494148</v>
      </c>
      <c r="V164" s="282">
        <f t="shared" ref="V164:W164" si="195">V59 * (1 - V$118)</f>
        <v>-0.10560565484073625</v>
      </c>
      <c r="W164" s="282">
        <f t="shared" si="195"/>
        <v>-0.10560565484073625</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4.4067118624651555E-2</v>
      </c>
      <c r="K165" s="282">
        <f t="shared" si="197"/>
        <v>4.4067118624651555E-2</v>
      </c>
      <c r="L165" s="282">
        <f t="shared" ref="L165:M165" si="198">L60 * (1 - L$119)</f>
        <v>5.01660773621289E-2</v>
      </c>
      <c r="M165" s="282">
        <f t="shared" si="198"/>
        <v>5.01660773621289E-2</v>
      </c>
      <c r="N165" s="282">
        <f t="shared" ref="N165:P165" si="199">N60 * (1 - N$119)</f>
        <v>0</v>
      </c>
      <c r="O165" s="282">
        <f t="shared" si="199"/>
        <v>0</v>
      </c>
      <c r="P165" s="282">
        <f t="shared" si="199"/>
        <v>0</v>
      </c>
      <c r="Q165" s="282">
        <f t="shared" ref="Q165:S165" si="200">Q60 * (1 - Q$119)</f>
        <v>2.6123809086408805E-2</v>
      </c>
      <c r="R165" s="282">
        <f t="shared" si="200"/>
        <v>-3.075321265318184E-2</v>
      </c>
      <c r="S165" s="282">
        <f t="shared" si="200"/>
        <v>0</v>
      </c>
      <c r="T165" s="282">
        <f t="shared" ref="T165:U165" si="201">T60 * (1 - T$119)</f>
        <v>-3.075321265318184E-2</v>
      </c>
      <c r="U165" s="282">
        <f t="shared" si="201"/>
        <v>-3.075321265318184E-2</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1.7442954027365631E-2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6.3994810232321064E-2</v>
      </c>
      <c r="K171" s="434">
        <f t="shared" si="211"/>
        <v>6.3994810232321064E-2</v>
      </c>
      <c r="L171" s="434">
        <f t="shared" ref="L171:M171" si="212">L66 * (1 - L$112)</f>
        <v>7.2851792926017789E-2</v>
      </c>
      <c r="M171" s="434">
        <f t="shared" si="212"/>
        <v>7.2851792926017789E-2</v>
      </c>
      <c r="N171" s="434">
        <f t="shared" ref="N171:P171" si="213">N66 * (1 - N$112)</f>
        <v>5.860697433351101E-2</v>
      </c>
      <c r="O171" s="434">
        <f t="shared" si="213"/>
        <v>4.2887385058124852E-2</v>
      </c>
      <c r="P171" s="434">
        <f t="shared" si="213"/>
        <v>4.8216555630065619E-2</v>
      </c>
      <c r="Q171" s="434">
        <f t="shared" ref="Q171:S171" si="214">Q66 * (1 - Q$112)</f>
        <v>5.4796604497384105E-2</v>
      </c>
      <c r="R171" s="434">
        <f t="shared" si="214"/>
        <v>-4.4660192660603039E-2</v>
      </c>
      <c r="S171" s="434">
        <f t="shared" si="214"/>
        <v>-4.3717821622810495E-2</v>
      </c>
      <c r="T171" s="434">
        <f t="shared" ref="T171:U171" si="215">T66 * (1 - T$112)</f>
        <v>-4.4660192660603039E-2</v>
      </c>
      <c r="U171" s="434">
        <f t="shared" si="215"/>
        <v>-4.4660192660603039E-2</v>
      </c>
      <c r="V171" s="434">
        <f t="shared" ref="V171:W171" si="216">V66 * (1 - V$112)</f>
        <v>-4.3717821622810495E-2</v>
      </c>
      <c r="W171" s="434">
        <f t="shared" si="216"/>
        <v>-4.3717821622810495E-2</v>
      </c>
      <c r="X171" s="434">
        <f t="shared" ref="X171:Y171" si="217">X66 * (1 - X$112)</f>
        <v>-4.3062259161737421E-2</v>
      </c>
      <c r="Y171" s="434">
        <f t="shared" si="217"/>
        <v>-4.3062259161737421E-2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7.7014988825125086E-2</v>
      </c>
      <c r="K173" s="282">
        <f t="shared" si="225"/>
        <v>7.7014988825125086E-2</v>
      </c>
      <c r="L173" s="282">
        <f t="shared" ref="L173:M173" si="226">L68 * (1 - L$113)</f>
        <v>8.7673984776563463E-2</v>
      </c>
      <c r="M173" s="282">
        <f t="shared" si="226"/>
        <v>8.7673984776563463E-2</v>
      </c>
      <c r="N173" s="282">
        <f t="shared" ref="N173:P173" si="227">N68 * (1 - N$113)</f>
        <v>7.0530961135503251E-2</v>
      </c>
      <c r="O173" s="282">
        <f t="shared" si="227"/>
        <v>5.1613114704137854E-2</v>
      </c>
      <c r="P173" s="282">
        <f t="shared" si="227"/>
        <v>4.9989103603852544E-2</v>
      </c>
      <c r="Q173" s="282">
        <f t="shared" ref="Q173:S173" si="228">Q68 * (1 - Q$113)</f>
        <v>4.5683054765441169E-2</v>
      </c>
      <c r="R173" s="282">
        <f t="shared" si="228"/>
        <v>-5.3746612048661532E-2</v>
      </c>
      <c r="S173" s="282">
        <f t="shared" si="228"/>
        <v>-5.2612509225616381E-2</v>
      </c>
      <c r="T173" s="282">
        <f t="shared" ref="T173:U173" si="229">T68 * (1 - T$113)</f>
        <v>-5.3746612048661532E-2</v>
      </c>
      <c r="U173" s="282">
        <f t="shared" si="229"/>
        <v>-5.3746612048661532E-2</v>
      </c>
      <c r="V173" s="282">
        <f t="shared" ref="V173:W173" si="230">V68 * (1 - V$113)</f>
        <v>-5.2612509225616381E-2</v>
      </c>
      <c r="W173" s="282">
        <f t="shared" si="230"/>
        <v>-5.2612509225616381E-2</v>
      </c>
      <c r="X173" s="282">
        <f t="shared" ref="X173:Y173" si="231">X68 * (1 - X$113)</f>
        <v>-5.1823568131324098E-2</v>
      </c>
      <c r="Y173" s="282">
        <f t="shared" si="231"/>
        <v>-5.1823568131324098E-2</v>
      </c>
      <c r="Z173" s="267"/>
      <c r="AA173" s="267"/>
    </row>
    <row r="174" spans="4:27" x14ac:dyDescent="0.3">
      <c r="F174" t="s">
        <v>193</v>
      </c>
      <c r="G174" t="s">
        <v>269</v>
      </c>
      <c r="H174" s="267"/>
      <c r="I174" s="267"/>
      <c r="J174" s="282">
        <f t="shared" ref="J174:K174" si="232">J69 * (1 - J$114)</f>
        <v>1.8233083369534577E-2</v>
      </c>
      <c r="K174" s="282">
        <f t="shared" si="232"/>
        <v>1.8233083369534577E-2</v>
      </c>
      <c r="L174" s="282">
        <f t="shared" ref="L174:M174" si="233">L69 * (1 - L$114)</f>
        <v>2.0756570872199839E-2</v>
      </c>
      <c r="M174" s="282">
        <f t="shared" si="233"/>
        <v>2.0756570872199839E-2</v>
      </c>
      <c r="N174" s="282">
        <f t="shared" ref="N174:P174" si="234">N69 * (1 - N$114)</f>
        <v>1.6698007935015052E-2</v>
      </c>
      <c r="O174" s="282">
        <f t="shared" si="234"/>
        <v>1.2219260662346371E-2</v>
      </c>
      <c r="P174" s="282">
        <f t="shared" si="234"/>
        <v>1.3737621463416319E-2</v>
      </c>
      <c r="Q174" s="282">
        <f t="shared" ref="Q174:S174" si="235">Q69 * (1 - Q$114)</f>
        <v>1.0815335544677333E-2</v>
      </c>
      <c r="R174" s="282">
        <f t="shared" si="235"/>
        <v>-1.2724360196148947E-2</v>
      </c>
      <c r="S174" s="282">
        <f t="shared" si="235"/>
        <v>-1.245586452228525E-2</v>
      </c>
      <c r="T174" s="282">
        <f t="shared" ref="T174:U174" si="236">T69 * (1 - T$114)</f>
        <v>-1.2724360196148947E-2</v>
      </c>
      <c r="U174" s="282">
        <f t="shared" si="236"/>
        <v>-1.2724360196148947E-2</v>
      </c>
      <c r="V174" s="282">
        <f t="shared" ref="V174:W174" si="237">V69 * (1 - V$114)</f>
        <v>-1.245586452228525E-2</v>
      </c>
      <c r="W174" s="282">
        <f t="shared" si="237"/>
        <v>-1.245586452228525E-2</v>
      </c>
      <c r="X174" s="282">
        <f t="shared" ref="X174:Y174" si="238">X69 * (1 - X$114)</f>
        <v>-1.2269084923075725E-2</v>
      </c>
      <c r="Y174" s="282">
        <f t="shared" si="238"/>
        <v>-1.2269084923075725E-2</v>
      </c>
      <c r="Z174" s="267"/>
      <c r="AA174" s="267"/>
    </row>
    <row r="175" spans="4:27" x14ac:dyDescent="0.3">
      <c r="F175" t="s">
        <v>194</v>
      </c>
      <c r="G175" t="s">
        <v>269</v>
      </c>
      <c r="H175" s="267"/>
      <c r="I175" s="267"/>
      <c r="J175" s="282">
        <f t="shared" ref="J175:K175" si="239">J70 * (1 - J$115)</f>
        <v>1.4390292544328016E-2</v>
      </c>
      <c r="K175" s="282">
        <f t="shared" si="239"/>
        <v>1.4390292544328016E-2</v>
      </c>
      <c r="L175" s="282">
        <f t="shared" ref="L175:M175" si="240">L70 * (1 - L$115)</f>
        <v>1.6381931734438061E-2</v>
      </c>
      <c r="M175" s="282">
        <f t="shared" si="240"/>
        <v>1.6381931734438061E-2</v>
      </c>
      <c r="N175" s="282">
        <f t="shared" ref="N175:P175" si="241">N70 * (1 - N$115)</f>
        <v>1.3178748444373002E-2</v>
      </c>
      <c r="O175" s="282">
        <f t="shared" si="241"/>
        <v>9.6439385507538604E-3</v>
      </c>
      <c r="P175" s="282">
        <f t="shared" si="241"/>
        <v>8.6738326245846195E-3</v>
      </c>
      <c r="Q175" s="282">
        <f t="shared" ref="Q175:S175" si="242">Q70 * (1 - Q$115)</f>
        <v>8.5308335752022329E-3</v>
      </c>
      <c r="R175" s="282">
        <f t="shared" si="242"/>
        <v>-1.0042583689818359E-2</v>
      </c>
      <c r="S175" s="282">
        <f t="shared" si="242"/>
        <v>-9.83067596058366E-3</v>
      </c>
      <c r="T175" s="282">
        <f t="shared" ref="T175:U175" si="243">T70 * (1 - T$115)</f>
        <v>-1.0042583689818359E-2</v>
      </c>
      <c r="U175" s="282">
        <f t="shared" si="243"/>
        <v>-1.0042583689818359E-2</v>
      </c>
      <c r="V175" s="282">
        <f t="shared" ref="V175:W175" si="244">V70 * (1 - V$115)</f>
        <v>-9.83067596058366E-3</v>
      </c>
      <c r="W175" s="282">
        <f t="shared" si="244"/>
        <v>-9.83067596058366E-3</v>
      </c>
      <c r="X175" s="282">
        <f t="shared" ref="X175:Y175" si="245">X70 * (1 - X$115)</f>
        <v>-9.683261888072562E-3</v>
      </c>
      <c r="Y175" s="282">
        <f t="shared" si="245"/>
        <v>-9.683261888072562E-3</v>
      </c>
      <c r="Z175" s="267"/>
      <c r="AA175" s="267"/>
    </row>
    <row r="176" spans="4:27" x14ac:dyDescent="0.3">
      <c r="F176" t="s">
        <v>195</v>
      </c>
      <c r="G176" t="s">
        <v>269</v>
      </c>
      <c r="H176" s="267"/>
      <c r="I176" s="267"/>
      <c r="J176" s="282">
        <f t="shared" ref="J176:K176" si="246">J71 * (1 - J$116)</f>
        <v>2.7739996287329649E-2</v>
      </c>
      <c r="K176" s="282">
        <f t="shared" si="246"/>
        <v>2.7739996287329649E-2</v>
      </c>
      <c r="L176" s="282">
        <f t="shared" ref="L176:M176" si="247">L71 * (1 - L$116)</f>
        <v>3.1579255535824156E-2</v>
      </c>
      <c r="M176" s="282">
        <f t="shared" si="247"/>
        <v>3.1579255535824156E-2</v>
      </c>
      <c r="N176" s="282">
        <f t="shared" ref="N176:P176" si="248">N71 * (1 - N$116)</f>
        <v>2.540451709320201E-2</v>
      </c>
      <c r="O176" s="282">
        <f t="shared" si="248"/>
        <v>1.8590505979573877E-2</v>
      </c>
      <c r="P176" s="282">
        <f t="shared" si="248"/>
        <v>0</v>
      </c>
      <c r="Q176" s="282">
        <f t="shared" ref="Q176:S176" si="249">Q71 * (1 - Q$116)</f>
        <v>1.6444786718197164E-2</v>
      </c>
      <c r="R176" s="282">
        <f t="shared" si="249"/>
        <v>-1.9358969486729605E-2</v>
      </c>
      <c r="S176" s="282">
        <f t="shared" si="249"/>
        <v>-1.8950477470037141E-2</v>
      </c>
      <c r="T176" s="282">
        <f t="shared" ref="T176:U176" si="250">T71 * (1 - T$116)</f>
        <v>-1.9358969486729605E-2</v>
      </c>
      <c r="U176" s="282">
        <f t="shared" si="250"/>
        <v>-1.9358969486729605E-2</v>
      </c>
      <c r="V176" s="282">
        <f t="shared" ref="V176:W176" si="251">V71 * (1 - V$116)</f>
        <v>-1.8950477470037141E-2</v>
      </c>
      <c r="W176" s="282">
        <f t="shared" si="251"/>
        <v>-1.8950477470037141E-2</v>
      </c>
      <c r="X176" s="282">
        <f t="shared" ref="X176:Y176" si="252">X71 * (1 - X$116)</f>
        <v>-1.8666309110598911E-2</v>
      </c>
      <c r="Y176" s="282">
        <f t="shared" si="252"/>
        <v>-1.8666309110598911E-2</v>
      </c>
      <c r="Z176" s="267"/>
      <c r="AA176" s="267"/>
    </row>
    <row r="177" spans="3:27" x14ac:dyDescent="0.3">
      <c r="F177" t="s">
        <v>196</v>
      </c>
      <c r="G177" t="s">
        <v>269</v>
      </c>
      <c r="H177" s="267"/>
      <c r="I177" s="267"/>
      <c r="J177" s="282">
        <f t="shared" ref="J177:K177" si="253">J72 * (1 - J$117)</f>
        <v>3.8141034715132936E-2</v>
      </c>
      <c r="K177" s="282">
        <f t="shared" si="253"/>
        <v>3.8141034715132936E-2</v>
      </c>
      <c r="L177" s="282">
        <f t="shared" ref="L177:M177" si="254">L72 * (1 - L$117)</f>
        <v>4.3419814090604893E-2</v>
      </c>
      <c r="M177" s="282">
        <f t="shared" si="254"/>
        <v>4.3419814090604893E-2</v>
      </c>
      <c r="N177" s="282">
        <f t="shared" ref="N177:P177" si="255">N72 * (1 - N$117)</f>
        <v>3.4929873758331391E-2</v>
      </c>
      <c r="O177" s="282">
        <f t="shared" si="255"/>
        <v>2.5560967153506083E-2</v>
      </c>
      <c r="P177" s="282">
        <f t="shared" si="255"/>
        <v>0</v>
      </c>
      <c r="Q177" s="282">
        <f t="shared" ref="Q177:S177" si="256">Q72 * (1 - Q$117)</f>
        <v>2.2624154132624859E-2</v>
      </c>
      <c r="R177" s="282">
        <f t="shared" si="256"/>
        <v>-2.6617564025407135E-2</v>
      </c>
      <c r="S177" s="282">
        <f t="shared" si="256"/>
        <v>-2.6055909004687537E-2</v>
      </c>
      <c r="T177" s="282">
        <f t="shared" ref="T177:U177" si="257">T72 * (1 - T$117)</f>
        <v>-2.6617564025407135E-2</v>
      </c>
      <c r="U177" s="282">
        <f t="shared" si="257"/>
        <v>-2.6617564025407135E-2</v>
      </c>
      <c r="V177" s="282">
        <f t="shared" ref="V177:W177" si="258">V72 * (1 - V$117)</f>
        <v>-2.6055909004687537E-2</v>
      </c>
      <c r="W177" s="282">
        <f t="shared" si="258"/>
        <v>-2.6055909004687537E-2</v>
      </c>
      <c r="X177" s="282">
        <f t="shared" ref="X177:Y177" si="259">X72 * (1 - X$117)</f>
        <v>-2.5665192468534766E-2</v>
      </c>
      <c r="Y177" s="282">
        <f t="shared" si="259"/>
        <v>-2.5665192468534766E-2</v>
      </c>
      <c r="Z177" s="267"/>
      <c r="AA177" s="267"/>
    </row>
    <row r="178" spans="3:27" x14ac:dyDescent="0.3">
      <c r="F178" t="s">
        <v>197</v>
      </c>
      <c r="G178" t="s">
        <v>269</v>
      </c>
      <c r="H178" s="267"/>
      <c r="I178" s="267"/>
      <c r="J178" s="282">
        <f t="shared" ref="J178:K178" si="260">J73 * (1 - J$118)</f>
        <v>0.17701615804483112</v>
      </c>
      <c r="K178" s="282">
        <f t="shared" si="260"/>
        <v>0.17701615804483112</v>
      </c>
      <c r="L178" s="282">
        <f t="shared" ref="L178:M178" si="261">L73 * (1 - L$118)</f>
        <v>0.20151547357707575</v>
      </c>
      <c r="M178" s="282">
        <f t="shared" si="261"/>
        <v>0.20151547357707575</v>
      </c>
      <c r="N178" s="282">
        <f t="shared" ref="N178:P178" si="262">N73 * (1 - N$118)</f>
        <v>0.12969028449010678</v>
      </c>
      <c r="O178" s="282">
        <f t="shared" si="262"/>
        <v>0</v>
      </c>
      <c r="P178" s="282">
        <f t="shared" si="262"/>
        <v>0</v>
      </c>
      <c r="Q178" s="282">
        <f t="shared" ref="Q178:S178" si="263">Q73 * (1 - Q$118)</f>
        <v>0.10493847708449537</v>
      </c>
      <c r="R178" s="282">
        <f t="shared" si="263"/>
        <v>-0.12353463809990552</v>
      </c>
      <c r="S178" s="282">
        <f t="shared" si="263"/>
        <v>-0.12092794390146713</v>
      </c>
      <c r="T178" s="282">
        <f t="shared" ref="T178:U178" si="264">T73 * (1 - T$118)</f>
        <v>-0.12353463809990552</v>
      </c>
      <c r="U178" s="282">
        <f t="shared" si="264"/>
        <v>-0.12353463809990552</v>
      </c>
      <c r="V178" s="282">
        <f t="shared" ref="V178:W178" si="265">V73 * (1 - V$118)</f>
        <v>-0.12092794390146713</v>
      </c>
      <c r="W178" s="282">
        <f t="shared" si="265"/>
        <v>-0.12092794390146713</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8.6243639478131962E-2</v>
      </c>
      <c r="K179" s="282">
        <f t="shared" si="267"/>
        <v>8.6243639478131962E-2</v>
      </c>
      <c r="L179" s="282">
        <f t="shared" ref="L179:M179" si="268">L74 * (1 - L$119)</f>
        <v>9.8179895238969278E-2</v>
      </c>
      <c r="M179" s="282">
        <f t="shared" si="268"/>
        <v>9.8179895238969278E-2</v>
      </c>
      <c r="N179" s="282">
        <f t="shared" ref="N179:P179" si="269">N74 * (1 - N$119)</f>
        <v>0</v>
      </c>
      <c r="O179" s="282">
        <f t="shared" si="269"/>
        <v>0</v>
      </c>
      <c r="P179" s="282">
        <f t="shared" si="269"/>
        <v>0</v>
      </c>
      <c r="Q179" s="282">
        <f t="shared" ref="Q179:S179" si="270">Q74 * (1 - Q$119)</f>
        <v>5.1126836583852184E-2</v>
      </c>
      <c r="R179" s="282">
        <f t="shared" si="270"/>
        <v>-6.0187029867925984E-2</v>
      </c>
      <c r="S179" s="282">
        <f t="shared" si="270"/>
        <v>0</v>
      </c>
      <c r="T179" s="282">
        <f t="shared" ref="T179:U179" si="271">T74 * (1 - T$119)</f>
        <v>-6.0187029867925984E-2</v>
      </c>
      <c r="U179" s="282">
        <f t="shared" si="271"/>
        <v>-6.0187029867925984E-2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0.11736018009660526</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0.88081243240046181</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4.3786142509730829E-3</v>
      </c>
      <c r="K189" s="282">
        <f t="shared" si="295"/>
        <v>4.3786142509730829E-3</v>
      </c>
      <c r="L189" s="282">
        <f t="shared" ref="L189:M189" si="296">L84 * (1 - L$113)</f>
        <v>4.9846213709638159E-3</v>
      </c>
      <c r="M189" s="282">
        <f t="shared" si="296"/>
        <v>4.9846213709638159E-3</v>
      </c>
      <c r="N189" s="282">
        <f t="shared" ref="N189:P189" si="297">N84 * (1 - N$113)</f>
        <v>4.0099709975156463E-3</v>
      </c>
      <c r="O189" s="282">
        <f t="shared" si="297"/>
        <v>2.9344147552082612E-3</v>
      </c>
      <c r="P189" s="282">
        <f t="shared" si="297"/>
        <v>2.8420831421557143E-3</v>
      </c>
      <c r="Q189" s="282">
        <f t="shared" ref="Q189:S189" si="298">Q84 * (1 - Q$113)</f>
        <v>2.9888533130027844E-3</v>
      </c>
      <c r="R189" s="282">
        <f t="shared" si="298"/>
        <v>-3.0557127261572228E-3</v>
      </c>
      <c r="S189" s="282">
        <f t="shared" si="298"/>
        <v>-2.9912343842291348E-3</v>
      </c>
      <c r="T189" s="282">
        <f t="shared" ref="T189:U189" si="299">T84 * (1 - T$113)</f>
        <v>-3.0557127261572228E-3</v>
      </c>
      <c r="U189" s="282">
        <f t="shared" si="299"/>
        <v>-3.0557127261572228E-3</v>
      </c>
      <c r="V189" s="282">
        <f t="shared" ref="V189:W189" si="300">V84 * (1 - V$113)</f>
        <v>-2.9912343842291348E-3</v>
      </c>
      <c r="W189" s="282">
        <f t="shared" si="300"/>
        <v>-2.9912343842291348E-3</v>
      </c>
      <c r="X189" s="282">
        <f t="shared" ref="X189:Y189" si="301">X84 * (1 - X$113)</f>
        <v>-2.9463798854965514E-3</v>
      </c>
      <c r="Y189" s="282">
        <f t="shared" si="301"/>
        <v>-2.9463798854965514E-3</v>
      </c>
      <c r="Z189" s="267"/>
      <c r="AA189" s="267"/>
    </row>
    <row r="190" spans="3:27" x14ac:dyDescent="0.3">
      <c r="F190" t="s">
        <v>193</v>
      </c>
      <c r="G190" t="s">
        <v>269</v>
      </c>
      <c r="H190" s="267"/>
      <c r="I190" s="267"/>
      <c r="J190" s="282">
        <f t="shared" ref="J190:K190" si="302">J85 * (1 - J$114)</f>
        <v>1.0366246869463827E-3</v>
      </c>
      <c r="K190" s="282">
        <f t="shared" si="302"/>
        <v>1.0366246869463827E-3</v>
      </c>
      <c r="L190" s="282">
        <f t="shared" ref="L190:M190" si="303">L85 * (1 - L$114)</f>
        <v>1.1800951789880288E-3</v>
      </c>
      <c r="M190" s="282">
        <f t="shared" si="303"/>
        <v>1.1800951789880288E-3</v>
      </c>
      <c r="N190" s="282">
        <f t="shared" ref="N190:P190" si="304">N85 * (1 - N$114)</f>
        <v>9.4934942694253888E-4</v>
      </c>
      <c r="O190" s="282">
        <f t="shared" si="304"/>
        <v>6.9471449244760367E-4</v>
      </c>
      <c r="P190" s="282">
        <f t="shared" si="304"/>
        <v>7.8103945779661971E-4</v>
      </c>
      <c r="Q190" s="282">
        <f t="shared" ref="Q190:S190" si="305">Q85 * (1 - Q$114)</f>
        <v>7.0760266886529539E-4</v>
      </c>
      <c r="R190" s="282">
        <f t="shared" si="305"/>
        <v>-7.234314480767173E-4</v>
      </c>
      <c r="S190" s="282">
        <f t="shared" si="305"/>
        <v>-7.0816638082372237E-4</v>
      </c>
      <c r="T190" s="282">
        <f t="shared" ref="T190:U190" si="306">T85 * (1 - T$114)</f>
        <v>-7.234314480767173E-4</v>
      </c>
      <c r="U190" s="282">
        <f t="shared" si="306"/>
        <v>-7.234314480767173E-4</v>
      </c>
      <c r="V190" s="282">
        <f t="shared" ref="V190:W190" si="307">V85 * (1 - V$114)</f>
        <v>-7.0816638082372237E-4</v>
      </c>
      <c r="W190" s="282">
        <f t="shared" si="307"/>
        <v>-7.0816638082372237E-4</v>
      </c>
      <c r="X190" s="282">
        <f t="shared" ref="X190:Y190" si="308">X85 * (1 - X$114)</f>
        <v>-6.9754720360424747E-4</v>
      </c>
      <c r="Y190" s="282">
        <f t="shared" si="308"/>
        <v>-6.9754720360424747E-4</v>
      </c>
      <c r="Z190" s="267"/>
      <c r="AA190" s="267"/>
    </row>
    <row r="191" spans="3:27" x14ac:dyDescent="0.3">
      <c r="F191" t="s">
        <v>194</v>
      </c>
      <c r="G191" t="s">
        <v>269</v>
      </c>
      <c r="H191" s="267"/>
      <c r="I191" s="267"/>
      <c r="J191" s="282">
        <f t="shared" ref="J191:K191" si="309">J86 * (1 - J$115)</f>
        <v>2.7881859360769199E-3</v>
      </c>
      <c r="K191" s="282">
        <f t="shared" si="309"/>
        <v>2.7881859360769199E-3</v>
      </c>
      <c r="L191" s="282">
        <f t="shared" ref="L191:M191" si="310">L86 * (1 - L$115)</f>
        <v>3.1740752682429441E-3</v>
      </c>
      <c r="M191" s="282">
        <f t="shared" si="310"/>
        <v>3.1740752682429441E-3</v>
      </c>
      <c r="N191" s="282">
        <f t="shared" ref="N191:P191" si="311">N86 * (1 - N$115)</f>
        <v>2.5534436464378541E-3</v>
      </c>
      <c r="O191" s="282">
        <f t="shared" si="311"/>
        <v>1.8685578318003251E-3</v>
      </c>
      <c r="P191" s="282">
        <f t="shared" si="311"/>
        <v>1.6805953083479392E-3</v>
      </c>
      <c r="Q191" s="282">
        <f t="shared" ref="Q191:S191" si="312">Q86 * (1 - Q$115)</f>
        <v>1.9032228679334514E-3</v>
      </c>
      <c r="R191" s="282">
        <f t="shared" si="312"/>
        <v>-1.9457971767824513E-3</v>
      </c>
      <c r="S191" s="282">
        <f t="shared" si="312"/>
        <v>-1.9047390712173165E-3</v>
      </c>
      <c r="T191" s="282">
        <f t="shared" ref="T191:U191" si="313">T86 * (1 - T$115)</f>
        <v>-1.9457971767824513E-3</v>
      </c>
      <c r="U191" s="282">
        <f t="shared" si="313"/>
        <v>-1.9457971767824513E-3</v>
      </c>
      <c r="V191" s="282">
        <f t="shared" ref="V191:W191" si="314">V86 * (1 - V$115)</f>
        <v>-1.9047390712173165E-3</v>
      </c>
      <c r="W191" s="282">
        <f t="shared" si="314"/>
        <v>-1.9047390712173165E-3</v>
      </c>
      <c r="X191" s="282">
        <f t="shared" ref="X191:Y191" si="315">X86 * (1 - X$115)</f>
        <v>-1.8761769108241798E-3</v>
      </c>
      <c r="Y191" s="282">
        <f t="shared" si="315"/>
        <v>-1.8761769108241798E-3</v>
      </c>
      <c r="Z191" s="267"/>
      <c r="AA191" s="267"/>
    </row>
    <row r="192" spans="3:27" x14ac:dyDescent="0.3">
      <c r="F192" t="s">
        <v>195</v>
      </c>
      <c r="G192" t="s">
        <v>269</v>
      </c>
      <c r="H192" s="267"/>
      <c r="I192" s="267"/>
      <c r="J192" s="282">
        <f t="shared" ref="J192:K192" si="316">J87 * (1 - J$116)</f>
        <v>5.3747529646743716E-3</v>
      </c>
      <c r="K192" s="282">
        <f t="shared" si="316"/>
        <v>5.3747529646743716E-3</v>
      </c>
      <c r="L192" s="282">
        <f t="shared" ref="L192:M192" si="317">L87 * (1 - L$116)</f>
        <v>6.1186272541393812E-3</v>
      </c>
      <c r="M192" s="282">
        <f t="shared" si="317"/>
        <v>6.1186272541393812E-3</v>
      </c>
      <c r="N192" s="282">
        <f t="shared" ref="N192:P192" si="318">N87 * (1 - N$116)</f>
        <v>4.9222430366789478E-3</v>
      </c>
      <c r="O192" s="282">
        <f t="shared" si="318"/>
        <v>3.6019967736675537E-3</v>
      </c>
      <c r="P192" s="282">
        <f t="shared" si="318"/>
        <v>0</v>
      </c>
      <c r="Q192" s="282">
        <f t="shared" ref="Q192:S192" si="319">Q87 * (1 - Q$116)</f>
        <v>3.6688201527386123E-3</v>
      </c>
      <c r="R192" s="282">
        <f t="shared" si="319"/>
        <v>-3.7508901430302545E-3</v>
      </c>
      <c r="S192" s="282">
        <f t="shared" si="319"/>
        <v>-3.671742919828698E-3</v>
      </c>
      <c r="T192" s="282">
        <f t="shared" ref="T192:U192" si="320">T87 * (1 - T$116)</f>
        <v>-3.7508901430302545E-3</v>
      </c>
      <c r="U192" s="282">
        <f t="shared" si="320"/>
        <v>-3.7508901430302545E-3</v>
      </c>
      <c r="V192" s="282">
        <f t="shared" ref="V192:W192" si="321">V87 * (1 - V$116)</f>
        <v>-3.671742919828698E-3</v>
      </c>
      <c r="W192" s="282">
        <f t="shared" si="321"/>
        <v>-3.671742919828698E-3</v>
      </c>
      <c r="X192" s="282">
        <f t="shared" ref="X192:Y192" si="322">X87 * (1 - X$116)</f>
        <v>-2.6848776528637162E-3</v>
      </c>
      <c r="Y192" s="282">
        <f t="shared" si="322"/>
        <v>-2.6848776528637162E-3</v>
      </c>
      <c r="Z192" s="267"/>
      <c r="AA192" s="267"/>
    </row>
    <row r="193" spans="4:27" x14ac:dyDescent="0.3">
      <c r="F193" t="s">
        <v>196</v>
      </c>
      <c r="G193" t="s">
        <v>269</v>
      </c>
      <c r="H193" s="267"/>
      <c r="I193" s="267"/>
      <c r="J193" s="282">
        <f t="shared" ref="J193:K193" si="323">J88 * (1 - J$117)</f>
        <v>2.1684724064526145E-3</v>
      </c>
      <c r="K193" s="282">
        <f t="shared" si="323"/>
        <v>2.1684724064526145E-3</v>
      </c>
      <c r="L193" s="282">
        <f t="shared" ref="L193:M193" si="324">L88 * (1 - L$117)</f>
        <v>2.4685924084650508E-3</v>
      </c>
      <c r="M193" s="282">
        <f t="shared" si="324"/>
        <v>2.4685924084650508E-3</v>
      </c>
      <c r="N193" s="282">
        <f t="shared" ref="N193:P193" si="325">N88 * (1 - N$117)</f>
        <v>1.9859048914517862E-3</v>
      </c>
      <c r="O193" s="282">
        <f t="shared" si="325"/>
        <v>1.4532445794562495E-3</v>
      </c>
      <c r="P193" s="282">
        <f t="shared" si="325"/>
        <v>0</v>
      </c>
      <c r="Q193" s="282">
        <f t="shared" ref="Q193:S193" si="326">Q88 * (1 - Q$117)</f>
        <v>1.4802048238756488E-3</v>
      </c>
      <c r="R193" s="282">
        <f t="shared" si="326"/>
        <v>-1.5133163939356955E-3</v>
      </c>
      <c r="S193" s="282">
        <f t="shared" si="326"/>
        <v>-1.4813840296599881E-3</v>
      </c>
      <c r="T193" s="282">
        <f t="shared" ref="T193:U193" si="327">T88 * (1 - T$117)</f>
        <v>-1.5133163939356955E-3</v>
      </c>
      <c r="U193" s="282">
        <f t="shared" si="327"/>
        <v>-1.5133163939356955E-3</v>
      </c>
      <c r="V193" s="282">
        <f t="shared" ref="V193:W193" si="328">V88 * (1 - V$117)</f>
        <v>-1.4813840296599881E-3</v>
      </c>
      <c r="W193" s="282">
        <f t="shared" si="328"/>
        <v>-1.4813840296599881E-3</v>
      </c>
      <c r="X193" s="282">
        <f t="shared" ref="X193:Y193" si="329">X88 * (1 - X$117)</f>
        <v>-1.083228037307378E-3</v>
      </c>
      <c r="Y193" s="282">
        <f t="shared" si="329"/>
        <v>-1.083228037307378E-3</v>
      </c>
      <c r="Z193" s="267"/>
      <c r="AA193" s="267"/>
    </row>
    <row r="194" spans="4:27" x14ac:dyDescent="0.3">
      <c r="F194" t="s">
        <v>197</v>
      </c>
      <c r="G194" t="s">
        <v>269</v>
      </c>
      <c r="H194" s="267"/>
      <c r="I194" s="267"/>
      <c r="J194" s="282">
        <f t="shared" ref="J194:K194" si="330">J89 * (1 - J$118)</f>
        <v>2.1029646244014117E-2</v>
      </c>
      <c r="K194" s="282">
        <f t="shared" si="330"/>
        <v>2.1029646244014117E-2</v>
      </c>
      <c r="L194" s="282">
        <f t="shared" ref="L194:M194" si="331">L89 * (1 - L$118)</f>
        <v>2.3940182460335697E-2</v>
      </c>
      <c r="M194" s="282">
        <f t="shared" si="331"/>
        <v>2.3940182460335697E-2</v>
      </c>
      <c r="N194" s="282">
        <f t="shared" ref="N194:P194" si="332">N89 * (1 - N$118)</f>
        <v>1.5407298600514027E-2</v>
      </c>
      <c r="O194" s="282">
        <f t="shared" si="332"/>
        <v>0</v>
      </c>
      <c r="P194" s="282">
        <f t="shared" si="332"/>
        <v>0</v>
      </c>
      <c r="Q194" s="282">
        <f t="shared" ref="Q194:S194" si="333">Q89 * (1 - Q$118)</f>
        <v>1.4354890439076624E-2</v>
      </c>
      <c r="R194" s="282">
        <f t="shared" si="333"/>
        <v>-1.467600340453316E-2</v>
      </c>
      <c r="S194" s="282">
        <f t="shared" si="333"/>
        <v>-1.4366326268474202E-2</v>
      </c>
      <c r="T194" s="282">
        <f t="shared" ref="T194:U194" si="334">T89 * (1 - T$118)</f>
        <v>-1.467600340453316E-2</v>
      </c>
      <c r="U194" s="282">
        <f t="shared" si="334"/>
        <v>-1.467600340453316E-2</v>
      </c>
      <c r="V194" s="282">
        <f t="shared" ref="V194:W194" si="335">V89 * (1 - V$118)</f>
        <v>-1.4366326268474202E-2</v>
      </c>
      <c r="W194" s="282">
        <f t="shared" si="335"/>
        <v>-1.4366326268474202E-2</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5.9947793972590898E-3</v>
      </c>
      <c r="K195" s="282">
        <f t="shared" si="337"/>
        <v>5.9947793972590898E-3</v>
      </c>
      <c r="L195" s="282">
        <f t="shared" ref="L195:M195" si="338">L90 * (1 - L$119)</f>
        <v>6.8244663231410421E-3</v>
      </c>
      <c r="M195" s="282">
        <f t="shared" si="338"/>
        <v>6.8244663231410421E-3</v>
      </c>
      <c r="N195" s="282">
        <f t="shared" ref="N195:P195" si="339">N90 * (1 - N$119)</f>
        <v>0</v>
      </c>
      <c r="O195" s="282">
        <f t="shared" si="339"/>
        <v>0</v>
      </c>
      <c r="P195" s="282">
        <f t="shared" si="339"/>
        <v>0</v>
      </c>
      <c r="Q195" s="282">
        <f t="shared" ref="Q195:S195" si="340">Q90 * (1 - Q$119)</f>
        <v>4.0920517851593709E-3</v>
      </c>
      <c r="R195" s="282">
        <f t="shared" si="340"/>
        <v>-4.1835892921233573E-3</v>
      </c>
      <c r="S195" s="282">
        <f t="shared" si="340"/>
        <v>0</v>
      </c>
      <c r="T195" s="282">
        <f t="shared" ref="T195:U195" si="341">T90 * (1 - T$119)</f>
        <v>-4.1835892921233573E-3</v>
      </c>
      <c r="U195" s="282">
        <f t="shared" si="341"/>
        <v>-4.1835892921233573E-3</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2.7322765577577762E-3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3.0742779371853214E-3</v>
      </c>
      <c r="K203" s="282">
        <f t="shared" si="365"/>
        <v>3.0742779371853214E-3</v>
      </c>
      <c r="L203" s="282">
        <f t="shared" ref="L203:M203" si="366">L98 * (1 - L$113)</f>
        <v>3.4997628536404981E-3</v>
      </c>
      <c r="M203" s="282">
        <f t="shared" si="366"/>
        <v>3.4997628536404981E-3</v>
      </c>
      <c r="N203" s="282">
        <f t="shared" ref="N203:P203" si="367">N98 * (1 - N$113)</f>
        <v>2.815449057581563E-3</v>
      </c>
      <c r="O203" s="282">
        <f t="shared" si="367"/>
        <v>2.0602880325625837E-3</v>
      </c>
      <c r="P203" s="282">
        <f t="shared" si="367"/>
        <v>1.9954608921381681E-3</v>
      </c>
      <c r="Q203" s="282">
        <f t="shared" ref="Q203:S203" si="368">Q98 * (1 - Q$113)</f>
        <v>2.0985100013333419E-3</v>
      </c>
      <c r="R203" s="282">
        <f t="shared" si="368"/>
        <v>-2.1454528026335863E-3</v>
      </c>
      <c r="S203" s="282">
        <f t="shared" si="368"/>
        <v>-2.1001817801926943E-3</v>
      </c>
      <c r="T203" s="282">
        <f t="shared" ref="T203:U203" si="369">T98 * (1 - T$113)</f>
        <v>-2.1454528026335863E-3</v>
      </c>
      <c r="U203" s="282">
        <f t="shared" si="369"/>
        <v>-2.1454528026335863E-3</v>
      </c>
      <c r="V203" s="282">
        <f t="shared" ref="V203:W203" si="370">V98 * (1 - V$113)</f>
        <v>-2.1001817801926943E-3</v>
      </c>
      <c r="W203" s="282">
        <f t="shared" si="370"/>
        <v>-2.1001817801926943E-3</v>
      </c>
      <c r="X203" s="282">
        <f t="shared" ref="X203:Y203" si="371">X98 * (1 - X$113)</f>
        <v>-2.0686888950164212E-3</v>
      </c>
      <c r="Y203" s="282">
        <f t="shared" si="371"/>
        <v>-2.0686888950164212E-3</v>
      </c>
      <c r="Z203" s="267"/>
      <c r="AA203" s="267"/>
    </row>
    <row r="204" spans="4:27" x14ac:dyDescent="0.3">
      <c r="F204" t="s">
        <v>193</v>
      </c>
      <c r="G204" t="s">
        <v>269</v>
      </c>
      <c r="H204" s="267"/>
      <c r="I204" s="267"/>
      <c r="J204" s="282">
        <f t="shared" ref="J204:K204" si="372">J99 * (1 - J$114)</f>
        <v>7.2782670990317736E-4</v>
      </c>
      <c r="K204" s="282">
        <f t="shared" si="372"/>
        <v>7.2782670990317736E-4</v>
      </c>
      <c r="L204" s="282">
        <f t="shared" ref="L204:M204" si="373">L99 * (1 - L$114)</f>
        <v>8.2855907476558433E-4</v>
      </c>
      <c r="M204" s="282">
        <f t="shared" si="373"/>
        <v>8.2855907476558433E-4</v>
      </c>
      <c r="N204" s="282">
        <f t="shared" ref="N204:P204" si="374">N99 * (1 - N$114)</f>
        <v>6.6654969600950047E-4</v>
      </c>
      <c r="O204" s="282">
        <f t="shared" si="374"/>
        <v>4.8776743379481935E-4</v>
      </c>
      <c r="P204" s="282">
        <f t="shared" si="374"/>
        <v>5.4837723433657506E-4</v>
      </c>
      <c r="Q204" s="282">
        <f t="shared" ref="Q204:S204" si="375">Q99 * (1 - Q$114)</f>
        <v>4.9681637808185193E-4</v>
      </c>
      <c r="R204" s="282">
        <f t="shared" si="375"/>
        <v>-5.0792995509801354E-4</v>
      </c>
      <c r="S204" s="282">
        <f t="shared" si="375"/>
        <v>-4.9721216705466082E-4</v>
      </c>
      <c r="T204" s="282">
        <f t="shared" ref="T204:U204" si="376">T99 * (1 - T$114)</f>
        <v>-5.0792995509801354E-4</v>
      </c>
      <c r="U204" s="282">
        <f t="shared" si="376"/>
        <v>-5.0792995509801354E-4</v>
      </c>
      <c r="V204" s="282">
        <f t="shared" ref="V204:W204" si="377">V99 * (1 - V$114)</f>
        <v>-4.9721216705466082E-4</v>
      </c>
      <c r="W204" s="282">
        <f t="shared" si="377"/>
        <v>-4.9721216705466082E-4</v>
      </c>
      <c r="X204" s="282">
        <f t="shared" ref="X204:Y204" si="378">X99 * (1 - X$114)</f>
        <v>-4.897563145027634E-4</v>
      </c>
      <c r="Y204" s="282">
        <f t="shared" si="378"/>
        <v>-4.897563145027634E-4</v>
      </c>
      <c r="Z204" s="267"/>
      <c r="AA204" s="267"/>
    </row>
    <row r="205" spans="4:27" x14ac:dyDescent="0.3">
      <c r="F205" t="s">
        <v>194</v>
      </c>
      <c r="G205" t="s">
        <v>269</v>
      </c>
      <c r="H205" s="267"/>
      <c r="I205" s="267"/>
      <c r="J205" s="282">
        <f t="shared" ref="J205:K205" si="379">J100 * (1 - J$115)</f>
        <v>1.9576190129438216E-3</v>
      </c>
      <c r="K205" s="282">
        <f t="shared" si="379"/>
        <v>1.9576190129438216E-3</v>
      </c>
      <c r="L205" s="282">
        <f t="shared" ref="L205:M205" si="380">L100 * (1 - L$115)</f>
        <v>2.2285565726545319E-3</v>
      </c>
      <c r="M205" s="282">
        <f t="shared" si="380"/>
        <v>2.2285565726545319E-3</v>
      </c>
      <c r="N205" s="282">
        <f t="shared" ref="N205:P205" si="381">N100 * (1 - N$115)</f>
        <v>1.7928036168852698E-3</v>
      </c>
      <c r="O205" s="282">
        <f t="shared" si="381"/>
        <v>1.3119370164617625E-3</v>
      </c>
      <c r="P205" s="282">
        <f t="shared" si="381"/>
        <v>1.1799662591065259E-3</v>
      </c>
      <c r="Q205" s="282">
        <f t="shared" ref="Q205:S205" si="382">Q100 * (1 - Q$115)</f>
        <v>1.3362757569096374E-3</v>
      </c>
      <c r="R205" s="282">
        <f t="shared" si="382"/>
        <v>-1.3661676932354527E-3</v>
      </c>
      <c r="S205" s="282">
        <f t="shared" si="382"/>
        <v>-1.3373403015433281E-3</v>
      </c>
      <c r="T205" s="282">
        <f t="shared" ref="T205:U205" si="383">T100 * (1 - T$115)</f>
        <v>-1.3661676932354527E-3</v>
      </c>
      <c r="U205" s="282">
        <f t="shared" si="383"/>
        <v>-1.3661676932354527E-3</v>
      </c>
      <c r="V205" s="282">
        <f t="shared" ref="V205:W205" si="384">V100 * (1 - V$115)</f>
        <v>-1.3373403015433281E-3</v>
      </c>
      <c r="W205" s="282">
        <f t="shared" si="384"/>
        <v>-1.3373403015433281E-3</v>
      </c>
      <c r="X205" s="282">
        <f t="shared" ref="X205:Y205" si="385">X100 * (1 - X$115)</f>
        <v>-1.3172864638444591E-3</v>
      </c>
      <c r="Y205" s="282">
        <f t="shared" si="385"/>
        <v>-1.3172864638444591E-3</v>
      </c>
      <c r="Z205" s="267"/>
      <c r="AA205" s="267"/>
    </row>
    <row r="206" spans="4:27" x14ac:dyDescent="0.3">
      <c r="F206" t="s">
        <v>195</v>
      </c>
      <c r="G206" t="s">
        <v>269</v>
      </c>
      <c r="H206" s="267"/>
      <c r="I206" s="267"/>
      <c r="J206" s="282">
        <f t="shared" ref="J206:K206" si="386">J101 * (1 - J$116)</f>
        <v>3.7736789564067471E-3</v>
      </c>
      <c r="K206" s="282">
        <f t="shared" si="386"/>
        <v>3.7736789564067471E-3</v>
      </c>
      <c r="L206" s="282">
        <f t="shared" ref="L206:M206" si="387">L101 * (1 - L$116)</f>
        <v>4.295962077289904E-3</v>
      </c>
      <c r="M206" s="282">
        <f t="shared" si="387"/>
        <v>4.295962077289904E-3</v>
      </c>
      <c r="N206" s="282">
        <f t="shared" ref="N206:P206" si="388">N101 * (1 - N$116)</f>
        <v>3.4559662719234117E-3</v>
      </c>
      <c r="O206" s="282">
        <f t="shared" si="388"/>
        <v>2.5290054287467633E-3</v>
      </c>
      <c r="P206" s="282">
        <f t="shared" si="388"/>
        <v>0</v>
      </c>
      <c r="Q206" s="282">
        <f t="shared" ref="Q206:S206" si="389">Q101 * (1 - Q$116)</f>
        <v>2.5759229300819568E-3</v>
      </c>
      <c r="R206" s="282">
        <f t="shared" si="389"/>
        <v>-2.6335452612572911E-3</v>
      </c>
      <c r="S206" s="282">
        <f t="shared" si="389"/>
        <v>-2.5779750401481918E-3</v>
      </c>
      <c r="T206" s="282">
        <f t="shared" ref="T206:U206" si="390">T101 * (1 - T$116)</f>
        <v>-2.6335452612572911E-3</v>
      </c>
      <c r="U206" s="282">
        <f t="shared" si="390"/>
        <v>-2.6335452612572911E-3</v>
      </c>
      <c r="V206" s="282">
        <f t="shared" ref="V206:W206" si="391">V101 * (1 - V$116)</f>
        <v>-2.5779750401481918E-3</v>
      </c>
      <c r="W206" s="282">
        <f t="shared" si="391"/>
        <v>-2.5779750401481918E-3</v>
      </c>
      <c r="X206" s="282">
        <f t="shared" ref="X206:Y206" si="392">X101 * (1 - X$116)</f>
        <v>-2.5393174950288189E-3</v>
      </c>
      <c r="Y206" s="282">
        <f t="shared" si="392"/>
        <v>-2.5393174950288189E-3</v>
      </c>
      <c r="Z206" s="267"/>
      <c r="AA206" s="267"/>
    </row>
    <row r="207" spans="4:27" x14ac:dyDescent="0.3">
      <c r="F207" t="s">
        <v>196</v>
      </c>
      <c r="G207" t="s">
        <v>269</v>
      </c>
      <c r="H207" s="267"/>
      <c r="I207" s="267"/>
      <c r="J207" s="282">
        <f t="shared" ref="J207:K207" si="393">J102 * (1 - J$117)</f>
        <v>1.522510660780612E-3</v>
      </c>
      <c r="K207" s="282">
        <f t="shared" si="393"/>
        <v>1.522510660780612E-3</v>
      </c>
      <c r="L207" s="282">
        <f t="shared" ref="L207:M207" si="394">L102 * (1 - L$117)</f>
        <v>1.7332285381295473E-3</v>
      </c>
      <c r="M207" s="282">
        <f t="shared" si="394"/>
        <v>1.7332285381295473E-3</v>
      </c>
      <c r="N207" s="282">
        <f t="shared" ref="N207:P207" si="395">N102 * (1 - N$117)</f>
        <v>1.3943278040037073E-3</v>
      </c>
      <c r="O207" s="282">
        <f t="shared" si="395"/>
        <v>1.0203405671014823E-3</v>
      </c>
      <c r="P207" s="282">
        <f t="shared" si="395"/>
        <v>0</v>
      </c>
      <c r="Q207" s="282">
        <f t="shared" ref="Q207:S207" si="396">Q102 * (1 - Q$117)</f>
        <v>1.0392696802521244E-3</v>
      </c>
      <c r="R207" s="282">
        <f t="shared" si="396"/>
        <v>-1.0625177134120551E-3</v>
      </c>
      <c r="S207" s="282">
        <f t="shared" si="396"/>
        <v>-1.0400976148721677E-3</v>
      </c>
      <c r="T207" s="282">
        <f t="shared" ref="T207:U207" si="397">T102 * (1 - T$117)</f>
        <v>-1.0625177134120551E-3</v>
      </c>
      <c r="U207" s="282">
        <f t="shared" si="397"/>
        <v>-1.0625177134120551E-3</v>
      </c>
      <c r="V207" s="282">
        <f t="shared" ref="V207:W207" si="398">V102 * (1 - V$117)</f>
        <v>-1.0400976148721677E-3</v>
      </c>
      <c r="W207" s="282">
        <f t="shared" si="398"/>
        <v>-1.0400976148721677E-3</v>
      </c>
      <c r="X207" s="282">
        <f t="shared" ref="X207:Y207" si="399">X102 * (1 - X$117)</f>
        <v>-1.0245010245835502E-3</v>
      </c>
      <c r="Y207" s="282">
        <f t="shared" si="399"/>
        <v>-1.0245010245835502E-3</v>
      </c>
      <c r="Z207" s="267"/>
      <c r="AA207" s="267"/>
    </row>
    <row r="208" spans="4:27" x14ac:dyDescent="0.3">
      <c r="F208" t="s">
        <v>197</v>
      </c>
      <c r="G208" t="s">
        <v>269</v>
      </c>
      <c r="H208" s="267"/>
      <c r="I208" s="267"/>
      <c r="J208" s="282">
        <f t="shared" ref="J208:K208" si="400">J103 * (1 - J$118)</f>
        <v>2.4080830568202441E-2</v>
      </c>
      <c r="K208" s="282">
        <f t="shared" si="400"/>
        <v>2.4080830568202441E-2</v>
      </c>
      <c r="L208" s="282">
        <f t="shared" ref="L208:M208" si="401">L103 * (1 - L$118)</f>
        <v>2.7413655508508172E-2</v>
      </c>
      <c r="M208" s="282">
        <f t="shared" si="401"/>
        <v>2.7413655508508172E-2</v>
      </c>
      <c r="N208" s="282">
        <f t="shared" ref="N208:P208" si="402">N103 * (1 - N$118)</f>
        <v>1.7642738389776213E-2</v>
      </c>
      <c r="O208" s="282">
        <f t="shared" si="402"/>
        <v>0</v>
      </c>
      <c r="P208" s="282">
        <f t="shared" si="402"/>
        <v>0</v>
      </c>
      <c r="Q208" s="282">
        <f t="shared" ref="Q208:S208" si="403">Q103 * (1 - Q$118)</f>
        <v>1.6437636680973991E-2</v>
      </c>
      <c r="R208" s="282">
        <f t="shared" si="403"/>
        <v>-1.6805339818948217E-2</v>
      </c>
      <c r="S208" s="282">
        <f t="shared" si="403"/>
        <v>-1.6450731731025455E-2</v>
      </c>
      <c r="T208" s="282">
        <f t="shared" ref="T208:U208" si="404">T103 * (1 - T$118)</f>
        <v>-1.6805339818948217E-2</v>
      </c>
      <c r="U208" s="282">
        <f t="shared" si="404"/>
        <v>-1.6805339818948217E-2</v>
      </c>
      <c r="V208" s="282">
        <f t="shared" ref="V208:W208" si="405">V103 * (1 - V$118)</f>
        <v>-1.6450731731025455E-2</v>
      </c>
      <c r="W208" s="282">
        <f t="shared" si="405"/>
        <v>-1.6450731731025455E-2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1.1732366653964189E-2</v>
      </c>
      <c r="K209" s="282">
        <f t="shared" si="407"/>
        <v>1.1732366653964189E-2</v>
      </c>
      <c r="L209" s="282">
        <f t="shared" ref="L209:M209" si="408">L104 * (1 - L$119)</f>
        <v>1.3356144707731788E-2</v>
      </c>
      <c r="M209" s="282">
        <f t="shared" si="408"/>
        <v>1.3356144707731788E-2</v>
      </c>
      <c r="N209" s="282">
        <f t="shared" ref="N209:P209" si="409">N104 * (1 - N$119)</f>
        <v>0</v>
      </c>
      <c r="O209" s="282">
        <f t="shared" si="409"/>
        <v>0</v>
      </c>
      <c r="P209" s="282">
        <f t="shared" si="409"/>
        <v>0</v>
      </c>
      <c r="Q209" s="282">
        <f t="shared" ref="Q209:S209" si="410">Q104 * (1 - Q$119)</f>
        <v>8.0085435558227766E-3</v>
      </c>
      <c r="R209" s="282">
        <f t="shared" si="410"/>
        <v>-8.1876913647950834E-3</v>
      </c>
      <c r="S209" s="282">
        <f t="shared" si="410"/>
        <v>0</v>
      </c>
      <c r="T209" s="282">
        <f t="shared" ref="T209:U209" si="411">T104 * (1 - T$119)</f>
        <v>-8.1876913647950834E-3</v>
      </c>
      <c r="U209" s="282">
        <f t="shared" si="411"/>
        <v>-8.1876913647950834E-3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1.8383380956523331E-2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0.88081243240046181</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6.0221483582302522</v>
      </c>
      <c r="K217" s="435">
        <f t="shared" si="421"/>
        <v>6.0221483582302522</v>
      </c>
      <c r="L217" s="435">
        <f t="shared" ref="L217:M217" si="422">SUM(L127:L138,L141:L152)</f>
        <v>6.8556231914876014</v>
      </c>
      <c r="M217" s="435">
        <f t="shared" si="422"/>
        <v>6.8556231914876014</v>
      </c>
      <c r="N217" s="435">
        <f t="shared" ref="N217:P217" si="423">SUM(N127:N138,N141:N152)</f>
        <v>4.2652239720587861</v>
      </c>
      <c r="O217" s="435">
        <f t="shared" si="423"/>
        <v>1.8872051661991804</v>
      </c>
      <c r="P217" s="435">
        <f t="shared" si="423"/>
        <v>1.2836091007228547</v>
      </c>
      <c r="Q217" s="435">
        <f t="shared" ref="Q217:S217" si="424">SUM(Q127:Q138,Q141:Q152)</f>
        <v>16.113495743027226</v>
      </c>
      <c r="R217" s="435">
        <f t="shared" si="424"/>
        <v>-4.202689326414502</v>
      </c>
      <c r="S217" s="435">
        <f t="shared" si="424"/>
        <v>-3.496113279359268</v>
      </c>
      <c r="T217" s="435">
        <f t="shared" ref="T217:U217" si="425">SUM(T127:T138,T141:T152)</f>
        <v>-4.202689326414502</v>
      </c>
      <c r="U217" s="435">
        <f t="shared" si="425"/>
        <v>-4.202689326414502</v>
      </c>
      <c r="V217" s="435">
        <f t="shared" ref="V217:W217" si="426">SUM(V127:V138,V141:V152)</f>
        <v>-3.496113279359268</v>
      </c>
      <c r="W217" s="435">
        <f t="shared" si="426"/>
        <v>-3.496113279359268</v>
      </c>
      <c r="X217" s="435">
        <f t="shared" ref="X217:Y217" si="427">SUM(X127:X138,X141:X152)</f>
        <v>-1.799828021767933</v>
      </c>
      <c r="Y217" s="435">
        <f t="shared" si="427"/>
        <v>-1.799828021767933</v>
      </c>
      <c r="Z217" s="267"/>
      <c r="AA217" s="267"/>
    </row>
    <row r="218" spans="2:27" x14ac:dyDescent="0.3">
      <c r="D218"/>
      <c r="F218" t="s">
        <v>659</v>
      </c>
      <c r="G218" t="s">
        <v>269</v>
      </c>
      <c r="H218" s="267"/>
      <c r="I218" s="267"/>
      <c r="J218" s="435">
        <f t="shared" ref="J218:K218" si="428">SUM(J157:J168,J171:J182)</f>
        <v>0.95141599957883705</v>
      </c>
      <c r="K218" s="435">
        <f t="shared" si="428"/>
        <v>0.95141599957883705</v>
      </c>
      <c r="L218" s="435">
        <f t="shared" ref="L218:M218" si="429">SUM(L157:L168,L171:L182)</f>
        <v>1.0830934748644807</v>
      </c>
      <c r="M218" s="435">
        <f t="shared" si="429"/>
        <v>1.0830934748644807</v>
      </c>
      <c r="N218" s="435">
        <f t="shared" ref="N218:P218" si="430">SUM(N157:N168,N171:N182)</f>
        <v>0.69123793373055575</v>
      </c>
      <c r="O218" s="435">
        <f t="shared" si="430"/>
        <v>0.32804937533032358</v>
      </c>
      <c r="P218" s="435">
        <f t="shared" si="430"/>
        <v>0.22373534796604932</v>
      </c>
      <c r="Q218" s="435">
        <f t="shared" ref="Q218:S218" si="431">SUM(Q157:Q168,Q171:Q182)</f>
        <v>1.5966059204118324</v>
      </c>
      <c r="R218" s="435">
        <f t="shared" si="431"/>
        <v>-0.66396668241248991</v>
      </c>
      <c r="S218" s="435">
        <f t="shared" si="431"/>
        <v>-0.56093505629734364</v>
      </c>
      <c r="T218" s="435">
        <f t="shared" ref="T218:U218" si="432">SUM(T157:T168,T171:T182)</f>
        <v>-0.66396668241248991</v>
      </c>
      <c r="U218" s="435">
        <f t="shared" si="432"/>
        <v>-0.66396668241248991</v>
      </c>
      <c r="V218" s="435">
        <f t="shared" ref="V218:W218" si="433">SUM(V157:V168,V171:V182)</f>
        <v>-0.56093505629734364</v>
      </c>
      <c r="W218" s="435">
        <f t="shared" si="433"/>
        <v>-0.56093505629734364</v>
      </c>
      <c r="X218" s="435">
        <f t="shared" ref="X218:Y218" si="434">SUM(X157:X168,X171:X182)</f>
        <v>-0.31311949231288139</v>
      </c>
      <c r="Y218" s="435">
        <f t="shared" si="434"/>
        <v>-0.31311949231288139</v>
      </c>
      <c r="Z218" s="267"/>
      <c r="AA218" s="267"/>
    </row>
    <row r="219" spans="2:27" x14ac:dyDescent="0.3">
      <c r="D219"/>
      <c r="F219" s="37" t="s">
        <v>660</v>
      </c>
      <c r="G219" s="37" t="s">
        <v>269</v>
      </c>
      <c r="H219" s="269"/>
      <c r="I219" s="269"/>
      <c r="J219" s="273">
        <f t="shared" ref="J219:K219" si="435">SUM(J187:J198,J201:J212)</f>
        <v>8.9640186385782888E-2</v>
      </c>
      <c r="K219" s="273">
        <f t="shared" si="435"/>
        <v>8.9640186385782888E-2</v>
      </c>
      <c r="L219" s="273">
        <f t="shared" ref="L219:M219" si="436">SUM(L187:L198,L201:L212)</f>
        <v>0.10204652959699598</v>
      </c>
      <c r="M219" s="273">
        <f t="shared" si="436"/>
        <v>0.10204652959699598</v>
      </c>
      <c r="N219" s="273">
        <f t="shared" ref="N219:P219" si="437">SUM(N187:N198,N201:N212)</f>
        <v>5.7596045435720458E-2</v>
      </c>
      <c r="O219" s="273">
        <f t="shared" si="437"/>
        <v>1.7962266911247405E-2</v>
      </c>
      <c r="P219" s="273">
        <f t="shared" si="437"/>
        <v>9.027522293881542E-3</v>
      </c>
      <c r="Q219" s="273">
        <f t="shared" ref="Q219:S219" si="438">SUM(Q187:Q198,Q201:Q212)</f>
        <v>0.96311671094885043</v>
      </c>
      <c r="R219" s="273">
        <f t="shared" si="438"/>
        <v>-6.2557385194018558E-2</v>
      </c>
      <c r="S219" s="273">
        <f t="shared" si="438"/>
        <v>-4.912713168906957E-2</v>
      </c>
      <c r="T219" s="273">
        <f t="shared" ref="T219:U219" si="439">SUM(T187:T198,T201:T212)</f>
        <v>-6.2557385194018558E-2</v>
      </c>
      <c r="U219" s="273">
        <f t="shared" si="439"/>
        <v>-6.2557385194018558E-2</v>
      </c>
      <c r="V219" s="273">
        <f t="shared" ref="V219:W219" si="440">SUM(V187:V198,V201:V212)</f>
        <v>-4.912713168906957E-2</v>
      </c>
      <c r="W219" s="273">
        <f t="shared" si="440"/>
        <v>-4.912713168906957E-2</v>
      </c>
      <c r="X219" s="273">
        <f t="shared" ref="X219:Y219" si="441">SUM(X187:X198,X201:X212)</f>
        <v>-1.6727759883072086E-2</v>
      </c>
      <c r="Y219" s="273">
        <f t="shared" si="441"/>
        <v>-1.6727759883072086E-2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5.649040831841079E-2</v>
      </c>
    </row>
    <row r="24" spans="2:27" x14ac:dyDescent="0.3">
      <c r="C24" s="88"/>
      <c r="F24" t="s">
        <v>191</v>
      </c>
      <c r="G24" t="s">
        <v>167</v>
      </c>
      <c r="H24" s="25">
        <f>'System peak demand'!H226</f>
        <v>5.649040831841079E-2</v>
      </c>
    </row>
    <row r="25" spans="2:27" x14ac:dyDescent="0.3">
      <c r="C25" s="88"/>
      <c r="F25" t="s">
        <v>192</v>
      </c>
      <c r="G25" t="s">
        <v>167</v>
      </c>
      <c r="H25" s="25">
        <f>'System peak demand'!H227</f>
        <v>8.3503476129090037E-2</v>
      </c>
    </row>
    <row r="26" spans="2:27" x14ac:dyDescent="0.3">
      <c r="C26" s="88"/>
      <c r="F26" t="s">
        <v>193</v>
      </c>
      <c r="G26" t="s">
        <v>167</v>
      </c>
      <c r="H26" s="25">
        <f>'System peak demand'!H228</f>
        <v>8.3503476129090037E-2</v>
      </c>
    </row>
    <row r="27" spans="2:27" x14ac:dyDescent="0.3">
      <c r="C27" s="88"/>
      <c r="F27" t="s">
        <v>194</v>
      </c>
      <c r="G27" t="s">
        <v>167</v>
      </c>
      <c r="H27" s="25">
        <f>'System peak demand'!H229</f>
        <v>0.11235890369236912</v>
      </c>
    </row>
    <row r="28" spans="2:27" x14ac:dyDescent="0.3">
      <c r="C28" s="88"/>
      <c r="F28" t="s">
        <v>195</v>
      </c>
      <c r="G28" t="s">
        <v>167</v>
      </c>
      <c r="H28" s="25">
        <f>'System peak demand'!H230</f>
        <v>0.11235890369236912</v>
      </c>
    </row>
    <row r="29" spans="2:27" x14ac:dyDescent="0.3">
      <c r="C29" s="88"/>
      <c r="F29" t="s">
        <v>196</v>
      </c>
      <c r="G29" t="s">
        <v>167</v>
      </c>
      <c r="H29" s="25">
        <f>'System peak demand'!H231</f>
        <v>8.3503476129090037E-2</v>
      </c>
    </row>
    <row r="30" spans="2:27" x14ac:dyDescent="0.3">
      <c r="C30" s="88"/>
      <c r="F30" t="s">
        <v>197</v>
      </c>
      <c r="G30" t="s">
        <v>167</v>
      </c>
      <c r="H30" s="25">
        <f>'System peak demand'!H232</f>
        <v>0.49056093094777475</v>
      </c>
    </row>
    <row r="31" spans="2:27" x14ac:dyDescent="0.3">
      <c r="C31" s="88"/>
      <c r="F31" t="s">
        <v>198</v>
      </c>
      <c r="G31" t="s">
        <v>167</v>
      </c>
      <c r="H31" s="25">
        <f>'System peak demand'!H233</f>
        <v>0.49056093094777475</v>
      </c>
    </row>
    <row r="32" spans="2:27" x14ac:dyDescent="0.3">
      <c r="C32" s="88"/>
      <c r="F32" t="s">
        <v>199</v>
      </c>
      <c r="G32" t="s">
        <v>167</v>
      </c>
      <c r="H32" s="25">
        <f>'System peak demand'!H234</f>
        <v>0.66224997313134626</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1.0049999999999999</v>
      </c>
    </row>
    <row r="40" spans="3:8" x14ac:dyDescent="0.3">
      <c r="C40" s="88"/>
      <c r="F40" t="s">
        <v>193</v>
      </c>
      <c r="G40" s="28" t="s">
        <v>283</v>
      </c>
      <c r="H40" s="120">
        <v>1.0089999999999999</v>
      </c>
    </row>
    <row r="41" spans="3:8" x14ac:dyDescent="0.3">
      <c r="C41" s="88"/>
      <c r="F41" t="s">
        <v>194</v>
      </c>
      <c r="G41" s="28" t="s">
        <v>283</v>
      </c>
      <c r="H41" s="120">
        <v>1.0269999999999999</v>
      </c>
    </row>
    <row r="42" spans="3:8" x14ac:dyDescent="0.3">
      <c r="C42" s="88"/>
      <c r="F42" t="s">
        <v>195</v>
      </c>
      <c r="G42" s="28" t="s">
        <v>283</v>
      </c>
      <c r="H42" s="120">
        <v>1.0329999999999999</v>
      </c>
    </row>
    <row r="43" spans="3:8" x14ac:dyDescent="0.3">
      <c r="C43" s="88"/>
      <c r="F43" t="s">
        <v>196</v>
      </c>
      <c r="G43" s="28" t="s">
        <v>283</v>
      </c>
      <c r="H43" s="120">
        <v>1.0329999999999999</v>
      </c>
    </row>
    <row r="44" spans="3:8" x14ac:dyDescent="0.3">
      <c r="C44" s="88"/>
      <c r="F44" t="s">
        <v>197</v>
      </c>
      <c r="G44" s="28" t="s">
        <v>283</v>
      </c>
      <c r="H44" s="120">
        <v>1.0509999999999999</v>
      </c>
    </row>
    <row r="45" spans="3:8" x14ac:dyDescent="0.3">
      <c r="C45" s="88"/>
      <c r="F45" t="s">
        <v>198</v>
      </c>
      <c r="G45" s="28" t="s">
        <v>283</v>
      </c>
      <c r="H45" s="120">
        <v>1.0669999999999999</v>
      </c>
    </row>
    <row r="46" spans="3:8" x14ac:dyDescent="0.3">
      <c r="C46" s="88"/>
      <c r="F46" t="s">
        <v>199</v>
      </c>
      <c r="G46" s="28" t="s">
        <v>283</v>
      </c>
      <c r="H46" s="120">
        <v>1.0900000000000001</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4.87081530577567</v>
      </c>
    </row>
    <row r="54" spans="3:8" x14ac:dyDescent="0.3">
      <c r="C54" s="88"/>
      <c r="E54" s="29"/>
      <c r="F54" t="s">
        <v>193</v>
      </c>
      <c r="G54" t="s">
        <v>585</v>
      </c>
      <c r="H54" s="120">
        <v>3.7658169687576213</v>
      </c>
    </row>
    <row r="55" spans="3:8" x14ac:dyDescent="0.3">
      <c r="C55" s="88"/>
      <c r="E55" s="29"/>
      <c r="F55" t="s">
        <v>194</v>
      </c>
      <c r="G55" t="s">
        <v>585</v>
      </c>
      <c r="H55" s="120">
        <v>3.8959867684645539</v>
      </c>
    </row>
    <row r="56" spans="3:8" x14ac:dyDescent="0.3">
      <c r="C56" s="88"/>
      <c r="E56" s="29"/>
      <c r="F56" t="s">
        <v>195</v>
      </c>
      <c r="G56" t="s">
        <v>585</v>
      </c>
      <c r="H56" s="120">
        <v>7.5541243032287451</v>
      </c>
    </row>
    <row r="57" spans="3:8" x14ac:dyDescent="0.3">
      <c r="C57" s="88"/>
      <c r="E57" s="29"/>
      <c r="F57" t="s">
        <v>196</v>
      </c>
      <c r="G57" t="s">
        <v>585</v>
      </c>
      <c r="H57" s="120">
        <v>3.5800756300365526</v>
      </c>
    </row>
    <row r="58" spans="3:8" x14ac:dyDescent="0.3">
      <c r="C58" s="88"/>
      <c r="E58" s="29"/>
      <c r="F58" t="s">
        <v>197</v>
      </c>
      <c r="G58" t="s">
        <v>585</v>
      </c>
      <c r="H58" s="120">
        <v>15.07805950472482</v>
      </c>
    </row>
    <row r="59" spans="3:8" x14ac:dyDescent="0.3">
      <c r="C59" s="88"/>
      <c r="E59" s="29"/>
      <c r="F59" t="s">
        <v>198</v>
      </c>
      <c r="G59" t="s">
        <v>585</v>
      </c>
      <c r="H59" s="120">
        <v>7.4579818332653716</v>
      </c>
    </row>
    <row r="60" spans="3:8" x14ac:dyDescent="0.3">
      <c r="C60" s="88"/>
      <c r="E60" s="29"/>
      <c r="F60" t="s">
        <v>199</v>
      </c>
      <c r="G60" t="s">
        <v>585</v>
      </c>
      <c r="H60" s="120">
        <v>17.488608062201688</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3.5047803468572853</v>
      </c>
    </row>
    <row r="66" spans="3:25" x14ac:dyDescent="0.3">
      <c r="C66" s="88"/>
      <c r="F66" t="s">
        <v>191</v>
      </c>
      <c r="G66" t="s">
        <v>585</v>
      </c>
      <c r="H66" s="120">
        <v>0</v>
      </c>
    </row>
    <row r="67" spans="3:25" x14ac:dyDescent="0.3">
      <c r="C67" s="88"/>
      <c r="F67" t="s">
        <v>192</v>
      </c>
      <c r="G67" t="s">
        <v>585</v>
      </c>
      <c r="H67" s="120">
        <v>3.4198582410686011</v>
      </c>
    </row>
    <row r="68" spans="3:25" x14ac:dyDescent="0.3">
      <c r="C68" s="88"/>
      <c r="F68" t="s">
        <v>193</v>
      </c>
      <c r="G68" t="s">
        <v>585</v>
      </c>
      <c r="H68" s="120">
        <v>2.6440255658412481</v>
      </c>
    </row>
    <row r="69" spans="3:25" x14ac:dyDescent="0.3">
      <c r="C69" s="88"/>
      <c r="F69" t="s">
        <v>194</v>
      </c>
      <c r="G69" t="s">
        <v>585</v>
      </c>
      <c r="H69" s="120">
        <v>2.7354193540101699</v>
      </c>
    </row>
    <row r="70" spans="3:25" x14ac:dyDescent="0.3">
      <c r="C70" s="88"/>
      <c r="F70" t="s">
        <v>195</v>
      </c>
      <c r="G70" t="s">
        <v>585</v>
      </c>
      <c r="H70" s="120">
        <v>5.303841889020136</v>
      </c>
    </row>
    <row r="71" spans="3:25" x14ac:dyDescent="0.3">
      <c r="C71" s="88"/>
      <c r="F71" t="s">
        <v>196</v>
      </c>
      <c r="G71" t="s">
        <v>585</v>
      </c>
      <c r="H71" s="120">
        <v>2.5136143291065789</v>
      </c>
    </row>
    <row r="72" spans="3:25" x14ac:dyDescent="0.3">
      <c r="C72" s="88"/>
      <c r="F72" t="s">
        <v>197</v>
      </c>
      <c r="G72" t="s">
        <v>585</v>
      </c>
      <c r="H72" s="120">
        <v>10.586487645181675</v>
      </c>
    </row>
    <row r="73" spans="3:25" x14ac:dyDescent="0.3">
      <c r="C73" s="88"/>
      <c r="F73" t="s">
        <v>198</v>
      </c>
      <c r="G73" t="s">
        <v>585</v>
      </c>
      <c r="H73" s="120">
        <v>5.2363390999426995</v>
      </c>
    </row>
    <row r="74" spans="3:25" x14ac:dyDescent="0.3">
      <c r="C74" s="88"/>
      <c r="F74" t="s">
        <v>199</v>
      </c>
      <c r="G74" t="s">
        <v>585</v>
      </c>
      <c r="H74" s="120">
        <v>12.278962894655436</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1.0900000000000001</v>
      </c>
      <c r="K80" s="124">
        <v>1.0900000000000001</v>
      </c>
      <c r="L80" s="124">
        <v>1.0900000000000001</v>
      </c>
      <c r="M80" s="124">
        <v>1.0900000000000001</v>
      </c>
      <c r="N80" s="124">
        <v>1.0900000000000001</v>
      </c>
      <c r="O80" s="124">
        <v>1.0669999999999999</v>
      </c>
      <c r="P80" s="124">
        <v>1.0509999999999999</v>
      </c>
      <c r="Q80" s="124">
        <v>1.0900000000000001</v>
      </c>
      <c r="R80" s="124">
        <v>-1.0900000000000001</v>
      </c>
      <c r="S80" s="124">
        <v>-1.0669999999999999</v>
      </c>
      <c r="T80" s="124">
        <v>-1.0900000000000001</v>
      </c>
      <c r="U80" s="124">
        <v>-1.0900000000000001</v>
      </c>
      <c r="V80" s="124">
        <v>-1.0669999999999999</v>
      </c>
      <c r="W80" s="124">
        <v>-1.0669999999999999</v>
      </c>
      <c r="X80" s="124">
        <v>-1.0509999999999999</v>
      </c>
      <c r="Y80" s="124">
        <v>-1.0509999999999999</v>
      </c>
    </row>
    <row r="81" spans="3:42" x14ac:dyDescent="0.3">
      <c r="C81" s="88"/>
      <c r="F81" t="s">
        <v>191</v>
      </c>
      <c r="G81" s="28" t="s">
        <v>283</v>
      </c>
      <c r="H81" s="209"/>
      <c r="I81" s="209"/>
      <c r="J81" s="120">
        <v>1.0900000000000001</v>
      </c>
      <c r="K81" s="120">
        <v>1.0900000000000001</v>
      </c>
      <c r="L81" s="120">
        <v>1.0900000000000001</v>
      </c>
      <c r="M81" s="120">
        <v>1.0900000000000001</v>
      </c>
      <c r="N81" s="120">
        <v>1.0900000000000001</v>
      </c>
      <c r="O81" s="120">
        <v>1.0669999999999999</v>
      </c>
      <c r="P81" s="120">
        <v>1.0509999999999999</v>
      </c>
      <c r="Q81" s="120">
        <v>1.0900000000000001</v>
      </c>
      <c r="R81" s="120">
        <v>-1.0900000000000001</v>
      </c>
      <c r="S81" s="120">
        <v>-1.0669999999999999</v>
      </c>
      <c r="T81" s="120">
        <v>-1.0900000000000001</v>
      </c>
      <c r="U81" s="120">
        <v>-1.0900000000000001</v>
      </c>
      <c r="V81" s="120">
        <v>-1.0669999999999999</v>
      </c>
      <c r="W81" s="120">
        <v>-1.0669999999999999</v>
      </c>
      <c r="X81" s="120">
        <v>-1.0509999999999999</v>
      </c>
      <c r="Y81" s="120">
        <v>-1.0509999999999999</v>
      </c>
    </row>
    <row r="82" spans="3:42" x14ac:dyDescent="0.3">
      <c r="C82" s="88"/>
      <c r="F82" t="s">
        <v>192</v>
      </c>
      <c r="G82" s="28" t="s">
        <v>283</v>
      </c>
      <c r="H82" s="209"/>
      <c r="I82" s="209"/>
      <c r="J82" s="120">
        <v>1.0900000000000001</v>
      </c>
      <c r="K82" s="120">
        <v>1.0900000000000001</v>
      </c>
      <c r="L82" s="120">
        <v>1.0900000000000001</v>
      </c>
      <c r="M82" s="120">
        <v>1.0900000000000001</v>
      </c>
      <c r="N82" s="120">
        <v>1.0900000000000001</v>
      </c>
      <c r="O82" s="120">
        <v>1.0669999999999999</v>
      </c>
      <c r="P82" s="120">
        <v>1.0509999999999999</v>
      </c>
      <c r="Q82" s="120">
        <v>1.0900000000000001</v>
      </c>
      <c r="R82" s="120">
        <v>-1.0900000000000001</v>
      </c>
      <c r="S82" s="120">
        <v>-1.0669999999999999</v>
      </c>
      <c r="T82" s="120">
        <v>-1.0900000000000001</v>
      </c>
      <c r="U82" s="120">
        <v>-1.0900000000000001</v>
      </c>
      <c r="V82" s="120">
        <v>-1.0669999999999999</v>
      </c>
      <c r="W82" s="120">
        <v>-1.0669999999999999</v>
      </c>
      <c r="X82" s="120">
        <v>-1.0509999999999999</v>
      </c>
      <c r="Y82" s="120">
        <v>-1.0509999999999999</v>
      </c>
    </row>
    <row r="83" spans="3:42" x14ac:dyDescent="0.3">
      <c r="C83" s="88"/>
      <c r="F83" t="s">
        <v>193</v>
      </c>
      <c r="G83" s="28" t="s">
        <v>283</v>
      </c>
      <c r="H83" s="209"/>
      <c r="I83" s="209"/>
      <c r="J83" s="120">
        <v>0.33510346420667525</v>
      </c>
      <c r="K83" s="120">
        <v>0.33510346420667525</v>
      </c>
      <c r="L83" s="120">
        <v>0.33510346420667525</v>
      </c>
      <c r="M83" s="120">
        <v>0.33510346420667525</v>
      </c>
      <c r="N83" s="120">
        <v>0.33510346420667525</v>
      </c>
      <c r="O83" s="120">
        <v>0.32803247367754351</v>
      </c>
      <c r="P83" s="120">
        <v>0.32311352374423452</v>
      </c>
      <c r="Q83" s="120">
        <v>0.33510346420667525</v>
      </c>
      <c r="R83" s="120">
        <v>-0.33510346420667525</v>
      </c>
      <c r="S83" s="120">
        <v>-0.32803247367754351</v>
      </c>
      <c r="T83" s="120">
        <v>-0.33510346420667525</v>
      </c>
      <c r="U83" s="120">
        <v>-0.33510346420667525</v>
      </c>
      <c r="V83" s="120">
        <v>-0.32803247367754351</v>
      </c>
      <c r="W83" s="120">
        <v>-0.32803247367754351</v>
      </c>
      <c r="X83" s="120">
        <v>-0.32311352374423452</v>
      </c>
      <c r="Y83" s="120">
        <v>-0.32311352374423452</v>
      </c>
    </row>
    <row r="84" spans="3:42" x14ac:dyDescent="0.3">
      <c r="C84" s="88"/>
      <c r="F84" t="s">
        <v>194</v>
      </c>
      <c r="G84" s="28" t="s">
        <v>283</v>
      </c>
      <c r="H84" s="209"/>
      <c r="I84" s="209"/>
      <c r="J84" s="120">
        <v>0.33510346420667525</v>
      </c>
      <c r="K84" s="120">
        <v>0.33510346420667525</v>
      </c>
      <c r="L84" s="120">
        <v>0.33510346420667525</v>
      </c>
      <c r="M84" s="120">
        <v>0.33510346420667525</v>
      </c>
      <c r="N84" s="120">
        <v>0.33510346420667525</v>
      </c>
      <c r="O84" s="120">
        <v>0.32803247367754351</v>
      </c>
      <c r="P84" s="120">
        <v>0.32311352374423452</v>
      </c>
      <c r="Q84" s="120">
        <v>0.33510346420667525</v>
      </c>
      <c r="R84" s="120">
        <v>-0.33510346420667525</v>
      </c>
      <c r="S84" s="120">
        <v>-0.32803247367754351</v>
      </c>
      <c r="T84" s="120">
        <v>-0.33510346420667525</v>
      </c>
      <c r="U84" s="120">
        <v>-0.33510346420667525</v>
      </c>
      <c r="V84" s="120">
        <v>-0.32803247367754351</v>
      </c>
      <c r="W84" s="120">
        <v>-0.32803247367754351</v>
      </c>
      <c r="X84" s="120">
        <v>-0.32311352374423452</v>
      </c>
      <c r="Y84" s="120">
        <v>-0.32311352374423452</v>
      </c>
    </row>
    <row r="85" spans="3:42" x14ac:dyDescent="0.3">
      <c r="C85" s="88"/>
      <c r="F85" t="s">
        <v>195</v>
      </c>
      <c r="G85" s="28" t="s">
        <v>283</v>
      </c>
      <c r="H85" s="209"/>
      <c r="I85" s="209"/>
      <c r="J85" s="120">
        <v>0.33510346420667525</v>
      </c>
      <c r="K85" s="120">
        <v>0.33510346420667525</v>
      </c>
      <c r="L85" s="120">
        <v>0.33510346420667525</v>
      </c>
      <c r="M85" s="120">
        <v>0.33510346420667525</v>
      </c>
      <c r="N85" s="120">
        <v>0.33510346420667525</v>
      </c>
      <c r="O85" s="120">
        <v>0.32803247367754351</v>
      </c>
      <c r="P85" s="120">
        <v>0.32311352374423452</v>
      </c>
      <c r="Q85" s="120">
        <v>0.33510346420667525</v>
      </c>
      <c r="R85" s="120">
        <v>-0.33510346420667525</v>
      </c>
      <c r="S85" s="120">
        <v>-0.32803247367754351</v>
      </c>
      <c r="T85" s="120">
        <v>-0.33510346420667525</v>
      </c>
      <c r="U85" s="120">
        <v>-0.33510346420667525</v>
      </c>
      <c r="V85" s="120">
        <v>-0.32803247367754351</v>
      </c>
      <c r="W85" s="120">
        <v>-0.32803247367754351</v>
      </c>
      <c r="X85" s="120">
        <v>-0.32311352374423452</v>
      </c>
      <c r="Y85" s="120">
        <v>-0.32311352374423452</v>
      </c>
    </row>
    <row r="86" spans="3:42" x14ac:dyDescent="0.3">
      <c r="C86" s="88"/>
      <c r="F86" t="s">
        <v>196</v>
      </c>
      <c r="G86" s="28" t="s">
        <v>283</v>
      </c>
      <c r="H86" s="209"/>
      <c r="I86" s="209"/>
      <c r="J86" s="120">
        <v>0.75489653579332483</v>
      </c>
      <c r="K86" s="120">
        <v>0.75489653579332483</v>
      </c>
      <c r="L86" s="120">
        <v>0.75489653579332483</v>
      </c>
      <c r="M86" s="120">
        <v>0.75489653579332483</v>
      </c>
      <c r="N86" s="120">
        <v>0.75489653579332483</v>
      </c>
      <c r="O86" s="120">
        <v>0.73896752632245644</v>
      </c>
      <c r="P86" s="120">
        <v>0.72788647625576541</v>
      </c>
      <c r="Q86" s="120">
        <v>0.75489653579332483</v>
      </c>
      <c r="R86" s="120">
        <v>-0.75489653579332483</v>
      </c>
      <c r="S86" s="120">
        <v>-0.73896752632245644</v>
      </c>
      <c r="T86" s="120">
        <v>-0.75489653579332483</v>
      </c>
      <c r="U86" s="120">
        <v>-0.75489653579332483</v>
      </c>
      <c r="V86" s="120">
        <v>-0.73896752632245644</v>
      </c>
      <c r="W86" s="120">
        <v>-0.73896752632245644</v>
      </c>
      <c r="X86" s="120">
        <v>-0.72788647625576541</v>
      </c>
      <c r="Y86" s="120">
        <v>-0.72788647625576541</v>
      </c>
    </row>
    <row r="87" spans="3:42" x14ac:dyDescent="0.3">
      <c r="C87" s="88"/>
      <c r="F87" t="s">
        <v>197</v>
      </c>
      <c r="G87" s="28" t="s">
        <v>283</v>
      </c>
      <c r="H87" s="209"/>
      <c r="I87" s="209"/>
      <c r="J87" s="120">
        <v>1.0900000000000001</v>
      </c>
      <c r="K87" s="120">
        <v>1.0900000000000001</v>
      </c>
      <c r="L87" s="120">
        <v>1.0900000000000001</v>
      </c>
      <c r="M87" s="120">
        <v>1.0900000000000001</v>
      </c>
      <c r="N87" s="120">
        <v>1.0900000000000001</v>
      </c>
      <c r="O87" s="120">
        <v>1.0669999999999999</v>
      </c>
      <c r="P87" s="120">
        <v>1.0509999999999999</v>
      </c>
      <c r="Q87" s="120">
        <v>1.0900000000000001</v>
      </c>
      <c r="R87" s="120">
        <v>-1.0900000000000001</v>
      </c>
      <c r="S87" s="120">
        <v>-1.0669999999999999</v>
      </c>
      <c r="T87" s="120">
        <v>-1.0900000000000001</v>
      </c>
      <c r="U87" s="120">
        <v>-1.0900000000000001</v>
      </c>
      <c r="V87" s="120">
        <v>-1.0669999999999999</v>
      </c>
      <c r="W87" s="120">
        <v>-1.0669999999999999</v>
      </c>
      <c r="X87" s="120">
        <v>0</v>
      </c>
      <c r="Y87" s="120">
        <v>0</v>
      </c>
    </row>
    <row r="88" spans="3:42" x14ac:dyDescent="0.3">
      <c r="C88" s="88"/>
      <c r="F88" t="s">
        <v>198</v>
      </c>
      <c r="G88" s="28" t="s">
        <v>283</v>
      </c>
      <c r="H88" s="209"/>
      <c r="I88" s="209"/>
      <c r="J88" s="120">
        <v>1.0900000000000001</v>
      </c>
      <c r="K88" s="120">
        <v>1.0900000000000001</v>
      </c>
      <c r="L88" s="120">
        <v>1.0900000000000001</v>
      </c>
      <c r="M88" s="120">
        <v>1.0900000000000001</v>
      </c>
      <c r="N88" s="120">
        <v>1.0900000000000001</v>
      </c>
      <c r="O88" s="120">
        <v>1.0669999999999999</v>
      </c>
      <c r="P88" s="120">
        <v>0</v>
      </c>
      <c r="Q88" s="120">
        <v>1.0900000000000001</v>
      </c>
      <c r="R88" s="120">
        <v>-1.0900000000000001</v>
      </c>
      <c r="S88" s="120">
        <v>0</v>
      </c>
      <c r="T88" s="120">
        <v>-1.0900000000000001</v>
      </c>
      <c r="U88" s="120">
        <v>-1.0900000000000001</v>
      </c>
      <c r="V88" s="120">
        <v>0</v>
      </c>
      <c r="W88" s="120">
        <v>0</v>
      </c>
      <c r="X88" s="120">
        <v>0</v>
      </c>
      <c r="Y88" s="120">
        <v>0</v>
      </c>
    </row>
    <row r="89" spans="3:42" x14ac:dyDescent="0.3">
      <c r="C89" s="88"/>
      <c r="F89" t="s">
        <v>199</v>
      </c>
      <c r="G89" s="28" t="s">
        <v>283</v>
      </c>
      <c r="H89" s="209"/>
      <c r="I89" s="209"/>
      <c r="J89" s="120">
        <v>1.0900000000000001</v>
      </c>
      <c r="K89" s="120">
        <v>1.0900000000000001</v>
      </c>
      <c r="L89" s="120">
        <v>1.0900000000000001</v>
      </c>
      <c r="M89" s="120">
        <v>1.0900000000000001</v>
      </c>
      <c r="N89" s="120">
        <v>1.0900000000000001</v>
      </c>
      <c r="O89" s="120">
        <v>0</v>
      </c>
      <c r="P89" s="120">
        <v>0</v>
      </c>
      <c r="Q89" s="120">
        <v>1.0900000000000001</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0.13851312583363759</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3">
      <c r="C109" s="88"/>
      <c r="F109" t="s">
        <v>194</v>
      </c>
      <c r="G109" t="s">
        <v>167</v>
      </c>
      <c r="H109" s="209"/>
      <c r="I109" s="209"/>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42" x14ac:dyDescent="0.3">
      <c r="C110" s="88"/>
      <c r="F110" t="s">
        <v>195</v>
      </c>
      <c r="G110" t="s">
        <v>167</v>
      </c>
      <c r="H110" s="209"/>
      <c r="I110" s="209"/>
      <c r="J110" s="25">
        <v>0</v>
      </c>
      <c r="K110" s="25">
        <v>0</v>
      </c>
      <c r="L110" s="25">
        <v>0</v>
      </c>
      <c r="M110" s="25">
        <v>0</v>
      </c>
      <c r="N110" s="25">
        <v>0</v>
      </c>
      <c r="O110" s="25">
        <v>0</v>
      </c>
      <c r="P110" s="25">
        <v>0.25764106948138837</v>
      </c>
      <c r="Q110" s="25">
        <v>0</v>
      </c>
      <c r="R110" s="25">
        <v>0</v>
      </c>
      <c r="S110" s="25">
        <v>0</v>
      </c>
      <c r="T110" s="25">
        <v>0</v>
      </c>
      <c r="U110" s="25">
        <v>0</v>
      </c>
      <c r="V110" s="25">
        <v>0</v>
      </c>
      <c r="W110" s="25">
        <v>0</v>
      </c>
      <c r="X110" s="25">
        <v>0.25764106948138837</v>
      </c>
      <c r="Y110" s="25">
        <v>0.25764106948138837</v>
      </c>
    </row>
    <row r="111" spans="3:42" x14ac:dyDescent="0.3">
      <c r="C111" s="88"/>
      <c r="F111" t="s">
        <v>196</v>
      </c>
      <c r="G111" t="s">
        <v>167</v>
      </c>
      <c r="H111" s="209"/>
      <c r="I111" s="209"/>
      <c r="J111" s="25">
        <v>0</v>
      </c>
      <c r="K111" s="25">
        <v>0</v>
      </c>
      <c r="L111" s="25">
        <v>0</v>
      </c>
      <c r="M111" s="25">
        <v>0</v>
      </c>
      <c r="N111" s="25">
        <v>0</v>
      </c>
      <c r="O111" s="25">
        <v>0</v>
      </c>
      <c r="P111" s="25">
        <v>0.25764106948138837</v>
      </c>
      <c r="Q111" s="25">
        <v>0</v>
      </c>
      <c r="R111" s="25">
        <v>0</v>
      </c>
      <c r="S111" s="25">
        <v>0</v>
      </c>
      <c r="T111" s="25">
        <v>0</v>
      </c>
      <c r="U111" s="25">
        <v>0</v>
      </c>
      <c r="V111" s="25">
        <v>0</v>
      </c>
      <c r="W111" s="25">
        <v>0</v>
      </c>
      <c r="X111" s="25">
        <v>0.25764106948138837</v>
      </c>
      <c r="Y111" s="25">
        <v>0.25764106948138837</v>
      </c>
    </row>
    <row r="112" spans="3:42" x14ac:dyDescent="0.3">
      <c r="C112" s="88"/>
      <c r="F112" t="s">
        <v>197</v>
      </c>
      <c r="G112" t="s">
        <v>167</v>
      </c>
      <c r="H112" s="209"/>
      <c r="I112" s="209"/>
      <c r="J112" s="25">
        <v>0.38684969697494365</v>
      </c>
      <c r="K112" s="25">
        <v>0.38684969697494365</v>
      </c>
      <c r="L112" s="25">
        <v>0.38684969697494365</v>
      </c>
      <c r="M112" s="25">
        <v>0.38684969697494365</v>
      </c>
      <c r="N112" s="25">
        <v>0.38684969697494365</v>
      </c>
      <c r="O112" s="25">
        <v>0.38684969697494365</v>
      </c>
      <c r="P112" s="25">
        <v>0.51528213896277675</v>
      </c>
      <c r="Q112" s="25">
        <v>0.38684969697494365</v>
      </c>
      <c r="R112" s="25">
        <v>0.38684969697494365</v>
      </c>
      <c r="S112" s="25">
        <v>0.38684969697494365</v>
      </c>
      <c r="T112" s="25">
        <v>0.38684969697494365</v>
      </c>
      <c r="U112" s="25">
        <v>0.38684969697494365</v>
      </c>
      <c r="V112" s="25">
        <v>0.38684969697494365</v>
      </c>
      <c r="W112" s="25">
        <v>0.38684969697494365</v>
      </c>
      <c r="X112" s="25">
        <v>0.51528213896277675</v>
      </c>
      <c r="Y112" s="25">
        <v>0.51528213896277675</v>
      </c>
    </row>
    <row r="113" spans="2:27" x14ac:dyDescent="0.3">
      <c r="C113" s="88"/>
      <c r="F113" t="s">
        <v>198</v>
      </c>
      <c r="G113" t="s">
        <v>167</v>
      </c>
      <c r="H113" s="209"/>
      <c r="I113" s="209"/>
      <c r="J113" s="25">
        <v>0.64124825573068889</v>
      </c>
      <c r="K113" s="25">
        <v>0.64124825573068889</v>
      </c>
      <c r="L113" s="25">
        <v>0.64124825573068889</v>
      </c>
      <c r="M113" s="25">
        <v>0.64124825573068889</v>
      </c>
      <c r="N113" s="25">
        <v>0.64124825573068889</v>
      </c>
      <c r="O113" s="25">
        <v>0.64124825573068889</v>
      </c>
      <c r="P113" s="25">
        <v>0</v>
      </c>
      <c r="Q113" s="25">
        <v>0.64124825573068889</v>
      </c>
      <c r="R113" s="25">
        <v>0.64124825573068889</v>
      </c>
      <c r="S113" s="25">
        <v>0.64124825573068889</v>
      </c>
      <c r="T113" s="25">
        <v>0.64124825573068889</v>
      </c>
      <c r="U113" s="25">
        <v>0.64124825573068889</v>
      </c>
      <c r="V113" s="25">
        <v>0.64124825573068889</v>
      </c>
      <c r="W113" s="25">
        <v>0.64124825573068889</v>
      </c>
      <c r="X113" s="25">
        <v>0</v>
      </c>
      <c r="Y113" s="25">
        <v>0</v>
      </c>
    </row>
    <row r="114" spans="2:27" x14ac:dyDescent="0.3">
      <c r="C114" s="88"/>
      <c r="F114" t="s">
        <v>199</v>
      </c>
      <c r="G114" t="s">
        <v>167</v>
      </c>
      <c r="H114" s="209"/>
      <c r="I114" s="209"/>
      <c r="J114" s="25">
        <v>0.89564681448643413</v>
      </c>
      <c r="K114" s="25">
        <v>0.89564681448643413</v>
      </c>
      <c r="L114" s="25">
        <v>0.89564681448643413</v>
      </c>
      <c r="M114" s="25">
        <v>0.89564681448643413</v>
      </c>
      <c r="N114" s="25">
        <v>0.89564681448643413</v>
      </c>
      <c r="O114" s="25">
        <v>0</v>
      </c>
      <c r="P114" s="25">
        <v>0</v>
      </c>
      <c r="Q114" s="25">
        <v>0.89564681448643413</v>
      </c>
      <c r="R114" s="25">
        <v>0.89564681448643413</v>
      </c>
      <c r="S114" s="25">
        <v>0</v>
      </c>
      <c r="T114" s="25">
        <v>0.89564681448643413</v>
      </c>
      <c r="U114" s="25">
        <v>0.89564681448643413</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0.1694843797437631</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5.7361165408492627E-2</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0.41042960890033425</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0.44985225266974338</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0.33484759558409483</v>
      </c>
      <c r="O139" s="98">
        <f t="shared" si="22"/>
        <v>1.6389100205882068</v>
      </c>
      <c r="P139" s="98">
        <f t="shared" si="22"/>
        <v>1.2761904283271754</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0.47726372663083777</v>
      </c>
      <c r="O140" s="98">
        <f t="shared" si="26"/>
        <v>0.46719302414229702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0.28575600268472323</v>
      </c>
      <c r="K141" s="98">
        <f t="shared" si="28"/>
        <v>0.28575600268472323</v>
      </c>
      <c r="L141" s="98">
        <f t="shared" ref="L141:M141" si="29">hundred*L102*$H60*L89/$H46*(1-L114)/days_in_year/(1+$H32)*PowerFactor</f>
        <v>0.28575600268472323</v>
      </c>
      <c r="M141" s="98">
        <f t="shared" si="29"/>
        <v>0.28575600268472323</v>
      </c>
      <c r="N141" s="98">
        <f t="shared" ref="N141:P141" si="30">hundred*N102*$H60*N89/$H46*(1-N114)/days_in_year/(1+$H32)*PowerFactor</f>
        <v>0.28575600268472323</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0.11899702953462865</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4.0273966866886432E-2</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0.38817824165910214</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0.42546359390492039</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0.38343052098300179</v>
      </c>
      <c r="O153" s="98">
        <f t="shared" si="62"/>
        <v>1.8766989260957012</v>
      </c>
      <c r="P153" s="98">
        <f t="shared" si="62"/>
        <v>1.84855723648227</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0.93405155726505484</v>
      </c>
      <c r="O154" s="98">
        <f t="shared" si="66"/>
        <v>0.91434221247872804</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1.9226316761570952</v>
      </c>
      <c r="K155" s="98">
        <f t="shared" si="68"/>
        <v>1.9226316761570952</v>
      </c>
      <c r="L155" s="98">
        <f t="shared" ref="L155:M155" si="69">hundred*L102*$H74*L89/$H46/days_in_year/(1+$H32)*PowerFactor</f>
        <v>1.9226316761570952</v>
      </c>
      <c r="M155" s="98">
        <f t="shared" si="69"/>
        <v>1.9226316761570952</v>
      </c>
      <c r="N155" s="98">
        <f t="shared" ref="N155:P155" si="70">hundred*N102*$H74*N89/$H46/days_in_year/(1+$H32)*PowerFactor</f>
        <v>1.9226316761570952</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0.1694843797437631</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5.7361165408492627E-2</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0.55287219164132417</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0.60597675083598301</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0.54611013634353756</v>
      </c>
      <c r="O169" s="98">
        <f t="shared" si="94"/>
        <v>2.6729335572410755</v>
      </c>
      <c r="P169" s="98">
        <f t="shared" si="94"/>
        <v>2.632852079344302</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1.3303453829971095</v>
      </c>
      <c r="O170" s="98">
        <f t="shared" si="98"/>
        <v>1.3022738749155187</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2.7383543806391519</v>
      </c>
      <c r="K171" s="98">
        <f t="shared" si="100"/>
        <v>2.7383543806391519</v>
      </c>
      <c r="L171" s="98">
        <f t="shared" ref="L171:M171" si="101">hundred*L102*$H60*L89/$H46/days_in_year/(1+$H32)*PowerFactor</f>
        <v>2.7383543806391519</v>
      </c>
      <c r="M171" s="98">
        <f t="shared" si="101"/>
        <v>2.7383543806391519</v>
      </c>
      <c r="N171" s="98">
        <f t="shared" ref="N171:P171" si="102">hundred*N102*$H60*N89/$H46/days_in_year/(1+$H32)*PowerFactor</f>
        <v>2.7383543806391519</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0.11899702953462865</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4.0273966866886432E-2</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0.38817824165910214</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0.42546359390492039</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0.38343052098300179</v>
      </c>
      <c r="O183" s="98">
        <f t="shared" si="134"/>
        <v>1.8766989260957012</v>
      </c>
      <c r="P183" s="98">
        <f t="shared" si="134"/>
        <v>1.84855723648227</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0.93405155726505484</v>
      </c>
      <c r="O184" s="98">
        <f t="shared" si="138"/>
        <v>0.91434221247872804</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1.9226316761570952</v>
      </c>
      <c r="K185" s="98">
        <f t="shared" si="140"/>
        <v>1.9226316761570952</v>
      </c>
      <c r="L185" s="98">
        <f t="shared" ref="L185:M185" si="141">hundred*L102*$H74*L89/$H46/days_in_year/(1+$H32)*PowerFactor</f>
        <v>1.9226316761570952</v>
      </c>
      <c r="M185" s="98">
        <f t="shared" si="141"/>
        <v>1.9226316761570952</v>
      </c>
      <c r="N185" s="98">
        <f t="shared" ref="N185:P185" si="142">hundred*N102*$H74*N89/$H46/days_in_year/(1+$H32)*PowerFactor</f>
        <v>1.9226316761570952</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0.1694843797437631</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5.7361165408492627E-2</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0.41042960890033425</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0.44985225266974338</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0.33484759558409483</v>
      </c>
      <c r="O199" s="98">
        <f t="shared" si="166"/>
        <v>1.6389100205882068</v>
      </c>
      <c r="P199" s="98">
        <f t="shared" si="166"/>
        <v>1.2761904283271754</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0.47726372663083777</v>
      </c>
      <c r="O200" s="98">
        <f t="shared" si="170"/>
        <v>0.46719302414229702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0.28575600268472323</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0.11899702953462865</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4.0273966866886432E-2</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0.38817824165910214</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0.42546359390492039</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0.38343052098300179</v>
      </c>
      <c r="O213" s="98">
        <f t="shared" si="206"/>
        <v>1.8766989260957012</v>
      </c>
      <c r="P213" s="98">
        <f t="shared" si="206"/>
        <v>1.84855723648227</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0.93405155726505484</v>
      </c>
      <c r="O214" s="98">
        <f t="shared" si="210"/>
        <v>0.91434221247872804</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1.9226316761570952</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0.1694843797437631</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5.7361165408492627E-2</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0.55287219164132417</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0.60597675083598301</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0.54611013634353756</v>
      </c>
      <c r="O229" s="98">
        <f t="shared" si="238"/>
        <v>2.6729335572410755</v>
      </c>
      <c r="P229" s="98">
        <f t="shared" si="238"/>
        <v>2.632852079344302</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1.3303453829971095</v>
      </c>
      <c r="O230" s="98">
        <f t="shared" si="242"/>
        <v>1.3022738749155187</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2.7383543806391519</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0.11899702953462865</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4.0273966866886432E-2</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0.38817824165910214</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0.42546359390492039</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0.38343052098300179</v>
      </c>
      <c r="O243" s="98">
        <f t="shared" si="278"/>
        <v>1.8766989260957012</v>
      </c>
      <c r="P243" s="98">
        <f t="shared" si="278"/>
        <v>1.84855723648227</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0.93405155726505484</v>
      </c>
      <c r="O244" s="98">
        <f t="shared" si="282"/>
        <v>0.91434221247872804</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1.9226316761570952</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4.3379810793048073</v>
      </c>
      <c r="O256" s="131">
        <f t="shared" si="290"/>
        <v>4.897144183304933</v>
      </c>
      <c r="P256" s="131">
        <f t="shared" si="290"/>
        <v>5.184787903497317</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7.8549236543849492</v>
      </c>
      <c r="O257" s="121">
        <f t="shared" si="294"/>
        <v>6.7662485707310234</v>
      </c>
      <c r="P257" s="121">
        <f t="shared" si="294"/>
        <v>6.840016635421672</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0.28575600268472323</v>
      </c>
      <c r="K271" s="121">
        <f t="shared" si="324"/>
        <v>0</v>
      </c>
      <c r="L271" s="121">
        <f t="shared" ref="L271:M271" si="325">L$123 * L141</f>
        <v>0.28575600268472323</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1.9226316761570952</v>
      </c>
      <c r="K285" s="121">
        <f t="shared" si="364"/>
        <v>0</v>
      </c>
      <c r="L285" s="121">
        <f t="shared" ref="L285:M285" si="365">L$123 * L155</f>
        <v>1.9226316761570952</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0.29001352857580265</v>
      </c>
    </row>
    <row r="23" spans="3:27" x14ac:dyDescent="0.3">
      <c r="C23" s="88"/>
      <c r="E23" t="s">
        <v>192</v>
      </c>
      <c r="G23" t="s">
        <v>667</v>
      </c>
      <c r="H23" s="120">
        <v>0.29001352857580265</v>
      </c>
    </row>
    <row r="24" spans="3:27" x14ac:dyDescent="0.3">
      <c r="C24" s="88"/>
      <c r="E24" t="s">
        <v>193</v>
      </c>
      <c r="G24" t="s">
        <v>667</v>
      </c>
      <c r="H24" s="120">
        <v>0.29001352857580265</v>
      </c>
    </row>
    <row r="25" spans="3:27" x14ac:dyDescent="0.3">
      <c r="C25" s="88"/>
      <c r="E25" t="s">
        <v>194</v>
      </c>
      <c r="G25" t="s">
        <v>667</v>
      </c>
      <c r="H25" s="120">
        <v>0.29001352857580265</v>
      </c>
    </row>
    <row r="26" spans="3:27" x14ac:dyDescent="0.3">
      <c r="C26" s="88"/>
      <c r="E26" t="s">
        <v>195</v>
      </c>
      <c r="G26" t="s">
        <v>667</v>
      </c>
      <c r="H26" s="120">
        <v>0.29001352857580265</v>
      </c>
    </row>
    <row r="27" spans="3:27" x14ac:dyDescent="0.3">
      <c r="C27" s="88"/>
      <c r="E27" t="s">
        <v>196</v>
      </c>
      <c r="G27" t="s">
        <v>667</v>
      </c>
      <c r="H27" s="120">
        <v>0.29001352857580265</v>
      </c>
    </row>
    <row r="28" spans="3:27" x14ac:dyDescent="0.3">
      <c r="C28" s="88"/>
      <c r="E28" t="s">
        <v>197</v>
      </c>
      <c r="G28" t="s">
        <v>667</v>
      </c>
      <c r="H28" s="120">
        <v>0.29001352857580265</v>
      </c>
    </row>
    <row r="29" spans="3:27" x14ac:dyDescent="0.3">
      <c r="C29" s="88"/>
      <c r="E29" t="s">
        <v>198</v>
      </c>
      <c r="G29" t="s">
        <v>667</v>
      </c>
      <c r="H29" s="120">
        <v>0.29001352857580265</v>
      </c>
    </row>
    <row r="30" spans="3:27" x14ac:dyDescent="0.3">
      <c r="C30" s="88"/>
      <c r="E30" t="s">
        <v>199</v>
      </c>
      <c r="G30" t="s">
        <v>667</v>
      </c>
      <c r="H30" s="120">
        <v>0.29001352857580265</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1.0049999999999999</v>
      </c>
    </row>
    <row r="38" spans="3:8" x14ac:dyDescent="0.3">
      <c r="C38" s="88"/>
      <c r="E38" t="s">
        <v>193</v>
      </c>
      <c r="G38" s="28" t="s">
        <v>283</v>
      </c>
      <c r="H38" s="120">
        <v>1.0089999999999999</v>
      </c>
    </row>
    <row r="39" spans="3:8" x14ac:dyDescent="0.3">
      <c r="C39" s="88"/>
      <c r="E39" t="s">
        <v>194</v>
      </c>
      <c r="G39" s="28" t="s">
        <v>283</v>
      </c>
      <c r="H39" s="120">
        <v>1.0269999999999999</v>
      </c>
    </row>
    <row r="40" spans="3:8" x14ac:dyDescent="0.3">
      <c r="C40" s="88"/>
      <c r="E40" t="s">
        <v>195</v>
      </c>
      <c r="G40" s="28" t="s">
        <v>283</v>
      </c>
      <c r="H40" s="120">
        <v>1.0329999999999999</v>
      </c>
    </row>
    <row r="41" spans="3:8" x14ac:dyDescent="0.3">
      <c r="C41" s="88"/>
      <c r="E41" t="s">
        <v>196</v>
      </c>
      <c r="G41" s="28" t="s">
        <v>283</v>
      </c>
      <c r="H41" s="120">
        <v>1.0329999999999999</v>
      </c>
    </row>
    <row r="42" spans="3:8" x14ac:dyDescent="0.3">
      <c r="C42" s="88"/>
      <c r="E42" t="s">
        <v>197</v>
      </c>
      <c r="G42" s="28" t="s">
        <v>283</v>
      </c>
      <c r="H42" s="120">
        <v>1.0509999999999999</v>
      </c>
    </row>
    <row r="43" spans="3:8" x14ac:dyDescent="0.3">
      <c r="C43" s="88"/>
      <c r="E43" t="s">
        <v>198</v>
      </c>
      <c r="G43" s="28" t="s">
        <v>283</v>
      </c>
      <c r="H43" s="120">
        <v>1.0669999999999999</v>
      </c>
    </row>
    <row r="44" spans="3:8" x14ac:dyDescent="0.3">
      <c r="C44" s="88"/>
      <c r="E44" t="s">
        <v>199</v>
      </c>
      <c r="G44" s="28" t="s">
        <v>283</v>
      </c>
      <c r="H44" s="120">
        <v>1.0900000000000001</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4.87081530577567</v>
      </c>
    </row>
    <row r="52" spans="3:8" x14ac:dyDescent="0.3">
      <c r="C52" s="88"/>
      <c r="E52" t="s">
        <v>193</v>
      </c>
      <c r="G52" t="s">
        <v>585</v>
      </c>
      <c r="H52" s="120">
        <v>3.7658169687576213</v>
      </c>
    </row>
    <row r="53" spans="3:8" x14ac:dyDescent="0.3">
      <c r="C53" s="88"/>
      <c r="E53" t="s">
        <v>194</v>
      </c>
      <c r="G53" t="s">
        <v>585</v>
      </c>
      <c r="H53" s="120">
        <v>3.8959867684645539</v>
      </c>
    </row>
    <row r="54" spans="3:8" x14ac:dyDescent="0.3">
      <c r="C54" s="88"/>
      <c r="E54" t="s">
        <v>195</v>
      </c>
      <c r="G54" t="s">
        <v>585</v>
      </c>
      <c r="H54" s="120">
        <v>7.5541243032287451</v>
      </c>
    </row>
    <row r="55" spans="3:8" x14ac:dyDescent="0.3">
      <c r="C55" s="88"/>
      <c r="E55" t="s">
        <v>196</v>
      </c>
      <c r="G55" t="s">
        <v>585</v>
      </c>
      <c r="H55" s="120">
        <v>3.5800756300365526</v>
      </c>
    </row>
    <row r="56" spans="3:8" x14ac:dyDescent="0.3">
      <c r="C56" s="88"/>
      <c r="E56" t="s">
        <v>197</v>
      </c>
      <c r="G56" t="s">
        <v>585</v>
      </c>
      <c r="H56" s="120">
        <v>15.07805950472482</v>
      </c>
    </row>
    <row r="57" spans="3:8" x14ac:dyDescent="0.3">
      <c r="C57" s="88"/>
      <c r="E57" t="s">
        <v>198</v>
      </c>
      <c r="G57" t="s">
        <v>585</v>
      </c>
      <c r="H57" s="120">
        <v>7.4579818332653716</v>
      </c>
    </row>
    <row r="58" spans="3:8" x14ac:dyDescent="0.3">
      <c r="C58" s="88"/>
      <c r="E58" t="s">
        <v>199</v>
      </c>
      <c r="G58" t="s">
        <v>585</v>
      </c>
      <c r="H58" s="120">
        <v>17.488608062201688</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3.5047803468572853</v>
      </c>
    </row>
    <row r="64" spans="3:8" x14ac:dyDescent="0.3">
      <c r="C64" s="88"/>
      <c r="E64" t="s">
        <v>191</v>
      </c>
      <c r="G64" t="s">
        <v>585</v>
      </c>
      <c r="H64" s="120">
        <v>0</v>
      </c>
    </row>
    <row r="65" spans="3:42" x14ac:dyDescent="0.3">
      <c r="C65" s="88"/>
      <c r="E65" t="s">
        <v>192</v>
      </c>
      <c r="G65" t="s">
        <v>585</v>
      </c>
      <c r="H65" s="120">
        <v>3.4198582410686011</v>
      </c>
    </row>
    <row r="66" spans="3:42" x14ac:dyDescent="0.3">
      <c r="C66" s="88"/>
      <c r="E66" t="s">
        <v>193</v>
      </c>
      <c r="G66" t="s">
        <v>585</v>
      </c>
      <c r="H66" s="120">
        <v>2.6440255658412481</v>
      </c>
    </row>
    <row r="67" spans="3:42" x14ac:dyDescent="0.3">
      <c r="C67" s="88"/>
      <c r="E67" t="s">
        <v>194</v>
      </c>
      <c r="G67" t="s">
        <v>585</v>
      </c>
      <c r="H67" s="120">
        <v>2.7354193540101699</v>
      </c>
    </row>
    <row r="68" spans="3:42" x14ac:dyDescent="0.3">
      <c r="C68" s="88"/>
      <c r="E68" t="s">
        <v>195</v>
      </c>
      <c r="G68" t="s">
        <v>585</v>
      </c>
      <c r="H68" s="120">
        <v>5.303841889020136</v>
      </c>
    </row>
    <row r="69" spans="3:42" x14ac:dyDescent="0.3">
      <c r="C69" s="88"/>
      <c r="E69" t="s">
        <v>196</v>
      </c>
      <c r="G69" t="s">
        <v>585</v>
      </c>
      <c r="H69" s="120">
        <v>2.5136143291065789</v>
      </c>
    </row>
    <row r="70" spans="3:42" x14ac:dyDescent="0.3">
      <c r="C70" s="88"/>
      <c r="E70" t="s">
        <v>197</v>
      </c>
      <c r="G70" t="s">
        <v>585</v>
      </c>
      <c r="H70" s="120">
        <v>10.586487645181675</v>
      </c>
    </row>
    <row r="71" spans="3:42" x14ac:dyDescent="0.3">
      <c r="C71" s="88"/>
      <c r="E71" t="s">
        <v>198</v>
      </c>
      <c r="G71" t="s">
        <v>585</v>
      </c>
      <c r="H71" s="120">
        <v>5.2363390999426995</v>
      </c>
    </row>
    <row r="72" spans="3:42" x14ac:dyDescent="0.3">
      <c r="C72" s="88"/>
      <c r="E72" t="s">
        <v>199</v>
      </c>
      <c r="G72" t="s">
        <v>585</v>
      </c>
      <c r="H72" s="120">
        <v>12.278962894655436</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0.13851312583363759</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-1.0900000000000001</v>
      </c>
      <c r="S93" s="124">
        <v>-1.0669999999999999</v>
      </c>
      <c r="T93" s="124">
        <v>-1.0900000000000001</v>
      </c>
      <c r="U93" s="124">
        <v>-1.0900000000000001</v>
      </c>
      <c r="V93" s="124">
        <v>-1.0669999999999999</v>
      </c>
      <c r="W93" s="124">
        <v>-1.0669999999999999</v>
      </c>
      <c r="X93" s="124">
        <v>-1.0509999999999999</v>
      </c>
      <c r="Y93" s="124">
        <v>-1.0509999999999999</v>
      </c>
    </row>
    <row r="94" spans="3:42" x14ac:dyDescent="0.3">
      <c r="D94"/>
      <c r="E94" t="s">
        <v>191</v>
      </c>
      <c r="G94" s="28" t="s">
        <v>283</v>
      </c>
      <c r="J94" s="79"/>
      <c r="K94" s="79"/>
      <c r="L94" s="79"/>
      <c r="M94" s="79"/>
      <c r="N94" s="79"/>
      <c r="O94" s="79"/>
      <c r="P94" s="79"/>
      <c r="Q94" s="79"/>
      <c r="R94" s="120">
        <v>-1.0900000000000001</v>
      </c>
      <c r="S94" s="120">
        <v>-1.0669999999999999</v>
      </c>
      <c r="T94" s="120">
        <v>-1.0900000000000001</v>
      </c>
      <c r="U94" s="120">
        <v>-1.0900000000000001</v>
      </c>
      <c r="V94" s="120">
        <v>-1.0669999999999999</v>
      </c>
      <c r="W94" s="120">
        <v>-1.0669999999999999</v>
      </c>
      <c r="X94" s="120">
        <v>-1.0509999999999999</v>
      </c>
      <c r="Y94" s="120">
        <v>-1.0509999999999999</v>
      </c>
    </row>
    <row r="95" spans="3:42" x14ac:dyDescent="0.3">
      <c r="D95"/>
      <c r="E95" t="s">
        <v>192</v>
      </c>
      <c r="G95" s="28" t="s">
        <v>283</v>
      </c>
      <c r="J95" s="79"/>
      <c r="K95" s="79"/>
      <c r="L95" s="79"/>
      <c r="M95" s="79"/>
      <c r="N95" s="79"/>
      <c r="O95" s="79"/>
      <c r="P95" s="79"/>
      <c r="Q95" s="79"/>
      <c r="R95" s="120">
        <v>-1.0900000000000001</v>
      </c>
      <c r="S95" s="120">
        <v>-1.0669999999999999</v>
      </c>
      <c r="T95" s="120">
        <v>-1.0900000000000001</v>
      </c>
      <c r="U95" s="120">
        <v>-1.0900000000000001</v>
      </c>
      <c r="V95" s="120">
        <v>-1.0669999999999999</v>
      </c>
      <c r="W95" s="120">
        <v>-1.0669999999999999</v>
      </c>
      <c r="X95" s="120">
        <v>-1.0509999999999999</v>
      </c>
      <c r="Y95" s="120">
        <v>-1.0509999999999999</v>
      </c>
    </row>
    <row r="96" spans="3:42" x14ac:dyDescent="0.3">
      <c r="D96"/>
      <c r="E96" t="s">
        <v>193</v>
      </c>
      <c r="G96" s="28" t="s">
        <v>283</v>
      </c>
      <c r="J96" s="79"/>
      <c r="K96" s="79"/>
      <c r="L96" s="79"/>
      <c r="M96" s="79"/>
      <c r="N96" s="79"/>
      <c r="O96" s="79"/>
      <c r="P96" s="79"/>
      <c r="Q96" s="79"/>
      <c r="R96" s="120">
        <v>-0.33510346420667525</v>
      </c>
      <c r="S96" s="120">
        <v>-0.32803247367754351</v>
      </c>
      <c r="T96" s="120">
        <v>-0.33510346420667525</v>
      </c>
      <c r="U96" s="120">
        <v>-0.33510346420667525</v>
      </c>
      <c r="V96" s="120">
        <v>-0.32803247367754351</v>
      </c>
      <c r="W96" s="120">
        <v>-0.32803247367754351</v>
      </c>
      <c r="X96" s="120">
        <v>-0.32311352374423452</v>
      </c>
      <c r="Y96" s="120">
        <v>-0.32311352374423452</v>
      </c>
    </row>
    <row r="97" spans="3:25" x14ac:dyDescent="0.3">
      <c r="D97"/>
      <c r="E97" t="s">
        <v>194</v>
      </c>
      <c r="G97" s="28" t="s">
        <v>283</v>
      </c>
      <c r="J97" s="79"/>
      <c r="K97" s="79"/>
      <c r="L97" s="79"/>
      <c r="M97" s="79"/>
      <c r="N97" s="79"/>
      <c r="O97" s="79"/>
      <c r="P97" s="79"/>
      <c r="Q97" s="79"/>
      <c r="R97" s="120">
        <v>-0.33510346420667525</v>
      </c>
      <c r="S97" s="120">
        <v>-0.32803247367754351</v>
      </c>
      <c r="T97" s="120">
        <v>-0.33510346420667525</v>
      </c>
      <c r="U97" s="120">
        <v>-0.33510346420667525</v>
      </c>
      <c r="V97" s="120">
        <v>-0.32803247367754351</v>
      </c>
      <c r="W97" s="120">
        <v>-0.32803247367754351</v>
      </c>
      <c r="X97" s="120">
        <v>-0.32311352374423452</v>
      </c>
      <c r="Y97" s="120">
        <v>-0.32311352374423452</v>
      </c>
    </row>
    <row r="98" spans="3:25" x14ac:dyDescent="0.3">
      <c r="D98"/>
      <c r="E98" t="s">
        <v>195</v>
      </c>
      <c r="G98" s="28" t="s">
        <v>283</v>
      </c>
      <c r="J98" s="79"/>
      <c r="K98" s="79"/>
      <c r="L98" s="79"/>
      <c r="M98" s="79"/>
      <c r="N98" s="79"/>
      <c r="O98" s="79"/>
      <c r="P98" s="79"/>
      <c r="Q98" s="79"/>
      <c r="R98" s="120">
        <v>-0.33510346420667525</v>
      </c>
      <c r="S98" s="120">
        <v>-0.32803247367754351</v>
      </c>
      <c r="T98" s="120">
        <v>-0.33510346420667525</v>
      </c>
      <c r="U98" s="120">
        <v>-0.33510346420667525</v>
      </c>
      <c r="V98" s="120">
        <v>-0.32803247367754351</v>
      </c>
      <c r="W98" s="120">
        <v>-0.32803247367754351</v>
      </c>
      <c r="X98" s="120">
        <v>-0.32311352374423452</v>
      </c>
      <c r="Y98" s="120">
        <v>-0.32311352374423452</v>
      </c>
    </row>
    <row r="99" spans="3:25" x14ac:dyDescent="0.3">
      <c r="D99"/>
      <c r="E99" t="s">
        <v>196</v>
      </c>
      <c r="G99" s="28" t="s">
        <v>283</v>
      </c>
      <c r="J99" s="79"/>
      <c r="K99" s="79"/>
      <c r="L99" s="79"/>
      <c r="M99" s="79"/>
      <c r="N99" s="79"/>
      <c r="O99" s="79"/>
      <c r="P99" s="79"/>
      <c r="Q99" s="79"/>
      <c r="R99" s="120">
        <v>-0.75489653579332483</v>
      </c>
      <c r="S99" s="120">
        <v>-0.73896752632245644</v>
      </c>
      <c r="T99" s="120">
        <v>-0.75489653579332483</v>
      </c>
      <c r="U99" s="120">
        <v>-0.75489653579332483</v>
      </c>
      <c r="V99" s="120">
        <v>-0.73896752632245644</v>
      </c>
      <c r="W99" s="120">
        <v>-0.73896752632245644</v>
      </c>
      <c r="X99" s="120">
        <v>-0.72788647625576541</v>
      </c>
      <c r="Y99" s="120">
        <v>-0.72788647625576541</v>
      </c>
    </row>
    <row r="100" spans="3:25" x14ac:dyDescent="0.3">
      <c r="D100"/>
      <c r="E100" t="s">
        <v>197</v>
      </c>
      <c r="G100" s="28" t="s">
        <v>283</v>
      </c>
      <c r="J100" s="79"/>
      <c r="K100" s="79"/>
      <c r="L100" s="79"/>
      <c r="M100" s="79"/>
      <c r="N100" s="79"/>
      <c r="O100" s="79"/>
      <c r="P100" s="79"/>
      <c r="Q100" s="79"/>
      <c r="R100" s="120">
        <v>-1.0900000000000001</v>
      </c>
      <c r="S100" s="120">
        <v>-1.0669999999999999</v>
      </c>
      <c r="T100" s="120">
        <v>-1.0900000000000001</v>
      </c>
      <c r="U100" s="120">
        <v>-1.0900000000000001</v>
      </c>
      <c r="V100" s="120">
        <v>-1.0669999999999999</v>
      </c>
      <c r="W100" s="120">
        <v>-1.0669999999999999</v>
      </c>
      <c r="X100" s="120">
        <v>-1.0509999999999999</v>
      </c>
      <c r="Y100" s="120">
        <v>-1.0509999999999999</v>
      </c>
    </row>
    <row r="101" spans="3:25" x14ac:dyDescent="0.3">
      <c r="D101"/>
      <c r="E101" t="s">
        <v>198</v>
      </c>
      <c r="G101" s="28" t="s">
        <v>283</v>
      </c>
      <c r="J101" s="79"/>
      <c r="K101" s="79"/>
      <c r="L101" s="79"/>
      <c r="M101" s="79"/>
      <c r="N101" s="79"/>
      <c r="O101" s="79"/>
      <c r="P101" s="79"/>
      <c r="Q101" s="79"/>
      <c r="R101" s="120">
        <v>-1.0900000000000001</v>
      </c>
      <c r="S101" s="120">
        <v>-1.0669999999999999</v>
      </c>
      <c r="T101" s="120">
        <v>-1.0900000000000001</v>
      </c>
      <c r="U101" s="120">
        <v>-1.0900000000000001</v>
      </c>
      <c r="V101" s="120">
        <v>-1.0669999999999999</v>
      </c>
      <c r="W101" s="120">
        <v>-1.0669999999999999</v>
      </c>
      <c r="X101" s="120">
        <v>0</v>
      </c>
      <c r="Y101" s="120">
        <v>0</v>
      </c>
    </row>
    <row r="102" spans="3:25" x14ac:dyDescent="0.3">
      <c r="D102"/>
      <c r="E102" t="s">
        <v>199</v>
      </c>
      <c r="G102" s="28" t="s">
        <v>283</v>
      </c>
      <c r="J102" s="79"/>
      <c r="K102" s="79"/>
      <c r="L102" s="79"/>
      <c r="M102" s="79"/>
      <c r="N102" s="79"/>
      <c r="O102" s="79"/>
      <c r="P102" s="79"/>
      <c r="Q102" s="79"/>
      <c r="R102" s="120">
        <v>-1.0900000000000001</v>
      </c>
      <c r="S102" s="120">
        <v>0</v>
      </c>
      <c r="T102" s="120">
        <v>-1.0900000000000001</v>
      </c>
      <c r="U102" s="120">
        <v>-1.0900000000000001</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3">
      <c r="C111" s="88"/>
      <c r="E111" t="s">
        <v>194</v>
      </c>
      <c r="G111" t="s">
        <v>167</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25" x14ac:dyDescent="0.3">
      <c r="C112" s="88"/>
      <c r="E112" t="s">
        <v>195</v>
      </c>
      <c r="G112" t="s">
        <v>167</v>
      </c>
      <c r="J112" s="25">
        <v>0</v>
      </c>
      <c r="K112" s="25">
        <v>0</v>
      </c>
      <c r="L112" s="25">
        <v>0</v>
      </c>
      <c r="M112" s="25">
        <v>0</v>
      </c>
      <c r="N112" s="25">
        <v>0</v>
      </c>
      <c r="O112" s="25">
        <v>0</v>
      </c>
      <c r="P112" s="25">
        <v>0.25764106948138837</v>
      </c>
      <c r="Q112" s="25">
        <v>0</v>
      </c>
      <c r="R112" s="25">
        <v>0</v>
      </c>
      <c r="S112" s="25">
        <v>0</v>
      </c>
      <c r="T112" s="25">
        <v>0</v>
      </c>
      <c r="U112" s="25">
        <v>0</v>
      </c>
      <c r="V112" s="25">
        <v>0</v>
      </c>
      <c r="W112" s="25">
        <v>0</v>
      </c>
      <c r="X112" s="25">
        <v>0.25764106948138837</v>
      </c>
      <c r="Y112" s="25">
        <v>0.25764106948138837</v>
      </c>
    </row>
    <row r="113" spans="3:27" x14ac:dyDescent="0.3">
      <c r="C113" s="88"/>
      <c r="E113" t="s">
        <v>196</v>
      </c>
      <c r="G113" t="s">
        <v>167</v>
      </c>
      <c r="J113" s="25">
        <v>0</v>
      </c>
      <c r="K113" s="25">
        <v>0</v>
      </c>
      <c r="L113" s="25">
        <v>0</v>
      </c>
      <c r="M113" s="25">
        <v>0</v>
      </c>
      <c r="N113" s="25">
        <v>0</v>
      </c>
      <c r="O113" s="25">
        <v>0</v>
      </c>
      <c r="P113" s="25">
        <v>0.25764106948138837</v>
      </c>
      <c r="Q113" s="25">
        <v>0</v>
      </c>
      <c r="R113" s="25">
        <v>0</v>
      </c>
      <c r="S113" s="25">
        <v>0</v>
      </c>
      <c r="T113" s="25">
        <v>0</v>
      </c>
      <c r="U113" s="25">
        <v>0</v>
      </c>
      <c r="V113" s="25">
        <v>0</v>
      </c>
      <c r="W113" s="25">
        <v>0</v>
      </c>
      <c r="X113" s="25">
        <v>0.25764106948138837</v>
      </c>
      <c r="Y113" s="25">
        <v>0.25764106948138837</v>
      </c>
    </row>
    <row r="114" spans="3:27" x14ac:dyDescent="0.3">
      <c r="C114" s="88"/>
      <c r="E114" t="s">
        <v>197</v>
      </c>
      <c r="G114" t="s">
        <v>167</v>
      </c>
      <c r="J114" s="25">
        <v>0.38684969697494365</v>
      </c>
      <c r="K114" s="25">
        <v>0.38684969697494365</v>
      </c>
      <c r="L114" s="25">
        <v>0.38684969697494365</v>
      </c>
      <c r="M114" s="25">
        <v>0.38684969697494365</v>
      </c>
      <c r="N114" s="25">
        <v>0.38684969697494365</v>
      </c>
      <c r="O114" s="25">
        <v>0.38684969697494365</v>
      </c>
      <c r="P114" s="25">
        <v>0.51528213896277675</v>
      </c>
      <c r="Q114" s="25">
        <v>0.38684969697494365</v>
      </c>
      <c r="R114" s="25">
        <v>0.38684969697494365</v>
      </c>
      <c r="S114" s="25">
        <v>0.38684969697494365</v>
      </c>
      <c r="T114" s="25">
        <v>0.38684969697494365</v>
      </c>
      <c r="U114" s="25">
        <v>0.38684969697494365</v>
      </c>
      <c r="V114" s="25">
        <v>0.38684969697494365</v>
      </c>
      <c r="W114" s="25">
        <v>0.38684969697494365</v>
      </c>
      <c r="X114" s="25">
        <v>0.51528213896277675</v>
      </c>
      <c r="Y114" s="25">
        <v>0.51528213896277675</v>
      </c>
    </row>
    <row r="115" spans="3:27" x14ac:dyDescent="0.3">
      <c r="C115" s="88"/>
      <c r="E115" t="s">
        <v>198</v>
      </c>
      <c r="G115" t="s">
        <v>167</v>
      </c>
      <c r="J115" s="25">
        <v>0.64124825573068889</v>
      </c>
      <c r="K115" s="25">
        <v>0.64124825573068889</v>
      </c>
      <c r="L115" s="25">
        <v>0.64124825573068889</v>
      </c>
      <c r="M115" s="25">
        <v>0.64124825573068889</v>
      </c>
      <c r="N115" s="25">
        <v>0.64124825573068889</v>
      </c>
      <c r="O115" s="25">
        <v>0.64124825573068889</v>
      </c>
      <c r="P115" s="25">
        <v>0</v>
      </c>
      <c r="Q115" s="25">
        <v>0.64124825573068889</v>
      </c>
      <c r="R115" s="25">
        <v>0.64124825573068889</v>
      </c>
      <c r="S115" s="25">
        <v>0.64124825573068889</v>
      </c>
      <c r="T115" s="25">
        <v>0.64124825573068889</v>
      </c>
      <c r="U115" s="25">
        <v>0.64124825573068889</v>
      </c>
      <c r="V115" s="25">
        <v>0.64124825573068889</v>
      </c>
      <c r="W115" s="25">
        <v>0.64124825573068889</v>
      </c>
      <c r="X115" s="25">
        <v>0</v>
      </c>
      <c r="Y115" s="25">
        <v>0</v>
      </c>
    </row>
    <row r="116" spans="3:27" x14ac:dyDescent="0.3">
      <c r="C116" s="88"/>
      <c r="E116" t="s">
        <v>199</v>
      </c>
      <c r="G116" t="s">
        <v>167</v>
      </c>
      <c r="J116" s="25">
        <v>0.89564681448643413</v>
      </c>
      <c r="K116" s="25">
        <v>0.89564681448643413</v>
      </c>
      <c r="L116" s="25">
        <v>0.89564681448643413</v>
      </c>
      <c r="M116" s="25">
        <v>0.89564681448643413</v>
      </c>
      <c r="N116" s="25">
        <v>0.89564681448643413</v>
      </c>
      <c r="O116" s="25">
        <v>0</v>
      </c>
      <c r="P116" s="25">
        <v>0</v>
      </c>
      <c r="Q116" s="25">
        <v>0.89564681448643413</v>
      </c>
      <c r="R116" s="25">
        <v>0.89564681448643413</v>
      </c>
      <c r="S116" s="25">
        <v>0</v>
      </c>
      <c r="T116" s="25">
        <v>0.89564681448643413</v>
      </c>
      <c r="U116" s="25">
        <v>0.89564681448643413</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0.10860461500815134</v>
      </c>
      <c r="K125" s="279">
        <f>'Initial unit rates'!K125</f>
        <v>0.10860461500815134</v>
      </c>
      <c r="L125" s="279">
        <f>'Initial unit rates'!L125</f>
        <v>0.1180960596334041</v>
      </c>
      <c r="M125" s="279">
        <f>'Initial unit rates'!M125</f>
        <v>0.1180960596334041</v>
      </c>
      <c r="N125" s="279">
        <f>'Initial unit rates'!N125</f>
        <v>9.9129493534051233E-2</v>
      </c>
      <c r="O125" s="279">
        <f>'Initial unit rates'!O125</f>
        <v>9.8888111310327459E-2</v>
      </c>
      <c r="P125" s="279">
        <f>'Initial unit rates'!P125</f>
        <v>7.2963718763413649E-2</v>
      </c>
      <c r="Q125" s="279">
        <f>'Initial unit rates'!Q125</f>
        <v>7.8461706273961596E-2</v>
      </c>
      <c r="R125" s="268"/>
      <c r="S125" s="268"/>
      <c r="T125" s="268"/>
      <c r="U125" s="268"/>
      <c r="V125" s="268"/>
      <c r="W125" s="268"/>
      <c r="X125" s="268"/>
      <c r="Y125" s="268"/>
      <c r="Z125" s="267"/>
      <c r="AA125" s="267"/>
    </row>
    <row r="126" spans="3:27" x14ac:dyDescent="0.3">
      <c r="E126" t="s">
        <v>193</v>
      </c>
      <c r="G126" t="s">
        <v>269</v>
      </c>
      <c r="H126" s="267"/>
      <c r="I126" s="267"/>
      <c r="J126" s="279">
        <f>'Initial unit rates'!J126</f>
        <v>2.5711839084417525E-2</v>
      </c>
      <c r="K126" s="279">
        <f>'Initial unit rates'!K126</f>
        <v>2.5711839084417525E-2</v>
      </c>
      <c r="L126" s="279">
        <f>'Initial unit rates'!L126</f>
        <v>2.7958912073579558E-2</v>
      </c>
      <c r="M126" s="279">
        <f>'Initial unit rates'!M126</f>
        <v>2.7958912073579558E-2</v>
      </c>
      <c r="N126" s="279">
        <f>'Initial unit rates'!N126</f>
        <v>2.3468630555672353E-2</v>
      </c>
      <c r="O126" s="279">
        <f>'Initial unit rates'!O126</f>
        <v>2.3411483988799862E-2</v>
      </c>
      <c r="P126" s="279">
        <f>'Initial unit rates'!P126</f>
        <v>1.7273956504562732E-2</v>
      </c>
      <c r="Q126" s="279">
        <f>'Initial unit rates'!Q126</f>
        <v>1.857558968238613E-2</v>
      </c>
      <c r="R126" s="268"/>
      <c r="S126" s="268"/>
      <c r="T126" s="268"/>
      <c r="U126" s="268"/>
      <c r="V126" s="268"/>
      <c r="W126" s="268"/>
      <c r="X126" s="268"/>
      <c r="Y126" s="268"/>
      <c r="Z126" s="267"/>
      <c r="AA126" s="267"/>
    </row>
    <row r="127" spans="3:27" x14ac:dyDescent="0.3">
      <c r="E127" t="s">
        <v>194</v>
      </c>
      <c r="G127" t="s">
        <v>269</v>
      </c>
      <c r="H127" s="267"/>
      <c r="I127" s="267"/>
      <c r="J127" s="279">
        <f>'Initial unit rates'!J127</f>
        <v>2.6134375651569178E-2</v>
      </c>
      <c r="K127" s="279">
        <f>'Initial unit rates'!K127</f>
        <v>2.6134375651569178E-2</v>
      </c>
      <c r="L127" s="279">
        <f>'Initial unit rates'!L127</f>
        <v>2.8418376007298123E-2</v>
      </c>
      <c r="M127" s="279">
        <f>'Initial unit rates'!M127</f>
        <v>2.8418376007298123E-2</v>
      </c>
      <c r="N127" s="279">
        <f>'Initial unit rates'!N127</f>
        <v>2.3854303263026604E-2</v>
      </c>
      <c r="O127" s="279">
        <f>'Initial unit rates'!O127</f>
        <v>2.379621757569246E-2</v>
      </c>
      <c r="P127" s="279">
        <f>'Initial unit rates'!P127</f>
        <v>1.7557828780622065E-2</v>
      </c>
      <c r="Q127" s="279">
        <f>'Initial unit rates'!Q127</f>
        <v>1.8880852400912158E-2</v>
      </c>
      <c r="R127" s="268"/>
      <c r="S127" s="268"/>
      <c r="T127" s="268"/>
      <c r="U127" s="268"/>
      <c r="V127" s="268"/>
      <c r="W127" s="268"/>
      <c r="X127" s="268"/>
      <c r="Y127" s="268"/>
      <c r="Z127" s="267"/>
      <c r="AA127" s="267"/>
    </row>
    <row r="128" spans="3:27" x14ac:dyDescent="0.3">
      <c r="E128" t="s">
        <v>195</v>
      </c>
      <c r="G128" t="s">
        <v>269</v>
      </c>
      <c r="H128" s="267"/>
      <c r="I128" s="267"/>
      <c r="J128" s="279">
        <f>'Initial unit rates'!J128</f>
        <v>5.0378926023429312E-2</v>
      </c>
      <c r="K128" s="279">
        <f>'Initial unit rates'!K128</f>
        <v>5.0378926023429312E-2</v>
      </c>
      <c r="L128" s="279">
        <f>'Initial unit rates'!L128</f>
        <v>5.4781766423859755E-2</v>
      </c>
      <c r="M128" s="279">
        <f>'Initial unit rates'!M128</f>
        <v>5.4781766423859755E-2</v>
      </c>
      <c r="N128" s="279">
        <f>'Initial unit rates'!N128</f>
        <v>4.5983657518763377E-2</v>
      </c>
      <c r="O128" s="279">
        <f>'Initial unit rates'!O128</f>
        <v>4.5871686428110937E-2</v>
      </c>
      <c r="P128" s="279">
        <f>'Initial unit rates'!P128</f>
        <v>2.5125893967638327E-2</v>
      </c>
      <c r="Q128" s="279">
        <f>'Initial unit rates'!Q128</f>
        <v>3.6396395270599423E-2</v>
      </c>
      <c r="R128" s="268"/>
      <c r="S128" s="268"/>
      <c r="T128" s="268"/>
      <c r="U128" s="268"/>
      <c r="V128" s="268"/>
      <c r="W128" s="268"/>
      <c r="X128" s="268"/>
      <c r="Y128" s="268"/>
      <c r="Z128" s="267"/>
      <c r="AA128" s="267"/>
    </row>
    <row r="129" spans="4:27" x14ac:dyDescent="0.3">
      <c r="E129" t="s">
        <v>196</v>
      </c>
      <c r="G129" t="s">
        <v>269</v>
      </c>
      <c r="H129" s="267"/>
      <c r="I129" s="267"/>
      <c r="J129" s="279">
        <f>'Initial unit rates'!J129</f>
        <v>5.3785535185303865E-2</v>
      </c>
      <c r="K129" s="279">
        <f>'Initial unit rates'!K129</f>
        <v>5.3785535185303865E-2</v>
      </c>
      <c r="L129" s="279">
        <f>'Initial unit rates'!L129</f>
        <v>5.8486094446184064E-2</v>
      </c>
      <c r="M129" s="279">
        <f>'Initial unit rates'!M129</f>
        <v>5.8486094446184064E-2</v>
      </c>
      <c r="N129" s="279">
        <f>'Initial unit rates'!N129</f>
        <v>4.909305982970328E-2</v>
      </c>
      <c r="O129" s="279">
        <f>'Initial unit rates'!O129</f>
        <v>4.8973517284607679E-2</v>
      </c>
      <c r="P129" s="279">
        <f>'Initial unit rates'!P129</f>
        <v>2.6824900027248234E-2</v>
      </c>
      <c r="Q129" s="279">
        <f>'Initial unit rates'!Q129</f>
        <v>3.8857509537512727E-2</v>
      </c>
      <c r="R129" s="268"/>
      <c r="S129" s="268"/>
      <c r="T129" s="268"/>
      <c r="U129" s="268"/>
      <c r="V129" s="268"/>
      <c r="W129" s="268"/>
      <c r="X129" s="268"/>
      <c r="Y129" s="268"/>
      <c r="Z129" s="267"/>
      <c r="AA129" s="267"/>
    </row>
    <row r="130" spans="4:27" x14ac:dyDescent="0.3">
      <c r="E130" t="s">
        <v>197</v>
      </c>
      <c r="G130" t="s">
        <v>269</v>
      </c>
      <c r="H130" s="267"/>
      <c r="I130" s="267"/>
      <c r="J130" s="279">
        <f>'Initial unit rates'!J130</f>
        <v>0.19711622085504762</v>
      </c>
      <c r="K130" s="279">
        <f>'Initial unit rates'!K130</f>
        <v>0.19711622085504762</v>
      </c>
      <c r="L130" s="279">
        <f>'Initial unit rates'!L130</f>
        <v>0.21434309187562398</v>
      </c>
      <c r="M130" s="279">
        <f>'Initial unit rates'!M130</f>
        <v>0.21434309187562398</v>
      </c>
      <c r="N130" s="279">
        <f>'Initial unit rates'!N130</f>
        <v>0.17991897618016026</v>
      </c>
      <c r="O130" s="279">
        <f>'Initial unit rates'!O130</f>
        <v>0.17948087001203425</v>
      </c>
      <c r="P130" s="279">
        <f>'Initial unit rates'!P130</f>
        <v>0.10468949871957975</v>
      </c>
      <c r="Q130" s="279">
        <f>'Initial unit rates'!Q130</f>
        <v>0.14240716217631527</v>
      </c>
      <c r="R130" s="268"/>
      <c r="S130" s="268"/>
      <c r="T130" s="268"/>
      <c r="U130" s="268"/>
      <c r="V130" s="268"/>
      <c r="W130" s="268"/>
      <c r="X130" s="268"/>
      <c r="Y130" s="268"/>
      <c r="Z130" s="267"/>
      <c r="AA130" s="267"/>
    </row>
    <row r="131" spans="4:27" x14ac:dyDescent="0.3">
      <c r="E131" t="s">
        <v>198</v>
      </c>
      <c r="G131" t="s">
        <v>269</v>
      </c>
      <c r="H131" s="267"/>
      <c r="I131" s="267"/>
      <c r="J131" s="279">
        <f>'Initial unit rates'!J131</f>
        <v>5.6190591412528502E-2</v>
      </c>
      <c r="K131" s="279">
        <f>'Initial unit rates'!K131</f>
        <v>5.6190591412528502E-2</v>
      </c>
      <c r="L131" s="279">
        <f>'Initial unit rates'!L131</f>
        <v>6.1101339328831945E-2</v>
      </c>
      <c r="M131" s="279">
        <f>'Initial unit rates'!M131</f>
        <v>6.1101339328831945E-2</v>
      </c>
      <c r="N131" s="279">
        <f>'Initial unit rates'!N131</f>
        <v>5.1288288878743232E-2</v>
      </c>
      <c r="O131" s="279">
        <f>'Initial unit rates'!O131</f>
        <v>5.1163400908683286E-2</v>
      </c>
      <c r="P131" s="279">
        <f>'Initial unit rates'!P131</f>
        <v>0</v>
      </c>
      <c r="Q131" s="279">
        <f>'Initial unit rates'!Q131</f>
        <v>4.059504910025321E-2</v>
      </c>
      <c r="R131" s="268"/>
      <c r="S131" s="268"/>
      <c r="T131" s="268"/>
      <c r="U131" s="268"/>
      <c r="V131" s="268"/>
      <c r="W131" s="268"/>
      <c r="X131" s="268"/>
      <c r="Y131" s="268"/>
      <c r="Z131" s="267"/>
      <c r="AA131" s="267"/>
    </row>
    <row r="132" spans="4:27" x14ac:dyDescent="0.3">
      <c r="E132" t="s">
        <v>199</v>
      </c>
      <c r="G132" t="s">
        <v>269</v>
      </c>
      <c r="H132" s="267"/>
      <c r="I132" s="267"/>
      <c r="J132" s="279">
        <f>'Initial unit rates'!J132</f>
        <v>3.7518644372927366E-2</v>
      </c>
      <c r="K132" s="279">
        <f>'Initial unit rates'!K132</f>
        <v>3.7518644372927366E-2</v>
      </c>
      <c r="L132" s="279">
        <f>'Initial unit rates'!L132</f>
        <v>4.079756705455985E-2</v>
      </c>
      <c r="M132" s="279">
        <f>'Initial unit rates'!M132</f>
        <v>4.079756705455985E-2</v>
      </c>
      <c r="N132" s="279">
        <f>'Initial unit rates'!N132</f>
        <v>3.4245360701231027E-2</v>
      </c>
      <c r="O132" s="279">
        <f>'Initial unit rates'!O132</f>
        <v>0</v>
      </c>
      <c r="P132" s="279">
        <f>'Initial unit rates'!P132</f>
        <v>0</v>
      </c>
      <c r="Q132" s="279">
        <f>'Initial unit rates'!Q132</f>
        <v>2.7105449012133638E-2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7.8536851193322904E-2</v>
      </c>
      <c r="K137" s="278">
        <f>'Initial unit rates'!K135</f>
        <v>7.8536851193322904E-2</v>
      </c>
      <c r="L137" s="278">
        <f>'Initial unit rates'!L135</f>
        <v>8.5400539021756275E-2</v>
      </c>
      <c r="M137" s="278">
        <f>'Initial unit rates'!M135</f>
        <v>8.5400539021756275E-2</v>
      </c>
      <c r="N137" s="278">
        <f>'Initial unit rates'!N135</f>
        <v>7.1684967365050895E-2</v>
      </c>
      <c r="O137" s="278">
        <f>'Initial unit rates'!O135</f>
        <v>7.1510413090502947E-2</v>
      </c>
      <c r="P137" s="278">
        <f>'Initial unit rates'!P135</f>
        <v>5.2763326149663045E-2</v>
      </c>
      <c r="Q137" s="278">
        <f>'Initial unit rates'!Q135</f>
        <v>5.6739166650973644E-2</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7.625261159323761E-2</v>
      </c>
      <c r="K139" s="279">
        <f>'Initial unit rates'!K137</f>
        <v>7.625261159323761E-2</v>
      </c>
      <c r="L139" s="279">
        <f>'Initial unit rates'!L137</f>
        <v>8.2916669473409643E-2</v>
      </c>
      <c r="M139" s="279">
        <f>'Initial unit rates'!M137</f>
        <v>8.2916669473409643E-2</v>
      </c>
      <c r="N139" s="279">
        <f>'Initial unit rates'!N137</f>
        <v>6.9600014394591181E-2</v>
      </c>
      <c r="O139" s="279">
        <f>'Initial unit rates'!O137</f>
        <v>6.9430537020634842E-2</v>
      </c>
      <c r="P139" s="279">
        <f>'Initial unit rates'!P137</f>
        <v>5.1228707977531346E-2</v>
      </c>
      <c r="Q139" s="279">
        <f>'Initial unit rates'!Q137</f>
        <v>5.5088911396647733E-2</v>
      </c>
      <c r="R139" s="268"/>
      <c r="S139" s="268"/>
      <c r="T139" s="268"/>
      <c r="U139" s="268"/>
      <c r="V139" s="268"/>
      <c r="W139" s="268"/>
      <c r="X139" s="268"/>
      <c r="Y139" s="268"/>
      <c r="Z139" s="267"/>
      <c r="AA139" s="267"/>
    </row>
    <row r="140" spans="4:27" x14ac:dyDescent="0.3">
      <c r="E140" t="s">
        <v>193</v>
      </c>
      <c r="G140" t="s">
        <v>269</v>
      </c>
      <c r="H140" s="267"/>
      <c r="I140" s="267"/>
      <c r="J140" s="279">
        <f>'Initial unit rates'!J138</f>
        <v>1.8052592690511012E-2</v>
      </c>
      <c r="K140" s="279">
        <f>'Initial unit rates'!K138</f>
        <v>1.8052592690511012E-2</v>
      </c>
      <c r="L140" s="279">
        <f>'Initial unit rates'!L138</f>
        <v>1.963028976951053E-2</v>
      </c>
      <c r="M140" s="279">
        <f>'Initial unit rates'!M138</f>
        <v>1.963028976951053E-2</v>
      </c>
      <c r="N140" s="279">
        <f>'Initial unit rates'!N138</f>
        <v>1.647760889583336E-2</v>
      </c>
      <c r="O140" s="279">
        <f>'Initial unit rates'!O138</f>
        <v>1.6437485601189863E-2</v>
      </c>
      <c r="P140" s="279">
        <f>'Initial unit rates'!P138</f>
        <v>1.2128253444128876E-2</v>
      </c>
      <c r="Q140" s="279">
        <f>'Initial unit rates'!Q138</f>
        <v>1.3042145815442835E-2</v>
      </c>
      <c r="R140" s="268"/>
      <c r="S140" s="268"/>
      <c r="T140" s="268"/>
      <c r="U140" s="268"/>
      <c r="V140" s="268"/>
      <c r="W140" s="268"/>
      <c r="X140" s="268"/>
      <c r="Y140" s="268"/>
      <c r="Z140" s="267"/>
      <c r="AA140" s="267"/>
    </row>
    <row r="141" spans="4:27" x14ac:dyDescent="0.3">
      <c r="E141" t="s">
        <v>194</v>
      </c>
      <c r="G141" t="s">
        <v>269</v>
      </c>
      <c r="H141" s="267"/>
      <c r="I141" s="267"/>
      <c r="J141" s="279">
        <f>'Initial unit rates'!J139</f>
        <v>1.8349260716418906E-2</v>
      </c>
      <c r="K141" s="279">
        <f>'Initial unit rates'!K139</f>
        <v>1.8349260716418906E-2</v>
      </c>
      <c r="L141" s="279">
        <f>'Initial unit rates'!L139</f>
        <v>1.9952884945381402E-2</v>
      </c>
      <c r="M141" s="279">
        <f>'Initial unit rates'!M139</f>
        <v>1.9952884945381402E-2</v>
      </c>
      <c r="N141" s="279">
        <f>'Initial unit rates'!N139</f>
        <v>1.6748394360647987E-2</v>
      </c>
      <c r="O141" s="279">
        <f>'Initial unit rates'!O139</f>
        <v>1.6707611698188535E-2</v>
      </c>
      <c r="P141" s="279">
        <f>'Initial unit rates'!P139</f>
        <v>1.2327563596895552E-2</v>
      </c>
      <c r="Q141" s="279">
        <f>'Initial unit rates'!Q139</f>
        <v>1.3256474456154044E-2</v>
      </c>
      <c r="R141" s="268"/>
      <c r="S141" s="268"/>
      <c r="T141" s="268"/>
      <c r="U141" s="268"/>
      <c r="V141" s="268"/>
      <c r="W141" s="268"/>
      <c r="X141" s="268"/>
      <c r="Y141" s="268"/>
      <c r="Z141" s="267"/>
      <c r="AA141" s="267"/>
    </row>
    <row r="142" spans="4:27" x14ac:dyDescent="0.3">
      <c r="E142" t="s">
        <v>195</v>
      </c>
      <c r="G142" t="s">
        <v>269</v>
      </c>
      <c r="H142" s="267"/>
      <c r="I142" s="267"/>
      <c r="J142" s="279">
        <f>'Initial unit rates'!J140</f>
        <v>3.5371652284395823E-2</v>
      </c>
      <c r="K142" s="279">
        <f>'Initial unit rates'!K140</f>
        <v>3.5371652284395823E-2</v>
      </c>
      <c r="L142" s="279">
        <f>'Initial unit rates'!L140</f>
        <v>3.8462939693644865E-2</v>
      </c>
      <c r="M142" s="279">
        <f>'Initial unit rates'!M140</f>
        <v>3.8462939693644865E-2</v>
      </c>
      <c r="N142" s="279">
        <f>'Initial unit rates'!N140</f>
        <v>3.2285681194593366E-2</v>
      </c>
      <c r="O142" s="279">
        <f>'Initial unit rates'!O140</f>
        <v>3.2207064939800224E-2</v>
      </c>
      <c r="P142" s="279">
        <f>'Initial unit rates'!P140</f>
        <v>2.3763698156677854E-2</v>
      </c>
      <c r="Q142" s="279">
        <f>'Initial unit rates'!Q140</f>
        <v>2.5554348604381737E-2</v>
      </c>
      <c r="R142" s="268"/>
      <c r="S142" s="268"/>
      <c r="T142" s="268"/>
      <c r="U142" s="268"/>
      <c r="V142" s="268"/>
      <c r="W142" s="268"/>
      <c r="X142" s="268"/>
      <c r="Y142" s="268"/>
      <c r="Z142" s="267"/>
      <c r="AA142" s="267"/>
    </row>
    <row r="143" spans="4:27" x14ac:dyDescent="0.3">
      <c r="E143" t="s">
        <v>196</v>
      </c>
      <c r="G143" t="s">
        <v>269</v>
      </c>
      <c r="H143" s="267"/>
      <c r="I143" s="267"/>
      <c r="J143" s="279">
        <f>'Initial unit rates'!J141</f>
        <v>3.776347371160578E-2</v>
      </c>
      <c r="K143" s="279">
        <f>'Initial unit rates'!K141</f>
        <v>3.776347371160578E-2</v>
      </c>
      <c r="L143" s="279">
        <f>'Initial unit rates'!L141</f>
        <v>4.106379312771892E-2</v>
      </c>
      <c r="M143" s="279">
        <f>'Initial unit rates'!M141</f>
        <v>4.106379312771892E-2</v>
      </c>
      <c r="N143" s="279">
        <f>'Initial unit rates'!N141</f>
        <v>3.4468830103002265E-2</v>
      </c>
      <c r="O143" s="279">
        <f>'Initial unit rates'!O141</f>
        <v>3.4384897838619602E-2</v>
      </c>
      <c r="P143" s="279">
        <f>'Initial unit rates'!P141</f>
        <v>2.5370592909116838E-2</v>
      </c>
      <c r="Q143" s="279">
        <f>'Initial unit rates'!Q141</f>
        <v>2.7282326649029562E-2</v>
      </c>
      <c r="R143" s="268"/>
      <c r="S143" s="268"/>
      <c r="T143" s="268"/>
      <c r="U143" s="268"/>
      <c r="V143" s="268"/>
      <c r="W143" s="268"/>
      <c r="X143" s="268"/>
      <c r="Y143" s="268"/>
      <c r="Z143" s="267"/>
      <c r="AA143" s="267"/>
    </row>
    <row r="144" spans="4:27" x14ac:dyDescent="0.3">
      <c r="E144" t="s">
        <v>197</v>
      </c>
      <c r="G144" t="s">
        <v>269</v>
      </c>
      <c r="H144" s="267"/>
      <c r="I144" s="267"/>
      <c r="J144" s="279">
        <f>'Initial unit rates'!J142</f>
        <v>0.22571574726350341</v>
      </c>
      <c r="K144" s="279">
        <f>'Initial unit rates'!K142</f>
        <v>0.22571574726350341</v>
      </c>
      <c r="L144" s="279">
        <f>'Initial unit rates'!L142</f>
        <v>0.24544205922582926</v>
      </c>
      <c r="M144" s="279">
        <f>'Initial unit rates'!M142</f>
        <v>0.24544205922582926</v>
      </c>
      <c r="N144" s="279">
        <f>'Initial unit rates'!N142</f>
        <v>0.20602336012343153</v>
      </c>
      <c r="O144" s="279">
        <f>'Initial unit rates'!O142</f>
        <v>0.20552168927822992</v>
      </c>
      <c r="P144" s="279">
        <f>'Initial unit rates'!P142</f>
        <v>0.15164236163050646</v>
      </c>
      <c r="Q144" s="279">
        <f>'Initial unit rates'!Q142</f>
        <v>0.16306896960011807</v>
      </c>
      <c r="R144" s="268"/>
      <c r="S144" s="268"/>
      <c r="T144" s="268"/>
      <c r="U144" s="268"/>
      <c r="V144" s="268"/>
      <c r="W144" s="268"/>
      <c r="X144" s="268"/>
      <c r="Y144" s="268"/>
      <c r="Z144" s="267"/>
      <c r="AA144" s="267"/>
    </row>
    <row r="145" spans="2:27" x14ac:dyDescent="0.3">
      <c r="E145" t="s">
        <v>198</v>
      </c>
      <c r="G145" t="s">
        <v>269</v>
      </c>
      <c r="H145" s="267"/>
      <c r="I145" s="267"/>
      <c r="J145" s="279">
        <f>'Initial unit rates'!J143</f>
        <v>0.10997045550271542</v>
      </c>
      <c r="K145" s="279">
        <f>'Initial unit rates'!K143</f>
        <v>0.10997045550271542</v>
      </c>
      <c r="L145" s="279">
        <f>'Initial unit rates'!L143</f>
        <v>0.11958126705745004</v>
      </c>
      <c r="M145" s="279">
        <f>'Initial unit rates'!M143</f>
        <v>0.11958126705745004</v>
      </c>
      <c r="N145" s="279">
        <f>'Initial unit rates'!N143</f>
        <v>0.10037617238341938</v>
      </c>
      <c r="O145" s="279">
        <f>'Initial unit rates'!O143</f>
        <v>0.10013175447271486</v>
      </c>
      <c r="P145" s="279">
        <f>'Initial unit rates'!P143</f>
        <v>0</v>
      </c>
      <c r="Q145" s="279">
        <f>'Initial unit rates'!Q143</f>
        <v>7.9448461539320489E-2</v>
      </c>
      <c r="R145" s="268"/>
      <c r="S145" s="268"/>
      <c r="T145" s="268"/>
      <c r="U145" s="268"/>
      <c r="V145" s="268"/>
      <c r="W145" s="268"/>
      <c r="X145" s="268"/>
      <c r="Y145" s="268"/>
      <c r="Z145" s="267"/>
      <c r="AA145" s="267"/>
    </row>
    <row r="146" spans="2:27" x14ac:dyDescent="0.3">
      <c r="E146" t="s">
        <v>199</v>
      </c>
      <c r="G146" t="s">
        <v>269</v>
      </c>
      <c r="H146" s="267"/>
      <c r="I146" s="267"/>
      <c r="J146" s="279">
        <f>'Initial unit rates'!J144</f>
        <v>0.25243401167481294</v>
      </c>
      <c r="K146" s="279">
        <f>'Initial unit rates'!K144</f>
        <v>0.25243401167481294</v>
      </c>
      <c r="L146" s="279">
        <f>'Initial unit rates'!L144</f>
        <v>0.27449535265154829</v>
      </c>
      <c r="M146" s="279">
        <f>'Initial unit rates'!M144</f>
        <v>0.27449535265154829</v>
      </c>
      <c r="N146" s="279">
        <f>'Initial unit rates'!N144</f>
        <v>0.23041061124534004</v>
      </c>
      <c r="O146" s="279">
        <f>'Initial unit rates'!O144</f>
        <v>0</v>
      </c>
      <c r="P146" s="279">
        <f>'Initial unit rates'!P144</f>
        <v>0</v>
      </c>
      <c r="Q146" s="279">
        <f>'Initial unit rates'!Q144</f>
        <v>0.18237165406000835</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-6.0305648507411352E-2</v>
      </c>
      <c r="S160" s="282">
        <f t="shared" si="0"/>
        <v>-5.903314399762194E-2</v>
      </c>
      <c r="T160" s="282">
        <f t="shared" ref="T160:U160" si="1">hundred * $H51 * T95 / $H37 * (1 - T109) / hours_in_year</f>
        <v>-6.0305648507411352E-2</v>
      </c>
      <c r="U160" s="282">
        <f t="shared" si="1"/>
        <v>-6.0305648507411352E-2</v>
      </c>
      <c r="V160" s="282">
        <f t="shared" ref="V160:W160" si="2">hundred * $H51 * V95 / $H37 * (1 - V109) / hours_in_year</f>
        <v>-5.903314399762194E-2</v>
      </c>
      <c r="W160" s="282">
        <f t="shared" si="2"/>
        <v>-5.903314399762194E-2</v>
      </c>
      <c r="X160" s="282">
        <f t="shared" ref="X160:Y160" si="3">hundred * $H51 * X95 / $H37 * (1 - X109) / hours_in_year</f>
        <v>-5.8147923469072778E-2</v>
      </c>
      <c r="Y160" s="282">
        <f t="shared" si="3"/>
        <v>-5.8147923469072778E-2</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-1.4277193747131524E-2</v>
      </c>
      <c r="S161" s="282">
        <f t="shared" si="4"/>
        <v>-1.3975931860724159E-2</v>
      </c>
      <c r="T161" s="282">
        <f t="shared" ref="T161:U161" si="5">hundred * $H52 * T96 / $H38 * (1 - T110) / hours_in_year</f>
        <v>-1.4277193747131524E-2</v>
      </c>
      <c r="U161" s="282">
        <f t="shared" si="5"/>
        <v>-1.4277193747131524E-2</v>
      </c>
      <c r="V161" s="282">
        <f t="shared" ref="V161:W161" si="6">hundred * $H52 * V96 / $H38 * (1 - V110) / hours_in_year</f>
        <v>-1.3975931860724159E-2</v>
      </c>
      <c r="W161" s="282">
        <f t="shared" si="6"/>
        <v>-1.3975931860724159E-2</v>
      </c>
      <c r="X161" s="282">
        <f t="shared" ref="X161:Y161" si="7">hundred * $H52 * X96 / $H38 * (1 - X110) / hours_in_year</f>
        <v>-1.3766358374527733E-2</v>
      </c>
      <c r="Y161" s="282">
        <f t="shared" si="7"/>
        <v>-1.3766358374527733E-2</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-1.4511818598923164E-2</v>
      </c>
      <c r="S162" s="282">
        <f t="shared" si="8"/>
        <v>-1.4205605912890837E-2</v>
      </c>
      <c r="T162" s="282">
        <f t="shared" ref="T162:U162" si="9">hundred * $H53 * T97 / $H39 * (1 - T111) / hours_in_year</f>
        <v>-1.4511818598923164E-2</v>
      </c>
      <c r="U162" s="282">
        <f t="shared" si="9"/>
        <v>-1.4511818598923164E-2</v>
      </c>
      <c r="V162" s="282">
        <f t="shared" ref="V162:W162" si="10">hundred * $H53 * V97 / $H39 * (1 - V111) / hours_in_year</f>
        <v>-1.4205605912890837E-2</v>
      </c>
      <c r="W162" s="282">
        <f t="shared" si="10"/>
        <v>-1.4205605912890837E-2</v>
      </c>
      <c r="X162" s="282">
        <f t="shared" ref="X162:Y162" si="11">hundred * $H53 * X97 / $H39 * (1 - X111) / hours_in_year</f>
        <v>-1.3992588392172701E-2</v>
      </c>
      <c r="Y162" s="282">
        <f t="shared" si="11"/>
        <v>-1.3992588392172701E-2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-2.7974260621629929E-2</v>
      </c>
      <c r="S163" s="282">
        <f t="shared" si="12"/>
        <v>-2.7383978058054245E-2</v>
      </c>
      <c r="T163" s="282">
        <f t="shared" ref="T163:U163" si="13">hundred * $H54 * T98 / $H40 * (1 - T112) / hours_in_year</f>
        <v>-2.7974260621629929E-2</v>
      </c>
      <c r="U163" s="282">
        <f t="shared" si="13"/>
        <v>-2.7974260621629929E-2</v>
      </c>
      <c r="V163" s="282">
        <f t="shared" ref="V163:W163" si="14">hundred * $H54 * V98 / $H40 * (1 - V112) / hours_in_year</f>
        <v>-2.7383978058054245E-2</v>
      </c>
      <c r="W163" s="282">
        <f t="shared" si="14"/>
        <v>-2.7383978058054245E-2</v>
      </c>
      <c r="X163" s="282">
        <f t="shared" ref="X163:Y163" si="15">hundred * $H54 * X98 / $H40 * (1 - X112) / hours_in_year</f>
        <v>-2.0023904815757179E-2</v>
      </c>
      <c r="Y163" s="282">
        <f t="shared" si="15"/>
        <v>-2.0023904815757179E-2</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-2.9865872453251587E-2</v>
      </c>
      <c r="S164" s="282">
        <f t="shared" si="16"/>
        <v>-2.923567514460499E-2</v>
      </c>
      <c r="T164" s="282">
        <f t="shared" ref="T164:U164" si="17">hundred * $H55 * T99 / $H41 * (1 - T113) / hours_in_year</f>
        <v>-2.9865872453251587E-2</v>
      </c>
      <c r="U164" s="282">
        <f t="shared" si="17"/>
        <v>-2.9865872453251587E-2</v>
      </c>
      <c r="V164" s="282">
        <f t="shared" ref="V164:W164" si="18">hundred * $H55 * V99 / $H41 * (1 - V113) / hours_in_year</f>
        <v>-2.923567514460499E-2</v>
      </c>
      <c r="W164" s="282">
        <f t="shared" si="18"/>
        <v>-2.923567514460499E-2</v>
      </c>
      <c r="X164" s="282">
        <f t="shared" ref="X164:Y164" si="19">hundred * $H55 * X99 / $H41 * (1 - X113) / hours_in_year</f>
        <v>-2.1377915768077578E-2</v>
      </c>
      <c r="Y164" s="282">
        <f t="shared" si="19"/>
        <v>-2.1377915768077578E-2</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-0.10945411048233605</v>
      </c>
      <c r="S165" s="282">
        <f t="shared" si="20"/>
        <v>-0.10714452833454362</v>
      </c>
      <c r="T165" s="282">
        <f t="shared" ref="T165:U165" si="21">hundred * $H56 * T100 / $H42 * (1 - T114) / hours_in_year</f>
        <v>-0.10945411048233605</v>
      </c>
      <c r="U165" s="282">
        <f t="shared" si="21"/>
        <v>-0.10945411048233605</v>
      </c>
      <c r="V165" s="282">
        <f t="shared" ref="V165:W165" si="22">hundred * $H56 * V100 / $H42 * (1 - V114) / hours_in_year</f>
        <v>-0.10714452833454362</v>
      </c>
      <c r="W165" s="282">
        <f t="shared" si="22"/>
        <v>-0.10714452833454362</v>
      </c>
      <c r="X165" s="282">
        <f t="shared" ref="X165:Y165" si="23">hundred * $H56 * X100 / $H42 * (1 - X114) / hours_in_year</f>
        <v>-8.3431561092719042E-2</v>
      </c>
      <c r="Y165" s="282">
        <f t="shared" si="23"/>
        <v>-8.3431561092719042E-2</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-3.1201344941862535E-2</v>
      </c>
      <c r="S166" s="282">
        <f t="shared" si="24"/>
        <v>-3.0542967938502127E-2</v>
      </c>
      <c r="T166" s="282">
        <f t="shared" ref="T166:U166" si="25">hundred * $H57 * T101 / $H43 * (1 - T115) / hours_in_year</f>
        <v>-3.1201344941862535E-2</v>
      </c>
      <c r="U166" s="282">
        <f t="shared" si="25"/>
        <v>-3.1201344941862535E-2</v>
      </c>
      <c r="V166" s="282">
        <f t="shared" ref="V166:W166" si="26">hundred * $H57 * V101 / $H43 * (1 - V115) / hours_in_year</f>
        <v>-3.0542967938502127E-2</v>
      </c>
      <c r="W166" s="282">
        <f t="shared" si="26"/>
        <v>-3.0542967938502127E-2</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-2.0833241569508866E-2</v>
      </c>
      <c r="S167" s="282">
        <f t="shared" si="28"/>
        <v>0</v>
      </c>
      <c r="T167" s="282">
        <f t="shared" ref="T167:U167" si="29">hundred * $H58 * T102 / $H44 * (1 - T116) / hours_in_year</f>
        <v>-2.0833241569508866E-2</v>
      </c>
      <c r="U167" s="282">
        <f t="shared" si="29"/>
        <v>-2.0833241569508866E-2</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-4.3609709795370329E-2</v>
      </c>
      <c r="S172" s="281">
        <f t="shared" si="32"/>
        <v>-4.2689504909779942E-2</v>
      </c>
      <c r="T172" s="281">
        <f t="shared" ref="T172:U172" si="33">hundred * $H63 * T93 / $H35 / hours_in_year</f>
        <v>-4.3609709795370329E-2</v>
      </c>
      <c r="U172" s="281">
        <f t="shared" si="33"/>
        <v>-4.3609709795370329E-2</v>
      </c>
      <c r="V172" s="281">
        <f t="shared" ref="V172:W172" si="34">hundred * $H63 * V93 / $H35 / hours_in_year</f>
        <v>-4.2689504909779942E-2</v>
      </c>
      <c r="W172" s="281">
        <f t="shared" si="34"/>
        <v>-4.2689504909779942E-2</v>
      </c>
      <c r="X172" s="281">
        <f t="shared" ref="X172:Y172" si="35">hundred * $H63 * X93 / $H35 / hours_in_year</f>
        <v>-4.204936238067359E-2</v>
      </c>
      <c r="Y172" s="281">
        <f t="shared" si="35"/>
        <v>-4.204936238067359E-2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-4.2341324005142955E-2</v>
      </c>
      <c r="S174" s="282">
        <f t="shared" si="40"/>
        <v>-4.1447883223383053E-2</v>
      </c>
      <c r="T174" s="282">
        <f t="shared" ref="T174:U174" si="41">hundred * $H65 * T95 / $H37 / hours_in_year</f>
        <v>-4.2341324005142955E-2</v>
      </c>
      <c r="U174" s="282">
        <f t="shared" si="41"/>
        <v>-4.2341324005142955E-2</v>
      </c>
      <c r="V174" s="282">
        <f t="shared" ref="V174:W174" si="42">hundred * $H65 * V95 / $H37 / hours_in_year</f>
        <v>-4.1447883223383053E-2</v>
      </c>
      <c r="W174" s="282">
        <f t="shared" si="42"/>
        <v>-4.1447883223383053E-2</v>
      </c>
      <c r="X174" s="282">
        <f t="shared" ref="X174:Y174" si="43">hundred * $H65 * X95 / $H37 / hours_in_year</f>
        <v>-4.0826359201289214E-2</v>
      </c>
      <c r="Y174" s="282">
        <f t="shared" si="43"/>
        <v>-4.0826359201289214E-2</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-1.002419012635614E-2</v>
      </c>
      <c r="S175" s="282">
        <f t="shared" si="44"/>
        <v>-9.8126705181853183E-3</v>
      </c>
      <c r="T175" s="282">
        <f t="shared" ref="T175:U175" si="45">hundred * $H66 * T96 / $H38 / hours_in_year</f>
        <v>-1.002419012635614E-2</v>
      </c>
      <c r="U175" s="282">
        <f t="shared" si="45"/>
        <v>-1.002419012635614E-2</v>
      </c>
      <c r="V175" s="282">
        <f t="shared" ref="V175:W175" si="46">hundred * $H66 * V96 / $H38 / hours_in_year</f>
        <v>-9.8126705181853183E-3</v>
      </c>
      <c r="W175" s="282">
        <f t="shared" si="46"/>
        <v>-9.8126705181853183E-3</v>
      </c>
      <c r="X175" s="282">
        <f t="shared" ref="X175:Y175" si="47">hundred * $H66 * X96 / $H38 / hours_in_year</f>
        <v>-9.6655264429360566E-3</v>
      </c>
      <c r="Y175" s="282">
        <f t="shared" si="47"/>
        <v>-9.6655264429360566E-3</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-1.0188923067883958E-2</v>
      </c>
      <c r="S176" s="282">
        <f t="shared" si="48"/>
        <v>-9.9739274435157628E-3</v>
      </c>
      <c r="T176" s="282">
        <f t="shared" ref="T176:U176" si="49">hundred * $H67 * T97 / $H39 / hours_in_year</f>
        <v>-1.0188923067883958E-2</v>
      </c>
      <c r="U176" s="282">
        <f t="shared" si="49"/>
        <v>-1.0188923067883958E-2</v>
      </c>
      <c r="V176" s="282">
        <f t="shared" ref="V176:W176" si="50">hundred * $H67 * V97 / $H39 / hours_in_year</f>
        <v>-9.9739274435157628E-3</v>
      </c>
      <c r="W176" s="282">
        <f t="shared" si="50"/>
        <v>-9.9739274435157628E-3</v>
      </c>
      <c r="X176" s="282">
        <f t="shared" ref="X176:Y176" si="51">hundred * $H67 * X97 / $H39 / hours_in_year</f>
        <v>-9.8243652700422367E-3</v>
      </c>
      <c r="Y176" s="282">
        <f t="shared" si="51"/>
        <v>-9.8243652700422367E-3</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-1.9641066170429749E-2</v>
      </c>
      <c r="S177" s="282">
        <f t="shared" si="52"/>
        <v>-1.9226621654906916E-2</v>
      </c>
      <c r="T177" s="282">
        <f t="shared" ref="T177:U177" si="53">hundred * $H68 * T98 / $H40 / hours_in_year</f>
        <v>-1.9641066170429749E-2</v>
      </c>
      <c r="U177" s="282">
        <f t="shared" si="53"/>
        <v>-1.9641066170429749E-2</v>
      </c>
      <c r="V177" s="282">
        <f t="shared" ref="V177:W177" si="54">hundred * $H68 * V98 / $H40 / hours_in_year</f>
        <v>-1.9226621654906916E-2</v>
      </c>
      <c r="W177" s="282">
        <f t="shared" si="54"/>
        <v>-1.9226621654906916E-2</v>
      </c>
      <c r="X177" s="282">
        <f t="shared" ref="X177:Y177" si="55">hundred * $H68 * X98 / $H40 / hours_in_year</f>
        <v>-1.8938312426717122E-2</v>
      </c>
      <c r="Y177" s="282">
        <f t="shared" si="55"/>
        <v>-1.8938312426717122E-2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-2.0969189678542114E-2</v>
      </c>
      <c r="S178" s="282">
        <f t="shared" si="56"/>
        <v>-2.0526720538536179E-2</v>
      </c>
      <c r="T178" s="282">
        <f t="shared" ref="T178:U178" si="57">hundred * $H69 * T99 / $H41 / hours_in_year</f>
        <v>-2.0969189678542114E-2</v>
      </c>
      <c r="U178" s="282">
        <f t="shared" si="57"/>
        <v>-2.0969189678542114E-2</v>
      </c>
      <c r="V178" s="282">
        <f t="shared" ref="V178:W178" si="58">hundred * $H69 * V99 / $H41 / hours_in_year</f>
        <v>-2.0526720538536179E-2</v>
      </c>
      <c r="W178" s="282">
        <f t="shared" si="58"/>
        <v>-2.0526720538536179E-2</v>
      </c>
      <c r="X178" s="282">
        <f t="shared" ref="X178:Y178" si="59">hundred * $H69 * X99 / $H41 / hours_in_year</f>
        <v>-2.0218915919401614E-2</v>
      </c>
      <c r="Y178" s="282">
        <f t="shared" si="59"/>
        <v>-2.0218915919401614E-2</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-0.12533477068206436</v>
      </c>
      <c r="S179" s="282">
        <f t="shared" si="60"/>
        <v>-0.12269009203464463</v>
      </c>
      <c r="T179" s="282">
        <f t="shared" ref="T179:U179" si="61">hundred * $H70 * T100 / $H42 / hours_in_year</f>
        <v>-0.12533477068206436</v>
      </c>
      <c r="U179" s="282">
        <f t="shared" si="61"/>
        <v>-0.12533477068206436</v>
      </c>
      <c r="V179" s="282">
        <f t="shared" ref="V179:W179" si="62">hundred * $H70 * V100 / $H42 / hours_in_year</f>
        <v>-0.12269009203464463</v>
      </c>
      <c r="W179" s="282">
        <f t="shared" si="62"/>
        <v>-0.12269009203464463</v>
      </c>
      <c r="X179" s="282">
        <f t="shared" ref="X179:Y179" si="63">hundred * $H70 * X100 / $H42 / hours_in_year</f>
        <v>-0.12085031558426571</v>
      </c>
      <c r="Y179" s="282">
        <f t="shared" si="63"/>
        <v>-0.12085031558426571</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-6.1064068366237685E-2</v>
      </c>
      <c r="S180" s="282">
        <f t="shared" si="64"/>
        <v>-5.9775560501628994E-2</v>
      </c>
      <c r="T180" s="282">
        <f t="shared" ref="T180:U180" si="65">hundred * $H71 * T101 / $H43 / hours_in_year</f>
        <v>-6.1064068366237685E-2</v>
      </c>
      <c r="U180" s="282">
        <f t="shared" si="65"/>
        <v>-6.1064068366237685E-2</v>
      </c>
      <c r="V180" s="282">
        <f t="shared" ref="V180:W180" si="66">hundred * $H71 * V101 / $H43 / hours_in_year</f>
        <v>-5.9775560501628994E-2</v>
      </c>
      <c r="W180" s="282">
        <f t="shared" si="66"/>
        <v>-5.9775560501628994E-2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-0.14017080929971959</v>
      </c>
      <c r="S181" s="282">
        <f t="shared" si="68"/>
        <v>0</v>
      </c>
      <c r="T181" s="282">
        <f t="shared" ref="T181:U181" si="69">hundred * $H72 * T102 / $H44 / hours_in_year</f>
        <v>-0.14017080929971959</v>
      </c>
      <c r="U181" s="282">
        <f t="shared" si="69"/>
        <v>-0.14017080929971959</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2.9921967237224015E-2</v>
      </c>
      <c r="K195" s="282">
        <f t="shared" si="72"/>
        <v>2.9921967237224015E-2</v>
      </c>
      <c r="L195" s="282">
        <f t="shared" ref="L195:M195" si="73">ABS(L125 + L160)*(1-L82)*PowerFactor*$H23</f>
        <v>3.2536982216922833E-2</v>
      </c>
      <c r="M195" s="282">
        <f t="shared" si="73"/>
        <v>3.2536982216922833E-2</v>
      </c>
      <c r="N195" s="282">
        <f t="shared" ref="N195:P195" si="74">ABS(N125 + N160)*(1-N82)*PowerFactor*$H23</f>
        <v>2.7311449495455286E-2</v>
      </c>
      <c r="O195" s="282">
        <f t="shared" si="74"/>
        <v>2.7244945590539561E-2</v>
      </c>
      <c r="P195" s="282">
        <f t="shared" si="74"/>
        <v>1.7317990145470936E-2</v>
      </c>
      <c r="Q195" s="282">
        <f t="shared" ref="Q195:S195" si="75">ABS(Q125 + Q160)*(1-Q82)*PowerFactor*$H23</f>
        <v>2.1617208479860303E-2</v>
      </c>
      <c r="R195" s="282">
        <f t="shared" si="75"/>
        <v>1.6614981220852129E-2</v>
      </c>
      <c r="S195" s="282">
        <f t="shared" si="75"/>
        <v>1.626438987399011E-2</v>
      </c>
      <c r="T195" s="282">
        <f t="shared" ref="T195:U195" si="76">ABS(T125 + T160)*(1-T82)*PowerFactor*$H23</f>
        <v>1.6614981220852129E-2</v>
      </c>
      <c r="U195" s="282">
        <f t="shared" si="76"/>
        <v>1.6614981220852129E-2</v>
      </c>
      <c r="V195" s="282">
        <f t="shared" ref="V195:W195" si="77">ABS(V125 + V160)*(1-V82)*PowerFactor*$H23</f>
        <v>1.626438987399011E-2</v>
      </c>
      <c r="W195" s="282">
        <f t="shared" si="77"/>
        <v>1.626438987399011E-2</v>
      </c>
      <c r="X195" s="282">
        <f t="shared" ref="X195:Y195" si="78">ABS(X125 + X160)*(1-X82)*PowerFactor*$H23</f>
        <v>1.6020500241390446E-2</v>
      </c>
      <c r="Y195" s="282">
        <f t="shared" si="78"/>
        <v>1.6020500241390446E-2</v>
      </c>
      <c r="Z195" s="267"/>
      <c r="AA195" s="267"/>
    </row>
    <row r="196" spans="4:27" x14ac:dyDescent="0.3">
      <c r="F196" t="s">
        <v>193</v>
      </c>
      <c r="G196" t="s">
        <v>272</v>
      </c>
      <c r="H196" s="267"/>
      <c r="I196" s="267"/>
      <c r="J196" s="282">
        <f t="shared" ref="J196:K196" si="79">ABS(J126 + J161)*(1-J83)*PowerFactor*$H24</f>
        <v>7.0839421200929028E-3</v>
      </c>
      <c r="K196" s="282">
        <f t="shared" si="79"/>
        <v>7.0839421200929028E-3</v>
      </c>
      <c r="L196" s="282">
        <f t="shared" ref="L196:M196" si="80">ABS(L126 + L161)*(1-L83)*PowerFactor*$H24</f>
        <v>7.7030396083194478E-3</v>
      </c>
      <c r="M196" s="282">
        <f t="shared" si="80"/>
        <v>7.7030396083194478E-3</v>
      </c>
      <c r="N196" s="282">
        <f t="shared" ref="N196:P196" si="81">ABS(N126 + N161)*(1-N83)*PowerFactor*$H24</f>
        <v>6.4659093403778168E-3</v>
      </c>
      <c r="O196" s="282">
        <f t="shared" si="81"/>
        <v>6.4501647267483668E-3</v>
      </c>
      <c r="P196" s="282">
        <f t="shared" si="81"/>
        <v>4.7591970244355176E-3</v>
      </c>
      <c r="Q196" s="282">
        <f t="shared" ref="Q196:S196" si="82">ABS(Q126 + Q161)*(1-Q83)*PowerFactor*$H24</f>
        <v>5.1178136937068209E-3</v>
      </c>
      <c r="R196" s="282">
        <f t="shared" si="82"/>
        <v>3.9335503699276988E-3</v>
      </c>
      <c r="S196" s="282">
        <f t="shared" si="82"/>
        <v>3.8505488483604167E-3</v>
      </c>
      <c r="T196" s="282">
        <f t="shared" ref="T196:U196" si="83">ABS(T126 + T161)*(1-T83)*PowerFactor*$H24</f>
        <v>3.9335503699276988E-3</v>
      </c>
      <c r="U196" s="282">
        <f t="shared" si="83"/>
        <v>3.9335503699276988E-3</v>
      </c>
      <c r="V196" s="282">
        <f t="shared" ref="V196:W196" si="84">ABS(V126 + V161)*(1-V83)*PowerFactor*$H24</f>
        <v>3.8505488483604167E-3</v>
      </c>
      <c r="W196" s="282">
        <f t="shared" si="84"/>
        <v>3.8505488483604167E-3</v>
      </c>
      <c r="X196" s="282">
        <f t="shared" ref="X196:Y196" si="85">ABS(X126 + X161)*(1-X83)*PowerFactor*$H24</f>
        <v>3.7928086594440466E-3</v>
      </c>
      <c r="Y196" s="282">
        <f t="shared" si="85"/>
        <v>3.7928086594440466E-3</v>
      </c>
      <c r="Z196" s="267"/>
      <c r="AA196" s="267"/>
    </row>
    <row r="197" spans="4:27" x14ac:dyDescent="0.3">
      <c r="F197" t="s">
        <v>194</v>
      </c>
      <c r="G197" t="s">
        <v>272</v>
      </c>
      <c r="H197" s="267"/>
      <c r="I197" s="267"/>
      <c r="J197" s="282">
        <f t="shared" ref="J197:K197" si="86">ABS(J127 + J162)*(1-J84)*PowerFactor*$H25</f>
        <v>7.2003563748452631E-3</v>
      </c>
      <c r="K197" s="282">
        <f t="shared" si="86"/>
        <v>7.2003563748452631E-3</v>
      </c>
      <c r="L197" s="282">
        <f t="shared" ref="L197:M197" si="87">ABS(L127 + L162)*(1-L84)*PowerFactor*$H25</f>
        <v>7.8296278271569354E-3</v>
      </c>
      <c r="M197" s="282">
        <f t="shared" si="87"/>
        <v>7.8296278271569354E-3</v>
      </c>
      <c r="N197" s="282">
        <f t="shared" ref="N197:P197" si="88">ABS(N127 + N162)*(1-N84)*PowerFactor*$H25</f>
        <v>6.5721671279762471E-3</v>
      </c>
      <c r="O197" s="282">
        <f t="shared" si="88"/>
        <v>6.5561637745898968E-3</v>
      </c>
      <c r="P197" s="282">
        <f t="shared" si="88"/>
        <v>3.8699259878864703E-3</v>
      </c>
      <c r="Q197" s="282">
        <f t="shared" ref="Q197:S197" si="89">ABS(Q127 + Q162)*(1-Q84)*PowerFactor*$H25</f>
        <v>5.2019174959420777E-3</v>
      </c>
      <c r="R197" s="282">
        <f t="shared" si="89"/>
        <v>3.9981925320293843E-3</v>
      </c>
      <c r="S197" s="282">
        <f t="shared" si="89"/>
        <v>3.9138270015370196E-3</v>
      </c>
      <c r="T197" s="282">
        <f t="shared" ref="T197:U197" si="90">ABS(T127 + T162)*(1-T84)*PowerFactor*$H25</f>
        <v>3.9981925320293843E-3</v>
      </c>
      <c r="U197" s="282">
        <f t="shared" si="90"/>
        <v>3.9981925320293843E-3</v>
      </c>
      <c r="V197" s="282">
        <f t="shared" ref="V197:W197" si="91">ABS(V127 + V162)*(1-V84)*PowerFactor*$H25</f>
        <v>3.9138270015370196E-3</v>
      </c>
      <c r="W197" s="282">
        <f t="shared" si="91"/>
        <v>3.9138270015370196E-3</v>
      </c>
      <c r="X197" s="282">
        <f t="shared" ref="X197:Y197" si="92">ABS(X127 + X162)*(1-X84)*PowerFactor*$H25</f>
        <v>3.8551379368466808E-3</v>
      </c>
      <c r="Y197" s="282">
        <f t="shared" si="92"/>
        <v>3.8551379368466808E-3</v>
      </c>
      <c r="Z197" s="267"/>
      <c r="AA197" s="267"/>
    </row>
    <row r="198" spans="4:27" x14ac:dyDescent="0.3">
      <c r="F198" t="s">
        <v>195</v>
      </c>
      <c r="G198" t="s">
        <v>272</v>
      </c>
      <c r="H198" s="267"/>
      <c r="I198" s="267"/>
      <c r="J198" s="282">
        <f t="shared" ref="J198:K198" si="93">ABS(J128 + J163)*(1-J85)*PowerFactor*$H26</f>
        <v>1.388004159681836E-2</v>
      </c>
      <c r="K198" s="282">
        <f t="shared" si="93"/>
        <v>1.388004159681836E-2</v>
      </c>
      <c r="L198" s="282">
        <f t="shared" ref="L198:M198" si="94">ABS(L128 + L163)*(1-L85)*PowerFactor*$H26</f>
        <v>1.5093080713089046E-2</v>
      </c>
      <c r="M198" s="282">
        <f t="shared" si="94"/>
        <v>1.5093080713089046E-2</v>
      </c>
      <c r="N198" s="282">
        <f t="shared" ref="N198:P198" si="95">ABS(N128 + N163)*(1-N85)*PowerFactor*$H26</f>
        <v>1.2669088635145914E-2</v>
      </c>
      <c r="O198" s="282">
        <f t="shared" si="95"/>
        <v>1.2638239160602249E-2</v>
      </c>
      <c r="P198" s="282">
        <f t="shared" si="95"/>
        <v>0</v>
      </c>
      <c r="Q198" s="282">
        <f t="shared" ref="Q198:S198" si="96">ABS(Q128 + Q163)*(1-Q85)*PowerFactor*$H26</f>
        <v>1.0027674668872883E-2</v>
      </c>
      <c r="R198" s="282">
        <f t="shared" si="96"/>
        <v>7.7072683305691204E-3</v>
      </c>
      <c r="S198" s="282">
        <f t="shared" si="96"/>
        <v>7.544637897905734E-3</v>
      </c>
      <c r="T198" s="282">
        <f t="shared" ref="T198:U198" si="97">ABS(T128 + T163)*(1-T85)*PowerFactor*$H26</f>
        <v>7.7072683305691204E-3</v>
      </c>
      <c r="U198" s="282">
        <f t="shared" si="97"/>
        <v>7.7072683305691204E-3</v>
      </c>
      <c r="V198" s="282">
        <f t="shared" ref="V198:W198" si="98">ABS(V128 + V163)*(1-V85)*PowerFactor*$H26</f>
        <v>7.544637897905734E-3</v>
      </c>
      <c r="W198" s="282">
        <f t="shared" si="98"/>
        <v>7.544637897905734E-3</v>
      </c>
      <c r="X198" s="282">
        <f t="shared" ref="X198:Y198" si="99">ABS(X128 + X163)*(1-X85)*PowerFactor*$H26</f>
        <v>5.5168431269095597E-3</v>
      </c>
      <c r="Y198" s="282">
        <f t="shared" si="99"/>
        <v>5.5168431269095597E-3</v>
      </c>
      <c r="Z198" s="267"/>
      <c r="AA198" s="267"/>
    </row>
    <row r="199" spans="4:27" x14ac:dyDescent="0.3">
      <c r="F199" t="s">
        <v>196</v>
      </c>
      <c r="G199" t="s">
        <v>272</v>
      </c>
      <c r="H199" s="267"/>
      <c r="I199" s="267"/>
      <c r="J199" s="282">
        <f t="shared" ref="J199:K199" si="100">ABS(J129 + J164)*(1-J86)*PowerFactor*$H27</f>
        <v>1.4818606203156563E-2</v>
      </c>
      <c r="K199" s="282">
        <f t="shared" si="100"/>
        <v>1.4818606203156563E-2</v>
      </c>
      <c r="L199" s="282">
        <f t="shared" ref="L199:M199" si="101">ABS(L129 + L164)*(1-L86)*PowerFactor*$H27</f>
        <v>1.6113670691807719E-2</v>
      </c>
      <c r="M199" s="282">
        <f t="shared" si="101"/>
        <v>1.6113670691807719E-2</v>
      </c>
      <c r="N199" s="282">
        <f t="shared" ref="N199:P199" si="102">ABS(N129 + N164)*(1-N86)*PowerFactor*$H27</f>
        <v>1.3525768934305479E-2</v>
      </c>
      <c r="O199" s="282">
        <f t="shared" si="102"/>
        <v>1.3492833426753276E-2</v>
      </c>
      <c r="P199" s="282">
        <f t="shared" si="102"/>
        <v>0</v>
      </c>
      <c r="Q199" s="282">
        <f t="shared" ref="Q199:S199" si="103">ABS(Q129 + Q164)*(1-Q86)*PowerFactor*$H27</f>
        <v>1.0705743280009871E-2</v>
      </c>
      <c r="R199" s="282">
        <f t="shared" si="103"/>
        <v>8.228431701454238E-3</v>
      </c>
      <c r="S199" s="282">
        <f t="shared" si="103"/>
        <v>8.0548042435336434E-3</v>
      </c>
      <c r="T199" s="282">
        <f t="shared" ref="T199:U199" si="104">ABS(T129 + T164)*(1-T86)*PowerFactor*$H27</f>
        <v>8.228431701454238E-3</v>
      </c>
      <c r="U199" s="282">
        <f t="shared" si="104"/>
        <v>8.228431701454238E-3</v>
      </c>
      <c r="V199" s="282">
        <f t="shared" ref="V199:W199" si="105">ABS(V129 + V164)*(1-V86)*PowerFactor*$H27</f>
        <v>8.0548042435336434E-3</v>
      </c>
      <c r="W199" s="282">
        <f t="shared" si="105"/>
        <v>8.0548042435336434E-3</v>
      </c>
      <c r="X199" s="282">
        <f t="shared" ref="X199:Y199" si="106">ABS(X129 + X164)*(1-X86)*PowerFactor*$H27</f>
        <v>5.8898905462216444E-3</v>
      </c>
      <c r="Y199" s="282">
        <f t="shared" si="106"/>
        <v>5.8898905462216444E-3</v>
      </c>
      <c r="Z199" s="267"/>
      <c r="AA199" s="267"/>
    </row>
    <row r="200" spans="4:27" x14ac:dyDescent="0.3">
      <c r="F200" t="s">
        <v>197</v>
      </c>
      <c r="G200" t="s">
        <v>272</v>
      </c>
      <c r="H200" s="267"/>
      <c r="I200" s="267"/>
      <c r="J200" s="282">
        <f t="shared" ref="J200:K200" si="107">ABS(J130 + J165)*(1-J87)*PowerFactor*$H28</f>
        <v>5.4308052212214603E-2</v>
      </c>
      <c r="K200" s="282">
        <f t="shared" si="107"/>
        <v>5.4308052212214603E-2</v>
      </c>
      <c r="L200" s="282">
        <f t="shared" ref="L200:M200" si="108">ABS(L130 + L165)*(1-L87)*PowerFactor*$H28</f>
        <v>5.9054276580662306E-2</v>
      </c>
      <c r="M200" s="282">
        <f t="shared" si="108"/>
        <v>5.9054276580662306E-2</v>
      </c>
      <c r="N200" s="282">
        <f t="shared" ref="N200:P200" si="109">ABS(N130 + N165)*(1-N87)*PowerFactor*$H28</f>
        <v>3.9655992226213084E-2</v>
      </c>
      <c r="O200" s="282">
        <f t="shared" si="109"/>
        <v>0</v>
      </c>
      <c r="P200" s="282">
        <f t="shared" si="109"/>
        <v>0</v>
      </c>
      <c r="Q200" s="282">
        <f t="shared" ref="Q200:S200" si="110">ABS(Q130 + Q165)*(1-Q87)*PowerFactor*$H28</f>
        <v>3.9235003417358777E-2</v>
      </c>
      <c r="R200" s="282">
        <f t="shared" si="110"/>
        <v>3.0156014158202623E-2</v>
      </c>
      <c r="S200" s="282">
        <f t="shared" si="110"/>
        <v>2.9519694593396508E-2</v>
      </c>
      <c r="T200" s="282">
        <f t="shared" ref="T200:U200" si="111">ABS(T130 + T165)*(1-T87)*PowerFactor*$H28</f>
        <v>3.0156014158202623E-2</v>
      </c>
      <c r="U200" s="282">
        <f t="shared" si="111"/>
        <v>3.0156014158202623E-2</v>
      </c>
      <c r="V200" s="282">
        <f t="shared" ref="V200:W200" si="112">ABS(V130 + V165)*(1-V87)*PowerFactor*$H28</f>
        <v>2.9519694593396508E-2</v>
      </c>
      <c r="W200" s="282">
        <f t="shared" si="112"/>
        <v>2.9519694593396508E-2</v>
      </c>
      <c r="X200" s="282">
        <f t="shared" ref="X200:Y200" si="113">ABS(X130 + X165)*(1-X87)*PowerFactor*$H28</f>
        <v>2.2986467355732742E-2</v>
      </c>
      <c r="Y200" s="282">
        <f t="shared" si="113"/>
        <v>2.2986467355732742E-2</v>
      </c>
      <c r="Z200" s="267"/>
      <c r="AA200" s="267"/>
    </row>
    <row r="201" spans="4:27" x14ac:dyDescent="0.3">
      <c r="F201" t="s">
        <v>198</v>
      </c>
      <c r="G201" t="s">
        <v>272</v>
      </c>
      <c r="H201" s="267"/>
      <c r="I201" s="267"/>
      <c r="J201" s="282">
        <f t="shared" ref="J201:K201" si="114">ABS(J131 + J166)*(1-J88)*PowerFactor*$H29</f>
        <v>1.5481230103893157E-2</v>
      </c>
      <c r="K201" s="282">
        <f t="shared" si="114"/>
        <v>1.5481230103893157E-2</v>
      </c>
      <c r="L201" s="282">
        <f t="shared" ref="L201:M201" si="115">ABS(L131 + L166)*(1-L88)*PowerFactor*$H29</f>
        <v>1.6834204268488914E-2</v>
      </c>
      <c r="M201" s="282">
        <f t="shared" si="115"/>
        <v>1.6834204268488914E-2</v>
      </c>
      <c r="N201" s="282">
        <f t="shared" ref="N201:P201" si="116">ABS(N131 + N166)*(1-N88)*PowerFactor*$H29</f>
        <v>0</v>
      </c>
      <c r="O201" s="282">
        <f t="shared" si="116"/>
        <v>0</v>
      </c>
      <c r="P201" s="282">
        <f t="shared" si="116"/>
        <v>0</v>
      </c>
      <c r="Q201" s="282">
        <f t="shared" ref="Q201:S201" si="117">ABS(Q131 + Q166)*(1-Q88)*PowerFactor*$H29</f>
        <v>1.1184457760658776E-2</v>
      </c>
      <c r="R201" s="282">
        <f t="shared" si="117"/>
        <v>8.5963715357553084E-3</v>
      </c>
      <c r="S201" s="282">
        <f t="shared" si="117"/>
        <v>8.4149802097714804E-3</v>
      </c>
      <c r="T201" s="282">
        <f t="shared" ref="T201:U201" si="118">ABS(T131 + T166)*(1-T88)*PowerFactor*$H29</f>
        <v>8.5963715357553084E-3</v>
      </c>
      <c r="U201" s="282">
        <f t="shared" si="118"/>
        <v>8.5963715357553084E-3</v>
      </c>
      <c r="V201" s="282">
        <f t="shared" ref="V201:W201" si="119">ABS(V131 + V166)*(1-V88)*PowerFactor*$H29</f>
        <v>8.4149802097714804E-3</v>
      </c>
      <c r="W201" s="282">
        <f t="shared" si="119"/>
        <v>8.4149802097714804E-3</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7.4678995660583617E-3</v>
      </c>
      <c r="R202" s="282">
        <f t="shared" si="124"/>
        <v>5.7398258042830911E-3</v>
      </c>
      <c r="S202" s="282">
        <f t="shared" si="124"/>
        <v>0</v>
      </c>
      <c r="T202" s="282">
        <f t="shared" ref="T202:U202" si="125">ABS(T132 + T167)*(1-T89)*PowerFactor*$H30</f>
        <v>5.7398258042830911E-3</v>
      </c>
      <c r="U202" s="282">
        <f t="shared" si="125"/>
        <v>5.7398258042830911E-3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2.1637911870917896E-2</v>
      </c>
      <c r="K207" s="434">
        <f t="shared" si="128"/>
        <v>2.1637911870917896E-2</v>
      </c>
      <c r="L207" s="434">
        <f t="shared" ref="L207:M207" si="129">ABS(L137 + L172)*(1-L81)*PowerFactor*$H22</f>
        <v>2.3528946080776308E-2</v>
      </c>
      <c r="M207" s="434">
        <f t="shared" si="129"/>
        <v>2.3528946080776308E-2</v>
      </c>
      <c r="N207" s="434">
        <f t="shared" ref="N207:P207" si="130">ABS(N137 + N172)*(1-N81)*PowerFactor*$H22</f>
        <v>1.9750129814810682E-2</v>
      </c>
      <c r="O207" s="434">
        <f t="shared" si="130"/>
        <v>1.9702037868775526E-2</v>
      </c>
      <c r="P207" s="434">
        <f t="shared" si="130"/>
        <v>1.4536974476256712E-2</v>
      </c>
      <c r="Q207" s="434">
        <f t="shared" ref="Q207:S207" si="131">ABS(Q137 + Q172)*(1-Q81)*PowerFactor*$H22</f>
        <v>1.5632369632454405E-2</v>
      </c>
      <c r="R207" s="434">
        <f t="shared" si="131"/>
        <v>1.2015035527025987E-2</v>
      </c>
      <c r="S207" s="434">
        <f t="shared" si="131"/>
        <v>1.1761507254437364E-2</v>
      </c>
      <c r="T207" s="434">
        <f t="shared" ref="T207:U207" si="132">ABS(T137 + T172)*(1-T81)*PowerFactor*$H22</f>
        <v>1.2015035527025987E-2</v>
      </c>
      <c r="U207" s="434">
        <f t="shared" si="132"/>
        <v>1.2015035527025987E-2</v>
      </c>
      <c r="V207" s="434">
        <f t="shared" ref="V207:W207" si="133">ABS(V137 + V172)*(1-V81)*PowerFactor*$H22</f>
        <v>1.1761507254437364E-2</v>
      </c>
      <c r="W207" s="434">
        <f t="shared" si="133"/>
        <v>1.1761507254437364E-2</v>
      </c>
      <c r="X207" s="434">
        <f t="shared" ref="X207:Y207" si="134">ABS(X137 + X172)*(1-X81)*PowerFactor*$H22</f>
        <v>1.1585139760462672E-2</v>
      </c>
      <c r="Y207" s="434">
        <f t="shared" si="134"/>
        <v>1.1585139760462672E-2</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2.1008574503711245E-2</v>
      </c>
      <c r="K209" s="282">
        <f t="shared" si="142"/>
        <v>2.1008574503711245E-2</v>
      </c>
      <c r="L209" s="282">
        <f t="shared" ref="L209:M209" si="143">ABS(L139 + L174)*(1-L82)*PowerFactor*$H23</f>
        <v>2.2844608097150217E-2</v>
      </c>
      <c r="M209" s="282">
        <f t="shared" si="143"/>
        <v>2.2844608097150217E-2</v>
      </c>
      <c r="N209" s="282">
        <f t="shared" ref="N209:P209" si="144">ABS(N139 + N174)*(1-N82)*PowerFactor*$H23</f>
        <v>1.9175698475326942E-2</v>
      </c>
      <c r="O209" s="282">
        <f t="shared" si="144"/>
        <v>1.9129005280653845E-2</v>
      </c>
      <c r="P209" s="282">
        <f t="shared" si="144"/>
        <v>1.2159169995114827E-2</v>
      </c>
      <c r="Q209" s="282">
        <f t="shared" ref="Q209:S209" si="145">ABS(Q139 + Q174)*(1-Q82)*PowerFactor*$H23</f>
        <v>1.5177703100564478E-2</v>
      </c>
      <c r="R209" s="282">
        <f t="shared" si="145"/>
        <v>1.1665578940337701E-2</v>
      </c>
      <c r="S209" s="282">
        <f t="shared" si="145"/>
        <v>1.1419424522330576E-2</v>
      </c>
      <c r="T209" s="282">
        <f t="shared" ref="T209:U209" si="146">ABS(T139 + T174)*(1-T82)*PowerFactor*$H23</f>
        <v>1.1665578940337701E-2</v>
      </c>
      <c r="U209" s="282">
        <f t="shared" si="146"/>
        <v>1.1665578940337701E-2</v>
      </c>
      <c r="V209" s="282">
        <f t="shared" ref="V209:W209" si="147">ABS(V139 + V174)*(1-V82)*PowerFactor*$H23</f>
        <v>1.1419424522330576E-2</v>
      </c>
      <c r="W209" s="282">
        <f t="shared" si="147"/>
        <v>1.1419424522330576E-2</v>
      </c>
      <c r="X209" s="282">
        <f t="shared" ref="X209:Y209" si="148">ABS(X139 + X174)*(1-X82)*PowerFactor*$H23</f>
        <v>1.124818666632562E-2</v>
      </c>
      <c r="Y209" s="282">
        <f t="shared" si="148"/>
        <v>1.124818666632562E-2</v>
      </c>
      <c r="Z209" s="267"/>
      <c r="AA209" s="267"/>
    </row>
    <row r="210" spans="3:27" x14ac:dyDescent="0.3">
      <c r="F210" t="s">
        <v>193</v>
      </c>
      <c r="G210" t="s">
        <v>272</v>
      </c>
      <c r="H210" s="267"/>
      <c r="I210" s="267"/>
      <c r="J210" s="282">
        <f t="shared" ref="J210:K210" si="149">ABS(J140 + J175)*(1-J83)*PowerFactor*$H24</f>
        <v>4.9737213008109989E-3</v>
      </c>
      <c r="K210" s="282">
        <f t="shared" si="149"/>
        <v>4.9737213008109989E-3</v>
      </c>
      <c r="L210" s="282">
        <f t="shared" ref="L210:M210" si="150">ABS(L140 + L175)*(1-L83)*PowerFactor*$H24</f>
        <v>5.4083971228701668E-3</v>
      </c>
      <c r="M210" s="282">
        <f t="shared" si="150"/>
        <v>5.4083971228701668E-3</v>
      </c>
      <c r="N210" s="282">
        <f t="shared" ref="N210:P210" si="151">ABS(N140 + N175)*(1-N83)*PowerFactor*$H24</f>
        <v>4.539793023454035E-3</v>
      </c>
      <c r="O210" s="282">
        <f t="shared" si="151"/>
        <v>4.5287385401092698E-3</v>
      </c>
      <c r="P210" s="282">
        <f t="shared" si="151"/>
        <v>3.3414896979537742E-3</v>
      </c>
      <c r="Q210" s="282">
        <f t="shared" ref="Q210:S210" si="152">ABS(Q140 + Q175)*(1-Q83)*PowerFactor*$H24</f>
        <v>3.5932787917298797E-3</v>
      </c>
      <c r="R210" s="282">
        <f t="shared" si="152"/>
        <v>2.7617932121763015E-3</v>
      </c>
      <c r="S210" s="282">
        <f t="shared" si="152"/>
        <v>2.7035168416441402E-3</v>
      </c>
      <c r="T210" s="282">
        <f t="shared" ref="T210:U210" si="153">ABS(T140 + T175)*(1-T83)*PowerFactor*$H24</f>
        <v>2.7617932121763015E-3</v>
      </c>
      <c r="U210" s="282">
        <f t="shared" si="153"/>
        <v>2.7617932121763015E-3</v>
      </c>
      <c r="V210" s="282">
        <f t="shared" ref="V210:W210" si="154">ABS(V140 + V175)*(1-V83)*PowerFactor*$H24</f>
        <v>2.7035168416441402E-3</v>
      </c>
      <c r="W210" s="282">
        <f t="shared" si="154"/>
        <v>2.7035168416441402E-3</v>
      </c>
      <c r="X210" s="282">
        <f t="shared" ref="X210:Y210" si="155">ABS(X140 + X175)*(1-X83)*PowerFactor*$H24</f>
        <v>2.6629767577956813E-3</v>
      </c>
      <c r="Y210" s="282">
        <f t="shared" si="155"/>
        <v>2.6629767577956813E-3</v>
      </c>
      <c r="Z210" s="267"/>
      <c r="AA210" s="267"/>
    </row>
    <row r="211" spans="3:27" x14ac:dyDescent="0.3">
      <c r="F211" t="s">
        <v>194</v>
      </c>
      <c r="G211" t="s">
        <v>272</v>
      </c>
      <c r="H211" s="267"/>
      <c r="I211" s="267"/>
      <c r="J211" s="282">
        <f t="shared" ref="J211:K211" si="156">ABS(J141 + J176)*(1-J84)*PowerFactor*$H25</f>
        <v>5.0554571547697068E-3</v>
      </c>
      <c r="K211" s="282">
        <f t="shared" si="156"/>
        <v>5.0554571547697068E-3</v>
      </c>
      <c r="L211" s="282">
        <f t="shared" ref="L211:M211" si="157">ABS(L141 + L176)*(1-L84)*PowerFactor*$H25</f>
        <v>5.4972762398632176E-3</v>
      </c>
      <c r="M211" s="282">
        <f t="shared" si="157"/>
        <v>5.4972762398632176E-3</v>
      </c>
      <c r="N211" s="282">
        <f t="shared" ref="N211:P211" si="158">ABS(N141 + N176)*(1-N84)*PowerFactor*$H25</f>
        <v>4.6143978991850668E-3</v>
      </c>
      <c r="O211" s="282">
        <f t="shared" si="158"/>
        <v>4.6031617515327151E-3</v>
      </c>
      <c r="P211" s="282">
        <f t="shared" si="158"/>
        <v>2.7171217652835022E-3</v>
      </c>
      <c r="Q211" s="282">
        <f t="shared" ref="Q211:S211" si="159">ABS(Q141 + Q176)*(1-Q84)*PowerFactor*$H25</f>
        <v>3.6523290868290172E-3</v>
      </c>
      <c r="R211" s="282">
        <f t="shared" si="159"/>
        <v>2.807179254739198E-3</v>
      </c>
      <c r="S211" s="282">
        <f t="shared" si="159"/>
        <v>2.747945197070389E-3</v>
      </c>
      <c r="T211" s="282">
        <f t="shared" ref="T211:U211" si="160">ABS(T141 + T176)*(1-T84)*PowerFactor*$H25</f>
        <v>2.807179254739198E-3</v>
      </c>
      <c r="U211" s="282">
        <f t="shared" si="160"/>
        <v>2.807179254739198E-3</v>
      </c>
      <c r="V211" s="282">
        <f t="shared" ref="V211:W211" si="161">ABS(V141 + V176)*(1-V84)*PowerFactor*$H25</f>
        <v>2.747945197070389E-3</v>
      </c>
      <c r="W211" s="282">
        <f t="shared" si="161"/>
        <v>2.747945197070389E-3</v>
      </c>
      <c r="X211" s="282">
        <f t="shared" ref="X211:Y211" si="162">ABS(X141 + X176)*(1-X84)*PowerFactor*$H25</f>
        <v>2.7067388960833913E-3</v>
      </c>
      <c r="Y211" s="282">
        <f t="shared" si="162"/>
        <v>2.7067388960833913E-3</v>
      </c>
      <c r="Z211" s="267"/>
      <c r="AA211" s="267"/>
    </row>
    <row r="212" spans="3:27" x14ac:dyDescent="0.3">
      <c r="F212" t="s">
        <v>195</v>
      </c>
      <c r="G212" t="s">
        <v>272</v>
      </c>
      <c r="H212" s="267"/>
      <c r="I212" s="267"/>
      <c r="J212" s="282">
        <f t="shared" ref="J212:K212" si="163">ABS(J142 + J177)*(1-J85)*PowerFactor*$H26</f>
        <v>9.7453448060262834E-3</v>
      </c>
      <c r="K212" s="282">
        <f t="shared" si="163"/>
        <v>9.7453448060262834E-3</v>
      </c>
      <c r="L212" s="282">
        <f t="shared" ref="L212:M212" si="164">ABS(L142 + L177)*(1-L85)*PowerFactor*$H26</f>
        <v>1.0597034216954637E-2</v>
      </c>
      <c r="M212" s="282">
        <f t="shared" si="164"/>
        <v>1.0597034216954637E-2</v>
      </c>
      <c r="N212" s="282">
        <f t="shared" ref="N212:P212" si="165">ABS(N142 + N177)*(1-N85)*PowerFactor*$H26</f>
        <v>8.8951201094315847E-3</v>
      </c>
      <c r="O212" s="282">
        <f t="shared" si="165"/>
        <v>8.8734603208484083E-3</v>
      </c>
      <c r="P212" s="282">
        <f t="shared" si="165"/>
        <v>0</v>
      </c>
      <c r="Q212" s="282">
        <f t="shared" ref="Q212:S212" si="166">ABS(Q142 + Q177)*(1-Q85)*PowerFactor*$H26</f>
        <v>7.0405514687522409E-3</v>
      </c>
      <c r="R212" s="282">
        <f t="shared" si="166"/>
        <v>5.4113661598233003E-3</v>
      </c>
      <c r="S212" s="282">
        <f t="shared" si="166"/>
        <v>5.2971813692949173E-3</v>
      </c>
      <c r="T212" s="282">
        <f t="shared" ref="T212:U212" si="167">ABS(T142 + T177)*(1-T85)*PowerFactor*$H26</f>
        <v>5.4113661598233003E-3</v>
      </c>
      <c r="U212" s="282">
        <f t="shared" si="167"/>
        <v>5.4113661598233003E-3</v>
      </c>
      <c r="V212" s="282">
        <f t="shared" ref="V212:W212" si="168">ABS(V142 + V177)*(1-V85)*PowerFactor*$H26</f>
        <v>5.2971813692949173E-3</v>
      </c>
      <c r="W212" s="282">
        <f t="shared" si="168"/>
        <v>5.2971813692949173E-3</v>
      </c>
      <c r="X212" s="282">
        <f t="shared" ref="X212:Y212" si="169">ABS(X142 + X177)*(1-X85)*PowerFactor*$H26</f>
        <v>5.2177484715360441E-3</v>
      </c>
      <c r="Y212" s="282">
        <f t="shared" si="169"/>
        <v>5.2177484715360441E-3</v>
      </c>
      <c r="Z212" s="267"/>
      <c r="AA212" s="267"/>
    </row>
    <row r="213" spans="3:27" x14ac:dyDescent="0.3">
      <c r="F213" t="s">
        <v>196</v>
      </c>
      <c r="G213" t="s">
        <v>272</v>
      </c>
      <c r="H213" s="267"/>
      <c r="I213" s="267"/>
      <c r="J213" s="282">
        <f t="shared" ref="J213:K213" si="170">ABS(J143 + J178)*(1-J86)*PowerFactor*$H27</f>
        <v>1.0404322349263235E-2</v>
      </c>
      <c r="K213" s="282">
        <f t="shared" si="170"/>
        <v>1.0404322349263235E-2</v>
      </c>
      <c r="L213" s="282">
        <f t="shared" ref="L213:M213" si="171">ABS(L143 + L178)*(1-L86)*PowerFactor*$H27</f>
        <v>1.131360276459273E-2</v>
      </c>
      <c r="M213" s="282">
        <f t="shared" si="171"/>
        <v>1.131360276459273E-2</v>
      </c>
      <c r="N213" s="282">
        <f t="shared" ref="N213:P213" si="172">ABS(N143 + N178)*(1-N86)*PowerFactor*$H27</f>
        <v>9.4966056918489566E-3</v>
      </c>
      <c r="O213" s="282">
        <f t="shared" si="172"/>
        <v>9.4734812743017312E-3</v>
      </c>
      <c r="P213" s="282">
        <f t="shared" si="172"/>
        <v>0</v>
      </c>
      <c r="Q213" s="282">
        <f t="shared" ref="Q213:S213" si="173">ABS(Q143 + Q178)*(1-Q86)*PowerFactor*$H27</f>
        <v>7.5166316282805814E-3</v>
      </c>
      <c r="R213" s="282">
        <f t="shared" si="173"/>
        <v>5.7772812555468333E-3</v>
      </c>
      <c r="S213" s="282">
        <f t="shared" si="173"/>
        <v>5.6553753207967631E-3</v>
      </c>
      <c r="T213" s="282">
        <f t="shared" ref="T213:U213" si="174">ABS(T143 + T178)*(1-T86)*PowerFactor*$H27</f>
        <v>5.7772812555468333E-3</v>
      </c>
      <c r="U213" s="282">
        <f t="shared" si="174"/>
        <v>5.7772812555468333E-3</v>
      </c>
      <c r="V213" s="282">
        <f t="shared" ref="V213:W213" si="175">ABS(V143 + V178)*(1-V86)*PowerFactor*$H27</f>
        <v>5.6553753207967631E-3</v>
      </c>
      <c r="W213" s="282">
        <f t="shared" si="175"/>
        <v>5.6553753207967631E-3</v>
      </c>
      <c r="X213" s="282">
        <f t="shared" ref="X213:Y213" si="176">ABS(X143 + X178)*(1-X86)*PowerFactor*$H27</f>
        <v>5.5705711922749744E-3</v>
      </c>
      <c r="Y213" s="282">
        <f t="shared" si="176"/>
        <v>5.5705711922749744E-3</v>
      </c>
      <c r="Z213" s="267"/>
      <c r="AA213" s="267"/>
    </row>
    <row r="214" spans="3:27" x14ac:dyDescent="0.3">
      <c r="F214" t="s">
        <v>197</v>
      </c>
      <c r="G214" t="s">
        <v>272</v>
      </c>
      <c r="H214" s="267"/>
      <c r="I214" s="267"/>
      <c r="J214" s="282">
        <f t="shared" ref="J214:K214" si="177">ABS(J144 + J179)*(1-J87)*PowerFactor*$H28</f>
        <v>6.2187589303062056E-2</v>
      </c>
      <c r="K214" s="282">
        <f t="shared" si="177"/>
        <v>6.2187589303062056E-2</v>
      </c>
      <c r="L214" s="282">
        <f t="shared" ref="L214:M214" si="178">ABS(L144 + L179)*(1-L87)*PowerFactor*$H28</f>
        <v>6.7622441774144185E-2</v>
      </c>
      <c r="M214" s="282">
        <f t="shared" si="178"/>
        <v>6.7622441774144185E-2</v>
      </c>
      <c r="N214" s="282">
        <f t="shared" ref="N214:P214" si="179">ABS(N144 + N179)*(1-N87)*PowerFactor*$H28</f>
        <v>4.5409666845214164E-2</v>
      </c>
      <c r="O214" s="282">
        <f t="shared" si="179"/>
        <v>0</v>
      </c>
      <c r="P214" s="282">
        <f t="shared" si="179"/>
        <v>0</v>
      </c>
      <c r="Q214" s="282">
        <f t="shared" ref="Q214:S214" si="180">ABS(Q144 + Q179)*(1-Q87)*PowerFactor*$H28</f>
        <v>4.4927596911203009E-2</v>
      </c>
      <c r="R214" s="282">
        <f t="shared" si="180"/>
        <v>3.4531340143807314E-2</v>
      </c>
      <c r="S214" s="282">
        <f t="shared" si="180"/>
        <v>3.3802697186644408E-2</v>
      </c>
      <c r="T214" s="282">
        <f t="shared" ref="T214:U214" si="181">ABS(T144 + T179)*(1-T87)*PowerFactor*$H28</f>
        <v>3.4531340143807314E-2</v>
      </c>
      <c r="U214" s="282">
        <f t="shared" si="181"/>
        <v>3.4531340143807314E-2</v>
      </c>
      <c r="V214" s="282">
        <f t="shared" ref="V214:W214" si="182">ABS(V144 + V179)*(1-V87)*PowerFactor*$H28</f>
        <v>3.3802697186644408E-2</v>
      </c>
      <c r="W214" s="282">
        <f t="shared" si="182"/>
        <v>3.3802697186644408E-2</v>
      </c>
      <c r="X214" s="282">
        <f t="shared" ref="X214:Y214" si="183">ABS(X144 + X179)*(1-X87)*PowerFactor*$H28</f>
        <v>3.3295815129487601E-2</v>
      </c>
      <c r="Y214" s="282">
        <f t="shared" si="183"/>
        <v>3.3295815129487601E-2</v>
      </c>
      <c r="Z214" s="267"/>
      <c r="AA214" s="267"/>
    </row>
    <row r="215" spans="3:27" x14ac:dyDescent="0.3">
      <c r="F215" t="s">
        <v>198</v>
      </c>
      <c r="G215" t="s">
        <v>272</v>
      </c>
      <c r="H215" s="267"/>
      <c r="I215" s="267"/>
      <c r="J215" s="282">
        <f t="shared" ref="J215:K215" si="184">ABS(J145 + J180)*(1-J88)*PowerFactor*$H29</f>
        <v>3.0298273847459249E-2</v>
      </c>
      <c r="K215" s="282">
        <f t="shared" si="184"/>
        <v>3.0298273847459249E-2</v>
      </c>
      <c r="L215" s="282">
        <f t="shared" ref="L215:M215" si="185">ABS(L145 + L180)*(1-L88)*PowerFactor*$H29</f>
        <v>3.2946175950351653E-2</v>
      </c>
      <c r="M215" s="282">
        <f t="shared" si="185"/>
        <v>3.2946175950351653E-2</v>
      </c>
      <c r="N215" s="282">
        <f t="shared" ref="N215:P215" si="186">ABS(N145 + N180)*(1-N88)*PowerFactor*$H29</f>
        <v>0</v>
      </c>
      <c r="O215" s="282">
        <f t="shared" si="186"/>
        <v>0</v>
      </c>
      <c r="P215" s="282">
        <f t="shared" si="186"/>
        <v>0</v>
      </c>
      <c r="Q215" s="282">
        <f t="shared" ref="Q215:S215" si="187">ABS(Q145 + Q180)*(1-Q88)*PowerFactor*$H29</f>
        <v>2.1889072237390415E-2</v>
      </c>
      <c r="R215" s="282">
        <f t="shared" si="187"/>
        <v>1.6823935639282306E-2</v>
      </c>
      <c r="S215" s="282">
        <f t="shared" si="187"/>
        <v>1.6468935162490109E-2</v>
      </c>
      <c r="T215" s="282">
        <f t="shared" ref="T215:U215" si="188">ABS(T145 + T180)*(1-T88)*PowerFactor*$H29</f>
        <v>1.6823935639282306E-2</v>
      </c>
      <c r="U215" s="282">
        <f t="shared" si="188"/>
        <v>1.6823935639282306E-2</v>
      </c>
      <c r="V215" s="282">
        <f t="shared" ref="V215:W215" si="189">ABS(V145 + V180)*(1-V88)*PowerFactor*$H29</f>
        <v>1.6468935162490109E-2</v>
      </c>
      <c r="W215" s="282">
        <f t="shared" si="189"/>
        <v>1.6468935162490109E-2</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5.0245734560841193E-2</v>
      </c>
      <c r="R216" s="282">
        <f t="shared" si="194"/>
        <v>3.8618859457920734E-2</v>
      </c>
      <c r="S216" s="282">
        <f t="shared" si="194"/>
        <v>0</v>
      </c>
      <c r="T216" s="282">
        <f t="shared" ref="T216:U216" si="195">ABS(T146 + T181)*(1-T89)*PowerFactor*$H30</f>
        <v>3.8618859457920734E-2</v>
      </c>
      <c r="U216" s="282">
        <f t="shared" si="195"/>
        <v>3.8618859457920734E-2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2.7311449495455286E-2</v>
      </c>
      <c r="O225" s="282">
        <f t="shared" si="200"/>
        <v>2.7244945590539561E-2</v>
      </c>
      <c r="P225" s="282">
        <f t="shared" si="200"/>
        <v>1.7317990145470936E-2</v>
      </c>
      <c r="Q225" s="282">
        <f t="shared" ref="Q225:S225" si="201">Q$78 * Q195</f>
        <v>0</v>
      </c>
      <c r="R225" s="282">
        <f t="shared" si="201"/>
        <v>0</v>
      </c>
      <c r="S225" s="282">
        <f t="shared" si="201"/>
        <v>0</v>
      </c>
      <c r="T225" s="282">
        <f t="shared" ref="T225:U225" si="202">T$78 * T195</f>
        <v>1.6614981220852129E-2</v>
      </c>
      <c r="U225" s="282">
        <f t="shared" si="202"/>
        <v>0</v>
      </c>
      <c r="V225" s="282">
        <f t="shared" ref="V225:W225" si="203">V$78 * V195</f>
        <v>1.626438987399011E-2</v>
      </c>
      <c r="W225" s="282">
        <f t="shared" si="203"/>
        <v>0</v>
      </c>
      <c r="X225" s="282">
        <f t="shared" ref="X225:Y225" si="204">X$78 * X195</f>
        <v>1.6020500241390446E-2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6.4659093403778168E-3</v>
      </c>
      <c r="O226" s="282">
        <f t="shared" si="207"/>
        <v>6.4501647267483668E-3</v>
      </c>
      <c r="P226" s="282">
        <f t="shared" si="207"/>
        <v>4.7591970244355176E-3</v>
      </c>
      <c r="Q226" s="282">
        <f t="shared" ref="Q226:S226" si="208">Q$78 * Q196</f>
        <v>0</v>
      </c>
      <c r="R226" s="282">
        <f t="shared" si="208"/>
        <v>0</v>
      </c>
      <c r="S226" s="282">
        <f t="shared" si="208"/>
        <v>0</v>
      </c>
      <c r="T226" s="282">
        <f t="shared" ref="T226:U226" si="209">T$78 * T196</f>
        <v>3.9335503699276988E-3</v>
      </c>
      <c r="U226" s="282">
        <f t="shared" si="209"/>
        <v>0</v>
      </c>
      <c r="V226" s="282">
        <f t="shared" ref="V226:W226" si="210">V$78 * V196</f>
        <v>3.8505488483604167E-3</v>
      </c>
      <c r="W226" s="282">
        <f t="shared" si="210"/>
        <v>0</v>
      </c>
      <c r="X226" s="282">
        <f t="shared" ref="X226:Y226" si="211">X$78 * X196</f>
        <v>3.7928086594440466E-3</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6.5721671279762471E-3</v>
      </c>
      <c r="O227" s="282">
        <f t="shared" si="214"/>
        <v>6.5561637745898968E-3</v>
      </c>
      <c r="P227" s="282">
        <f t="shared" si="214"/>
        <v>3.8699259878864703E-3</v>
      </c>
      <c r="Q227" s="282">
        <f t="shared" ref="Q227:S227" si="215">Q$78 * Q197</f>
        <v>0</v>
      </c>
      <c r="R227" s="282">
        <f t="shared" si="215"/>
        <v>0</v>
      </c>
      <c r="S227" s="282">
        <f t="shared" si="215"/>
        <v>0</v>
      </c>
      <c r="T227" s="282">
        <f t="shared" ref="T227:U227" si="216">T$78 * T197</f>
        <v>3.9981925320293843E-3</v>
      </c>
      <c r="U227" s="282">
        <f t="shared" si="216"/>
        <v>0</v>
      </c>
      <c r="V227" s="282">
        <f t="shared" ref="V227:W227" si="217">V$78 * V197</f>
        <v>3.9138270015370196E-3</v>
      </c>
      <c r="W227" s="282">
        <f t="shared" si="217"/>
        <v>0</v>
      </c>
      <c r="X227" s="282">
        <f t="shared" ref="X227:Y227" si="218">X$78 * X197</f>
        <v>3.8551379368466808E-3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1.2669088635145914E-2</v>
      </c>
      <c r="O228" s="282">
        <f t="shared" si="221"/>
        <v>1.2638239160602249E-2</v>
      </c>
      <c r="P228" s="282">
        <f t="shared" si="221"/>
        <v>0</v>
      </c>
      <c r="Q228" s="282">
        <f t="shared" ref="Q228:S228" si="222">Q$78 * Q198</f>
        <v>0</v>
      </c>
      <c r="R228" s="282">
        <f t="shared" si="222"/>
        <v>0</v>
      </c>
      <c r="S228" s="282">
        <f t="shared" si="222"/>
        <v>0</v>
      </c>
      <c r="T228" s="282">
        <f t="shared" ref="T228:U228" si="223">T$78 * T198</f>
        <v>7.7072683305691204E-3</v>
      </c>
      <c r="U228" s="282">
        <f t="shared" si="223"/>
        <v>0</v>
      </c>
      <c r="V228" s="282">
        <f t="shared" ref="V228:W228" si="224">V$78 * V198</f>
        <v>7.544637897905734E-3</v>
      </c>
      <c r="W228" s="282">
        <f t="shared" si="224"/>
        <v>0</v>
      </c>
      <c r="X228" s="282">
        <f t="shared" ref="X228:Y228" si="225">X$78 * X198</f>
        <v>5.5168431269095597E-3</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1.3525768934305479E-2</v>
      </c>
      <c r="O229" s="282">
        <f t="shared" si="228"/>
        <v>1.3492833426753276E-2</v>
      </c>
      <c r="P229" s="282">
        <f t="shared" si="228"/>
        <v>0</v>
      </c>
      <c r="Q229" s="282">
        <f t="shared" ref="Q229:S229" si="229">Q$78 * Q199</f>
        <v>0</v>
      </c>
      <c r="R229" s="282">
        <f t="shared" si="229"/>
        <v>0</v>
      </c>
      <c r="S229" s="282">
        <f t="shared" si="229"/>
        <v>0</v>
      </c>
      <c r="T229" s="282">
        <f t="shared" ref="T229:U229" si="230">T$78 * T199</f>
        <v>8.228431701454238E-3</v>
      </c>
      <c r="U229" s="282">
        <f t="shared" si="230"/>
        <v>0</v>
      </c>
      <c r="V229" s="282">
        <f t="shared" ref="V229:W229" si="231">V$78 * V199</f>
        <v>8.0548042435336434E-3</v>
      </c>
      <c r="W229" s="282">
        <f t="shared" si="231"/>
        <v>0</v>
      </c>
      <c r="X229" s="282">
        <f t="shared" ref="X229:Y229" si="232">X$78 * X199</f>
        <v>5.8898905462216444E-3</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3.9655992226213084E-2</v>
      </c>
      <c r="O230" s="282">
        <f t="shared" si="235"/>
        <v>0</v>
      </c>
      <c r="P230" s="282">
        <f t="shared" si="235"/>
        <v>0</v>
      </c>
      <c r="Q230" s="282">
        <f t="shared" ref="Q230:S230" si="236">Q$78 * Q200</f>
        <v>0</v>
      </c>
      <c r="R230" s="282">
        <f t="shared" si="236"/>
        <v>0</v>
      </c>
      <c r="S230" s="282">
        <f t="shared" si="236"/>
        <v>0</v>
      </c>
      <c r="T230" s="282">
        <f t="shared" ref="T230:U230" si="237">T$78 * T200</f>
        <v>3.0156014158202623E-2</v>
      </c>
      <c r="U230" s="282">
        <f t="shared" si="237"/>
        <v>0</v>
      </c>
      <c r="V230" s="282">
        <f t="shared" ref="V230:W230" si="238">V$78 * V200</f>
        <v>2.9519694593396508E-2</v>
      </c>
      <c r="W230" s="282">
        <f t="shared" si="238"/>
        <v>0</v>
      </c>
      <c r="X230" s="282">
        <f t="shared" ref="X230:Y230" si="239">X$78 * X200</f>
        <v>2.2986467355732742E-2</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8.5963715357553084E-3</v>
      </c>
      <c r="U231" s="282">
        <f t="shared" si="244"/>
        <v>0</v>
      </c>
      <c r="V231" s="282">
        <f t="shared" ref="V231:W231" si="245">V$78 * V201</f>
        <v>8.4149802097714804E-3</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5.7398258042830911E-3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1.9750129814810682E-2</v>
      </c>
      <c r="O237" s="281">
        <f t="shared" si="256"/>
        <v>1.9702037868775526E-2</v>
      </c>
      <c r="P237" s="281">
        <f t="shared" si="256"/>
        <v>1.4536974476256712E-2</v>
      </c>
      <c r="Q237" s="281">
        <f t="shared" ref="Q237:S237" si="257">Q$78 * Q207</f>
        <v>0</v>
      </c>
      <c r="R237" s="281">
        <f t="shared" si="257"/>
        <v>0</v>
      </c>
      <c r="S237" s="281">
        <f t="shared" si="257"/>
        <v>0</v>
      </c>
      <c r="T237" s="281">
        <f t="shared" ref="T237:U237" si="258">T$78 * T207</f>
        <v>1.2015035527025987E-2</v>
      </c>
      <c r="U237" s="281">
        <f t="shared" si="258"/>
        <v>0</v>
      </c>
      <c r="V237" s="281">
        <f t="shared" ref="V237:W237" si="259">V$78 * V207</f>
        <v>1.1761507254437364E-2</v>
      </c>
      <c r="W237" s="281">
        <f t="shared" si="259"/>
        <v>0</v>
      </c>
      <c r="X237" s="281">
        <f t="shared" ref="X237:Y237" si="260">X$78 * X207</f>
        <v>1.1585139760462672E-2</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1.9175698475326942E-2</v>
      </c>
      <c r="O239" s="282">
        <f t="shared" si="270"/>
        <v>1.9129005280653845E-2</v>
      </c>
      <c r="P239" s="282">
        <f t="shared" si="270"/>
        <v>1.2159169995114827E-2</v>
      </c>
      <c r="Q239" s="282">
        <f t="shared" ref="Q239:S239" si="271">Q$78 * Q209</f>
        <v>0</v>
      </c>
      <c r="R239" s="282">
        <f t="shared" si="271"/>
        <v>0</v>
      </c>
      <c r="S239" s="282">
        <f t="shared" si="271"/>
        <v>0</v>
      </c>
      <c r="T239" s="282">
        <f t="shared" ref="T239:U239" si="272">T$78 * T209</f>
        <v>1.1665578940337701E-2</v>
      </c>
      <c r="U239" s="282">
        <f t="shared" si="272"/>
        <v>0</v>
      </c>
      <c r="V239" s="282">
        <f t="shared" ref="V239:W239" si="273">V$78 * V209</f>
        <v>1.1419424522330576E-2</v>
      </c>
      <c r="W239" s="282">
        <f t="shared" si="273"/>
        <v>0</v>
      </c>
      <c r="X239" s="282">
        <f t="shared" ref="X239:Y239" si="274">X$78 * X209</f>
        <v>1.124818666632562E-2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4.539793023454035E-3</v>
      </c>
      <c r="O240" s="282">
        <f t="shared" si="277"/>
        <v>4.5287385401092698E-3</v>
      </c>
      <c r="P240" s="282">
        <f t="shared" si="277"/>
        <v>3.3414896979537742E-3</v>
      </c>
      <c r="Q240" s="282">
        <f t="shared" ref="Q240:S240" si="278">Q$78 * Q210</f>
        <v>0</v>
      </c>
      <c r="R240" s="282">
        <f t="shared" si="278"/>
        <v>0</v>
      </c>
      <c r="S240" s="282">
        <f t="shared" si="278"/>
        <v>0</v>
      </c>
      <c r="T240" s="282">
        <f t="shared" ref="T240:U240" si="279">T$78 * T210</f>
        <v>2.7617932121763015E-3</v>
      </c>
      <c r="U240" s="282">
        <f t="shared" si="279"/>
        <v>0</v>
      </c>
      <c r="V240" s="282">
        <f t="shared" ref="V240:W240" si="280">V$78 * V210</f>
        <v>2.7035168416441402E-3</v>
      </c>
      <c r="W240" s="282">
        <f t="shared" si="280"/>
        <v>0</v>
      </c>
      <c r="X240" s="282">
        <f t="shared" ref="X240:Y240" si="281">X$78 * X210</f>
        <v>2.6629767577956813E-3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4.6143978991850668E-3</v>
      </c>
      <c r="O241" s="282">
        <f t="shared" si="284"/>
        <v>4.6031617515327151E-3</v>
      </c>
      <c r="P241" s="282">
        <f t="shared" si="284"/>
        <v>2.7171217652835022E-3</v>
      </c>
      <c r="Q241" s="282">
        <f t="shared" ref="Q241:S241" si="285">Q$78 * Q211</f>
        <v>0</v>
      </c>
      <c r="R241" s="282">
        <f t="shared" si="285"/>
        <v>0</v>
      </c>
      <c r="S241" s="282">
        <f t="shared" si="285"/>
        <v>0</v>
      </c>
      <c r="T241" s="282">
        <f t="shared" ref="T241:U241" si="286">T$78 * T211</f>
        <v>2.807179254739198E-3</v>
      </c>
      <c r="U241" s="282">
        <f t="shared" si="286"/>
        <v>0</v>
      </c>
      <c r="V241" s="282">
        <f t="shared" ref="V241:W241" si="287">V$78 * V211</f>
        <v>2.747945197070389E-3</v>
      </c>
      <c r="W241" s="282">
        <f t="shared" si="287"/>
        <v>0</v>
      </c>
      <c r="X241" s="282">
        <f t="shared" ref="X241:Y241" si="288">X$78 * X211</f>
        <v>2.7067388960833913E-3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8.8951201094315847E-3</v>
      </c>
      <c r="O242" s="282">
        <f t="shared" si="291"/>
        <v>8.8734603208484083E-3</v>
      </c>
      <c r="P242" s="282">
        <f t="shared" si="291"/>
        <v>0</v>
      </c>
      <c r="Q242" s="282">
        <f t="shared" ref="Q242:S242" si="292">Q$78 * Q212</f>
        <v>0</v>
      </c>
      <c r="R242" s="282">
        <f t="shared" si="292"/>
        <v>0</v>
      </c>
      <c r="S242" s="282">
        <f t="shared" si="292"/>
        <v>0</v>
      </c>
      <c r="T242" s="282">
        <f t="shared" ref="T242:U242" si="293">T$78 * T212</f>
        <v>5.4113661598233003E-3</v>
      </c>
      <c r="U242" s="282">
        <f t="shared" si="293"/>
        <v>0</v>
      </c>
      <c r="V242" s="282">
        <f t="shared" ref="V242:W242" si="294">V$78 * V212</f>
        <v>5.2971813692949173E-3</v>
      </c>
      <c r="W242" s="282">
        <f t="shared" si="294"/>
        <v>0</v>
      </c>
      <c r="X242" s="282">
        <f t="shared" ref="X242:Y242" si="295">X$78 * X212</f>
        <v>5.2177484715360441E-3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9.4966056918489566E-3</v>
      </c>
      <c r="O243" s="282">
        <f t="shared" si="298"/>
        <v>9.4734812743017312E-3</v>
      </c>
      <c r="P243" s="282">
        <f t="shared" si="298"/>
        <v>0</v>
      </c>
      <c r="Q243" s="282">
        <f t="shared" ref="Q243:S243" si="299">Q$78 * Q213</f>
        <v>0</v>
      </c>
      <c r="R243" s="282">
        <f t="shared" si="299"/>
        <v>0</v>
      </c>
      <c r="S243" s="282">
        <f t="shared" si="299"/>
        <v>0</v>
      </c>
      <c r="T243" s="282">
        <f t="shared" ref="T243:U243" si="300">T$78 * T213</f>
        <v>5.7772812555468333E-3</v>
      </c>
      <c r="U243" s="282">
        <f t="shared" si="300"/>
        <v>0</v>
      </c>
      <c r="V243" s="282">
        <f t="shared" ref="V243:W243" si="301">V$78 * V213</f>
        <v>5.6553753207967631E-3</v>
      </c>
      <c r="W243" s="282">
        <f t="shared" si="301"/>
        <v>0</v>
      </c>
      <c r="X243" s="282">
        <f t="shared" ref="X243:Y243" si="302">X$78 * X213</f>
        <v>5.5705711922749744E-3</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4.5409666845214164E-2</v>
      </c>
      <c r="O244" s="282">
        <f t="shared" si="305"/>
        <v>0</v>
      </c>
      <c r="P244" s="282">
        <f t="shared" si="305"/>
        <v>0</v>
      </c>
      <c r="Q244" s="282">
        <f t="shared" ref="Q244:S244" si="306">Q$78 * Q214</f>
        <v>0</v>
      </c>
      <c r="R244" s="282">
        <f t="shared" si="306"/>
        <v>0</v>
      </c>
      <c r="S244" s="282">
        <f t="shared" si="306"/>
        <v>0</v>
      </c>
      <c r="T244" s="282">
        <f t="shared" ref="T244:U244" si="307">T$78 * T214</f>
        <v>3.4531340143807314E-2</v>
      </c>
      <c r="U244" s="282">
        <f t="shared" si="307"/>
        <v>0</v>
      </c>
      <c r="V244" s="282">
        <f t="shared" ref="V244:W244" si="308">V$78 * V214</f>
        <v>3.3802697186644408E-2</v>
      </c>
      <c r="W244" s="282">
        <f t="shared" si="308"/>
        <v>0</v>
      </c>
      <c r="X244" s="282">
        <f t="shared" ref="X244:Y244" si="309">X$78 * X214</f>
        <v>3.3295815129487601E-2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1.6823935639282306E-2</v>
      </c>
      <c r="U245" s="282">
        <f t="shared" si="314"/>
        <v>0</v>
      </c>
      <c r="V245" s="282">
        <f t="shared" ref="V245:W245" si="315">V$78 * V215</f>
        <v>1.6468935162490109E-2</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3.8618859457920734E-2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0.21808178761874525</v>
      </c>
      <c r="O250" s="272">
        <f t="shared" si="326"/>
        <v>0.13269223171545483</v>
      </c>
      <c r="P250" s="272">
        <f t="shared" si="326"/>
        <v>5.8701869092401736E-2</v>
      </c>
      <c r="Q250" s="272">
        <f t="shared" ref="Q250:S250" si="327">SUM(Q223:Q234,Q237:Q248)</f>
        <v>0</v>
      </c>
      <c r="R250" s="272">
        <f t="shared" si="327"/>
        <v>0</v>
      </c>
      <c r="S250" s="272">
        <f t="shared" si="327"/>
        <v>0</v>
      </c>
      <c r="T250" s="272">
        <f t="shared" ref="T250:U250" si="328">SUM(T223:T234,T237:T248)</f>
        <v>0.21538700524373328</v>
      </c>
      <c r="U250" s="272">
        <f t="shared" si="328"/>
        <v>0</v>
      </c>
      <c r="V250" s="272">
        <f t="shared" ref="V250:W250" si="329">SUM(V223:V234,V237:V248)</f>
        <v>0.16741946552320358</v>
      </c>
      <c r="W250" s="272">
        <f t="shared" si="329"/>
        <v>0</v>
      </c>
      <c r="X250" s="272">
        <f t="shared" ref="X250:Y250" si="330">SUM(X223:X234,X237:X248)</f>
        <v>0.1303488247405111</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2371479.419134716</v>
      </c>
      <c r="K18" s="120">
        <f>'Volume adjustments'!K275</f>
        <v>0</v>
      </c>
      <c r="L18" s="120">
        <f>'Volume adjustments'!L275</f>
        <v>186963.63183969114</v>
      </c>
      <c r="M18" s="120">
        <f>'Volume adjustments'!M275</f>
        <v>0</v>
      </c>
      <c r="N18" s="120">
        <f>'Volume adjustments'!N275</f>
        <v>15044.021631328906</v>
      </c>
      <c r="O18" s="120">
        <f>'Volume adjustments'!O275</f>
        <v>399.8618432449129</v>
      </c>
      <c r="P18" s="120">
        <f>'Volume adjustments'!P275</f>
        <v>4136.154401824484</v>
      </c>
      <c r="Q18" s="120">
        <f>'Volume adjustments'!Q275</f>
        <v>29.475632524712577</v>
      </c>
      <c r="R18" s="120">
        <f>'Volume adjustments'!R275</f>
        <v>0</v>
      </c>
      <c r="S18" s="120">
        <f>'Volume adjustments'!S275</f>
        <v>0</v>
      </c>
      <c r="T18" s="120">
        <f>'Volume adjustments'!T275</f>
        <v>654.93140614185506</v>
      </c>
      <c r="U18" s="120">
        <f>'Volume adjustments'!U275</f>
        <v>0</v>
      </c>
      <c r="V18" s="120">
        <f>'Volume adjustments'!V275</f>
        <v>27.058064434890188</v>
      </c>
      <c r="W18" s="120">
        <f>'Volume adjustments'!W275</f>
        <v>0</v>
      </c>
      <c r="X18" s="120">
        <f>'Volume adjustments'!X275</f>
        <v>316.31557457887271</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2112.6929518010998</v>
      </c>
      <c r="K20" s="120">
        <f>'System peak demand'!K200</f>
        <v>10.973290498328069</v>
      </c>
      <c r="L20" s="120">
        <f>'System peak demand'!L200</f>
        <v>733.62011211835727</v>
      </c>
      <c r="M20" s="120">
        <f>'System peak demand'!M200</f>
        <v>2.0454605364011504</v>
      </c>
      <c r="N20" s="120">
        <f>'System peak demand'!N200</f>
        <v>528.43301822235026</v>
      </c>
      <c r="O20" s="120">
        <f>'System peak demand'!O200</f>
        <v>29.728779036539269</v>
      </c>
      <c r="P20" s="120">
        <f>'System peak demand'!P200</f>
        <v>1136.9128464351463</v>
      </c>
      <c r="Q20" s="120">
        <f>'System peak demand'!Q200</f>
        <v>54.065424081434323</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0.28575600268472323</v>
      </c>
      <c r="K34" s="120">
        <f>'Capacity charges'!K271</f>
        <v>0</v>
      </c>
      <c r="L34" s="120">
        <f>'Capacity charges'!L271</f>
        <v>0.28575600268472323</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1.9226316761570952</v>
      </c>
      <c r="K48" s="120">
        <f>'Capacity charges'!K285</f>
        <v>0</v>
      </c>
      <c r="L48" s="120">
        <f>'Capacity charges'!L285</f>
        <v>1.9226316761570952</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2.1347370422324121</v>
      </c>
      <c r="K55" s="124">
        <f>'Service model charges'!K42</f>
        <v>0</v>
      </c>
      <c r="L55" s="124">
        <f>'Service model charges'!L42</f>
        <v>6.2593399282875311</v>
      </c>
      <c r="M55" s="124">
        <f>'Service model charges'!M42</f>
        <v>0</v>
      </c>
      <c r="N55" s="124">
        <f>'Service model charges'!N42</f>
        <v>12.488244880854314</v>
      </c>
      <c r="O55" s="124">
        <f>'Service model charges'!O42</f>
        <v>9.7484171632986403</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89.995785082793589</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56.323203629082776</v>
      </c>
      <c r="Y56" s="125">
        <f>'Service model charges'!Y43</f>
        <v>56.323203629082776</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635489.15032302204</v>
      </c>
      <c r="K79" s="98">
        <f t="shared" si="49"/>
        <v>0</v>
      </c>
      <c r="L79" s="98">
        <f t="shared" ref="L79:M79" si="50">L$20 * L34 * thousand / PowerFactor</f>
        <v>220669.84287164238</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4275716.2011859268</v>
      </c>
      <c r="K93" s="98">
        <f t="shared" si="119"/>
        <v>0</v>
      </c>
      <c r="L93" s="98">
        <f t="shared" ref="L93:M93" si="120">L$20 * L48 * thousand / PowerFactor</f>
        <v>1484717.1219207088</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856158.99319466436</v>
      </c>
      <c r="K109" s="98">
        <f t="shared" si="133"/>
        <v>0</v>
      </c>
      <c r="L109" s="98">
        <f t="shared" si="133"/>
        <v>856158.99319466436</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5760433.3231066354</v>
      </c>
      <c r="K123" s="98">
        <f t="shared" si="143"/>
        <v>0</v>
      </c>
      <c r="L123" s="98">
        <f t="shared" si="143"/>
        <v>5760433.3231066354</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2558443.0509744072</v>
      </c>
      <c r="K129" s="89">
        <f t="shared" si="144"/>
        <v>20607.818554078633</v>
      </c>
      <c r="L129" s="89">
        <f t="shared" si="144"/>
        <v>2558443.0509744072</v>
      </c>
      <c r="M129" s="89">
        <f t="shared" si="144"/>
        <v>20607.818554078633</v>
      </c>
      <c r="N129" s="89">
        <f t="shared" si="144"/>
        <v>20607.818554078633</v>
      </c>
      <c r="O129" s="89">
        <f t="shared" si="144"/>
        <v>20607.818554078633</v>
      </c>
      <c r="P129" s="89">
        <f t="shared" si="144"/>
        <v>20607.818554078633</v>
      </c>
      <c r="Q129" s="89">
        <f t="shared" si="144"/>
        <v>20607.818554078633</v>
      </c>
      <c r="R129" s="89">
        <f t="shared" si="144"/>
        <v>20607.818554078633</v>
      </c>
      <c r="S129" s="89">
        <f t="shared" si="144"/>
        <v>20607.818554078633</v>
      </c>
      <c r="T129" s="89">
        <f t="shared" si="144"/>
        <v>20607.818554078633</v>
      </c>
      <c r="U129" s="89">
        <f t="shared" si="144"/>
        <v>20607.818554078633</v>
      </c>
      <c r="V129" s="89">
        <f t="shared" si="144"/>
        <v>20607.818554078633</v>
      </c>
      <c r="W129" s="89">
        <f t="shared" si="144"/>
        <v>20607.818554078633</v>
      </c>
      <c r="X129" s="89">
        <f t="shared" si="144"/>
        <v>20607.818554078633</v>
      </c>
      <c r="Y129" s="89">
        <f t="shared" si="144"/>
        <v>20607.818554078633</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0.33464062952997453</v>
      </c>
      <c r="K141" s="98">
        <f t="shared" si="208"/>
        <v>0</v>
      </c>
      <c r="L141" s="98">
        <f t="shared" ref="L141:M141" si="209">IF(L$129 = 0, 0, L109 / L$129)</f>
        <v>0.33464062952997453</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2.2515386148277639</v>
      </c>
      <c r="K155" s="98">
        <f t="shared" si="278"/>
        <v>0</v>
      </c>
      <c r="L155" s="98">
        <f t="shared" ref="L155:M155" si="279">IF(L$129 = 0, 0, L123 / L$129)</f>
        <v>2.2515386148277639</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2.1347370422324121</v>
      </c>
      <c r="K156" s="126">
        <f t="shared" si="285"/>
        <v>0</v>
      </c>
      <c r="L156" s="126">
        <f t="shared" ref="L156:M156" si="286">L55</f>
        <v>6.2593399282875311</v>
      </c>
      <c r="M156" s="126">
        <f t="shared" si="286"/>
        <v>0</v>
      </c>
      <c r="N156" s="126">
        <f t="shared" ref="N156:P156" si="287">N55</f>
        <v>12.488244880854314</v>
      </c>
      <c r="O156" s="126">
        <f t="shared" si="287"/>
        <v>9.7484171632986403</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89.995785082793589</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56.323203629082776</v>
      </c>
      <c r="Y157" s="100">
        <f t="shared" si="298"/>
        <v>56.323203629082776</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4.7209162865901506</v>
      </c>
      <c r="K161" s="121">
        <f t="shared" si="299"/>
        <v>0</v>
      </c>
      <c r="L161" s="121">
        <f t="shared" ref="L161:M161" si="300">SUM(L132:L143,L146:L157)</f>
        <v>8.84551917264527</v>
      </c>
      <c r="M161" s="121">
        <f t="shared" si="300"/>
        <v>0</v>
      </c>
      <c r="N161" s="121">
        <f t="shared" ref="N161:P161" si="301">SUM(N132:N143,N146:N157)</f>
        <v>12.488244880854314</v>
      </c>
      <c r="O161" s="121">
        <f t="shared" si="301"/>
        <v>9.7484171632986403</v>
      </c>
      <c r="P161" s="121">
        <f t="shared" si="301"/>
        <v>89.995785082793589</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56.323203629082776</v>
      </c>
      <c r="Y161" s="121">
        <f>SUM(Y132:Y143,Y146:Y157)</f>
        <v>56.323203629082776</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2316983.3909131573</v>
      </c>
      <c r="K20" s="278">
        <f>'Volume adjustments'!K202</f>
        <v>0</v>
      </c>
      <c r="L20" s="278">
        <f>'Volume adjustments'!L202</f>
        <v>185735.31122140857</v>
      </c>
      <c r="M20" s="278">
        <f>'Volume adjustments'!M202</f>
        <v>0</v>
      </c>
      <c r="N20" s="278">
        <f>'Volume adjustments'!N202</f>
        <v>14657.633911072935</v>
      </c>
      <c r="O20" s="278">
        <f>'Volume adjustments'!O202</f>
        <v>381.28905051971287</v>
      </c>
      <c r="P20" s="278">
        <f>'Volume adjustments'!P202</f>
        <v>4090.2236564655227</v>
      </c>
      <c r="Q20" s="278">
        <f>'Volume adjustments'!Q202</f>
        <v>29.475632524712577</v>
      </c>
      <c r="R20" s="278">
        <f>'Volume adjustments'!R202</f>
        <v>0</v>
      </c>
      <c r="S20" s="278">
        <f>'Volume adjustments'!S202</f>
        <v>0</v>
      </c>
      <c r="T20" s="278">
        <f>'Volume adjustments'!T202</f>
        <v>654.93140614185506</v>
      </c>
      <c r="U20" s="278">
        <f>'Volume adjustments'!U202</f>
        <v>0</v>
      </c>
      <c r="V20" s="278">
        <f>'Volume adjustments'!V202</f>
        <v>27.058064434890188</v>
      </c>
      <c r="W20" s="278">
        <f>'Volume adjustments'!W202</f>
        <v>0</v>
      </c>
      <c r="X20" s="278">
        <f>'Volume adjustments'!X202</f>
        <v>316.31557457887271</v>
      </c>
      <c r="Y20" s="278">
        <f>'Volume adjustments'!Y202</f>
        <v>0</v>
      </c>
      <c r="Z20" s="267"/>
      <c r="AA20" s="267"/>
    </row>
    <row r="21" spans="3:27" x14ac:dyDescent="0.3">
      <c r="C21" s="88"/>
      <c r="F21" t="s">
        <v>448</v>
      </c>
      <c r="G21" t="s">
        <v>212</v>
      </c>
      <c r="H21" s="279"/>
      <c r="I21" s="267"/>
      <c r="J21" s="279">
        <f>'Volume adjustments'!J211</f>
        <v>30904.405938754266</v>
      </c>
      <c r="K21" s="279">
        <f>'Volume adjustments'!K211</f>
        <v>0</v>
      </c>
      <c r="L21" s="279">
        <f>'Volume adjustments'!L211</f>
        <v>517.59086196476539</v>
      </c>
      <c r="M21" s="279">
        <f>'Volume adjustments'!M211</f>
        <v>0</v>
      </c>
      <c r="N21" s="279">
        <f>'Volume adjustments'!N211</f>
        <v>88.647495414199938</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65699.326539455738</v>
      </c>
      <c r="K22" s="279">
        <f>'Volume adjustments'!K220</f>
        <v>0</v>
      </c>
      <c r="L22" s="279">
        <f>'Volume adjustments'!L220</f>
        <v>1709.8942582011603</v>
      </c>
      <c r="M22" s="279">
        <f>'Volume adjustments'!M220</f>
        <v>0</v>
      </c>
      <c r="N22" s="279">
        <f>'Volume adjustments'!N220</f>
        <v>632.79269192292668</v>
      </c>
      <c r="O22" s="279">
        <f>'Volume adjustments'!O220</f>
        <v>23.144144429161461</v>
      </c>
      <c r="P22" s="279">
        <f>'Volume adjustments'!P220</f>
        <v>49.853163328679244</v>
      </c>
      <c r="Q22" s="279">
        <f>'Volume adjustments'!Q220</f>
        <v>0</v>
      </c>
      <c r="R22" s="279">
        <f>'Volume adjustments'!R220</f>
        <v>0</v>
      </c>
      <c r="S22" s="279">
        <f>'Volume adjustments'!S220</f>
        <v>0</v>
      </c>
      <c r="T22" s="279">
        <f>'Volume adjustments'!T220</f>
        <v>2.7440506140904959</v>
      </c>
      <c r="U22" s="279">
        <f>'Volume adjustments'!U220</f>
        <v>0</v>
      </c>
      <c r="V22" s="279">
        <f>'Volume adjustments'!V220</f>
        <v>0</v>
      </c>
      <c r="W22" s="279">
        <f>'Volume adjustments'!W220</f>
        <v>0</v>
      </c>
      <c r="X22" s="279">
        <f>'Volume adjustments'!X220</f>
        <v>0.33569155719989663</v>
      </c>
      <c r="Y22" s="279">
        <f>'Volume adjustments'!Y220</f>
        <v>0</v>
      </c>
      <c r="Z22" s="267"/>
      <c r="AA22" s="267"/>
    </row>
    <row r="23" spans="3:27" x14ac:dyDescent="0.3">
      <c r="C23" s="88"/>
      <c r="F23" s="37" t="s">
        <v>871</v>
      </c>
      <c r="G23" s="37" t="s">
        <v>212</v>
      </c>
      <c r="H23" s="211"/>
      <c r="I23" s="37"/>
      <c r="J23" s="125">
        <f>'Inputs by customer type'!J161</f>
        <v>4299.1452360111598</v>
      </c>
      <c r="K23" s="125">
        <f>'Inputs by customer type'!K161</f>
        <v>0</v>
      </c>
      <c r="L23" s="125">
        <f>'Inputs by customer type'!L161</f>
        <v>5.193117118193495</v>
      </c>
      <c r="M23" s="125">
        <f>'Inputs by customer type'!M161</f>
        <v>0</v>
      </c>
      <c r="N23" s="125">
        <f>'Inputs by customer type'!N161</f>
        <v>1.4132195480163814</v>
      </c>
      <c r="O23" s="125">
        <f>'Inputs by customer type'!O161</f>
        <v>0</v>
      </c>
      <c r="P23" s="125">
        <f>'Inputs by customer type'!P161</f>
        <v>1.3720253070452479</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223535.4878586324</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644138.06191657891</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2417886.2686273786</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2417886.2686273786</v>
      </c>
      <c r="K37" s="82">
        <f t="shared" si="1"/>
        <v>0</v>
      </c>
      <c r="L37" s="82">
        <f t="shared" si="1"/>
        <v>187967.9894586927</v>
      </c>
      <c r="M37" s="82">
        <f t="shared" si="1"/>
        <v>0</v>
      </c>
      <c r="N37" s="82">
        <f t="shared" si="1"/>
        <v>15380.487317958077</v>
      </c>
      <c r="O37" s="82">
        <f t="shared" si="1"/>
        <v>404.43319494887436</v>
      </c>
      <c r="P37" s="82">
        <f t="shared" si="1"/>
        <v>4141.4488451012467</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2.5328982677126105E-2</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6.7209034716197477E-2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2.5328982677126105E-2</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6.7209034716197477E-2</v>
      </c>
      <c r="K45" s="323">
        <f t="shared" si="3"/>
        <v>0</v>
      </c>
      <c r="L45" s="323">
        <f t="shared" si="3"/>
        <v>6.7209034716197477E-2</v>
      </c>
      <c r="M45" s="323">
        <f t="shared" si="3"/>
        <v>0</v>
      </c>
      <c r="N45" s="323">
        <f t="shared" si="3"/>
        <v>6.7209034716197477E-2</v>
      </c>
      <c r="O45" s="323">
        <f t="shared" si="3"/>
        <v>6.7209034716197477E-2</v>
      </c>
      <c r="P45" s="323">
        <f t="shared" si="3"/>
        <v>6.7209034716197477E-2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9.2538017393323582E-2</v>
      </c>
      <c r="K46" s="324">
        <f t="shared" ref="K46:Y46" si="4" xml:space="preserve"> K44 + K45</f>
        <v>0</v>
      </c>
      <c r="L46" s="324">
        <f t="shared" si="4"/>
        <v>6.7209034716197477E-2</v>
      </c>
      <c r="M46" s="324">
        <f t="shared" si="4"/>
        <v>0</v>
      </c>
      <c r="N46" s="324">
        <f t="shared" si="4"/>
        <v>6.7209034716197477E-2</v>
      </c>
      <c r="O46" s="324">
        <f t="shared" si="4"/>
        <v>6.7209034716197477E-2</v>
      </c>
      <c r="P46" s="324">
        <f t="shared" si="4"/>
        <v>6.7209034716197477E-2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815222.2702971265</v>
      </c>
      <c r="K50" s="215">
        <f t="shared" si="5"/>
        <v>0</v>
      </c>
      <c r="L50" s="215">
        <f t="shared" si="5"/>
        <v>46109.713082061695</v>
      </c>
      <c r="M50" s="215">
        <f t="shared" si="5"/>
        <v>0</v>
      </c>
      <c r="N50" s="215">
        <f t="shared" si="5"/>
        <v>3772.6864461880059</v>
      </c>
      <c r="O50" s="215">
        <f t="shared" si="5"/>
        <v>99.212710934910703</v>
      </c>
      <c r="P50" s="215">
        <f t="shared" si="5"/>
        <v>1015.6145684888463</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866219.49710479996</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1452.0954746864511</v>
      </c>
      <c r="K54" s="215">
        <f t="shared" si="6"/>
        <v>0</v>
      </c>
      <c r="L54" s="215">
        <f t="shared" si="6"/>
        <v>1.2739390186891031</v>
      </c>
      <c r="M54" s="215">
        <f t="shared" si="6"/>
        <v>0</v>
      </c>
      <c r="N54" s="215">
        <f t="shared" si="6"/>
        <v>0.34668109407448289</v>
      </c>
      <c r="O54" s="215">
        <f t="shared" si="6"/>
        <v>0</v>
      </c>
      <c r="P54" s="215">
        <f t="shared" si="6"/>
        <v>0.33657561219837534</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1454.0526704114131</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816674.36577181297</v>
      </c>
      <c r="K60" s="215">
        <f t="shared" ref="K60:Y60" si="7" xml:space="preserve"> K50 + K54</f>
        <v>0</v>
      </c>
      <c r="L60" s="215">
        <f t="shared" si="7"/>
        <v>46110.987021080386</v>
      </c>
      <c r="M60" s="215">
        <f t="shared" si="7"/>
        <v>0</v>
      </c>
      <c r="N60" s="215">
        <f t="shared" si="7"/>
        <v>3773.0331272820804</v>
      </c>
      <c r="O60" s="215">
        <f t="shared" si="7"/>
        <v>99.212710934910703</v>
      </c>
      <c r="P60" s="215">
        <f t="shared" si="7"/>
        <v>1015.9511441010447</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867673.54977521137</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6.0221483582302522</v>
      </c>
      <c r="K20" s="278">
        <f>'Unit rate charges'!K217</f>
        <v>6.0221483582302522</v>
      </c>
      <c r="L20" s="278">
        <f>'Unit rate charges'!L217</f>
        <v>6.8556231914876014</v>
      </c>
      <c r="M20" s="278">
        <f>'Unit rate charges'!M217</f>
        <v>6.8556231914876014</v>
      </c>
      <c r="N20" s="278">
        <f>'Unit rate charges'!N217</f>
        <v>4.2652239720587861</v>
      </c>
      <c r="O20" s="278">
        <f>'Unit rate charges'!O217</f>
        <v>1.8872051661991804</v>
      </c>
      <c r="P20" s="278">
        <f>'Unit rate charges'!P217</f>
        <v>1.2836091007228547</v>
      </c>
      <c r="Q20" s="278">
        <f>'Unit rate charges'!Q217</f>
        <v>16.113495743027226</v>
      </c>
      <c r="R20" s="278">
        <f>'Unit rate charges'!R217</f>
        <v>-4.202689326414502</v>
      </c>
      <c r="S20" s="278">
        <f>'Unit rate charges'!S217</f>
        <v>-3.496113279359268</v>
      </c>
      <c r="T20" s="278">
        <f>'Unit rate charges'!T217</f>
        <v>-4.202689326414502</v>
      </c>
      <c r="U20" s="278">
        <f>'Unit rate charges'!U217</f>
        <v>-4.202689326414502</v>
      </c>
      <c r="V20" s="278">
        <f>'Unit rate charges'!V217</f>
        <v>-3.496113279359268</v>
      </c>
      <c r="W20" s="278">
        <f>'Unit rate charges'!W217</f>
        <v>-3.496113279359268</v>
      </c>
      <c r="X20" s="278">
        <f>'Unit rate charges'!X217</f>
        <v>-1.799828021767933</v>
      </c>
      <c r="Y20" s="278">
        <f>'Unit rate charges'!Y217</f>
        <v>-1.799828021767933</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0.95141599957883705</v>
      </c>
      <c r="K21" s="342">
        <f>'Unit rate charges'!K218</f>
        <v>0.95141599957883705</v>
      </c>
      <c r="L21" s="342">
        <f>'Unit rate charges'!L218</f>
        <v>1.0830934748644807</v>
      </c>
      <c r="M21" s="342">
        <f>'Unit rate charges'!M218</f>
        <v>1.0830934748644807</v>
      </c>
      <c r="N21" s="342">
        <f>'Unit rate charges'!N218</f>
        <v>0.69123793373055575</v>
      </c>
      <c r="O21" s="342">
        <f>'Unit rate charges'!O218</f>
        <v>0.32804937533032358</v>
      </c>
      <c r="P21" s="342">
        <f>'Unit rate charges'!P218</f>
        <v>0.22373534796604932</v>
      </c>
      <c r="Q21" s="342">
        <f>'Unit rate charges'!Q218</f>
        <v>1.5966059204118324</v>
      </c>
      <c r="R21" s="342">
        <f>'Unit rate charges'!R218</f>
        <v>-0.66396668241248991</v>
      </c>
      <c r="S21" s="342">
        <f>'Unit rate charges'!S218</f>
        <v>-0.56093505629734364</v>
      </c>
      <c r="T21" s="342">
        <f>'Unit rate charges'!T218</f>
        <v>-0.66396668241248991</v>
      </c>
      <c r="U21" s="342">
        <f>'Unit rate charges'!U218</f>
        <v>-0.66396668241248991</v>
      </c>
      <c r="V21" s="342">
        <f>'Unit rate charges'!V218</f>
        <v>-0.56093505629734364</v>
      </c>
      <c r="W21" s="342">
        <f>'Unit rate charges'!W218</f>
        <v>-0.56093505629734364</v>
      </c>
      <c r="X21" s="342">
        <f>'Unit rate charges'!X218</f>
        <v>-0.31311949231288139</v>
      </c>
      <c r="Y21" s="342">
        <f>'Unit rate charges'!Y218</f>
        <v>-0.31311949231288139</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8.9640186385782888E-2</v>
      </c>
      <c r="K22" s="342">
        <f>'Unit rate charges'!K219</f>
        <v>8.9640186385782888E-2</v>
      </c>
      <c r="L22" s="342">
        <f>'Unit rate charges'!L219</f>
        <v>0.10204652959699598</v>
      </c>
      <c r="M22" s="342">
        <f>'Unit rate charges'!M219</f>
        <v>0.10204652959699598</v>
      </c>
      <c r="N22" s="342">
        <f>'Unit rate charges'!N219</f>
        <v>5.7596045435720458E-2</v>
      </c>
      <c r="O22" s="342">
        <f>'Unit rate charges'!O219</f>
        <v>1.7962266911247405E-2</v>
      </c>
      <c r="P22" s="342">
        <f>'Unit rate charges'!P219</f>
        <v>9.027522293881542E-3</v>
      </c>
      <c r="Q22" s="342">
        <f>'Unit rate charges'!Q219</f>
        <v>0.96311671094885043</v>
      </c>
      <c r="R22" s="342">
        <f>'Unit rate charges'!R219</f>
        <v>-6.2557385194018558E-2</v>
      </c>
      <c r="S22" s="342">
        <f>'Unit rate charges'!S219</f>
        <v>-4.912713168906957E-2</v>
      </c>
      <c r="T22" s="342">
        <f>'Unit rate charges'!T219</f>
        <v>-6.2557385194018558E-2</v>
      </c>
      <c r="U22" s="342">
        <f>'Unit rate charges'!U219</f>
        <v>-6.2557385194018558E-2</v>
      </c>
      <c r="V22" s="342">
        <f>'Unit rate charges'!V219</f>
        <v>-4.912713168906957E-2</v>
      </c>
      <c r="W22" s="342">
        <f>'Unit rate charges'!W219</f>
        <v>-4.912713168906957E-2</v>
      </c>
      <c r="X22" s="342">
        <f>'Unit rate charges'!X219</f>
        <v>-1.6727759883072086E-2</v>
      </c>
      <c r="Y22" s="342">
        <f>'Unit rate charges'!Y219</f>
        <v>-1.6727759883072086E-2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4.7209162865901506</v>
      </c>
      <c r="K23" s="124">
        <f>'Fixed charges'!K161</f>
        <v>0</v>
      </c>
      <c r="L23" s="124">
        <f>'Fixed charges'!L161</f>
        <v>8.84551917264527</v>
      </c>
      <c r="M23" s="124">
        <f>'Fixed charges'!M161</f>
        <v>0</v>
      </c>
      <c r="N23" s="124">
        <f>'Fixed charges'!N161</f>
        <v>12.488244880854314</v>
      </c>
      <c r="O23" s="124">
        <f>'Fixed charges'!O161</f>
        <v>9.7484171632986403</v>
      </c>
      <c r="P23" s="124">
        <f>'Fixed charges'!P161</f>
        <v>89.995785082793589</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56.323203629082776</v>
      </c>
      <c r="Y23" s="124">
        <f>'Fixed charges'!Y161</f>
        <v>56.323203629082776</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4.3379810793048073</v>
      </c>
      <c r="O24" s="124">
        <f>'Capacity charges'!O256</f>
        <v>4.897144183304933</v>
      </c>
      <c r="P24" s="124">
        <f>'Capacity charges'!P256</f>
        <v>5.184787903497317</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7.8549236543849492</v>
      </c>
      <c r="O25" s="125">
        <f>'Capacity charges'!O257</f>
        <v>6.7662485707310234</v>
      </c>
      <c r="P25" s="125">
        <f>'Capacity charges'!P257</f>
        <v>6.840016635421672</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0.21808178761874525</v>
      </c>
      <c r="O26" s="283">
        <f>'Reactive power charges'!O250</f>
        <v>0.13269223171545483</v>
      </c>
      <c r="P26" s="283">
        <f>'Reactive power charges'!P250</f>
        <v>5.8701869092401736E-2</v>
      </c>
      <c r="Q26" s="283">
        <f>'Reactive power charges'!Q250</f>
        <v>0</v>
      </c>
      <c r="R26" s="283">
        <f>'Reactive power charges'!R250</f>
        <v>0</v>
      </c>
      <c r="S26" s="283">
        <f>'Reactive power charges'!S250</f>
        <v>0</v>
      </c>
      <c r="T26" s="283">
        <f>'Reactive power charges'!T250</f>
        <v>0.21538700524373328</v>
      </c>
      <c r="U26" s="283">
        <f>'Reactive power charges'!U250</f>
        <v>0</v>
      </c>
      <c r="V26" s="283">
        <f>'Reactive power charges'!V250</f>
        <v>0.16741946552320358</v>
      </c>
      <c r="W26" s="283">
        <f>'Reactive power charges'!W250</f>
        <v>0</v>
      </c>
      <c r="X26" s="283">
        <f>'Reactive power charges'!X250</f>
        <v>0.1303488247405111</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9.2538017393323582E-2</v>
      </c>
      <c r="K29" s="339">
        <f>'SoLR &amp; bad debt adders'!K46</f>
        <v>0</v>
      </c>
      <c r="L29" s="339">
        <f>'SoLR &amp; bad debt adders'!L46</f>
        <v>6.7209034716197477E-2</v>
      </c>
      <c r="M29" s="339">
        <f>'SoLR &amp; bad debt adders'!M46</f>
        <v>0</v>
      </c>
      <c r="N29" s="339">
        <f>'SoLR &amp; bad debt adders'!N46</f>
        <v>6.7209034716197477E-2</v>
      </c>
      <c r="O29" s="339">
        <f>'SoLR &amp; bad debt adders'!O46</f>
        <v>6.7209034716197477E-2</v>
      </c>
      <c r="P29" s="339">
        <f>'SoLR &amp; bad debt adders'!P46</f>
        <v>6.7209034716197477E-2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6.0221483582302522</v>
      </c>
      <c r="K40" s="274">
        <f t="shared" si="0"/>
        <v>6.0221483582302522</v>
      </c>
      <c r="L40" s="274">
        <f t="shared" si="0"/>
        <v>6.8556231914876014</v>
      </c>
      <c r="M40" s="274">
        <f t="shared" si="0"/>
        <v>6.8556231914876014</v>
      </c>
      <c r="N40" s="274">
        <f t="shared" si="0"/>
        <v>6.8556231914876014</v>
      </c>
      <c r="O40" s="274">
        <f t="shared" si="0"/>
        <v>6.8556231914876014</v>
      </c>
      <c r="P40" s="274">
        <f t="shared" si="0"/>
        <v>6.8556231914876014</v>
      </c>
      <c r="Q40" s="274">
        <f t="shared" si="0"/>
        <v>6.8556231914876014</v>
      </c>
      <c r="R40" s="274">
        <f t="shared" si="0"/>
        <v>4.2652239720587861</v>
      </c>
      <c r="S40" s="274">
        <f t="shared" si="0"/>
        <v>4.2652239720587861</v>
      </c>
      <c r="T40" s="274">
        <f t="shared" si="0"/>
        <v>4.2652239720587861</v>
      </c>
      <c r="U40" s="274">
        <f t="shared" si="0"/>
        <v>4.2652239720587861</v>
      </c>
      <c r="V40" s="274">
        <f t="shared" si="0"/>
        <v>4.2652239720587861</v>
      </c>
      <c r="W40" s="274">
        <f t="shared" si="0"/>
        <v>1.8872051661991804</v>
      </c>
      <c r="X40" s="274">
        <f t="shared" si="0"/>
        <v>1.8872051661991804</v>
      </c>
      <c r="Y40" s="274">
        <f t="shared" si="0"/>
        <v>1.8872051661991804</v>
      </c>
      <c r="Z40" s="274">
        <f t="shared" si="0"/>
        <v>1.8872051661991804</v>
      </c>
      <c r="AA40" s="274">
        <f t="shared" si="0"/>
        <v>1.8872051661991804</v>
      </c>
      <c r="AB40" s="274">
        <f t="shared" si="0"/>
        <v>1.2836091007228547</v>
      </c>
      <c r="AC40" s="274">
        <f t="shared" si="0"/>
        <v>1.2836091007228547</v>
      </c>
      <c r="AD40" s="274">
        <f t="shared" si="0"/>
        <v>1.2836091007228547</v>
      </c>
      <c r="AE40" s="274">
        <f t="shared" si="0"/>
        <v>1.2836091007228547</v>
      </c>
      <c r="AF40" s="274">
        <f t="shared" si="0"/>
        <v>1.2836091007228547</v>
      </c>
      <c r="AG40" s="274">
        <f t="shared" si="0"/>
        <v>16.113495743027226</v>
      </c>
      <c r="AH40" s="274">
        <f t="shared" si="0"/>
        <v>-4.202689326414502</v>
      </c>
      <c r="AI40" s="274">
        <f t="shared" si="0"/>
        <v>-3.496113279359268</v>
      </c>
      <c r="AJ40" s="274">
        <f t="shared" si="0"/>
        <v>-4.202689326414502</v>
      </c>
      <c r="AK40" s="274">
        <f t="shared" si="0"/>
        <v>-4.202689326414502</v>
      </c>
      <c r="AL40" s="274">
        <f t="shared" si="0"/>
        <v>-3.496113279359268</v>
      </c>
      <c r="AM40" s="274">
        <f t="shared" si="0"/>
        <v>-3.496113279359268</v>
      </c>
      <c r="AN40" s="274">
        <f t="shared" si="0"/>
        <v>-1.799828021767933</v>
      </c>
      <c r="AO40" s="274">
        <f t="shared" si="0"/>
        <v>-1.799828021767933</v>
      </c>
      <c r="AP40" s="267"/>
      <c r="AQ40" s="267"/>
    </row>
    <row r="41" spans="1:43" x14ac:dyDescent="0.3">
      <c r="D41"/>
      <c r="E41" s="88"/>
      <c r="F41" t="s">
        <v>157</v>
      </c>
      <c r="G41" t="s">
        <v>269</v>
      </c>
      <c r="H41" s="267"/>
      <c r="I41" s="267"/>
      <c r="J41" s="275">
        <f t="shared" ref="J41:AO41" si="1">INDEX($J21:$Y21,J$37)</f>
        <v>0.95141599957883705</v>
      </c>
      <c r="K41" s="275">
        <f t="shared" si="1"/>
        <v>0.95141599957883705</v>
      </c>
      <c r="L41" s="275">
        <f t="shared" si="1"/>
        <v>1.0830934748644807</v>
      </c>
      <c r="M41" s="275">
        <f t="shared" si="1"/>
        <v>1.0830934748644807</v>
      </c>
      <c r="N41" s="275">
        <f t="shared" si="1"/>
        <v>1.0830934748644807</v>
      </c>
      <c r="O41" s="275">
        <f t="shared" si="1"/>
        <v>1.0830934748644807</v>
      </c>
      <c r="P41" s="275">
        <f t="shared" si="1"/>
        <v>1.0830934748644807</v>
      </c>
      <c r="Q41" s="275">
        <f t="shared" si="1"/>
        <v>1.0830934748644807</v>
      </c>
      <c r="R41" s="275">
        <f t="shared" si="1"/>
        <v>0.69123793373055575</v>
      </c>
      <c r="S41" s="275">
        <f t="shared" si="1"/>
        <v>0.69123793373055575</v>
      </c>
      <c r="T41" s="275">
        <f t="shared" si="1"/>
        <v>0.69123793373055575</v>
      </c>
      <c r="U41" s="275">
        <f t="shared" si="1"/>
        <v>0.69123793373055575</v>
      </c>
      <c r="V41" s="275">
        <f t="shared" si="1"/>
        <v>0.69123793373055575</v>
      </c>
      <c r="W41" s="275">
        <f t="shared" si="1"/>
        <v>0.32804937533032358</v>
      </c>
      <c r="X41" s="275">
        <f t="shared" si="1"/>
        <v>0.32804937533032358</v>
      </c>
      <c r="Y41" s="275">
        <f t="shared" si="1"/>
        <v>0.32804937533032358</v>
      </c>
      <c r="Z41" s="275">
        <f t="shared" si="1"/>
        <v>0.32804937533032358</v>
      </c>
      <c r="AA41" s="275">
        <f t="shared" si="1"/>
        <v>0.32804937533032358</v>
      </c>
      <c r="AB41" s="275">
        <f t="shared" si="1"/>
        <v>0.22373534796604932</v>
      </c>
      <c r="AC41" s="275">
        <f t="shared" si="1"/>
        <v>0.22373534796604932</v>
      </c>
      <c r="AD41" s="275">
        <f t="shared" si="1"/>
        <v>0.22373534796604932</v>
      </c>
      <c r="AE41" s="275">
        <f t="shared" si="1"/>
        <v>0.22373534796604932</v>
      </c>
      <c r="AF41" s="275">
        <f t="shared" si="1"/>
        <v>0.22373534796604932</v>
      </c>
      <c r="AG41" s="275">
        <f t="shared" si="1"/>
        <v>1.5966059204118324</v>
      </c>
      <c r="AH41" s="275">
        <f t="shared" si="1"/>
        <v>-0.66396668241248991</v>
      </c>
      <c r="AI41" s="275">
        <f t="shared" si="1"/>
        <v>-0.56093505629734364</v>
      </c>
      <c r="AJ41" s="275">
        <f t="shared" si="1"/>
        <v>-0.66396668241248991</v>
      </c>
      <c r="AK41" s="275">
        <f t="shared" si="1"/>
        <v>-0.66396668241248991</v>
      </c>
      <c r="AL41" s="275">
        <f t="shared" si="1"/>
        <v>-0.56093505629734364</v>
      </c>
      <c r="AM41" s="275">
        <f t="shared" si="1"/>
        <v>-0.56093505629734364</v>
      </c>
      <c r="AN41" s="275">
        <f t="shared" si="1"/>
        <v>-0.31311949231288139</v>
      </c>
      <c r="AO41" s="275">
        <f t="shared" si="1"/>
        <v>-0.31311949231288139</v>
      </c>
      <c r="AP41" s="267"/>
      <c r="AQ41" s="267"/>
    </row>
    <row r="42" spans="1:43" x14ac:dyDescent="0.3">
      <c r="D42"/>
      <c r="E42" s="88"/>
      <c r="F42" t="s">
        <v>158</v>
      </c>
      <c r="G42" t="s">
        <v>269</v>
      </c>
      <c r="H42" s="267"/>
      <c r="I42" s="267"/>
      <c r="J42" s="275">
        <f t="shared" ref="J42:AO42" si="2">INDEX($J22:$Y22,J$37)</f>
        <v>8.9640186385782888E-2</v>
      </c>
      <c r="K42" s="275">
        <f t="shared" si="2"/>
        <v>8.9640186385782888E-2</v>
      </c>
      <c r="L42" s="275">
        <f t="shared" si="2"/>
        <v>0.10204652959699598</v>
      </c>
      <c r="M42" s="275">
        <f t="shared" si="2"/>
        <v>0.10204652959699598</v>
      </c>
      <c r="N42" s="275">
        <f t="shared" si="2"/>
        <v>0.10204652959699598</v>
      </c>
      <c r="O42" s="275">
        <f t="shared" si="2"/>
        <v>0.10204652959699598</v>
      </c>
      <c r="P42" s="275">
        <f t="shared" si="2"/>
        <v>0.10204652959699598</v>
      </c>
      <c r="Q42" s="275">
        <f t="shared" si="2"/>
        <v>0.10204652959699598</v>
      </c>
      <c r="R42" s="275">
        <f t="shared" si="2"/>
        <v>5.7596045435720458E-2</v>
      </c>
      <c r="S42" s="275">
        <f t="shared" si="2"/>
        <v>5.7596045435720458E-2</v>
      </c>
      <c r="T42" s="275">
        <f t="shared" si="2"/>
        <v>5.7596045435720458E-2</v>
      </c>
      <c r="U42" s="275">
        <f t="shared" si="2"/>
        <v>5.7596045435720458E-2</v>
      </c>
      <c r="V42" s="275">
        <f t="shared" si="2"/>
        <v>5.7596045435720458E-2</v>
      </c>
      <c r="W42" s="275">
        <f t="shared" si="2"/>
        <v>1.7962266911247405E-2</v>
      </c>
      <c r="X42" s="275">
        <f t="shared" si="2"/>
        <v>1.7962266911247405E-2</v>
      </c>
      <c r="Y42" s="275">
        <f t="shared" si="2"/>
        <v>1.7962266911247405E-2</v>
      </c>
      <c r="Z42" s="275">
        <f t="shared" si="2"/>
        <v>1.7962266911247405E-2</v>
      </c>
      <c r="AA42" s="275">
        <f t="shared" si="2"/>
        <v>1.7962266911247405E-2</v>
      </c>
      <c r="AB42" s="275">
        <f t="shared" si="2"/>
        <v>9.027522293881542E-3</v>
      </c>
      <c r="AC42" s="275">
        <f t="shared" si="2"/>
        <v>9.027522293881542E-3</v>
      </c>
      <c r="AD42" s="275">
        <f t="shared" si="2"/>
        <v>9.027522293881542E-3</v>
      </c>
      <c r="AE42" s="275">
        <f t="shared" si="2"/>
        <v>9.027522293881542E-3</v>
      </c>
      <c r="AF42" s="275">
        <f t="shared" si="2"/>
        <v>9.027522293881542E-3</v>
      </c>
      <c r="AG42" s="275">
        <f t="shared" si="2"/>
        <v>0.96311671094885043</v>
      </c>
      <c r="AH42" s="275">
        <f t="shared" si="2"/>
        <v>-6.2557385194018558E-2</v>
      </c>
      <c r="AI42" s="275">
        <f t="shared" si="2"/>
        <v>-4.912713168906957E-2</v>
      </c>
      <c r="AJ42" s="275">
        <f t="shared" si="2"/>
        <v>-6.2557385194018558E-2</v>
      </c>
      <c r="AK42" s="275">
        <f t="shared" si="2"/>
        <v>-6.2557385194018558E-2</v>
      </c>
      <c r="AL42" s="275">
        <f t="shared" si="2"/>
        <v>-4.912713168906957E-2</v>
      </c>
      <c r="AM42" s="275">
        <f t="shared" si="2"/>
        <v>-4.912713168906957E-2</v>
      </c>
      <c r="AN42" s="275">
        <f t="shared" si="2"/>
        <v>-1.6727759883072086E-2</v>
      </c>
      <c r="AO42" s="275">
        <f t="shared" si="2"/>
        <v>-1.6727759883072086E-2</v>
      </c>
      <c r="AP42" s="267"/>
      <c r="AQ42" s="267"/>
    </row>
    <row r="43" spans="1:43" x14ac:dyDescent="0.3">
      <c r="D43"/>
      <c r="E43" s="88"/>
      <c r="F43" t="s">
        <v>159</v>
      </c>
      <c r="G43" t="s">
        <v>270</v>
      </c>
      <c r="J43" s="199">
        <f t="shared" ref="J43:AO43" si="3">INDEX($J23:$Y23,J$37)</f>
        <v>4.7209162865901506</v>
      </c>
      <c r="K43" s="199">
        <f t="shared" si="3"/>
        <v>0</v>
      </c>
      <c r="L43" s="199">
        <f t="shared" si="3"/>
        <v>8.84551917264527</v>
      </c>
      <c r="M43" s="199">
        <f t="shared" si="3"/>
        <v>8.84551917264527</v>
      </c>
      <c r="N43" s="199">
        <f t="shared" si="3"/>
        <v>8.84551917264527</v>
      </c>
      <c r="O43" s="199">
        <f t="shared" si="3"/>
        <v>8.84551917264527</v>
      </c>
      <c r="P43" s="199">
        <f t="shared" si="3"/>
        <v>8.84551917264527</v>
      </c>
      <c r="Q43" s="199">
        <f t="shared" si="3"/>
        <v>0</v>
      </c>
      <c r="R43" s="199">
        <f t="shared" si="3"/>
        <v>12.488244880854314</v>
      </c>
      <c r="S43" s="199">
        <f t="shared" si="3"/>
        <v>12.488244880854314</v>
      </c>
      <c r="T43" s="199">
        <f t="shared" si="3"/>
        <v>12.488244880854314</v>
      </c>
      <c r="U43" s="199">
        <f t="shared" si="3"/>
        <v>12.488244880854314</v>
      </c>
      <c r="V43" s="199">
        <f t="shared" si="3"/>
        <v>12.488244880854314</v>
      </c>
      <c r="W43" s="199">
        <f t="shared" si="3"/>
        <v>9.7484171632986403</v>
      </c>
      <c r="X43" s="199">
        <f t="shared" si="3"/>
        <v>9.7484171632986403</v>
      </c>
      <c r="Y43" s="199">
        <f t="shared" si="3"/>
        <v>9.7484171632986403</v>
      </c>
      <c r="Z43" s="199">
        <f t="shared" si="3"/>
        <v>9.7484171632986403</v>
      </c>
      <c r="AA43" s="199">
        <f t="shared" si="3"/>
        <v>9.7484171632986403</v>
      </c>
      <c r="AB43" s="199">
        <f t="shared" si="3"/>
        <v>89.995785082793589</v>
      </c>
      <c r="AC43" s="199">
        <f t="shared" si="3"/>
        <v>89.995785082793589</v>
      </c>
      <c r="AD43" s="199">
        <f t="shared" si="3"/>
        <v>89.995785082793589</v>
      </c>
      <c r="AE43" s="199">
        <f t="shared" si="3"/>
        <v>89.995785082793589</v>
      </c>
      <c r="AF43" s="199">
        <f t="shared" si="3"/>
        <v>89.995785082793589</v>
      </c>
      <c r="AG43" s="199">
        <f t="shared" si="3"/>
        <v>0</v>
      </c>
      <c r="AH43" s="199">
        <f t="shared" si="3"/>
        <v>0</v>
      </c>
      <c r="AI43" s="199">
        <f t="shared" si="3"/>
        <v>0</v>
      </c>
      <c r="AJ43" s="199">
        <f t="shared" si="3"/>
        <v>0</v>
      </c>
      <c r="AK43" s="199">
        <f t="shared" si="3"/>
        <v>0</v>
      </c>
      <c r="AL43" s="199">
        <f t="shared" si="3"/>
        <v>0</v>
      </c>
      <c r="AM43" s="199">
        <f t="shared" si="3"/>
        <v>0</v>
      </c>
      <c r="AN43" s="199">
        <f t="shared" si="3"/>
        <v>56.323203629082776</v>
      </c>
      <c r="AO43" s="199">
        <f t="shared" si="3"/>
        <v>56.323203629082776</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4.3379810793048073</v>
      </c>
      <c r="S44" s="199">
        <f t="shared" si="4"/>
        <v>4.3379810793048073</v>
      </c>
      <c r="T44" s="199">
        <f t="shared" si="4"/>
        <v>4.3379810793048073</v>
      </c>
      <c r="U44" s="199">
        <f t="shared" si="4"/>
        <v>4.3379810793048073</v>
      </c>
      <c r="V44" s="199">
        <f t="shared" si="4"/>
        <v>4.3379810793048073</v>
      </c>
      <c r="W44" s="199">
        <f t="shared" si="4"/>
        <v>4.897144183304933</v>
      </c>
      <c r="X44" s="199">
        <f t="shared" si="4"/>
        <v>4.897144183304933</v>
      </c>
      <c r="Y44" s="199">
        <f t="shared" si="4"/>
        <v>4.897144183304933</v>
      </c>
      <c r="Z44" s="199">
        <f t="shared" si="4"/>
        <v>4.897144183304933</v>
      </c>
      <c r="AA44" s="199">
        <f t="shared" si="4"/>
        <v>4.897144183304933</v>
      </c>
      <c r="AB44" s="199">
        <f t="shared" si="4"/>
        <v>5.184787903497317</v>
      </c>
      <c r="AC44" s="199">
        <f t="shared" si="4"/>
        <v>5.184787903497317</v>
      </c>
      <c r="AD44" s="199">
        <f t="shared" si="4"/>
        <v>5.184787903497317</v>
      </c>
      <c r="AE44" s="199">
        <f t="shared" si="4"/>
        <v>5.184787903497317</v>
      </c>
      <c r="AF44" s="199">
        <f t="shared" si="4"/>
        <v>5.184787903497317</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7.8549236543849492</v>
      </c>
      <c r="S45" s="199">
        <f t="shared" si="5"/>
        <v>7.8549236543849492</v>
      </c>
      <c r="T45" s="199">
        <f t="shared" si="5"/>
        <v>7.8549236543849492</v>
      </c>
      <c r="U45" s="199">
        <f t="shared" si="5"/>
        <v>7.8549236543849492</v>
      </c>
      <c r="V45" s="199">
        <f t="shared" si="5"/>
        <v>7.8549236543849492</v>
      </c>
      <c r="W45" s="199">
        <f t="shared" si="5"/>
        <v>6.7662485707310234</v>
      </c>
      <c r="X45" s="199">
        <f t="shared" si="5"/>
        <v>6.7662485707310234</v>
      </c>
      <c r="Y45" s="199">
        <f t="shared" si="5"/>
        <v>6.7662485707310234</v>
      </c>
      <c r="Z45" s="199">
        <f t="shared" si="5"/>
        <v>6.7662485707310234</v>
      </c>
      <c r="AA45" s="199">
        <f t="shared" si="5"/>
        <v>6.7662485707310234</v>
      </c>
      <c r="AB45" s="199">
        <f t="shared" si="5"/>
        <v>6.840016635421672</v>
      </c>
      <c r="AC45" s="199">
        <f t="shared" si="5"/>
        <v>6.840016635421672</v>
      </c>
      <c r="AD45" s="199">
        <f t="shared" si="5"/>
        <v>6.840016635421672</v>
      </c>
      <c r="AE45" s="199">
        <f t="shared" si="5"/>
        <v>6.840016635421672</v>
      </c>
      <c r="AF45" s="199">
        <f t="shared" si="5"/>
        <v>6.840016635421672</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0.21808178761874525</v>
      </c>
      <c r="S46" s="276">
        <f t="shared" si="6"/>
        <v>0.21808178761874525</v>
      </c>
      <c r="T46" s="276">
        <f t="shared" si="6"/>
        <v>0.21808178761874525</v>
      </c>
      <c r="U46" s="276">
        <f t="shared" si="6"/>
        <v>0.21808178761874525</v>
      </c>
      <c r="V46" s="276">
        <f t="shared" si="6"/>
        <v>0.21808178761874525</v>
      </c>
      <c r="W46" s="276">
        <f t="shared" si="6"/>
        <v>0.13269223171545483</v>
      </c>
      <c r="X46" s="276">
        <f t="shared" si="6"/>
        <v>0.13269223171545483</v>
      </c>
      <c r="Y46" s="276">
        <f t="shared" si="6"/>
        <v>0.13269223171545483</v>
      </c>
      <c r="Z46" s="276">
        <f t="shared" si="6"/>
        <v>0.13269223171545483</v>
      </c>
      <c r="AA46" s="276">
        <f t="shared" si="6"/>
        <v>0.13269223171545483</v>
      </c>
      <c r="AB46" s="276">
        <f t="shared" si="6"/>
        <v>5.8701869092401736E-2</v>
      </c>
      <c r="AC46" s="276">
        <f t="shared" si="6"/>
        <v>5.8701869092401736E-2</v>
      </c>
      <c r="AD46" s="276">
        <f t="shared" si="6"/>
        <v>5.8701869092401736E-2</v>
      </c>
      <c r="AE46" s="276">
        <f t="shared" si="6"/>
        <v>5.8701869092401736E-2</v>
      </c>
      <c r="AF46" s="276">
        <f t="shared" si="6"/>
        <v>5.8701869092401736E-2</v>
      </c>
      <c r="AG46" s="276">
        <f t="shared" si="6"/>
        <v>0</v>
      </c>
      <c r="AH46" s="276">
        <f t="shared" si="6"/>
        <v>0</v>
      </c>
      <c r="AI46" s="276">
        <f t="shared" si="6"/>
        <v>0</v>
      </c>
      <c r="AJ46" s="276">
        <f t="shared" si="6"/>
        <v>0.21538700524373328</v>
      </c>
      <c r="AK46" s="276">
        <f t="shared" si="6"/>
        <v>0</v>
      </c>
      <c r="AL46" s="276">
        <f t="shared" si="6"/>
        <v>0.16741946552320358</v>
      </c>
      <c r="AM46" s="276">
        <f t="shared" si="6"/>
        <v>0</v>
      </c>
      <c r="AN46" s="276">
        <f t="shared" si="6"/>
        <v>0.1303488247405111</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9.2538017393323582E-2</v>
      </c>
      <c r="K48" s="199">
        <f t="shared" si="7"/>
        <v>0</v>
      </c>
      <c r="L48" s="199">
        <f t="shared" si="7"/>
        <v>6.7209034716197477E-2</v>
      </c>
      <c r="M48" s="199">
        <f t="shared" si="7"/>
        <v>6.7209034716197477E-2</v>
      </c>
      <c r="N48" s="199">
        <f t="shared" si="7"/>
        <v>6.7209034716197477E-2</v>
      </c>
      <c r="O48" s="199">
        <f t="shared" si="7"/>
        <v>6.7209034716197477E-2</v>
      </c>
      <c r="P48" s="199">
        <f t="shared" si="7"/>
        <v>6.7209034716197477E-2</v>
      </c>
      <c r="Q48" s="199">
        <f t="shared" si="7"/>
        <v>0</v>
      </c>
      <c r="R48" s="199">
        <f t="shared" si="7"/>
        <v>6.7209034716197477E-2</v>
      </c>
      <c r="S48" s="199">
        <f t="shared" si="7"/>
        <v>6.7209034716197477E-2</v>
      </c>
      <c r="T48" s="199">
        <f t="shared" si="7"/>
        <v>6.7209034716197477E-2</v>
      </c>
      <c r="U48" s="199">
        <f t="shared" si="7"/>
        <v>6.7209034716197477E-2</v>
      </c>
      <c r="V48" s="199">
        <f t="shared" si="7"/>
        <v>6.7209034716197477E-2</v>
      </c>
      <c r="W48" s="199">
        <f t="shared" si="7"/>
        <v>6.7209034716197477E-2</v>
      </c>
      <c r="X48" s="199">
        <f t="shared" si="7"/>
        <v>6.7209034716197477E-2</v>
      </c>
      <c r="Y48" s="199">
        <f t="shared" si="7"/>
        <v>6.7209034716197477E-2</v>
      </c>
      <c r="Z48" s="199">
        <f t="shared" si="7"/>
        <v>6.7209034716197477E-2</v>
      </c>
      <c r="AA48" s="199">
        <f t="shared" si="7"/>
        <v>6.7209034716197477E-2</v>
      </c>
      <c r="AB48" s="199">
        <f t="shared" si="7"/>
        <v>6.7209034716197477E-2</v>
      </c>
      <c r="AC48" s="199">
        <f t="shared" si="7"/>
        <v>6.7209034716197477E-2</v>
      </c>
      <c r="AD48" s="199">
        <f t="shared" si="7"/>
        <v>6.7209034716197477E-2</v>
      </c>
      <c r="AE48" s="199">
        <f t="shared" si="7"/>
        <v>6.7209034716197477E-2</v>
      </c>
      <c r="AF48" s="199">
        <f t="shared" si="7"/>
        <v>6.7209034716197477E-2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927789.68137949496</v>
      </c>
      <c r="K53" s="193">
        <f>INDEX('Volume adjustments'!$J$481:$Y$521, K$36 + 1 + $H53*$H$59, K$37)</f>
        <v>79.092618502232185</v>
      </c>
      <c r="L53" s="193">
        <f>INDEX('Volume adjustments'!$J$481:$Y$521, L$36 + 1 + $H53*$H$59, L$37)</f>
        <v>0</v>
      </c>
      <c r="M53" s="193">
        <f>INDEX('Volume adjustments'!$J$481:$Y$521, M$36 + 1 + $H53*$H$59, M$37)</f>
        <v>10628.491564396489</v>
      </c>
      <c r="N53" s="193">
        <f>INDEX('Volume adjustments'!$J$481:$Y$521, N$36 + 1 + $H53*$H$59, N$37)</f>
        <v>44610.641266249353</v>
      </c>
      <c r="O53" s="193">
        <f>INDEX('Volume adjustments'!$J$481:$Y$521, O$36 + 1 + $H53*$H$59, O$37)</f>
        <v>56597.081764218652</v>
      </c>
      <c r="P53" s="193">
        <f>INDEX('Volume adjustments'!$J$481:$Y$521, P$36 + 1 + $H53*$H$59, P$37)</f>
        <v>182451.52555120815</v>
      </c>
      <c r="Q53" s="193">
        <f>INDEX('Volume adjustments'!$J$481:$Y$521, Q$36 + 1 + $H53*$H$59, Q$37)</f>
        <v>127.63198085068298</v>
      </c>
      <c r="R53" s="193">
        <f>INDEX('Volume adjustments'!$J$481:$Y$521, R$36 + 1 + $H53*$H$59, R$37)</f>
        <v>0</v>
      </c>
      <c r="S53" s="193">
        <f>INDEX('Volume adjustments'!$J$481:$Y$521, S$36 + 1 + $H53*$H$59, S$37)</f>
        <v>65016.690041694914</v>
      </c>
      <c r="T53" s="193">
        <f>INDEX('Volume adjustments'!$J$481:$Y$521, T$36 + 1 + $H53*$H$59, T$37)</f>
        <v>97159.393824175495</v>
      </c>
      <c r="U53" s="193">
        <f>INDEX('Volume adjustments'!$J$481:$Y$521, U$36 + 1 + $H53*$H$59, U$37)</f>
        <v>52458.579183819238</v>
      </c>
      <c r="V53" s="193">
        <f>INDEX('Volume adjustments'!$J$481:$Y$521, V$36 + 1 + $H53*$H$59, V$37)</f>
        <v>51598.100592299146</v>
      </c>
      <c r="W53" s="193">
        <f>INDEX('Volume adjustments'!$J$481:$Y$521, W$36 + 1 + $H53*$H$59, W$37)</f>
        <v>0</v>
      </c>
      <c r="X53" s="193">
        <f>INDEX('Volume adjustments'!$J$481:$Y$521, X$36 + 1 + $H53*$H$59, X$37)</f>
        <v>174.48189821436654</v>
      </c>
      <c r="Y53" s="193">
        <f>INDEX('Volume adjustments'!$J$481:$Y$521, Y$36 + 1 + $H53*$H$59, Y$37)</f>
        <v>895.6902589936841</v>
      </c>
      <c r="Z53" s="193">
        <f>INDEX('Volume adjustments'!$J$481:$Y$521, Z$36 + 1 + $H53*$H$59, Z$37)</f>
        <v>1614.7827948687236</v>
      </c>
      <c r="AA53" s="193">
        <f>INDEX('Volume adjustments'!$J$481:$Y$521, AA$36 + 1 + $H53*$H$59, AA$37)</f>
        <v>18576.162108856151</v>
      </c>
      <c r="AB53" s="193">
        <f>INDEX('Volume adjustments'!$J$481:$Y$521, AB$36 + 1 + $H53*$H$59, AB$37)</f>
        <v>0</v>
      </c>
      <c r="AC53" s="193">
        <f>INDEX('Volume adjustments'!$J$481:$Y$521, AC$36 + 1 + $H53*$H$59, AC$37)</f>
        <v>97103.179297242474</v>
      </c>
      <c r="AD53" s="193">
        <f>INDEX('Volume adjustments'!$J$481:$Y$521, AD$36 + 1 + $H53*$H$59, AD$37)</f>
        <v>173218.17547994439</v>
      </c>
      <c r="AE53" s="193">
        <f>INDEX('Volume adjustments'!$J$481:$Y$521, AE$36 + 1 + $H53*$H$59, AE$37)</f>
        <v>94770.736397336892</v>
      </c>
      <c r="AF53" s="193">
        <f>INDEX('Volume adjustments'!$J$481:$Y$521, AF$36 + 1 + $H53*$H$59, AF$37)</f>
        <v>301235.11835419264</v>
      </c>
      <c r="AG53" s="193">
        <f>INDEX('Volume adjustments'!$J$481:$Y$521, AG$36 + 1 + $H53*$H$59, AG$37)</f>
        <v>9663.507546369221</v>
      </c>
      <c r="AH53" s="193">
        <f>INDEX('Volume adjustments'!$J$481:$Y$521, AH$36 + 1 + $H53*$H$59, AH$37)</f>
        <v>125.45917108391521</v>
      </c>
      <c r="AI53" s="193">
        <f>INDEX('Volume adjustments'!$J$481:$Y$521, AI$36 + 1 + $H53*$H$59, AI$37)</f>
        <v>0</v>
      </c>
      <c r="AJ53" s="193">
        <f>INDEX('Volume adjustments'!$J$481:$Y$521, AJ$36 + 1 + $H53*$H$59, AJ$37)</f>
        <v>4280.342572253674</v>
      </c>
      <c r="AK53" s="193">
        <f>INDEX('Volume adjustments'!$J$481:$Y$521, AK$36 + 1 + $H53*$H$59, AK$37)</f>
        <v>0</v>
      </c>
      <c r="AL53" s="193">
        <f>INDEX('Volume adjustments'!$J$481:$Y$521, AL$36 + 1 + $H53*$H$59, AL$37)</f>
        <v>907.20921076491038</v>
      </c>
      <c r="AM53" s="193">
        <f>INDEX('Volume adjustments'!$J$481:$Y$521, AM$36 + 1 + $H53*$H$59, AM$37)</f>
        <v>0</v>
      </c>
      <c r="AN53" s="193">
        <f>INDEX('Volume adjustments'!$J$481:$Y$521, AN$36 + 1 + $H53*$H$59, AN$37)</f>
        <v>81192.371997792652</v>
      </c>
      <c r="AO53" s="193">
        <f>INDEX('Volume adjustments'!$J$481:$Y$521, AO$36 + 1 + $H53*$H$59, AO$37)</f>
        <v>0</v>
      </c>
    </row>
    <row r="54" spans="4:41" x14ac:dyDescent="0.3">
      <c r="D54" s="88"/>
      <c r="F54" t="s">
        <v>157</v>
      </c>
      <c r="G54" t="s">
        <v>207</v>
      </c>
      <c r="H54" s="376">
        <v>1</v>
      </c>
      <c r="J54" s="339">
        <f>INDEX('Volume adjustments'!$J$481:$Y$521, J$36 + 1 + $H54*$H$59, J$37)</f>
        <v>2756277.0104804463</v>
      </c>
      <c r="K54" s="339">
        <f>INDEX('Volume adjustments'!$J$481:$Y$521, K$36 + 1 + $H54*$H$59, K$37)</f>
        <v>3392.6048671577928</v>
      </c>
      <c r="L54" s="339">
        <f>INDEX('Volume adjustments'!$J$481:$Y$521, L$36 + 1 + $H54*$H$59, L$37)</f>
        <v>0</v>
      </c>
      <c r="M54" s="339">
        <f>INDEX('Volume adjustments'!$J$481:$Y$521, M$36 + 1 + $H54*$H$59, M$37)</f>
        <v>43638.727900142854</v>
      </c>
      <c r="N54" s="339">
        <f>INDEX('Volume adjustments'!$J$481:$Y$521, N$36 + 1 + $H54*$H$59, N$37)</f>
        <v>183163.49256840954</v>
      </c>
      <c r="O54" s="339">
        <f>INDEX('Volume adjustments'!$J$481:$Y$521, O$36 + 1 + $H54*$H$59, O$37)</f>
        <v>232377.72134329367</v>
      </c>
      <c r="P54" s="339">
        <f>INDEX('Volume adjustments'!$J$481:$Y$521, P$36 + 1 + $H54*$H$59, P$37)</f>
        <v>749114.06103630201</v>
      </c>
      <c r="Q54" s="339">
        <f>INDEX('Volume adjustments'!$J$481:$Y$521, Q$36 + 1 + $H54*$H$59, Q$37)</f>
        <v>959.76246317801258</v>
      </c>
      <c r="R54" s="339">
        <f>INDEX('Volume adjustments'!$J$481:$Y$521, R$36 + 1 + $H54*$H$59, R$37)</f>
        <v>0</v>
      </c>
      <c r="S54" s="339">
        <f>INDEX('Volume adjustments'!$J$481:$Y$521, S$36 + 1 + $H54*$H$59, S$37)</f>
        <v>248718.97600159163</v>
      </c>
      <c r="T54" s="339">
        <f>INDEX('Volume adjustments'!$J$481:$Y$521, T$36 + 1 + $H54*$H$59, T$37)</f>
        <v>371679.71678329277</v>
      </c>
      <c r="U54" s="339">
        <f>INDEX('Volume adjustments'!$J$481:$Y$521, U$36 + 1 + $H54*$H$59, U$37)</f>
        <v>200678.38102386732</v>
      </c>
      <c r="V54" s="339">
        <f>INDEX('Volume adjustments'!$J$481:$Y$521, V$36 + 1 + $H54*$H$59, V$37)</f>
        <v>197386.65156152588</v>
      </c>
      <c r="W54" s="339">
        <f>INDEX('Volume adjustments'!$J$481:$Y$521, W$36 + 1 + $H54*$H$59, W$37)</f>
        <v>0</v>
      </c>
      <c r="X54" s="339">
        <f>INDEX('Volume adjustments'!$J$481:$Y$521, X$36 + 1 + $H54*$H$59, X$37)</f>
        <v>471.4221611178865</v>
      </c>
      <c r="Y54" s="339">
        <f>INDEX('Volume adjustments'!$J$481:$Y$521, Y$36 + 1 + $H54*$H$59, Y$37)</f>
        <v>2420.0117141565738</v>
      </c>
      <c r="Z54" s="339">
        <f>INDEX('Volume adjustments'!$J$481:$Y$521, Z$36 + 1 + $H54*$H$59, Z$37)</f>
        <v>4362.8846469662894</v>
      </c>
      <c r="AA54" s="339">
        <f>INDEX('Volume adjustments'!$J$481:$Y$521, AA$36 + 1 + $H54*$H$59, AA$37)</f>
        <v>50189.816687311293</v>
      </c>
      <c r="AB54" s="339">
        <f>INDEX('Volume adjustments'!$J$481:$Y$521, AB$36 + 1 + $H54*$H$59, AB$37)</f>
        <v>0</v>
      </c>
      <c r="AC54" s="339">
        <f>INDEX('Volume adjustments'!$J$481:$Y$521, AC$36 + 1 + $H54*$H$59, AC$37)</f>
        <v>375955.18180575245</v>
      </c>
      <c r="AD54" s="339">
        <f>INDEX('Volume adjustments'!$J$481:$Y$521, AD$36 + 1 + $H54*$H$59, AD$37)</f>
        <v>670650.24158763641</v>
      </c>
      <c r="AE54" s="339">
        <f>INDEX('Volume adjustments'!$J$481:$Y$521, AE$36 + 1 + $H54*$H$59, AE$37)</f>
        <v>366924.64335343998</v>
      </c>
      <c r="AF54" s="339">
        <f>INDEX('Volume adjustments'!$J$481:$Y$521, AF$36 + 1 + $H54*$H$59, AF$37)</f>
        <v>1166294.4973249084</v>
      </c>
      <c r="AG54" s="339">
        <f>INDEX('Volume adjustments'!$J$481:$Y$521, AG$36 + 1 + $H54*$H$59, AG$37)</f>
        <v>49161.271548488425</v>
      </c>
      <c r="AH54" s="339">
        <f>INDEX('Volume adjustments'!$J$481:$Y$521, AH$36 + 1 + $H54*$H$59, AH$37)</f>
        <v>675.10681480787537</v>
      </c>
      <c r="AI54" s="339">
        <f>INDEX('Volume adjustments'!$J$481:$Y$521, AI$36 + 1 + $H54*$H$59, AI$37)</f>
        <v>0</v>
      </c>
      <c r="AJ54" s="339">
        <f>INDEX('Volume adjustments'!$J$481:$Y$521, AJ$36 + 1 + $H54*$H$59, AJ$37)</f>
        <v>21435.880022591529</v>
      </c>
      <c r="AK54" s="339">
        <f>INDEX('Volume adjustments'!$J$481:$Y$521, AK$36 + 1 + $H54*$H$59, AK$37)</f>
        <v>0</v>
      </c>
      <c r="AL54" s="339">
        <f>INDEX('Volume adjustments'!$J$481:$Y$521, AL$36 + 1 + $H54*$H$59, AL$37)</f>
        <v>3604.4281560365216</v>
      </c>
      <c r="AM54" s="339">
        <f>INDEX('Volume adjustments'!$J$481:$Y$521, AM$36 + 1 + $H54*$H$59, AM$37)</f>
        <v>0</v>
      </c>
      <c r="AN54" s="339">
        <f>INDEX('Volume adjustments'!$J$481:$Y$521, AN$36 + 1 + $H54*$H$59, AN$37)</f>
        <v>281566.92770225758</v>
      </c>
      <c r="AO54" s="339">
        <f>INDEX('Volume adjustments'!$J$481:$Y$521, AO$36 + 1 + $H54*$H$59, AO$37)</f>
        <v>0</v>
      </c>
    </row>
    <row r="55" spans="4:41" x14ac:dyDescent="0.3">
      <c r="D55" s="88"/>
      <c r="F55" t="s">
        <v>158</v>
      </c>
      <c r="G55" t="s">
        <v>207</v>
      </c>
      <c r="H55" s="376">
        <v>2</v>
      </c>
      <c r="J55" s="339">
        <f>INDEX('Volume adjustments'!$J$481:$Y$521, J$36 + 1 + $H55*$H$59, J$37)</f>
        <v>4559037.4253185922</v>
      </c>
      <c r="K55" s="339">
        <f>INDEX('Volume adjustments'!$J$481:$Y$521, K$36 + 1 + $H55*$H$59, K$37)</f>
        <v>13095.75106613846</v>
      </c>
      <c r="L55" s="339">
        <f>INDEX('Volume adjustments'!$J$481:$Y$521, L$36 + 1 + $H55*$H$59, L$37)</f>
        <v>0</v>
      </c>
      <c r="M55" s="339">
        <f>INDEX('Volume adjustments'!$J$481:$Y$521, M$36 + 1 + $H55*$H$59, M$37)</f>
        <v>44681.021133726092</v>
      </c>
      <c r="N55" s="339">
        <f>INDEX('Volume adjustments'!$J$481:$Y$521, N$36 + 1 + $H55*$H$59, N$37)</f>
        <v>187538.27795125532</v>
      </c>
      <c r="O55" s="339">
        <f>INDEX('Volume adjustments'!$J$481:$Y$521, O$36 + 1 + $H55*$H$59, O$37)</f>
        <v>237927.9685261593</v>
      </c>
      <c r="P55" s="339">
        <f>INDEX('Volume adjustments'!$J$481:$Y$521, P$36 + 1 + $H55*$H$59, P$37)</f>
        <v>767006.34512824158</v>
      </c>
      <c r="Q55" s="339">
        <f>INDEX('Volume adjustments'!$J$481:$Y$521, Q$36 + 1 + $H55*$H$59, Q$37)</f>
        <v>2930.5689204763953</v>
      </c>
      <c r="R55" s="339">
        <f>INDEX('Volume adjustments'!$J$481:$Y$521, R$36 + 1 + $H55*$H$59, R$37)</f>
        <v>0</v>
      </c>
      <c r="S55" s="339">
        <f>INDEX('Volume adjustments'!$J$481:$Y$521, S$36 + 1 + $H55*$H$59, S$37)</f>
        <v>266963.24764430674</v>
      </c>
      <c r="T55" s="339">
        <f>INDEX('Volume adjustments'!$J$481:$Y$521, T$36 + 1 + $H55*$H$59, T$37)</f>
        <v>398943.52200673672</v>
      </c>
      <c r="U55" s="339">
        <f>INDEX('Volume adjustments'!$J$481:$Y$521, U$36 + 1 + $H55*$H$59, U$37)</f>
        <v>215398.7331058745</v>
      </c>
      <c r="V55" s="339">
        <f>INDEX('Volume adjustments'!$J$481:$Y$521, V$36 + 1 + $H55*$H$59, V$37)</f>
        <v>211865.54556320986</v>
      </c>
      <c r="W55" s="339">
        <f>INDEX('Volume adjustments'!$J$481:$Y$521, W$36 + 1 + $H55*$H$59, W$37)</f>
        <v>0</v>
      </c>
      <c r="X55" s="339">
        <f>INDEX('Volume adjustments'!$J$481:$Y$521, X$36 + 1 + $H55*$H$59, X$37)</f>
        <v>497.27854215018442</v>
      </c>
      <c r="Y55" s="339">
        <f>INDEX('Volume adjustments'!$J$481:$Y$521, Y$36 + 1 + $H55*$H$59, Y$37)</f>
        <v>2552.7435841125339</v>
      </c>
      <c r="Z55" s="339">
        <f>INDEX('Volume adjustments'!$J$481:$Y$521, Z$36 + 1 + $H55*$H$59, Z$37)</f>
        <v>4602.1784628624691</v>
      </c>
      <c r="AA55" s="339">
        <f>INDEX('Volume adjustments'!$J$481:$Y$521, AA$36 + 1 + $H55*$H$59, AA$37)</f>
        <v>52942.608412526322</v>
      </c>
      <c r="AB55" s="339">
        <f>INDEX('Volume adjustments'!$J$481:$Y$521, AB$36 + 1 + $H55*$H$59, AB$37)</f>
        <v>0</v>
      </c>
      <c r="AC55" s="339">
        <f>INDEX('Volume adjustments'!$J$481:$Y$521, AC$36 + 1 + $H55*$H$59, AC$37)</f>
        <v>496340.30087725003</v>
      </c>
      <c r="AD55" s="339">
        <f>INDEX('Volume adjustments'!$J$481:$Y$521, AD$36 + 1 + $H55*$H$59, AD$37)</f>
        <v>885400.06575835578</v>
      </c>
      <c r="AE55" s="339">
        <f>INDEX('Volume adjustments'!$J$481:$Y$521, AE$36 + 1 + $H55*$H$59, AE$37)</f>
        <v>484418.08144945611</v>
      </c>
      <c r="AF55" s="339">
        <f>INDEX('Volume adjustments'!$J$481:$Y$521, AF$36 + 1 + $H55*$H$59, AF$37)</f>
        <v>1539755.241391565</v>
      </c>
      <c r="AG55" s="339">
        <f>INDEX('Volume adjustments'!$J$481:$Y$521, AG$36 + 1 + $H55*$H$59, AG$37)</f>
        <v>187842.48249019193</v>
      </c>
      <c r="AH55" s="339">
        <f>INDEX('Volume adjustments'!$J$481:$Y$521, AH$36 + 1 + $H55*$H$59, AH$37)</f>
        <v>332.99565387439389</v>
      </c>
      <c r="AI55" s="339">
        <f>INDEX('Volume adjustments'!$J$481:$Y$521, AI$36 + 1 + $H55*$H$59, AI$37)</f>
        <v>0</v>
      </c>
      <c r="AJ55" s="339">
        <f>INDEX('Volume adjustments'!$J$481:$Y$521, AJ$36 + 1 + $H55*$H$59, AJ$37)</f>
        <v>21484.220834211559</v>
      </c>
      <c r="AK55" s="339">
        <f>INDEX('Volume adjustments'!$J$481:$Y$521, AK$36 + 1 + $H55*$H$59, AK$37)</f>
        <v>0</v>
      </c>
      <c r="AL55" s="339">
        <f>INDEX('Volume adjustments'!$J$481:$Y$521, AL$36 + 1 + $H55*$H$59, AL$37)</f>
        <v>5426.3333985064392</v>
      </c>
      <c r="AM55" s="339">
        <f>INDEX('Volume adjustments'!$J$481:$Y$521, AM$36 + 1 + $H55*$H$59, AM$37)</f>
        <v>0</v>
      </c>
      <c r="AN55" s="339">
        <f>INDEX('Volume adjustments'!$J$481:$Y$521, AN$36 + 1 + $H55*$H$59, AN$37)</f>
        <v>341773.46231736481</v>
      </c>
      <c r="AO55" s="339">
        <f>INDEX('Volume adjustments'!$J$481:$Y$521, AO$36 + 1 + $H55*$H$59, AO$37)</f>
        <v>0</v>
      </c>
    </row>
    <row r="56" spans="4:41" x14ac:dyDescent="0.3">
      <c r="D56" s="88"/>
      <c r="F56" t="s">
        <v>212</v>
      </c>
      <c r="G56" t="s">
        <v>212</v>
      </c>
      <c r="H56" s="376">
        <v>3</v>
      </c>
      <c r="J56" s="339">
        <f>INDEX('Volume adjustments'!$J$481:$Y$521, J$36 + 1 + $H56*$H$59, J$37)</f>
        <v>2371479.419134716</v>
      </c>
      <c r="K56" s="339">
        <f>INDEX('Volume adjustments'!$J$481:$Y$521, K$36 + 1 + $H56*$H$59, K$37)</f>
        <v>0</v>
      </c>
      <c r="L56" s="339">
        <f>INDEX('Volume adjustments'!$J$481:$Y$521, L$36 + 1 + $H56*$H$59, L$37)</f>
        <v>0</v>
      </c>
      <c r="M56" s="339">
        <f>INDEX('Volume adjustments'!$J$481:$Y$521, M$36 + 1 + $H56*$H$59, M$37)</f>
        <v>73738.726119001731</v>
      </c>
      <c r="N56" s="339">
        <f>INDEX('Volume adjustments'!$J$481:$Y$521, N$36 + 1 + $H56*$H$59, N$37)</f>
        <v>55649.75484204961</v>
      </c>
      <c r="O56" s="339">
        <f>INDEX('Volume adjustments'!$J$481:$Y$521, O$36 + 1 + $H56*$H$59, O$37)</f>
        <v>28791.724999743587</v>
      </c>
      <c r="P56" s="339">
        <f>INDEX('Volume adjustments'!$J$481:$Y$521, P$36 + 1 + $H56*$H$59, P$37)</f>
        <v>28783.425878896211</v>
      </c>
      <c r="Q56" s="339">
        <f>INDEX('Volume adjustments'!$J$481:$Y$521, Q$36 + 1 + $H56*$H$59, Q$37)</f>
        <v>0</v>
      </c>
      <c r="R56" s="339">
        <f>INDEX('Volume adjustments'!$J$481:$Y$521, R$36 + 1 + $H56*$H$59, R$37)</f>
        <v>0</v>
      </c>
      <c r="S56" s="339">
        <f>INDEX('Volume adjustments'!$J$481:$Y$521, S$36 + 1 + $H56*$H$59, S$37)</f>
        <v>6631.7065906175112</v>
      </c>
      <c r="T56" s="339">
        <f>INDEX('Volume adjustments'!$J$481:$Y$521, T$36 + 1 + $H56*$H$59, T$37)</f>
        <v>5364.0829559078202</v>
      </c>
      <c r="U56" s="339">
        <f>INDEX('Volume adjustments'!$J$481:$Y$521, U$36 + 1 + $H56*$H$59, U$37)</f>
        <v>1869.6388725985762</v>
      </c>
      <c r="V56" s="339">
        <f>INDEX('Volume adjustments'!$J$481:$Y$521, V$36 + 1 + $H56*$H$59, V$37)</f>
        <v>1178.5932122049981</v>
      </c>
      <c r="W56" s="339">
        <f>INDEX('Volume adjustments'!$J$481:$Y$521, W$36 + 1 + $H56*$H$59, W$37)</f>
        <v>0</v>
      </c>
      <c r="X56" s="339">
        <f>INDEX('Volume adjustments'!$J$481:$Y$521, X$36 + 1 + $H56*$H$59, X$37)</f>
        <v>14.9202180315266</v>
      </c>
      <c r="Y56" s="339">
        <f>INDEX('Volume adjustments'!$J$481:$Y$521, Y$36 + 1 + $H56*$H$59, Y$37)</f>
        <v>35.808523275663838</v>
      </c>
      <c r="Z56" s="339">
        <f>INDEX('Volume adjustments'!$J$481:$Y$521, Z$36 + 1 + $H56*$H$59, Z$37)</f>
        <v>40.284588685121825</v>
      </c>
      <c r="AA56" s="339">
        <f>INDEX('Volume adjustments'!$J$481:$Y$521, AA$36 + 1 + $H56*$H$59, AA$37)</f>
        <v>308.84851325260058</v>
      </c>
      <c r="AB56" s="339">
        <f>INDEX('Volume adjustments'!$J$481:$Y$521, AB$36 + 1 + $H56*$H$59, AB$37)</f>
        <v>0</v>
      </c>
      <c r="AC56" s="339">
        <f>INDEX('Volume adjustments'!$J$481:$Y$521, AC$36 + 1 + $H56*$H$59, AC$37)</f>
        <v>2286.6045369155895</v>
      </c>
      <c r="AD56" s="339">
        <f>INDEX('Volume adjustments'!$J$481:$Y$521, AD$36 + 1 + $H56*$H$59, AD$37)</f>
        <v>1234.3979729275745</v>
      </c>
      <c r="AE56" s="339">
        <f>INDEX('Volume adjustments'!$J$481:$Y$521, AE$36 + 1 + $H56*$H$59, AE$37)</f>
        <v>302.96998340510947</v>
      </c>
      <c r="AF56" s="339">
        <f>INDEX('Volume adjustments'!$J$481:$Y$521, AF$36 + 1 + $H56*$H$59, AF$37)</f>
        <v>312.18190857621073</v>
      </c>
      <c r="AG56" s="339">
        <f>INDEX('Volume adjustments'!$J$481:$Y$521, AG$36 + 1 + $H56*$H$59, AG$37)</f>
        <v>29.475632524712577</v>
      </c>
      <c r="AH56" s="339">
        <f>INDEX('Volume adjustments'!$J$481:$Y$521, AH$36 + 1 + $H56*$H$59, AH$37)</f>
        <v>0</v>
      </c>
      <c r="AI56" s="339">
        <f>INDEX('Volume adjustments'!$J$481:$Y$521, AI$36 + 1 + $H56*$H$59, AI$37)</f>
        <v>0</v>
      </c>
      <c r="AJ56" s="339">
        <f>INDEX('Volume adjustments'!$J$481:$Y$521, AJ$36 + 1 + $H56*$H$59, AJ$37)</f>
        <v>654.93140614185506</v>
      </c>
      <c r="AK56" s="339">
        <f>INDEX('Volume adjustments'!$J$481:$Y$521, AK$36 + 1 + $H56*$H$59, AK$37)</f>
        <v>0</v>
      </c>
      <c r="AL56" s="339">
        <f>INDEX('Volume adjustments'!$J$481:$Y$521, AL$36 + 1 + $H56*$H$59, AL$37)</f>
        <v>27.058064434890188</v>
      </c>
      <c r="AM56" s="339">
        <f>INDEX('Volume adjustments'!$J$481:$Y$521, AM$36 + 1 + $H56*$H$59, AM$37)</f>
        <v>0</v>
      </c>
      <c r="AN56" s="339">
        <f>INDEX('Volume adjustments'!$J$481:$Y$521, AN$36 + 1 + $H56*$H$59, AN$37)</f>
        <v>316.31557457887271</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294530.94489418744</v>
      </c>
      <c r="T57" s="339">
        <f>INDEX('Volume adjustments'!$J$481:$Y$521, T$36 + 1 + $H57*$H$59, T$37)</f>
        <v>621178.55083054793</v>
      </c>
      <c r="U57" s="339">
        <f>INDEX('Volume adjustments'!$J$481:$Y$521, U$36 + 1 + $H57*$H$59, U$37)</f>
        <v>345145.04414669127</v>
      </c>
      <c r="V57" s="339">
        <f>INDEX('Volume adjustments'!$J$481:$Y$521, V$36 + 1 + $H57*$H$59, V$37)</f>
        <v>354174.77784546837</v>
      </c>
      <c r="W57" s="339">
        <f>INDEX('Volume adjustments'!$J$481:$Y$521, W$36 + 1 + $H57*$H$59, W$37)</f>
        <v>0</v>
      </c>
      <c r="X57" s="339">
        <f>INDEX('Volume adjustments'!$J$481:$Y$521, X$36 + 1 + $H57*$H$59, X$37)</f>
        <v>469.33755147255852</v>
      </c>
      <c r="Y57" s="339">
        <f>INDEX('Volume adjustments'!$J$481:$Y$521, Y$36 + 1 + $H57*$H$59, Y$37)</f>
        <v>4674.400038074793</v>
      </c>
      <c r="Z57" s="339">
        <f>INDEX('Volume adjustments'!$J$481:$Y$521, Z$36 + 1 + $H57*$H$59, Z$37)</f>
        <v>8538.1510538983548</v>
      </c>
      <c r="AA57" s="339">
        <f>INDEX('Volume adjustments'!$J$481:$Y$521, AA$36 + 1 + $H57*$H$59, AA$37)</f>
        <v>162581.60291018506</v>
      </c>
      <c r="AB57" s="339">
        <f>INDEX('Volume adjustments'!$J$481:$Y$521, AB$36 + 1 + $H57*$H$59, AB$37)</f>
        <v>0</v>
      </c>
      <c r="AC57" s="339">
        <f>INDEX('Volume adjustments'!$J$481:$Y$521, AC$36 + 1 + $H57*$H$59, AC$37)</f>
        <v>481830.33404461067</v>
      </c>
      <c r="AD57" s="339">
        <f>INDEX('Volume adjustments'!$J$481:$Y$521, AD$36 + 1 + $H57*$H$59, AD$37)</f>
        <v>797561.04424082104</v>
      </c>
      <c r="AE57" s="339">
        <f>INDEX('Volume adjustments'!$J$481:$Y$521, AE$36 + 1 + $H57*$H$59, AE$37)</f>
        <v>416770.78962934914</v>
      </c>
      <c r="AF57" s="339">
        <f>INDEX('Volume adjustments'!$J$481:$Y$521, AF$36 + 1 + $H57*$H$59, AF$37)</f>
        <v>1269833.0188368852</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5868.4378506896592</v>
      </c>
      <c r="T58" s="339">
        <f>INDEX('Volume adjustments'!$J$481:$Y$521, T$36 + 1 + $H58*$H$59, T$37)</f>
        <v>12376.790225014074</v>
      </c>
      <c r="U58" s="339">
        <f>INDEX('Volume adjustments'!$J$481:$Y$521, U$36 + 1 + $H58*$H$59, U$37)</f>
        <v>6876.9081013747455</v>
      </c>
      <c r="V58" s="339">
        <f>INDEX('Volume adjustments'!$J$481:$Y$521, V$36 + 1 + $H58*$H$59, V$37)</f>
        <v>7056.8227485049101</v>
      </c>
      <c r="W58" s="339">
        <f>INDEX('Volume adjustments'!$J$481:$Y$521, W$36 + 1 + $H58*$H$59, W$37)</f>
        <v>0</v>
      </c>
      <c r="X58" s="339">
        <f>INDEX('Volume adjustments'!$J$481:$Y$521, X$36 + 1 + $H58*$H$59, X$37)</f>
        <v>0.84134381716200657</v>
      </c>
      <c r="Y58" s="339">
        <f>INDEX('Volume adjustments'!$J$481:$Y$521, Y$36 + 1 + $H58*$H$59, Y$37)</f>
        <v>8.3794223552683675</v>
      </c>
      <c r="Z58" s="339">
        <f>INDEX('Volume adjustments'!$J$481:$Y$521, Z$36 + 1 + $H58*$H$59, Z$37)</f>
        <v>15.305659171430394</v>
      </c>
      <c r="AA58" s="339">
        <f>INDEX('Volume adjustments'!$J$481:$Y$521, AA$36 + 1 + $H58*$H$59, AA$37)</f>
        <v>291.44701071456973</v>
      </c>
      <c r="AB58" s="339">
        <f>INDEX('Volume adjustments'!$J$481:$Y$521, AB$36 + 1 + $H58*$H$59, AB$37)</f>
        <v>0</v>
      </c>
      <c r="AC58" s="339">
        <f>INDEX('Volume adjustments'!$J$481:$Y$521, AC$36 + 1 + $H58*$H$59, AC$37)</f>
        <v>6229.579817698268</v>
      </c>
      <c r="AD58" s="339">
        <f>INDEX('Volume adjustments'!$J$481:$Y$521, AD$36 + 1 + $H58*$H$59, AD$37)</f>
        <v>10311.659174461533</v>
      </c>
      <c r="AE58" s="339">
        <f>INDEX('Volume adjustments'!$J$481:$Y$521, AE$36 + 1 + $H58*$H$59, AE$37)</f>
        <v>5388.4255851786684</v>
      </c>
      <c r="AF58" s="339">
        <f>INDEX('Volume adjustments'!$J$481:$Y$521, AF$36 + 1 + $H58*$H$59, AF$37)</f>
        <v>16417.659053530493</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71937.439803235116</v>
      </c>
      <c r="T59" s="195">
        <f>INDEX('Volume adjustments'!$J$481:$Y$521, T$36 + 1 + $H59*$H$59, T$37)</f>
        <v>107501.59751385634</v>
      </c>
      <c r="U59" s="195">
        <f>INDEX('Volume adjustments'!$J$481:$Y$521, U$36 + 1 + $H59*$H$59, U$37)</f>
        <v>58042.571527082648</v>
      </c>
      <c r="V59" s="195">
        <f>INDEX('Volume adjustments'!$J$481:$Y$521, V$36 + 1 + $H59*$H$59, V$37)</f>
        <v>57090.498654105679</v>
      </c>
      <c r="W59" s="195">
        <f>INDEX('Volume adjustments'!$J$481:$Y$521, W$36 + 1 + $H59*$H$59, W$37)</f>
        <v>0</v>
      </c>
      <c r="X59" s="195">
        <f>INDEX('Volume adjustments'!$J$481:$Y$521, X$36 + 1 + $H59*$H$59, X$37)</f>
        <v>131.77756588864685</v>
      </c>
      <c r="Y59" s="195">
        <f>INDEX('Volume adjustments'!$J$481:$Y$521, Y$36 + 1 + $H59*$H$59, Y$37)</f>
        <v>676.47064439513781</v>
      </c>
      <c r="Z59" s="195">
        <f>INDEX('Volume adjustments'!$J$481:$Y$521, Z$36 + 1 + $H59*$H$59, Z$37)</f>
        <v>1219.5657447813439</v>
      </c>
      <c r="AA59" s="195">
        <f>INDEX('Volume adjustments'!$J$481:$Y$521, AA$36 + 1 + $H59*$H$59, AA$37)</f>
        <v>14029.658384679467</v>
      </c>
      <c r="AB59" s="195">
        <f>INDEX('Volume adjustments'!$J$481:$Y$521, AB$36 + 1 + $H59*$H$59, AB$37)</f>
        <v>0</v>
      </c>
      <c r="AC59" s="195">
        <f>INDEX('Volume adjustments'!$J$481:$Y$521, AC$36 + 1 + $H59*$H$59, AC$37)</f>
        <v>106399.08143127072</v>
      </c>
      <c r="AD59" s="195">
        <f>INDEX('Volume adjustments'!$J$481:$Y$521, AD$36 + 1 + $H59*$H$59, AD$37)</f>
        <v>189800.7345552498</v>
      </c>
      <c r="AE59" s="195">
        <f>INDEX('Volume adjustments'!$J$481:$Y$521, AE$36 + 1 + $H59*$H$59, AE$37)</f>
        <v>103843.34861348964</v>
      </c>
      <c r="AF59" s="195">
        <f>INDEX('Volume adjustments'!$J$481:$Y$521, AF$36 + 1 + $H59*$H$59, AF$37)</f>
        <v>330073.02252807288</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3611.1971062068542</v>
      </c>
      <c r="AK59" s="195">
        <f>INDEX('Volume adjustments'!$J$481:$Y$521, AK$36 + 1 + $H59*$H$59, AK$37)</f>
        <v>0</v>
      </c>
      <c r="AL59" s="195">
        <f>INDEX('Volume adjustments'!$J$481:$Y$521, AL$36 + 1 + $H59*$H$59, AL$37)</f>
        <v>199.32917063675237</v>
      </c>
      <c r="AM59" s="195">
        <f>INDEX('Volume adjustments'!$J$481:$Y$521, AM$36 + 1 + $H59*$H$59, AM$37)</f>
        <v>0</v>
      </c>
      <c r="AN59" s="195">
        <f>INDEX('Volume adjustments'!$J$481:$Y$521, AN$36 + 1 + $H59*$H$59, AN$37)</f>
        <v>26108.090584296038</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541858875.63598502</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223535.4878586324</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644138.06191657891</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540991202.08620977</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96250270.521748617</v>
      </c>
      <c r="I75" s="129"/>
      <c r="J75" s="322">
        <f t="shared" ref="J75:AO75" si="9">J53 * thousand * J40 / hundred</f>
        <v>55872871.065024942</v>
      </c>
      <c r="K75" s="322">
        <f t="shared" si="9"/>
        <v>4763.0748266134924</v>
      </c>
      <c r="L75" s="322">
        <f t="shared" si="9"/>
        <v>0</v>
      </c>
      <c r="M75" s="322">
        <f t="shared" si="9"/>
        <v>728649.33259406907</v>
      </c>
      <c r="N75" s="322">
        <f t="shared" si="9"/>
        <v>3058337.4685203284</v>
      </c>
      <c r="O75" s="322">
        <f t="shared" si="9"/>
        <v>3880082.6631329739</v>
      </c>
      <c r="P75" s="322">
        <f t="shared" si="9"/>
        <v>12508189.098911552</v>
      </c>
      <c r="Q75" s="322">
        <f t="shared" si="9"/>
        <v>8749.9676789544355</v>
      </c>
      <c r="R75" s="322">
        <f t="shared" si="9"/>
        <v>0</v>
      </c>
      <c r="S75" s="322">
        <f t="shared" si="9"/>
        <v>2773107.4494975293</v>
      </c>
      <c r="T75" s="322">
        <f t="shared" si="9"/>
        <v>4144065.756495737</v>
      </c>
      <c r="U75" s="322">
        <f t="shared" si="9"/>
        <v>2237475.8947496982</v>
      </c>
      <c r="V75" s="322">
        <f t="shared" si="9"/>
        <v>2200774.5555897499</v>
      </c>
      <c r="W75" s="322">
        <f t="shared" si="9"/>
        <v>0</v>
      </c>
      <c r="X75" s="322">
        <f t="shared" si="9"/>
        <v>3292.8313971839211</v>
      </c>
      <c r="Y75" s="322">
        <f t="shared" si="9"/>
        <v>16903.512840871626</v>
      </c>
      <c r="Z75" s="322">
        <f t="shared" si="9"/>
        <v>30474.264327658071</v>
      </c>
      <c r="AA75" s="322">
        <f t="shared" si="9"/>
        <v>350570.2909998679</v>
      </c>
      <c r="AB75" s="322">
        <f t="shared" si="9"/>
        <v>0</v>
      </c>
      <c r="AC75" s="322">
        <f t="shared" si="9"/>
        <v>1246425.2465506354</v>
      </c>
      <c r="AD75" s="322">
        <f t="shared" si="9"/>
        <v>2223444.2645666506</v>
      </c>
      <c r="AE75" s="322">
        <f t="shared" si="9"/>
        <v>1216485.7972182832</v>
      </c>
      <c r="AF75" s="322">
        <f t="shared" si="9"/>
        <v>3866681.3937676786</v>
      </c>
      <c r="AG75" s="322">
        <f t="shared" si="9"/>
        <v>1557128.8771113192</v>
      </c>
      <c r="AH75" s="322">
        <f t="shared" si="9"/>
        <v>-5272.6591921518138</v>
      </c>
      <c r="AI75" s="322">
        <f t="shared" si="9"/>
        <v>0</v>
      </c>
      <c r="AJ75" s="322">
        <f t="shared" si="9"/>
        <v>-179889.50041808109</v>
      </c>
      <c r="AK75" s="322">
        <f t="shared" si="9"/>
        <v>0</v>
      </c>
      <c r="AL75" s="322">
        <f t="shared" si="9"/>
        <v>-31717.061689122442</v>
      </c>
      <c r="AM75" s="322">
        <f t="shared" si="9"/>
        <v>0</v>
      </c>
      <c r="AN75" s="322">
        <f t="shared" si="9"/>
        <v>-1461323.0627543323</v>
      </c>
      <c r="AO75" s="322">
        <f t="shared" si="9"/>
        <v>0</v>
      </c>
    </row>
    <row r="76" spans="2:43" x14ac:dyDescent="0.3">
      <c r="D76" s="88"/>
      <c r="F76" t="s">
        <v>157</v>
      </c>
      <c r="G76" t="s">
        <v>277</v>
      </c>
      <c r="H76" s="89">
        <f t="shared" si="8"/>
        <v>52089961.836367391</v>
      </c>
      <c r="I76" s="63"/>
      <c r="J76" s="215">
        <f t="shared" ref="J76" si="10">J54 * thousand * J41 / hundred</f>
        <v>26223660.470424227</v>
      </c>
      <c r="K76" s="215">
        <f t="shared" ref="K76:AO76" si="11">K54 * thousand * K41 / hundred</f>
        <v>32277.785508629589</v>
      </c>
      <c r="L76" s="215">
        <f t="shared" si="11"/>
        <v>0</v>
      </c>
      <c r="M76" s="215">
        <f t="shared" si="11"/>
        <v>472648.21440031292</v>
      </c>
      <c r="N76" s="215">
        <f t="shared" si="11"/>
        <v>1983831.8363423317</v>
      </c>
      <c r="O76" s="215">
        <f t="shared" si="11"/>
        <v>2516867.9369079797</v>
      </c>
      <c r="P76" s="215">
        <f t="shared" si="11"/>
        <v>8113605.5143765099</v>
      </c>
      <c r="Q76" s="215">
        <f t="shared" si="11"/>
        <v>10395.12461287967</v>
      </c>
      <c r="R76" s="215">
        <f t="shared" si="11"/>
        <v>0</v>
      </c>
      <c r="S76" s="215">
        <f t="shared" si="11"/>
        <v>1719239.9105091989</v>
      </c>
      <c r="T76" s="215">
        <f t="shared" si="11"/>
        <v>2569191.1943884147</v>
      </c>
      <c r="U76" s="215">
        <f t="shared" si="11"/>
        <v>1387165.0944333121</v>
      </c>
      <c r="V76" s="215">
        <f t="shared" si="11"/>
        <v>1364411.4117138234</v>
      </c>
      <c r="W76" s="215">
        <f t="shared" si="11"/>
        <v>0</v>
      </c>
      <c r="X76" s="215">
        <f t="shared" si="11"/>
        <v>1546.4974547159381</v>
      </c>
      <c r="Y76" s="215">
        <f t="shared" si="11"/>
        <v>7938.8333112112959</v>
      </c>
      <c r="Z76" s="215">
        <f t="shared" si="11"/>
        <v>14312.415830755506</v>
      </c>
      <c r="AA76" s="215">
        <f t="shared" si="11"/>
        <v>164647.3801221592</v>
      </c>
      <c r="AB76" s="215">
        <f t="shared" si="11"/>
        <v>0</v>
      </c>
      <c r="AC76" s="215">
        <f t="shared" si="11"/>
        <v>841144.63420949352</v>
      </c>
      <c r="AD76" s="215">
        <f t="shared" si="11"/>
        <v>1500481.6516512486</v>
      </c>
      <c r="AE76" s="215">
        <f t="shared" si="11"/>
        <v>820940.12758000451</v>
      </c>
      <c r="AF76" s="215">
        <f t="shared" si="11"/>
        <v>2609413.0518987696</v>
      </c>
      <c r="AG76" s="215">
        <f t="shared" si="11"/>
        <v>784911.77209290385</v>
      </c>
      <c r="AH76" s="215">
        <f t="shared" si="11"/>
        <v>-4482.4843210204817</v>
      </c>
      <c r="AI76" s="215">
        <f t="shared" si="11"/>
        <v>0</v>
      </c>
      <c r="AJ76" s="215">
        <f t="shared" si="11"/>
        <v>-142327.10143192264</v>
      </c>
      <c r="AK76" s="215">
        <f t="shared" si="11"/>
        <v>0</v>
      </c>
      <c r="AL76" s="215">
        <f t="shared" si="11"/>
        <v>-20218.501106260766</v>
      </c>
      <c r="AM76" s="215">
        <f t="shared" si="11"/>
        <v>0</v>
      </c>
      <c r="AN76" s="215">
        <f t="shared" si="11"/>
        <v>-881640.93454228668</v>
      </c>
      <c r="AO76" s="215">
        <f t="shared" si="11"/>
        <v>0</v>
      </c>
    </row>
    <row r="77" spans="2:43" x14ac:dyDescent="0.3">
      <c r="D77" s="88"/>
      <c r="F77" t="s">
        <v>158</v>
      </c>
      <c r="G77" t="s">
        <v>277</v>
      </c>
      <c r="H77" s="89">
        <f t="shared" si="8"/>
        <v>8047565.8981104465</v>
      </c>
      <c r="I77" s="63"/>
      <c r="J77" s="215">
        <f t="shared" ref="J77" si="12">J55 * thousand * J42 / hundred</f>
        <v>4086729.645453183</v>
      </c>
      <c r="K77" s="215">
        <f t="shared" ref="K77:AO77" si="13">K55 * thousand * K42 / hundred</f>
        <v>11739.055664304668</v>
      </c>
      <c r="L77" s="215">
        <f t="shared" si="13"/>
        <v>0</v>
      </c>
      <c r="M77" s="215">
        <f t="shared" si="13"/>
        <v>45595.43145546782</v>
      </c>
      <c r="N77" s="215">
        <f t="shared" si="13"/>
        <v>191376.30431522432</v>
      </c>
      <c r="O77" s="215">
        <f t="shared" si="13"/>
        <v>242797.2348215784</v>
      </c>
      <c r="P77" s="215">
        <f t="shared" si="13"/>
        <v>782703.35699212807</v>
      </c>
      <c r="Q77" s="215">
        <f t="shared" si="13"/>
        <v>2990.5438807943101</v>
      </c>
      <c r="R77" s="215">
        <f t="shared" si="13"/>
        <v>0</v>
      </c>
      <c r="S77" s="215">
        <f t="shared" si="13"/>
        <v>153760.27340988984</v>
      </c>
      <c r="T77" s="215">
        <f t="shared" si="13"/>
        <v>229775.69219786351</v>
      </c>
      <c r="U77" s="215">
        <f t="shared" si="13"/>
        <v>124061.15218762573</v>
      </c>
      <c r="V77" s="215">
        <f t="shared" si="13"/>
        <v>122026.17588522338</v>
      </c>
      <c r="W77" s="215">
        <f t="shared" si="13"/>
        <v>0</v>
      </c>
      <c r="X77" s="215">
        <f t="shared" si="13"/>
        <v>89.322499033376047</v>
      </c>
      <c r="Y77" s="215">
        <f t="shared" si="13"/>
        <v>458.53061613803669</v>
      </c>
      <c r="Z77" s="215">
        <f t="shared" si="13"/>
        <v>826.65557923129973</v>
      </c>
      <c r="AA77" s="215">
        <f t="shared" si="13"/>
        <v>9509.6926328345016</v>
      </c>
      <c r="AB77" s="215">
        <f t="shared" si="13"/>
        <v>0</v>
      </c>
      <c r="AC77" s="215">
        <f t="shared" si="13"/>
        <v>44807.231315212463</v>
      </c>
      <c r="AD77" s="215">
        <f t="shared" si="13"/>
        <v>79929.688326377393</v>
      </c>
      <c r="AE77" s="215">
        <f t="shared" si="13"/>
        <v>43730.950298442898</v>
      </c>
      <c r="AF77" s="215">
        <f t="shared" si="13"/>
        <v>139001.74768783306</v>
      </c>
      <c r="AG77" s="215">
        <f t="shared" si="13"/>
        <v>1809142.3391242069</v>
      </c>
      <c r="AH77" s="215">
        <f t="shared" si="13"/>
        <v>-208.3133738735454</v>
      </c>
      <c r="AI77" s="215">
        <f t="shared" si="13"/>
        <v>0</v>
      </c>
      <c r="AJ77" s="215">
        <f t="shared" si="13"/>
        <v>-13439.966783191312</v>
      </c>
      <c r="AK77" s="215">
        <f t="shared" si="13"/>
        <v>0</v>
      </c>
      <c r="AL77" s="215">
        <f t="shared" si="13"/>
        <v>-2665.8019545722227</v>
      </c>
      <c r="AM77" s="215">
        <f t="shared" si="13"/>
        <v>0</v>
      </c>
      <c r="AN77" s="215">
        <f t="shared" si="13"/>
        <v>-57171.04412051064</v>
      </c>
      <c r="AO77" s="215">
        <f t="shared" si="13"/>
        <v>0</v>
      </c>
    </row>
    <row r="78" spans="2:43" x14ac:dyDescent="0.3">
      <c r="D78" s="88"/>
      <c r="F78" t="s">
        <v>159</v>
      </c>
      <c r="G78" t="s">
        <v>277</v>
      </c>
      <c r="H78" s="89">
        <f t="shared" si="8"/>
        <v>49023770.567328833</v>
      </c>
      <c r="I78" s="63"/>
      <c r="J78" s="322">
        <f t="shared" ref="J78" si="14">J56 * J43 * days_in_year / hundred</f>
        <v>40863778.717838474</v>
      </c>
      <c r="K78" s="322">
        <f t="shared" ref="K78:AO78" si="15">K56 * K43 * days_in_year / hundred</f>
        <v>0</v>
      </c>
      <c r="L78" s="322">
        <f t="shared" si="15"/>
        <v>0</v>
      </c>
      <c r="M78" s="322">
        <f t="shared" si="15"/>
        <v>2380739.2021300495</v>
      </c>
      <c r="N78" s="322">
        <f t="shared" si="15"/>
        <v>1796716.0529405093</v>
      </c>
      <c r="O78" s="322">
        <f t="shared" si="15"/>
        <v>929573.80757048144</v>
      </c>
      <c r="P78" s="322">
        <f t="shared" si="15"/>
        <v>929305.86095159512</v>
      </c>
      <c r="Q78" s="322">
        <f t="shared" si="15"/>
        <v>0</v>
      </c>
      <c r="R78" s="322">
        <f t="shared" si="15"/>
        <v>0</v>
      </c>
      <c r="S78" s="322">
        <f t="shared" si="15"/>
        <v>302287.07196786534</v>
      </c>
      <c r="T78" s="322">
        <f t="shared" si="15"/>
        <v>244506.13252826704</v>
      </c>
      <c r="U78" s="322">
        <f t="shared" si="15"/>
        <v>85222.054491180199</v>
      </c>
      <c r="V78" s="322">
        <f t="shared" si="15"/>
        <v>53722.746368589789</v>
      </c>
      <c r="W78" s="322">
        <f t="shared" si="15"/>
        <v>0</v>
      </c>
      <c r="X78" s="322">
        <f t="shared" si="15"/>
        <v>530.88705981622491</v>
      </c>
      <c r="Y78" s="322">
        <f t="shared" si="15"/>
        <v>1274.1289435589397</v>
      </c>
      <c r="Z78" s="322">
        <f t="shared" si="15"/>
        <v>1433.3950615038077</v>
      </c>
      <c r="AA78" s="322">
        <f t="shared" si="15"/>
        <v>10989.362138195855</v>
      </c>
      <c r="AB78" s="322">
        <f t="shared" si="15"/>
        <v>0</v>
      </c>
      <c r="AC78" s="322">
        <f t="shared" si="15"/>
        <v>751114.41222862585</v>
      </c>
      <c r="AD78" s="322">
        <f t="shared" si="15"/>
        <v>405480.74357552512</v>
      </c>
      <c r="AE78" s="322">
        <f t="shared" si="15"/>
        <v>99520.978522682766</v>
      </c>
      <c r="AF78" s="322">
        <f t="shared" si="15"/>
        <v>102546.95422100756</v>
      </c>
      <c r="AG78" s="322">
        <f t="shared" si="15"/>
        <v>0</v>
      </c>
      <c r="AH78" s="322">
        <f t="shared" si="15"/>
        <v>0</v>
      </c>
      <c r="AI78" s="322">
        <f t="shared" si="15"/>
        <v>0</v>
      </c>
      <c r="AJ78" s="322">
        <f t="shared" si="15"/>
        <v>0</v>
      </c>
      <c r="AK78" s="322">
        <f t="shared" si="15"/>
        <v>0</v>
      </c>
      <c r="AL78" s="322">
        <f t="shared" si="15"/>
        <v>0</v>
      </c>
      <c r="AM78" s="322">
        <f t="shared" si="15"/>
        <v>0</v>
      </c>
      <c r="AN78" s="322">
        <f t="shared" si="15"/>
        <v>65028.058790905008</v>
      </c>
      <c r="AO78" s="322">
        <f t="shared" si="15"/>
        <v>0</v>
      </c>
    </row>
    <row r="79" spans="2:43" x14ac:dyDescent="0.3">
      <c r="D79" s="88"/>
      <c r="F79" t="s">
        <v>736</v>
      </c>
      <c r="G79" t="s">
        <v>277</v>
      </c>
      <c r="H79" s="89">
        <f t="shared" si="8"/>
        <v>84852317.67263779</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4663494.2817057446</v>
      </c>
      <c r="T79" s="401">
        <f t="shared" si="17"/>
        <v>9835511.9213610701</v>
      </c>
      <c r="U79" s="401">
        <f t="shared" si="17"/>
        <v>5464899.2496032175</v>
      </c>
      <c r="V79" s="401">
        <f t="shared" si="17"/>
        <v>5607872.7204712816</v>
      </c>
      <c r="W79" s="401">
        <f t="shared" si="17"/>
        <v>0</v>
      </c>
      <c r="X79" s="401">
        <f t="shared" si="17"/>
        <v>8389.2098597315307</v>
      </c>
      <c r="Y79" s="401">
        <f t="shared" si="17"/>
        <v>83552.919992678901</v>
      </c>
      <c r="Z79" s="401">
        <f t="shared" si="17"/>
        <v>152615.83220968684</v>
      </c>
      <c r="AA79" s="401">
        <f t="shared" si="17"/>
        <v>2906077.2611646187</v>
      </c>
      <c r="AB79" s="401">
        <f t="shared" si="17"/>
        <v>0</v>
      </c>
      <c r="AC79" s="401">
        <f t="shared" si="17"/>
        <v>9118386.5193478763</v>
      </c>
      <c r="AD79" s="401">
        <f t="shared" si="17"/>
        <v>15093424.718853816</v>
      </c>
      <c r="AE79" s="401">
        <f t="shared" si="17"/>
        <v>7887168.7423946522</v>
      </c>
      <c r="AF79" s="401">
        <f t="shared" si="17"/>
        <v>24030924.295673415</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1887771.0648263104</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168250.87919999615</v>
      </c>
      <c r="T80" s="323">
        <f t="shared" si="19"/>
        <v>354848.40940895566</v>
      </c>
      <c r="U80" s="323">
        <f t="shared" si="19"/>
        <v>197164.19661799792</v>
      </c>
      <c r="V80" s="323">
        <f t="shared" si="19"/>
        <v>202322.43435192056</v>
      </c>
      <c r="W80" s="323">
        <f t="shared" si="19"/>
        <v>0</v>
      </c>
      <c r="X80" s="323">
        <f t="shared" si="19"/>
        <v>20.778506111335208</v>
      </c>
      <c r="Y80" s="323">
        <f t="shared" si="19"/>
        <v>206.94497905233453</v>
      </c>
      <c r="Z80" s="323">
        <f t="shared" si="19"/>
        <v>378.00091489867287</v>
      </c>
      <c r="AA80" s="323">
        <f t="shared" si="19"/>
        <v>7197.8106568731964</v>
      </c>
      <c r="AB80" s="323">
        <f t="shared" si="19"/>
        <v>0</v>
      </c>
      <c r="AC80" s="323">
        <f t="shared" si="19"/>
        <v>155528.06798431289</v>
      </c>
      <c r="AD80" s="323">
        <f t="shared" si="19"/>
        <v>257441.50906622119</v>
      </c>
      <c r="AE80" s="323">
        <f t="shared" si="19"/>
        <v>134527.76034094155</v>
      </c>
      <c r="AF80" s="323">
        <f t="shared" si="19"/>
        <v>409884.27279902878</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1134450.3390249591</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156882.45469005391</v>
      </c>
      <c r="T81" s="323">
        <f t="shared" si="21"/>
        <v>234441.40557692651</v>
      </c>
      <c r="U81" s="323">
        <f t="shared" si="21"/>
        <v>126580.27756615067</v>
      </c>
      <c r="V81" s="323">
        <f t="shared" si="21"/>
        <v>124503.98002532937</v>
      </c>
      <c r="W81" s="323">
        <f t="shared" si="21"/>
        <v>0</v>
      </c>
      <c r="X81" s="323">
        <f t="shared" si="21"/>
        <v>174.85859307794945</v>
      </c>
      <c r="Y81" s="323">
        <f t="shared" si="21"/>
        <v>897.62399494782676</v>
      </c>
      <c r="Z81" s="323">
        <f t="shared" si="21"/>
        <v>1618.2690039875733</v>
      </c>
      <c r="AA81" s="323">
        <f t="shared" si="21"/>
        <v>18616.266812685615</v>
      </c>
      <c r="AB81" s="323">
        <f t="shared" si="21"/>
        <v>0</v>
      </c>
      <c r="AC81" s="323">
        <f t="shared" si="21"/>
        <v>62458.249497302466</v>
      </c>
      <c r="AD81" s="323">
        <f t="shared" si="21"/>
        <v>111416.57873503964</v>
      </c>
      <c r="AE81" s="323">
        <f t="shared" si="21"/>
        <v>60957.986564257058</v>
      </c>
      <c r="AF81" s="323">
        <f t="shared" si="21"/>
        <v>193759.03359376304</v>
      </c>
      <c r="AG81" s="323">
        <f t="shared" si="21"/>
        <v>0</v>
      </c>
      <c r="AH81" s="323">
        <f t="shared" si="21"/>
        <v>0</v>
      </c>
      <c r="AI81" s="323">
        <f t="shared" si="21"/>
        <v>0</v>
      </c>
      <c r="AJ81" s="323">
        <f t="shared" si="21"/>
        <v>7778.0493005073013</v>
      </c>
      <c r="AK81" s="323">
        <f t="shared" si="21"/>
        <v>0</v>
      </c>
      <c r="AL81" s="323">
        <f t="shared" si="21"/>
        <v>333.71583211188522</v>
      </c>
      <c r="AM81" s="323">
        <f t="shared" si="21"/>
        <v>0</v>
      </c>
      <c r="AN81" s="323">
        <f t="shared" si="21"/>
        <v>34031.58923881792</v>
      </c>
      <c r="AO81" s="323">
        <f t="shared" si="21"/>
        <v>0</v>
      </c>
    </row>
    <row r="82" spans="1:43" x14ac:dyDescent="0.3">
      <c r="D82"/>
      <c r="E82" s="29"/>
      <c r="F82" s="108" t="s">
        <v>100</v>
      </c>
      <c r="G82" s="152" t="s">
        <v>277</v>
      </c>
      <c r="H82" s="167">
        <f t="shared" si="8"/>
        <v>293286107.90004432</v>
      </c>
      <c r="I82" s="168"/>
      <c r="J82" s="216">
        <f t="shared" ref="J82" si="22">SUM(J75:J81)</f>
        <v>127047039.89874083</v>
      </c>
      <c r="K82" s="216">
        <f t="shared" ref="K82:AO82" si="23">SUM(K75:K81)</f>
        <v>48779.915999547746</v>
      </c>
      <c r="L82" s="216">
        <f t="shared" si="23"/>
        <v>0</v>
      </c>
      <c r="M82" s="216">
        <f t="shared" si="23"/>
        <v>3627632.1805798993</v>
      </c>
      <c r="N82" s="216">
        <f t="shared" si="23"/>
        <v>7030261.6621183939</v>
      </c>
      <c r="O82" s="216">
        <f t="shared" si="23"/>
        <v>7569321.6424330138</v>
      </c>
      <c r="P82" s="216">
        <f t="shared" si="23"/>
        <v>22333803.831231784</v>
      </c>
      <c r="Q82" s="216">
        <f t="shared" si="23"/>
        <v>22135.636172628416</v>
      </c>
      <c r="R82" s="216">
        <f t="shared" si="23"/>
        <v>0</v>
      </c>
      <c r="S82" s="216">
        <f t="shared" si="23"/>
        <v>9937022.3209802788</v>
      </c>
      <c r="T82" s="216">
        <f t="shared" si="23"/>
        <v>17612340.511957236</v>
      </c>
      <c r="U82" s="216">
        <f t="shared" si="23"/>
        <v>9622567.9196491819</v>
      </c>
      <c r="V82" s="216">
        <f t="shared" si="23"/>
        <v>9675634.0244059172</v>
      </c>
      <c r="W82" s="216">
        <f t="shared" si="23"/>
        <v>0</v>
      </c>
      <c r="X82" s="216">
        <f t="shared" si="23"/>
        <v>14044.385369670277</v>
      </c>
      <c r="Y82" s="216">
        <f t="shared" si="23"/>
        <v>111232.49467845897</v>
      </c>
      <c r="Z82" s="216">
        <f t="shared" si="23"/>
        <v>201658.83292772176</v>
      </c>
      <c r="AA82" s="216">
        <f t="shared" si="23"/>
        <v>3467608.0645272345</v>
      </c>
      <c r="AB82" s="216">
        <f t="shared" si="23"/>
        <v>0</v>
      </c>
      <c r="AC82" s="216">
        <f t="shared" si="23"/>
        <v>12219864.361133458</v>
      </c>
      <c r="AD82" s="216">
        <f t="shared" si="23"/>
        <v>19671619.154774878</v>
      </c>
      <c r="AE82" s="216">
        <f t="shared" si="23"/>
        <v>10263332.342919264</v>
      </c>
      <c r="AF82" s="216">
        <f t="shared" si="23"/>
        <v>31352210.749641497</v>
      </c>
      <c r="AG82" s="216">
        <f t="shared" si="23"/>
        <v>4151182.9883284299</v>
      </c>
      <c r="AH82" s="216">
        <f t="shared" si="23"/>
        <v>-9963.4568870458406</v>
      </c>
      <c r="AI82" s="216">
        <f t="shared" si="23"/>
        <v>0</v>
      </c>
      <c r="AJ82" s="216">
        <f t="shared" si="23"/>
        <v>-327878.51933268772</v>
      </c>
      <c r="AK82" s="216">
        <f t="shared" si="23"/>
        <v>0</v>
      </c>
      <c r="AL82" s="216">
        <f t="shared" si="23"/>
        <v>-54267.648917843544</v>
      </c>
      <c r="AM82" s="216">
        <f t="shared" si="23"/>
        <v>0</v>
      </c>
      <c r="AN82" s="216">
        <f t="shared" si="23"/>
        <v>-2301075.3933874071</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247705094.18616545</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2371479.419134716</v>
      </c>
      <c r="K114" s="360"/>
      <c r="L114" s="360"/>
      <c r="M114" s="361">
        <f t="shared" ref="M114:P121" si="51">SUMIF($J104:$AO104, M104, $J$56:$AO$56)</f>
        <v>73738.726119001731</v>
      </c>
      <c r="N114" s="361">
        <f t="shared" si="51"/>
        <v>55649.75484204961</v>
      </c>
      <c r="O114" s="361">
        <f t="shared" si="51"/>
        <v>28791.724999743587</v>
      </c>
      <c r="P114" s="361">
        <f t="shared" si="51"/>
        <v>28783.425878896211</v>
      </c>
      <c r="Q114" s="360"/>
      <c r="R114" s="360"/>
      <c r="S114" s="361">
        <f t="shared" ref="S114:V121" si="52">SUMIF($J104:$AO104, S104, $J$56:$AO$56)</f>
        <v>6646.6268086490381</v>
      </c>
      <c r="T114" s="361">
        <f t="shared" si="52"/>
        <v>5399.8914791834841</v>
      </c>
      <c r="U114" s="361">
        <f t="shared" si="52"/>
        <v>1909.9234612836981</v>
      </c>
      <c r="V114" s="361">
        <f t="shared" si="52"/>
        <v>1487.4417254575987</v>
      </c>
      <c r="W114" s="360"/>
      <c r="X114" s="361">
        <f t="shared" ref="X114:AA121" si="53">SUMIF($J104:$AO104, X104, $J$56:$AO$56)</f>
        <v>6646.6268086490381</v>
      </c>
      <c r="Y114" s="361">
        <f t="shared" si="53"/>
        <v>5399.8914791834841</v>
      </c>
      <c r="Z114" s="361">
        <f t="shared" si="53"/>
        <v>1909.9234612836981</v>
      </c>
      <c r="AA114" s="361">
        <f t="shared" si="53"/>
        <v>1487.4417254575987</v>
      </c>
      <c r="AB114" s="360"/>
      <c r="AC114" s="361">
        <f t="shared" ref="AC114:AG121" si="54">SUMIF($J104:$AO104, AC104, $J$56:$AO$56)</f>
        <v>2286.6045369155895</v>
      </c>
      <c r="AD114" s="361">
        <f t="shared" si="54"/>
        <v>1234.3979729275745</v>
      </c>
      <c r="AE114" s="361">
        <f t="shared" si="54"/>
        <v>302.96998340510947</v>
      </c>
      <c r="AF114" s="361">
        <f t="shared" si="54"/>
        <v>312.18190857621073</v>
      </c>
      <c r="AG114" s="361">
        <f t="shared" si="54"/>
        <v>29.475632524712577</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2371479.419134716</v>
      </c>
      <c r="K115" s="356"/>
      <c r="L115" s="356"/>
      <c r="M115" s="362">
        <f t="shared" si="51"/>
        <v>129388.48096105133</v>
      </c>
      <c r="N115" s="362">
        <f t="shared" si="51"/>
        <v>129388.48096105133</v>
      </c>
      <c r="O115" s="362">
        <f t="shared" si="51"/>
        <v>28791.724999743587</v>
      </c>
      <c r="P115" s="362">
        <f t="shared" si="51"/>
        <v>28783.425878896211</v>
      </c>
      <c r="Q115" s="356"/>
      <c r="R115" s="356"/>
      <c r="S115" s="362">
        <f t="shared" si="52"/>
        <v>12046.518287832521</v>
      </c>
      <c r="T115" s="362">
        <f t="shared" si="52"/>
        <v>12046.518287832521</v>
      </c>
      <c r="U115" s="362">
        <f t="shared" si="52"/>
        <v>1909.9234612836981</v>
      </c>
      <c r="V115" s="362">
        <f t="shared" si="52"/>
        <v>1487.4417254575987</v>
      </c>
      <c r="W115" s="356"/>
      <c r="X115" s="362">
        <f t="shared" si="53"/>
        <v>12046.518287832521</v>
      </c>
      <c r="Y115" s="362">
        <f t="shared" si="53"/>
        <v>12046.518287832521</v>
      </c>
      <c r="Z115" s="362">
        <f t="shared" si="53"/>
        <v>1909.9234612836981</v>
      </c>
      <c r="AA115" s="362">
        <f t="shared" si="53"/>
        <v>1487.4417254575987</v>
      </c>
      <c r="AB115" s="356"/>
      <c r="AC115" s="362">
        <f t="shared" si="54"/>
        <v>3521.0025098431643</v>
      </c>
      <c r="AD115" s="362">
        <f t="shared" si="54"/>
        <v>3521.0025098431643</v>
      </c>
      <c r="AE115" s="362">
        <f t="shared" si="54"/>
        <v>302.96998340510947</v>
      </c>
      <c r="AF115" s="362">
        <f t="shared" si="54"/>
        <v>312.18190857621073</v>
      </c>
      <c r="AG115" s="362">
        <f t="shared" si="54"/>
        <v>29.475632524712577</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2371479.419134716</v>
      </c>
      <c r="K116" s="356"/>
      <c r="L116" s="356"/>
      <c r="M116" s="362">
        <f t="shared" si="51"/>
        <v>73738.726119001731</v>
      </c>
      <c r="N116" s="362">
        <f t="shared" si="51"/>
        <v>84441.479841793189</v>
      </c>
      <c r="O116" s="362">
        <f t="shared" si="51"/>
        <v>84441.479841793189</v>
      </c>
      <c r="P116" s="362">
        <f t="shared" si="51"/>
        <v>28783.425878896211</v>
      </c>
      <c r="Q116" s="356"/>
      <c r="R116" s="356"/>
      <c r="S116" s="362">
        <f t="shared" si="52"/>
        <v>6646.6268086490381</v>
      </c>
      <c r="T116" s="362">
        <f t="shared" si="52"/>
        <v>7309.8149404671822</v>
      </c>
      <c r="U116" s="362">
        <f t="shared" si="52"/>
        <v>7309.8149404671822</v>
      </c>
      <c r="V116" s="362">
        <f t="shared" si="52"/>
        <v>1487.4417254575987</v>
      </c>
      <c r="W116" s="356"/>
      <c r="X116" s="362">
        <f t="shared" si="53"/>
        <v>6646.6268086490381</v>
      </c>
      <c r="Y116" s="362">
        <f t="shared" si="53"/>
        <v>7309.8149404671822</v>
      </c>
      <c r="Z116" s="362">
        <f t="shared" si="53"/>
        <v>7309.8149404671822</v>
      </c>
      <c r="AA116" s="362">
        <f t="shared" si="53"/>
        <v>1487.4417254575987</v>
      </c>
      <c r="AB116" s="356"/>
      <c r="AC116" s="362">
        <f t="shared" si="54"/>
        <v>2286.6045369155895</v>
      </c>
      <c r="AD116" s="362">
        <f t="shared" si="54"/>
        <v>1537.3679563326841</v>
      </c>
      <c r="AE116" s="362">
        <f t="shared" si="54"/>
        <v>1537.3679563326841</v>
      </c>
      <c r="AF116" s="362">
        <f t="shared" si="54"/>
        <v>312.18190857621073</v>
      </c>
      <c r="AG116" s="362">
        <f t="shared" si="54"/>
        <v>29.475632524712577</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2371479.419134716</v>
      </c>
      <c r="K117" s="356"/>
      <c r="L117" s="356"/>
      <c r="M117" s="362">
        <f t="shared" si="51"/>
        <v>73738.726119001731</v>
      </c>
      <c r="N117" s="362">
        <f t="shared" si="51"/>
        <v>55649.75484204961</v>
      </c>
      <c r="O117" s="362">
        <f t="shared" si="51"/>
        <v>57575.150878639797</v>
      </c>
      <c r="P117" s="362">
        <f t="shared" si="51"/>
        <v>57575.150878639797</v>
      </c>
      <c r="Q117" s="356"/>
      <c r="R117" s="356"/>
      <c r="S117" s="362">
        <f t="shared" si="52"/>
        <v>6646.6268086490381</v>
      </c>
      <c r="T117" s="362">
        <f t="shared" si="52"/>
        <v>5399.8914791834841</v>
      </c>
      <c r="U117" s="362">
        <f t="shared" si="52"/>
        <v>3397.3651867412968</v>
      </c>
      <c r="V117" s="362">
        <f t="shared" si="52"/>
        <v>3397.3651867412968</v>
      </c>
      <c r="W117" s="356"/>
      <c r="X117" s="362">
        <f t="shared" si="53"/>
        <v>6646.6268086490381</v>
      </c>
      <c r="Y117" s="362">
        <f t="shared" si="53"/>
        <v>5399.8914791834841</v>
      </c>
      <c r="Z117" s="362">
        <f t="shared" si="53"/>
        <v>3397.3651867412968</v>
      </c>
      <c r="AA117" s="362">
        <f t="shared" si="53"/>
        <v>3397.3651867412968</v>
      </c>
      <c r="AB117" s="356"/>
      <c r="AC117" s="362">
        <f t="shared" si="54"/>
        <v>2286.6045369155895</v>
      </c>
      <c r="AD117" s="362">
        <f t="shared" si="54"/>
        <v>1234.3979729275745</v>
      </c>
      <c r="AE117" s="362">
        <f t="shared" si="54"/>
        <v>615.1518919813202</v>
      </c>
      <c r="AF117" s="362">
        <f t="shared" si="54"/>
        <v>615.1518919813202</v>
      </c>
      <c r="AG117" s="362">
        <f t="shared" si="54"/>
        <v>29.475632524712577</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2371479.419134716</v>
      </c>
      <c r="K118" s="356"/>
      <c r="L118" s="356"/>
      <c r="M118" s="362">
        <f t="shared" si="51"/>
        <v>129388.48096105133</v>
      </c>
      <c r="N118" s="362">
        <f t="shared" si="51"/>
        <v>129388.48096105133</v>
      </c>
      <c r="O118" s="362">
        <f t="shared" si="51"/>
        <v>57575.150878639797</v>
      </c>
      <c r="P118" s="362">
        <f t="shared" si="51"/>
        <v>57575.150878639797</v>
      </c>
      <c r="Q118" s="356"/>
      <c r="R118" s="356"/>
      <c r="S118" s="362">
        <f t="shared" si="52"/>
        <v>12046.518287832521</v>
      </c>
      <c r="T118" s="362">
        <f t="shared" si="52"/>
        <v>12046.518287832521</v>
      </c>
      <c r="U118" s="362">
        <f t="shared" si="52"/>
        <v>3397.3651867412968</v>
      </c>
      <c r="V118" s="362">
        <f t="shared" si="52"/>
        <v>3397.3651867412968</v>
      </c>
      <c r="W118" s="356"/>
      <c r="X118" s="362">
        <f t="shared" si="53"/>
        <v>12046.518287832521</v>
      </c>
      <c r="Y118" s="362">
        <f t="shared" si="53"/>
        <v>12046.518287832521</v>
      </c>
      <c r="Z118" s="362">
        <f t="shared" si="53"/>
        <v>3397.3651867412968</v>
      </c>
      <c r="AA118" s="362">
        <f t="shared" si="53"/>
        <v>3397.3651867412968</v>
      </c>
      <c r="AB118" s="356"/>
      <c r="AC118" s="362">
        <f t="shared" si="54"/>
        <v>3521.0025098431643</v>
      </c>
      <c r="AD118" s="362">
        <f t="shared" si="54"/>
        <v>3521.0025098431643</v>
      </c>
      <c r="AE118" s="362">
        <f t="shared" si="54"/>
        <v>615.1518919813202</v>
      </c>
      <c r="AF118" s="362">
        <f t="shared" si="54"/>
        <v>615.1518919813202</v>
      </c>
      <c r="AG118" s="362">
        <f t="shared" si="54"/>
        <v>29.475632524712577</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2371479.419134716</v>
      </c>
      <c r="K119" s="356"/>
      <c r="L119" s="356"/>
      <c r="M119" s="362">
        <f t="shared" si="51"/>
        <v>158180.20596079493</v>
      </c>
      <c r="N119" s="362">
        <f t="shared" si="51"/>
        <v>158180.20596079493</v>
      </c>
      <c r="O119" s="362">
        <f t="shared" si="51"/>
        <v>158180.20596079493</v>
      </c>
      <c r="P119" s="362">
        <f t="shared" si="51"/>
        <v>28783.425878896211</v>
      </c>
      <c r="Q119" s="356"/>
      <c r="R119" s="356"/>
      <c r="S119" s="362">
        <f t="shared" si="52"/>
        <v>13956.441749116218</v>
      </c>
      <c r="T119" s="362">
        <f t="shared" si="52"/>
        <v>13956.441749116218</v>
      </c>
      <c r="U119" s="362">
        <f t="shared" si="52"/>
        <v>13956.441749116218</v>
      </c>
      <c r="V119" s="362">
        <f t="shared" si="52"/>
        <v>1487.4417254575987</v>
      </c>
      <c r="W119" s="356"/>
      <c r="X119" s="362">
        <f t="shared" si="53"/>
        <v>13956.441749116218</v>
      </c>
      <c r="Y119" s="362">
        <f t="shared" si="53"/>
        <v>13956.441749116218</v>
      </c>
      <c r="Z119" s="362">
        <f t="shared" si="53"/>
        <v>13956.441749116218</v>
      </c>
      <c r="AA119" s="362">
        <f t="shared" si="53"/>
        <v>1487.4417254575987</v>
      </c>
      <c r="AB119" s="356"/>
      <c r="AC119" s="362">
        <f t="shared" si="54"/>
        <v>3823.9724932482736</v>
      </c>
      <c r="AD119" s="362">
        <f t="shared" si="54"/>
        <v>3823.9724932482736</v>
      </c>
      <c r="AE119" s="362">
        <f t="shared" si="54"/>
        <v>3823.9724932482736</v>
      </c>
      <c r="AF119" s="362">
        <f t="shared" si="54"/>
        <v>312.18190857621073</v>
      </c>
      <c r="AG119" s="362">
        <f t="shared" si="54"/>
        <v>29.475632524712577</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2371479.419134716</v>
      </c>
      <c r="K120" s="356"/>
      <c r="L120" s="356"/>
      <c r="M120" s="362">
        <f t="shared" si="51"/>
        <v>73738.726119001731</v>
      </c>
      <c r="N120" s="362">
        <f t="shared" si="51"/>
        <v>113224.90572068939</v>
      </c>
      <c r="O120" s="362">
        <f t="shared" si="51"/>
        <v>113224.90572068939</v>
      </c>
      <c r="P120" s="362">
        <f t="shared" si="51"/>
        <v>113224.90572068939</v>
      </c>
      <c r="Q120" s="356"/>
      <c r="R120" s="356"/>
      <c r="S120" s="362">
        <f t="shared" si="52"/>
        <v>6646.6268086490381</v>
      </c>
      <c r="T120" s="362">
        <f t="shared" si="52"/>
        <v>8797.2566659247786</v>
      </c>
      <c r="U120" s="362">
        <f t="shared" si="52"/>
        <v>8797.2566659247786</v>
      </c>
      <c r="V120" s="362">
        <f t="shared" si="52"/>
        <v>8797.2566659247786</v>
      </c>
      <c r="W120" s="356"/>
      <c r="X120" s="362">
        <f t="shared" si="53"/>
        <v>6646.6268086490381</v>
      </c>
      <c r="Y120" s="362">
        <f t="shared" si="53"/>
        <v>8797.2566659247786</v>
      </c>
      <c r="Z120" s="362">
        <f t="shared" si="53"/>
        <v>8797.2566659247786</v>
      </c>
      <c r="AA120" s="362">
        <f t="shared" si="53"/>
        <v>8797.2566659247786</v>
      </c>
      <c r="AB120" s="356"/>
      <c r="AC120" s="362">
        <f t="shared" si="54"/>
        <v>2286.6045369155895</v>
      </c>
      <c r="AD120" s="362">
        <f t="shared" si="54"/>
        <v>1849.549864908895</v>
      </c>
      <c r="AE120" s="362">
        <f t="shared" si="54"/>
        <v>1849.549864908895</v>
      </c>
      <c r="AF120" s="362">
        <f t="shared" si="54"/>
        <v>1849.549864908895</v>
      </c>
      <c r="AG120" s="362">
        <f t="shared" si="54"/>
        <v>29.475632524712577</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2371479.419134716</v>
      </c>
      <c r="K121" s="358"/>
      <c r="L121" s="358"/>
      <c r="M121" s="363">
        <f t="shared" si="51"/>
        <v>186963.63183969114</v>
      </c>
      <c r="N121" s="363">
        <f t="shared" si="51"/>
        <v>186963.63183969114</v>
      </c>
      <c r="O121" s="363">
        <f t="shared" si="51"/>
        <v>186963.63183969114</v>
      </c>
      <c r="P121" s="363">
        <f t="shared" si="51"/>
        <v>186963.63183969114</v>
      </c>
      <c r="Q121" s="358"/>
      <c r="R121" s="358"/>
      <c r="S121" s="363">
        <f t="shared" si="52"/>
        <v>15443.883474573817</v>
      </c>
      <c r="T121" s="363">
        <f t="shared" si="52"/>
        <v>15443.883474573817</v>
      </c>
      <c r="U121" s="363">
        <f t="shared" si="52"/>
        <v>15443.883474573817</v>
      </c>
      <c r="V121" s="363">
        <f t="shared" si="52"/>
        <v>15443.883474573817</v>
      </c>
      <c r="W121" s="358"/>
      <c r="X121" s="363">
        <f t="shared" si="53"/>
        <v>15443.883474573817</v>
      </c>
      <c r="Y121" s="363">
        <f t="shared" si="53"/>
        <v>15443.883474573817</v>
      </c>
      <c r="Z121" s="363">
        <f t="shared" si="53"/>
        <v>15443.883474573817</v>
      </c>
      <c r="AA121" s="363">
        <f t="shared" si="53"/>
        <v>15443.883474573817</v>
      </c>
      <c r="AB121" s="358"/>
      <c r="AC121" s="363">
        <f t="shared" si="54"/>
        <v>4136.154401824484</v>
      </c>
      <c r="AD121" s="363">
        <f t="shared" si="54"/>
        <v>4136.154401824484</v>
      </c>
      <c r="AE121" s="363">
        <f t="shared" si="54"/>
        <v>4136.154401824484</v>
      </c>
      <c r="AF121" s="363">
        <f t="shared" si="54"/>
        <v>4136.154401824484</v>
      </c>
      <c r="AG121" s="363">
        <f t="shared" si="54"/>
        <v>29.475632524712577</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2371479.419134716</v>
      </c>
      <c r="K153" s="163">
        <f t="shared" si="98"/>
        <v>0</v>
      </c>
      <c r="L153" s="163">
        <f t="shared" si="98"/>
        <v>0</v>
      </c>
      <c r="M153" s="163">
        <f t="shared" si="98"/>
        <v>73738.726119001731</v>
      </c>
      <c r="N153" s="163">
        <f t="shared" si="98"/>
        <v>55649.75484204961</v>
      </c>
      <c r="O153" s="163">
        <f t="shared" si="98"/>
        <v>28791.724999743587</v>
      </c>
      <c r="P153" s="163">
        <f t="shared" si="98"/>
        <v>28783.425878896211</v>
      </c>
      <c r="Q153" s="163">
        <f t="shared" si="98"/>
        <v>0</v>
      </c>
      <c r="R153" s="163">
        <f t="shared" si="98"/>
        <v>0</v>
      </c>
      <c r="S153" s="163">
        <f t="shared" si="98"/>
        <v>6631.7065906175112</v>
      </c>
      <c r="T153" s="163">
        <f t="shared" si="98"/>
        <v>5364.0829559078202</v>
      </c>
      <c r="U153" s="163">
        <f t="shared" si="98"/>
        <v>1869.6388725985762</v>
      </c>
      <c r="V153" s="163">
        <f t="shared" si="98"/>
        <v>1178.5932122049981</v>
      </c>
      <c r="W153" s="163">
        <f t="shared" si="98"/>
        <v>0</v>
      </c>
      <c r="X153" s="163">
        <f t="shared" si="98"/>
        <v>14.9202180315266</v>
      </c>
      <c r="Y153" s="163">
        <f t="shared" si="98"/>
        <v>35.808523275663838</v>
      </c>
      <c r="Z153" s="163">
        <f t="shared" si="98"/>
        <v>40.284588685121825</v>
      </c>
      <c r="AA153" s="163">
        <f t="shared" si="98"/>
        <v>308.84851325260058</v>
      </c>
      <c r="AB153" s="163">
        <f t="shared" si="98"/>
        <v>0</v>
      </c>
      <c r="AC153" s="163">
        <f t="shared" si="98"/>
        <v>2286.6045369155895</v>
      </c>
      <c r="AD153" s="163">
        <f t="shared" si="98"/>
        <v>1234.3979729275745</v>
      </c>
      <c r="AE153" s="163">
        <f t="shared" si="98"/>
        <v>302.96998340510947</v>
      </c>
      <c r="AF153" s="163">
        <f t="shared" si="98"/>
        <v>312.18190857621073</v>
      </c>
      <c r="AG153" s="163">
        <f t="shared" si="98"/>
        <v>29.475632524712577</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2371479.419134716</v>
      </c>
      <c r="K155" s="163">
        <f t="shared" si="99"/>
        <v>0</v>
      </c>
      <c r="L155" s="163">
        <f t="shared" si="99"/>
        <v>0</v>
      </c>
      <c r="M155" s="163">
        <f t="shared" si="99"/>
        <v>73738.726119001731</v>
      </c>
      <c r="N155" s="163">
        <f t="shared" si="99"/>
        <v>55649.75484204961</v>
      </c>
      <c r="O155" s="163">
        <f t="shared" si="99"/>
        <v>28791.724999743587</v>
      </c>
      <c r="P155" s="163">
        <f t="shared" si="99"/>
        <v>28783.425878896211</v>
      </c>
      <c r="Q155" s="163">
        <f t="shared" si="99"/>
        <v>0</v>
      </c>
      <c r="R155" s="163">
        <f t="shared" si="99"/>
        <v>0</v>
      </c>
      <c r="S155" s="163">
        <f t="shared" si="99"/>
        <v>6646.6268086490381</v>
      </c>
      <c r="T155" s="163">
        <f t="shared" si="99"/>
        <v>5399.8914791834841</v>
      </c>
      <c r="U155" s="163">
        <f t="shared" si="99"/>
        <v>1909.9234612836981</v>
      </c>
      <c r="V155" s="163">
        <f t="shared" si="99"/>
        <v>1487.4417254575987</v>
      </c>
      <c r="W155" s="163">
        <f t="shared" si="99"/>
        <v>0</v>
      </c>
      <c r="X155" s="163">
        <f t="shared" si="99"/>
        <v>6646.6268086490381</v>
      </c>
      <c r="Y155" s="163">
        <f t="shared" si="99"/>
        <v>5399.8914791834841</v>
      </c>
      <c r="Z155" s="163">
        <f t="shared" si="99"/>
        <v>1909.9234612836981</v>
      </c>
      <c r="AA155" s="163">
        <f t="shared" si="99"/>
        <v>1487.4417254575987</v>
      </c>
      <c r="AB155" s="163">
        <f t="shared" si="99"/>
        <v>0</v>
      </c>
      <c r="AC155" s="163">
        <f t="shared" si="99"/>
        <v>2286.6045369155895</v>
      </c>
      <c r="AD155" s="163">
        <f t="shared" si="99"/>
        <v>1234.3979729275745</v>
      </c>
      <c r="AE155" s="163">
        <f t="shared" si="99"/>
        <v>302.96998340510947</v>
      </c>
      <c r="AF155" s="163">
        <f t="shared" si="99"/>
        <v>312.18190857621073</v>
      </c>
      <c r="AG155" s="163">
        <f t="shared" si="99"/>
        <v>29.475632524712577</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0.99775521953299506</v>
      </c>
      <c r="T157" s="402">
        <f t="shared" si="100"/>
        <v>0.99336865871958624</v>
      </c>
      <c r="U157" s="402">
        <f t="shared" si="100"/>
        <v>0.97890774708948503</v>
      </c>
      <c r="V157" s="402">
        <f t="shared" si="100"/>
        <v>0.79236261295709853</v>
      </c>
      <c r="W157" s="402">
        <f t="shared" si="100"/>
        <v>0</v>
      </c>
      <c r="X157" s="402">
        <f t="shared" si="100"/>
        <v>2.2447804670049187E-3</v>
      </c>
      <c r="Y157" s="402">
        <f t="shared" si="100"/>
        <v>6.631341280413738E-3</v>
      </c>
      <c r="Z157" s="402">
        <f t="shared" si="100"/>
        <v>2.1092252910514926E-2</v>
      </c>
      <c r="AA157" s="402">
        <f t="shared" si="100"/>
        <v>0.20763738704290144</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8243104.1171785332</v>
      </c>
      <c r="K164" s="163">
        <f t="shared" si="101"/>
        <v>16567.448551798487</v>
      </c>
      <c r="L164" s="163">
        <f t="shared" si="101"/>
        <v>0</v>
      </c>
      <c r="M164" s="163">
        <f t="shared" si="101"/>
        <v>98948.240598265431</v>
      </c>
      <c r="N164" s="163">
        <f t="shared" si="101"/>
        <v>415312.41178591421</v>
      </c>
      <c r="O164" s="163">
        <f t="shared" si="101"/>
        <v>526902.7716336716</v>
      </c>
      <c r="P164" s="163">
        <f t="shared" si="101"/>
        <v>1698571.9317157518</v>
      </c>
      <c r="Q164" s="163">
        <f t="shared" si="101"/>
        <v>4017.9633645050908</v>
      </c>
      <c r="R164" s="163">
        <f t="shared" si="101"/>
        <v>0</v>
      </c>
      <c r="S164" s="163">
        <f t="shared" si="101"/>
        <v>580698.9136875933</v>
      </c>
      <c r="T164" s="163">
        <f t="shared" si="101"/>
        <v>867782.63261420501</v>
      </c>
      <c r="U164" s="163">
        <f t="shared" si="101"/>
        <v>468535.69331356103</v>
      </c>
      <c r="V164" s="163">
        <f t="shared" si="101"/>
        <v>460850.29771703487</v>
      </c>
      <c r="W164" s="163">
        <f t="shared" si="101"/>
        <v>0</v>
      </c>
      <c r="X164" s="163">
        <f t="shared" si="101"/>
        <v>1143.1826014824373</v>
      </c>
      <c r="Y164" s="163">
        <f t="shared" si="101"/>
        <v>5868.4455572627921</v>
      </c>
      <c r="Z164" s="163">
        <f t="shared" si="101"/>
        <v>10579.845904697482</v>
      </c>
      <c r="AA164" s="163">
        <f t="shared" si="101"/>
        <v>121708.58720869376</v>
      </c>
      <c r="AB164" s="163">
        <f t="shared" si="101"/>
        <v>0</v>
      </c>
      <c r="AC164" s="163">
        <f t="shared" si="101"/>
        <v>969398.66198024503</v>
      </c>
      <c r="AD164" s="163">
        <f t="shared" si="101"/>
        <v>1729268.4828259367</v>
      </c>
      <c r="AE164" s="163">
        <f t="shared" si="101"/>
        <v>946113.46120023297</v>
      </c>
      <c r="AF164" s="163">
        <f t="shared" si="101"/>
        <v>3007284.8570706658</v>
      </c>
      <c r="AG164" s="163">
        <f t="shared" si="101"/>
        <v>246667.26158504956</v>
      </c>
      <c r="AH164" s="163">
        <f t="shared" si="101"/>
        <v>1133.5616397661845</v>
      </c>
      <c r="AI164" s="163">
        <f t="shared" si="101"/>
        <v>0</v>
      </c>
      <c r="AJ164" s="163">
        <f t="shared" si="101"/>
        <v>47200.443429056759</v>
      </c>
      <c r="AK164" s="163">
        <f t="shared" si="101"/>
        <v>0</v>
      </c>
      <c r="AL164" s="163">
        <f t="shared" si="101"/>
        <v>9937.9707653078713</v>
      </c>
      <c r="AM164" s="163">
        <f t="shared" si="101"/>
        <v>0</v>
      </c>
      <c r="AN164" s="163">
        <f t="shared" si="101"/>
        <v>704532.76201741514</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8243104.1171785332</v>
      </c>
      <c r="K166" s="163">
        <f t="shared" si="102"/>
        <v>0</v>
      </c>
      <c r="L166" s="163">
        <f t="shared" si="102"/>
        <v>0</v>
      </c>
      <c r="M166" s="163">
        <f t="shared" si="102"/>
        <v>98948.240598265431</v>
      </c>
      <c r="N166" s="163">
        <f t="shared" si="102"/>
        <v>415312.41178591421</v>
      </c>
      <c r="O166" s="163">
        <f t="shared" si="102"/>
        <v>526902.7716336716</v>
      </c>
      <c r="P166" s="163">
        <f t="shared" si="102"/>
        <v>1698571.9317157518</v>
      </c>
      <c r="Q166" s="163">
        <f t="shared" si="102"/>
        <v>0</v>
      </c>
      <c r="R166" s="163">
        <f t="shared" si="102"/>
        <v>0</v>
      </c>
      <c r="S166" s="163">
        <f t="shared" si="102"/>
        <v>580698.9136875933</v>
      </c>
      <c r="T166" s="163">
        <f t="shared" si="102"/>
        <v>867782.63261420501</v>
      </c>
      <c r="U166" s="163">
        <f t="shared" si="102"/>
        <v>468535.69331356103</v>
      </c>
      <c r="V166" s="163">
        <f t="shared" si="102"/>
        <v>460850.29771703487</v>
      </c>
      <c r="W166" s="163">
        <f t="shared" si="102"/>
        <v>0</v>
      </c>
      <c r="X166" s="163">
        <f t="shared" si="102"/>
        <v>1143.1826014824373</v>
      </c>
      <c r="Y166" s="163">
        <f t="shared" si="102"/>
        <v>5868.4455572627921</v>
      </c>
      <c r="Z166" s="163">
        <f t="shared" si="102"/>
        <v>10579.845904697482</v>
      </c>
      <c r="AA166" s="163">
        <f t="shared" si="102"/>
        <v>121708.58720869376</v>
      </c>
      <c r="AB166" s="163">
        <f t="shared" si="102"/>
        <v>0</v>
      </c>
      <c r="AC166" s="163">
        <f t="shared" si="102"/>
        <v>969398.66198024503</v>
      </c>
      <c r="AD166" s="163">
        <f t="shared" si="102"/>
        <v>1729268.4828259367</v>
      </c>
      <c r="AE166" s="163">
        <f t="shared" si="102"/>
        <v>946113.46120023297</v>
      </c>
      <c r="AF166" s="163">
        <f t="shared" si="102"/>
        <v>3007284.8570706658</v>
      </c>
      <c r="AG166" s="163">
        <f t="shared" si="102"/>
        <v>246667.26158504956</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3.6115984849117169E-2</v>
      </c>
      <c r="N170" s="426">
        <f>'Volume adjustments'!L689</f>
        <v>0.15158851416680297</v>
      </c>
      <c r="O170" s="426">
        <f>'Volume adjustments'!M689</f>
        <v>0.19231885683082189</v>
      </c>
      <c r="P170" s="426">
        <f>'Volume adjustments'!N689</f>
        <v>0.61997664415325804</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16567.448551798487</v>
      </c>
      <c r="K172" s="79"/>
      <c r="L172" s="79"/>
      <c r="M172" s="163">
        <f>M170*$Q164</f>
        <v>145.11270399677372</v>
      </c>
      <c r="N172" s="163">
        <f>N170*$Q164</f>
        <v>609.07709640197527</v>
      </c>
      <c r="O172" s="163">
        <f>O170*$Q164</f>
        <v>772.73012104974202</v>
      </c>
      <c r="P172" s="163">
        <f>P170*$Q164</f>
        <v>2491.0434430566002</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8259671.5657303315</v>
      </c>
      <c r="K174" s="163">
        <f t="shared" si="103"/>
        <v>0</v>
      </c>
      <c r="L174" s="163">
        <f t="shared" si="103"/>
        <v>0</v>
      </c>
      <c r="M174" s="163">
        <f t="shared" si="103"/>
        <v>99093.3533022622</v>
      </c>
      <c r="N174" s="163">
        <f t="shared" si="103"/>
        <v>415921.48888231616</v>
      </c>
      <c r="O174" s="163">
        <f t="shared" si="103"/>
        <v>527675.50175472139</v>
      </c>
      <c r="P174" s="163">
        <f t="shared" si="103"/>
        <v>1701062.9751588083</v>
      </c>
      <c r="Q174" s="163">
        <f t="shared" si="103"/>
        <v>0</v>
      </c>
      <c r="R174" s="163">
        <f t="shared" si="103"/>
        <v>0</v>
      </c>
      <c r="S174" s="163">
        <f t="shared" si="103"/>
        <v>580698.9136875933</v>
      </c>
      <c r="T174" s="163">
        <f t="shared" si="103"/>
        <v>867782.63261420501</v>
      </c>
      <c r="U174" s="163">
        <f t="shared" si="103"/>
        <v>468535.69331356103</v>
      </c>
      <c r="V174" s="163">
        <f t="shared" si="103"/>
        <v>460850.29771703487</v>
      </c>
      <c r="W174" s="163">
        <f t="shared" si="103"/>
        <v>0</v>
      </c>
      <c r="X174" s="163">
        <f t="shared" si="103"/>
        <v>1143.1826014824373</v>
      </c>
      <c r="Y174" s="163">
        <f t="shared" si="103"/>
        <v>5868.4455572627921</v>
      </c>
      <c r="Z174" s="163">
        <f t="shared" si="103"/>
        <v>10579.845904697482</v>
      </c>
      <c r="AA174" s="163">
        <f t="shared" si="103"/>
        <v>121708.58720869376</v>
      </c>
      <c r="AB174" s="163">
        <f t="shared" si="103"/>
        <v>0</v>
      </c>
      <c r="AC174" s="163">
        <f t="shared" si="103"/>
        <v>969398.66198024503</v>
      </c>
      <c r="AD174" s="163">
        <f t="shared" si="103"/>
        <v>1729268.4828259367</v>
      </c>
      <c r="AE174" s="163">
        <f t="shared" si="103"/>
        <v>946113.46120023297</v>
      </c>
      <c r="AF174" s="163">
        <f t="shared" si="103"/>
        <v>3007284.8570706658</v>
      </c>
      <c r="AG174" s="163">
        <f t="shared" si="103"/>
        <v>246667.26158504956</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8259671.5657303315</v>
      </c>
      <c r="K182" s="163">
        <f t="shared" si="104"/>
        <v>0</v>
      </c>
      <c r="L182" s="163">
        <f t="shared" si="104"/>
        <v>0</v>
      </c>
      <c r="M182" s="163">
        <f t="shared" si="104"/>
        <v>99093.3533022622</v>
      </c>
      <c r="N182" s="163">
        <f t="shared" si="104"/>
        <v>415921.48888231616</v>
      </c>
      <c r="O182" s="163">
        <f t="shared" si="104"/>
        <v>527675.50175472139</v>
      </c>
      <c r="P182" s="163">
        <f t="shared" si="104"/>
        <v>1701062.9751588083</v>
      </c>
      <c r="Q182" s="163">
        <f t="shared" si="104"/>
        <v>0</v>
      </c>
      <c r="R182" s="163">
        <f t="shared" si="104"/>
        <v>0</v>
      </c>
      <c r="S182" s="163">
        <f t="shared" si="104"/>
        <v>581842.09628907579</v>
      </c>
      <c r="T182" s="163">
        <f t="shared" si="104"/>
        <v>873651.07817146776</v>
      </c>
      <c r="U182" s="163">
        <f t="shared" si="104"/>
        <v>479115.53921825852</v>
      </c>
      <c r="V182" s="163">
        <f t="shared" si="104"/>
        <v>582558.88492572866</v>
      </c>
      <c r="W182" s="163">
        <f t="shared" si="104"/>
        <v>0</v>
      </c>
      <c r="X182" s="163">
        <f t="shared" si="104"/>
        <v>581842.09628907579</v>
      </c>
      <c r="Y182" s="163">
        <f t="shared" si="104"/>
        <v>873651.07817146776</v>
      </c>
      <c r="Z182" s="163">
        <f t="shared" si="104"/>
        <v>479115.53921825852</v>
      </c>
      <c r="AA182" s="163">
        <f t="shared" si="104"/>
        <v>582558.88492572866</v>
      </c>
      <c r="AB182" s="163">
        <f t="shared" si="104"/>
        <v>0</v>
      </c>
      <c r="AC182" s="163">
        <f t="shared" si="104"/>
        <v>969398.66198024503</v>
      </c>
      <c r="AD182" s="163">
        <f t="shared" si="104"/>
        <v>1729268.4828259367</v>
      </c>
      <c r="AE182" s="163">
        <f t="shared" si="104"/>
        <v>946113.46120023297</v>
      </c>
      <c r="AF182" s="163">
        <f t="shared" si="104"/>
        <v>3007284.8570706658</v>
      </c>
      <c r="AG182" s="163">
        <f t="shared" si="104"/>
        <v>246667.26158504956</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8259671.5657303315</v>
      </c>
      <c r="K184" s="163">
        <f t="shared" ref="K184:AO184" si="105">K157*K182</f>
        <v>0</v>
      </c>
      <c r="L184" s="163">
        <f t="shared" si="105"/>
        <v>0</v>
      </c>
      <c r="M184" s="163">
        <f t="shared" si="105"/>
        <v>99093.3533022622</v>
      </c>
      <c r="N184" s="163">
        <f t="shared" si="105"/>
        <v>415921.48888231616</v>
      </c>
      <c r="O184" s="163">
        <f t="shared" si="105"/>
        <v>527675.50175472139</v>
      </c>
      <c r="P184" s="163">
        <f t="shared" si="105"/>
        <v>1701062.9751588083</v>
      </c>
      <c r="Q184" s="163">
        <f t="shared" si="105"/>
        <v>0</v>
      </c>
      <c r="R184" s="163">
        <f t="shared" si="105"/>
        <v>0</v>
      </c>
      <c r="S184" s="163">
        <f t="shared" si="105"/>
        <v>580535.98851644492</v>
      </c>
      <c r="T184" s="163">
        <f t="shared" si="105"/>
        <v>867857.59971211129</v>
      </c>
      <c r="U184" s="163">
        <f t="shared" si="105"/>
        <v>469009.91309170926</v>
      </c>
      <c r="V184" s="163">
        <f t="shared" si="105"/>
        <v>461597.88026112405</v>
      </c>
      <c r="W184" s="163">
        <f t="shared" si="105"/>
        <v>0</v>
      </c>
      <c r="X184" s="163">
        <f t="shared" si="105"/>
        <v>1306.1077726309125</v>
      </c>
      <c r="Y184" s="163">
        <f t="shared" si="105"/>
        <v>5793.4784593564236</v>
      </c>
      <c r="Z184" s="163">
        <f t="shared" si="105"/>
        <v>10105.626126549241</v>
      </c>
      <c r="AA184" s="163">
        <f t="shared" si="105"/>
        <v>120961.00466460461</v>
      </c>
      <c r="AB184" s="163">
        <f t="shared" si="105"/>
        <v>0</v>
      </c>
      <c r="AC184" s="163">
        <f t="shared" si="105"/>
        <v>969398.66198024503</v>
      </c>
      <c r="AD184" s="163">
        <f t="shared" si="105"/>
        <v>1729268.4828259367</v>
      </c>
      <c r="AE184" s="163">
        <f t="shared" si="105"/>
        <v>946113.46120023297</v>
      </c>
      <c r="AF184" s="163">
        <f t="shared" si="105"/>
        <v>3007284.8570706658</v>
      </c>
      <c r="AG184" s="163">
        <f t="shared" si="105"/>
        <v>246667.26158504956</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20419325.2080951</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0.40450266997343487</v>
      </c>
      <c r="K188" s="335">
        <f t="shared" ref="K188:AO188" si="106">K184/$H186</f>
        <v>0</v>
      </c>
      <c r="L188" s="335">
        <f t="shared" si="106"/>
        <v>0</v>
      </c>
      <c r="M188" s="335">
        <f t="shared" si="106"/>
        <v>4.8529200790130584E-3</v>
      </c>
      <c r="N188" s="335">
        <f t="shared" si="106"/>
        <v>2.0369012425416829E-2</v>
      </c>
      <c r="O188" s="335">
        <f t="shared" si="106"/>
        <v>2.5841965705386195E-2</v>
      </c>
      <c r="P188" s="335">
        <f t="shared" si="106"/>
        <v>8.3306522513507633E-2</v>
      </c>
      <c r="Q188" s="335">
        <f t="shared" si="106"/>
        <v>0</v>
      </c>
      <c r="R188" s="335">
        <f t="shared" si="106"/>
        <v>0</v>
      </c>
      <c r="S188" s="335">
        <f t="shared" si="106"/>
        <v>2.8430713679328416E-2</v>
      </c>
      <c r="T188" s="335">
        <f t="shared" si="106"/>
        <v>4.2501776668312972E-2</v>
      </c>
      <c r="U188" s="335">
        <f t="shared" si="106"/>
        <v>2.2968923228950461E-2</v>
      </c>
      <c r="V188" s="335">
        <f t="shared" si="106"/>
        <v>2.2605932152847379E-2</v>
      </c>
      <c r="W188" s="335">
        <f t="shared" si="106"/>
        <v>0</v>
      </c>
      <c r="X188" s="335">
        <f t="shared" si="106"/>
        <v>6.3964296533810784E-5</v>
      </c>
      <c r="Y188" s="335">
        <f t="shared" si="106"/>
        <v>2.8372526517475902E-4</v>
      </c>
      <c r="Z188" s="335">
        <f t="shared" si="106"/>
        <v>4.9490499923782671E-4</v>
      </c>
      <c r="AA188" s="335">
        <f t="shared" si="106"/>
        <v>5.9238492669018497E-3</v>
      </c>
      <c r="AB188" s="335">
        <f t="shared" si="106"/>
        <v>0</v>
      </c>
      <c r="AC188" s="335">
        <f t="shared" si="106"/>
        <v>4.7474568924341029E-2</v>
      </c>
      <c r="AD188" s="335">
        <f t="shared" si="106"/>
        <v>8.4687836899741437E-2</v>
      </c>
      <c r="AE188" s="335">
        <f t="shared" si="106"/>
        <v>4.633421778429548E-2</v>
      </c>
      <c r="AF188" s="335">
        <f t="shared" si="106"/>
        <v>0.14727640734564768</v>
      </c>
      <c r="AG188" s="335">
        <f t="shared" si="106"/>
        <v>1.2080088791928347E-2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100197371.96432509</v>
      </c>
      <c r="K190" s="163">
        <f t="shared" ref="K190:AO190" si="107">$H$84 * K188</f>
        <v>0</v>
      </c>
      <c r="L190" s="163">
        <f t="shared" si="107"/>
        <v>0</v>
      </c>
      <c r="M190" s="163">
        <f t="shared" si="107"/>
        <v>1202093.025249863</v>
      </c>
      <c r="N190" s="163">
        <f t="shared" si="107"/>
        <v>5045508.14131705</v>
      </c>
      <c r="O190" s="163">
        <f t="shared" si="107"/>
        <v>6401186.5490083452</v>
      </c>
      <c r="P190" s="163">
        <f t="shared" si="107"/>
        <v>20635450.00553032</v>
      </c>
      <c r="Q190" s="163">
        <f t="shared" si="107"/>
        <v>0</v>
      </c>
      <c r="R190" s="163">
        <f t="shared" si="107"/>
        <v>0</v>
      </c>
      <c r="S190" s="163">
        <f t="shared" si="107"/>
        <v>7042432.6097179474</v>
      </c>
      <c r="T190" s="163">
        <f t="shared" si="107"/>
        <v>10527906.592703834</v>
      </c>
      <c r="U190" s="163">
        <f t="shared" si="107"/>
        <v>5689519.2917819778</v>
      </c>
      <c r="V190" s="163">
        <f t="shared" si="107"/>
        <v>5599604.5530871265</v>
      </c>
      <c r="W190" s="163">
        <f t="shared" si="107"/>
        <v>0</v>
      </c>
      <c r="X190" s="163">
        <f t="shared" si="107"/>
        <v>15844.282097459416</v>
      </c>
      <c r="Y190" s="163">
        <f t="shared" si="107"/>
        <v>70280.193533108453</v>
      </c>
      <c r="Z190" s="163">
        <f t="shared" si="107"/>
        <v>122590.48944941</v>
      </c>
      <c r="AA190" s="163">
        <f t="shared" si="107"/>
        <v>1467367.6406025698</v>
      </c>
      <c r="AB190" s="163">
        <f t="shared" si="107"/>
        <v>0</v>
      </c>
      <c r="AC190" s="163">
        <f t="shared" si="107"/>
        <v>11759692.566851499</v>
      </c>
      <c r="AD190" s="163">
        <f t="shared" si="107"/>
        <v>20977608.615673069</v>
      </c>
      <c r="AE190" s="163">
        <f t="shared" si="107"/>
        <v>11477221.780301213</v>
      </c>
      <c r="AF190" s="163">
        <f t="shared" si="107"/>
        <v>36481116.352953725</v>
      </c>
      <c r="AG190" s="163">
        <f t="shared" si="107"/>
        <v>2992299.5319818528</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42.250997902770834</v>
      </c>
      <c r="K196" s="163">
        <f t="shared" si="108"/>
        <v>0</v>
      </c>
      <c r="L196" s="163">
        <f t="shared" si="108"/>
        <v>0</v>
      </c>
      <c r="M196" s="163">
        <f t="shared" si="108"/>
        <v>16.302058477520887</v>
      </c>
      <c r="N196" s="163">
        <f t="shared" si="108"/>
        <v>90.66541542972989</v>
      </c>
      <c r="O196" s="163">
        <f t="shared" si="108"/>
        <v>222.32730234348074</v>
      </c>
      <c r="P196" s="163">
        <f t="shared" si="108"/>
        <v>716.9212619912654</v>
      </c>
      <c r="Q196" s="163">
        <f t="shared" si="108"/>
        <v>0</v>
      </c>
      <c r="R196" s="163">
        <f t="shared" si="108"/>
        <v>0</v>
      </c>
      <c r="S196" s="163">
        <f t="shared" si="108"/>
        <v>1061.933683809463</v>
      </c>
      <c r="T196" s="163">
        <f t="shared" si="108"/>
        <v>1962.6666252632713</v>
      </c>
      <c r="U196" s="163">
        <f t="shared" si="108"/>
        <v>3043.1113597216886</v>
      </c>
      <c r="V196" s="163">
        <f t="shared" si="108"/>
        <v>4751.0918059768719</v>
      </c>
      <c r="W196" s="163">
        <f t="shared" si="108"/>
        <v>0</v>
      </c>
      <c r="X196" s="163">
        <f t="shared" si="108"/>
        <v>1061.933683809463</v>
      </c>
      <c r="Y196" s="163">
        <f t="shared" si="108"/>
        <v>1962.6666252632715</v>
      </c>
      <c r="Z196" s="163">
        <f t="shared" si="108"/>
        <v>3043.1113597216877</v>
      </c>
      <c r="AA196" s="163">
        <f t="shared" si="108"/>
        <v>4751.091805976871</v>
      </c>
      <c r="AB196" s="163">
        <f t="shared" si="108"/>
        <v>0</v>
      </c>
      <c r="AC196" s="163">
        <f t="shared" si="108"/>
        <v>5142.8624307350483</v>
      </c>
      <c r="AD196" s="163">
        <f t="shared" si="108"/>
        <v>16994.202093447446</v>
      </c>
      <c r="AE196" s="163">
        <f t="shared" si="108"/>
        <v>37882.372541687422</v>
      </c>
      <c r="AF196" s="163">
        <f t="shared" si="108"/>
        <v>116858.52174885993</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11.57561586377283</v>
      </c>
      <c r="K198" s="163">
        <f t="shared" si="109"/>
        <v>0</v>
      </c>
      <c r="L198" s="163">
        <f t="shared" si="109"/>
        <v>0</v>
      </c>
      <c r="M198" s="163">
        <f t="shared" si="109"/>
        <v>4.4663173911016125</v>
      </c>
      <c r="N198" s="163">
        <f t="shared" si="109"/>
        <v>24.839839843761613</v>
      </c>
      <c r="O198" s="163">
        <f t="shared" si="109"/>
        <v>60.911589683145408</v>
      </c>
      <c r="P198" s="163">
        <f t="shared" si="109"/>
        <v>196.41678410719598</v>
      </c>
      <c r="Q198" s="163">
        <f t="shared" si="109"/>
        <v>0</v>
      </c>
      <c r="R198" s="163">
        <f t="shared" si="109"/>
        <v>0</v>
      </c>
      <c r="S198" s="163">
        <f t="shared" si="109"/>
        <v>290.94073529026383</v>
      </c>
      <c r="T198" s="163">
        <f t="shared" si="109"/>
        <v>537.71688363377291</v>
      </c>
      <c r="U198" s="163">
        <f t="shared" si="109"/>
        <v>833.72913964977772</v>
      </c>
      <c r="V198" s="163">
        <f t="shared" si="109"/>
        <v>1301.6689879388691</v>
      </c>
      <c r="W198" s="163">
        <f t="shared" si="109"/>
        <v>0</v>
      </c>
      <c r="X198" s="163">
        <f t="shared" si="109"/>
        <v>290.94073529026383</v>
      </c>
      <c r="Y198" s="163">
        <f t="shared" si="109"/>
        <v>537.71688363377302</v>
      </c>
      <c r="Z198" s="163">
        <f t="shared" si="109"/>
        <v>833.72913964977738</v>
      </c>
      <c r="AA198" s="163">
        <f t="shared" si="109"/>
        <v>1301.6689879388687</v>
      </c>
      <c r="AB198" s="163">
        <f t="shared" si="109"/>
        <v>0</v>
      </c>
      <c r="AC198" s="163">
        <f t="shared" si="109"/>
        <v>1409.0034056808352</v>
      </c>
      <c r="AD198" s="163">
        <f t="shared" si="109"/>
        <v>4655.9457790266979</v>
      </c>
      <c r="AE198" s="163">
        <f t="shared" si="109"/>
        <v>10378.732203202033</v>
      </c>
      <c r="AF198" s="163">
        <f t="shared" si="109"/>
        <v>32016.03335585204</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12.130914790855307</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1.2130914790855307</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4.8134543039834741</v>
      </c>
      <c r="K222" s="163">
        <f t="array" ref="K222">MIN(IF($J149:$AO149=K149,$J43:$AO43+$J48:$AO48))</f>
        <v>0</v>
      </c>
      <c r="L222" s="163">
        <f t="array" ref="L222">MIN(IF($J149:$AO149=L149,$J43:$AO43+$J48:$AO48))</f>
        <v>0</v>
      </c>
      <c r="M222" s="163">
        <f t="array" ref="M222">MIN(IF($J149:$AO149=M149,$J43:$AO43+$J48:$AO48))</f>
        <v>8.912728207361468</v>
      </c>
      <c r="N222" s="163">
        <f t="array" ref="N222">MIN(IF($J149:$AO149=N149,$J43:$AO43+$J48:$AO48))</f>
        <v>8.912728207361468</v>
      </c>
      <c r="O222" s="163">
        <f t="array" ref="O222">MIN(IF($J149:$AO149=O149,$J43:$AO43+$J48:$AO48))</f>
        <v>8.912728207361468</v>
      </c>
      <c r="P222" s="163">
        <f t="array" ref="P222">MIN(IF($J149:$AO149=P149,$J43:$AO43+$J48:$AO48))</f>
        <v>8.912728207361468</v>
      </c>
      <c r="Q222" s="163">
        <f t="array" ref="Q222">MIN(IF($J149:$AO149=Q149,$J43:$AO43+$J48:$AO48))</f>
        <v>0</v>
      </c>
      <c r="R222" s="163">
        <f t="array" ref="R222">MIN(IF($J149:$AO149=R149,$J43:$AO43+$J48:$AO48))</f>
        <v>0</v>
      </c>
      <c r="S222" s="163">
        <f t="array" ref="S222">MIN(IF($J149:$AO149=S149,$J43:$AO43+$J48:$AO48))</f>
        <v>9.8156261980148383</v>
      </c>
      <c r="T222" s="163">
        <f t="array" ref="T222">MIN(IF($J149:$AO149=T149,$J43:$AO43+$J48:$AO48))</f>
        <v>9.8156261980148383</v>
      </c>
      <c r="U222" s="163">
        <f t="array" ref="U222">MIN(IF($J149:$AO149=U149,$J43:$AO43+$J48:$AO48))</f>
        <v>9.8156261980148383</v>
      </c>
      <c r="V222" s="163">
        <f t="array" ref="V222">MIN(IF($J149:$AO149=V149,$J43:$AO43+$J48:$AO48))</f>
        <v>9.8156261980148383</v>
      </c>
      <c r="W222" s="163">
        <f t="array" ref="W222">MIN(IF($J149:$AO149=W149,$J43:$AO43+$J48:$AO48))</f>
        <v>0</v>
      </c>
      <c r="X222" s="163">
        <f t="array" ref="X222">MIN(IF($J149:$AO149=X149,$J43:$AO43+$J48:$AO48))</f>
        <v>9.8156261980148383</v>
      </c>
      <c r="Y222" s="163">
        <f t="array" ref="Y222">MIN(IF($J149:$AO149=Y149,$J43:$AO43+$J48:$AO48))</f>
        <v>9.8156261980148383</v>
      </c>
      <c r="Z222" s="163">
        <f t="array" ref="Z222">MIN(IF($J149:$AO149=Z149,$J43:$AO43+$J48:$AO48))</f>
        <v>9.8156261980148383</v>
      </c>
      <c r="AA222" s="163">
        <f t="array" ref="AA222">MIN(IF($J149:$AO149=AA149,$J43:$AO43+$J48:$AO48))</f>
        <v>9.8156261980148383</v>
      </c>
      <c r="AB222" s="163">
        <f t="array" ref="AB222">MIN(IF($J149:$AO149=AB149,$J43:$AO43+$J48:$AO48))</f>
        <v>0</v>
      </c>
      <c r="AC222" s="163">
        <f t="array" ref="AC222">MIN(IF($J149:$AO149=AC149,$J43:$AO43+$J48:$AO48))</f>
        <v>90.062994117509788</v>
      </c>
      <c r="AD222" s="163">
        <f t="array" ref="AD222">MIN(IF($J149:$AO149=AD149,$J43:$AO43+$J48:$AO48))</f>
        <v>90.062994117509788</v>
      </c>
      <c r="AE222" s="163">
        <f t="array" ref="AE222">MIN(IF($J149:$AO149=AE149,$J43:$AO43+$J48:$AO48))</f>
        <v>90.062994117509788</v>
      </c>
      <c r="AF222" s="163">
        <f t="array" ref="AF222">MIN(IF($J149:$AO149=AF149,$J43:$AO43+$J48:$AO48))</f>
        <v>90.062994117509788</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11.57561586377283</v>
      </c>
      <c r="K224" s="163">
        <f t="shared" ref="K224:AO224" si="112">MAX(-K222,K198)</f>
        <v>0</v>
      </c>
      <c r="L224" s="163">
        <f t="shared" si="112"/>
        <v>0</v>
      </c>
      <c r="M224" s="163">
        <f t="shared" si="112"/>
        <v>4.4663173911016125</v>
      </c>
      <c r="N224" s="163">
        <f t="shared" si="112"/>
        <v>24.839839843761613</v>
      </c>
      <c r="O224" s="163">
        <f t="shared" si="112"/>
        <v>60.911589683145408</v>
      </c>
      <c r="P224" s="163">
        <f t="shared" si="112"/>
        <v>196.41678410719598</v>
      </c>
      <c r="Q224" s="163">
        <f t="shared" si="112"/>
        <v>0</v>
      </c>
      <c r="R224" s="163">
        <f t="shared" si="112"/>
        <v>0</v>
      </c>
      <c r="S224" s="163">
        <f t="shared" si="112"/>
        <v>290.94073529026383</v>
      </c>
      <c r="T224" s="163">
        <f t="shared" si="112"/>
        <v>537.71688363377291</v>
      </c>
      <c r="U224" s="163">
        <f t="shared" si="112"/>
        <v>833.72913964977772</v>
      </c>
      <c r="V224" s="163">
        <f t="shared" si="112"/>
        <v>1301.6689879388691</v>
      </c>
      <c r="W224" s="163">
        <f t="shared" si="112"/>
        <v>0</v>
      </c>
      <c r="X224" s="163">
        <f t="shared" si="112"/>
        <v>290.94073529026383</v>
      </c>
      <c r="Y224" s="163">
        <f t="shared" si="112"/>
        <v>537.71688363377302</v>
      </c>
      <c r="Z224" s="163">
        <f t="shared" si="112"/>
        <v>833.72913964977738</v>
      </c>
      <c r="AA224" s="163">
        <f t="shared" si="112"/>
        <v>1301.6689879388687</v>
      </c>
      <c r="AB224" s="163">
        <f t="shared" si="112"/>
        <v>0</v>
      </c>
      <c r="AC224" s="163">
        <f t="shared" si="112"/>
        <v>1409.0034056808352</v>
      </c>
      <c r="AD224" s="163">
        <f t="shared" si="112"/>
        <v>4655.9457790266979</v>
      </c>
      <c r="AE224" s="163">
        <f t="shared" si="112"/>
        <v>10378.732203202033</v>
      </c>
      <c r="AF224" s="163">
        <f t="shared" si="112"/>
        <v>32016.03335585204</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1.2130914790855307</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1.2130914790855307</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1.2130914790855307</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11.57561586377283</v>
      </c>
      <c r="K415" s="199">
        <f t="shared" si="173"/>
        <v>0</v>
      </c>
      <c r="L415" s="199">
        <f t="shared" si="173"/>
        <v>0</v>
      </c>
      <c r="M415" s="199">
        <f t="shared" si="173"/>
        <v>4.4663173911016125</v>
      </c>
      <c r="N415" s="199">
        <f t="shared" si="173"/>
        <v>24.839839843761613</v>
      </c>
      <c r="O415" s="199">
        <f t="shared" si="173"/>
        <v>60.911589683145408</v>
      </c>
      <c r="P415" s="199">
        <f t="shared" si="173"/>
        <v>196.41678410719598</v>
      </c>
      <c r="Q415" s="199">
        <f t="shared" si="173"/>
        <v>0</v>
      </c>
      <c r="R415" s="199">
        <f t="shared" si="173"/>
        <v>0</v>
      </c>
      <c r="S415" s="199">
        <f t="shared" si="173"/>
        <v>290.94073529026383</v>
      </c>
      <c r="T415" s="199">
        <f t="shared" si="173"/>
        <v>537.71688363377291</v>
      </c>
      <c r="U415" s="199">
        <f t="shared" si="173"/>
        <v>833.72913964977772</v>
      </c>
      <c r="V415" s="199">
        <f t="shared" si="173"/>
        <v>1301.6689879388691</v>
      </c>
      <c r="W415" s="199">
        <f t="shared" si="173"/>
        <v>0</v>
      </c>
      <c r="X415" s="199">
        <f t="shared" si="173"/>
        <v>290.94073529026383</v>
      </c>
      <c r="Y415" s="199">
        <f t="shared" si="173"/>
        <v>537.71688363377302</v>
      </c>
      <c r="Z415" s="199">
        <f t="shared" si="173"/>
        <v>833.72913964977738</v>
      </c>
      <c r="AA415" s="199">
        <f t="shared" si="173"/>
        <v>1301.6689879388687</v>
      </c>
      <c r="AB415" s="199">
        <f t="shared" si="173"/>
        <v>0</v>
      </c>
      <c r="AC415" s="199">
        <f t="shared" si="173"/>
        <v>1409.0034056808352</v>
      </c>
      <c r="AD415" s="199">
        <f t="shared" si="173"/>
        <v>4655.9457790266979</v>
      </c>
      <c r="AE415" s="199">
        <f t="shared" si="173"/>
        <v>10378.732203202033</v>
      </c>
      <c r="AF415" s="199">
        <f t="shared" si="173"/>
        <v>32016.03335585204</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6.0221483582302522</v>
      </c>
      <c r="K20" s="278">
        <f>'Revenue matching'!K40</f>
        <v>6.0221483582302522</v>
      </c>
      <c r="L20" s="278">
        <f>'Revenue matching'!L40</f>
        <v>6.8556231914876014</v>
      </c>
      <c r="M20" s="278">
        <f>'Revenue matching'!M40</f>
        <v>6.8556231914876014</v>
      </c>
      <c r="N20" s="278">
        <f>'Revenue matching'!N40</f>
        <v>6.8556231914876014</v>
      </c>
      <c r="O20" s="278">
        <f>'Revenue matching'!O40</f>
        <v>6.8556231914876014</v>
      </c>
      <c r="P20" s="278">
        <f>'Revenue matching'!P40</f>
        <v>6.8556231914876014</v>
      </c>
      <c r="Q20" s="278">
        <f>'Revenue matching'!Q40</f>
        <v>6.8556231914876014</v>
      </c>
      <c r="R20" s="278">
        <f>'Revenue matching'!R40</f>
        <v>4.2652239720587861</v>
      </c>
      <c r="S20" s="278">
        <f>'Revenue matching'!S40</f>
        <v>4.2652239720587861</v>
      </c>
      <c r="T20" s="278">
        <f>'Revenue matching'!T40</f>
        <v>4.2652239720587861</v>
      </c>
      <c r="U20" s="278">
        <f>'Revenue matching'!U40</f>
        <v>4.2652239720587861</v>
      </c>
      <c r="V20" s="278">
        <f>'Revenue matching'!V40</f>
        <v>4.2652239720587861</v>
      </c>
      <c r="W20" s="278">
        <f>'Revenue matching'!W40</f>
        <v>1.8872051661991804</v>
      </c>
      <c r="X20" s="278">
        <f>'Revenue matching'!X40</f>
        <v>1.8872051661991804</v>
      </c>
      <c r="Y20" s="278">
        <f>'Revenue matching'!Y40</f>
        <v>1.8872051661991804</v>
      </c>
      <c r="Z20" s="278">
        <f>'Revenue matching'!Z40</f>
        <v>1.8872051661991804</v>
      </c>
      <c r="AA20" s="278">
        <f>'Revenue matching'!AA40</f>
        <v>1.8872051661991804</v>
      </c>
      <c r="AB20" s="278">
        <f>'Revenue matching'!AB40</f>
        <v>1.2836091007228547</v>
      </c>
      <c r="AC20" s="278">
        <f>'Revenue matching'!AC40</f>
        <v>1.2836091007228547</v>
      </c>
      <c r="AD20" s="278">
        <f>'Revenue matching'!AD40</f>
        <v>1.2836091007228547</v>
      </c>
      <c r="AE20" s="278">
        <f>'Revenue matching'!AE40</f>
        <v>1.2836091007228547</v>
      </c>
      <c r="AF20" s="278">
        <f>'Revenue matching'!AF40</f>
        <v>1.2836091007228547</v>
      </c>
      <c r="AG20" s="278">
        <f>'Revenue matching'!AG40</f>
        <v>16.113495743027226</v>
      </c>
      <c r="AH20" s="278">
        <f>'Revenue matching'!AH40</f>
        <v>-4.202689326414502</v>
      </c>
      <c r="AI20" s="278">
        <f>'Revenue matching'!AI40</f>
        <v>-3.496113279359268</v>
      </c>
      <c r="AJ20" s="278">
        <f>'Revenue matching'!AJ40</f>
        <v>-4.202689326414502</v>
      </c>
      <c r="AK20" s="278">
        <f>'Revenue matching'!AK40</f>
        <v>-4.202689326414502</v>
      </c>
      <c r="AL20" s="278">
        <f>'Revenue matching'!AL40</f>
        <v>-3.496113279359268</v>
      </c>
      <c r="AM20" s="278">
        <f>'Revenue matching'!AM40</f>
        <v>-3.496113279359268</v>
      </c>
      <c r="AN20" s="278">
        <f>'Revenue matching'!AN40</f>
        <v>-1.799828021767933</v>
      </c>
      <c r="AO20" s="278">
        <f>'Revenue matching'!AO40</f>
        <v>-1.799828021767933</v>
      </c>
      <c r="AP20" s="267"/>
      <c r="AQ20" s="267"/>
    </row>
    <row r="21" spans="3:43" x14ac:dyDescent="0.3">
      <c r="C21" s="88"/>
      <c r="F21" t="s">
        <v>157</v>
      </c>
      <c r="G21" t="s">
        <v>269</v>
      </c>
      <c r="H21" s="279"/>
      <c r="I21" s="267"/>
      <c r="J21" s="279">
        <f>'Revenue matching'!J41</f>
        <v>0.95141599957883705</v>
      </c>
      <c r="K21" s="279">
        <f>'Revenue matching'!K41</f>
        <v>0.95141599957883705</v>
      </c>
      <c r="L21" s="279">
        <f>'Revenue matching'!L41</f>
        <v>1.0830934748644807</v>
      </c>
      <c r="M21" s="279">
        <f>'Revenue matching'!M41</f>
        <v>1.0830934748644807</v>
      </c>
      <c r="N21" s="279">
        <f>'Revenue matching'!N41</f>
        <v>1.0830934748644807</v>
      </c>
      <c r="O21" s="279">
        <f>'Revenue matching'!O41</f>
        <v>1.0830934748644807</v>
      </c>
      <c r="P21" s="279">
        <f>'Revenue matching'!P41</f>
        <v>1.0830934748644807</v>
      </c>
      <c r="Q21" s="279">
        <f>'Revenue matching'!Q41</f>
        <v>1.0830934748644807</v>
      </c>
      <c r="R21" s="279">
        <f>'Revenue matching'!R41</f>
        <v>0.69123793373055575</v>
      </c>
      <c r="S21" s="279">
        <f>'Revenue matching'!S41</f>
        <v>0.69123793373055575</v>
      </c>
      <c r="T21" s="279">
        <f>'Revenue matching'!T41</f>
        <v>0.69123793373055575</v>
      </c>
      <c r="U21" s="279">
        <f>'Revenue matching'!U41</f>
        <v>0.69123793373055575</v>
      </c>
      <c r="V21" s="279">
        <f>'Revenue matching'!V41</f>
        <v>0.69123793373055575</v>
      </c>
      <c r="W21" s="279">
        <f>'Revenue matching'!W41</f>
        <v>0.32804937533032358</v>
      </c>
      <c r="X21" s="279">
        <f>'Revenue matching'!X41</f>
        <v>0.32804937533032358</v>
      </c>
      <c r="Y21" s="279">
        <f>'Revenue matching'!Y41</f>
        <v>0.32804937533032358</v>
      </c>
      <c r="Z21" s="279">
        <f>'Revenue matching'!Z41</f>
        <v>0.32804937533032358</v>
      </c>
      <c r="AA21" s="279">
        <f>'Revenue matching'!AA41</f>
        <v>0.32804937533032358</v>
      </c>
      <c r="AB21" s="279">
        <f>'Revenue matching'!AB41</f>
        <v>0.22373534796604932</v>
      </c>
      <c r="AC21" s="279">
        <f>'Revenue matching'!AC41</f>
        <v>0.22373534796604932</v>
      </c>
      <c r="AD21" s="279">
        <f>'Revenue matching'!AD41</f>
        <v>0.22373534796604932</v>
      </c>
      <c r="AE21" s="279">
        <f>'Revenue matching'!AE41</f>
        <v>0.22373534796604932</v>
      </c>
      <c r="AF21" s="279">
        <f>'Revenue matching'!AF41</f>
        <v>0.22373534796604932</v>
      </c>
      <c r="AG21" s="279">
        <f>'Revenue matching'!AG41</f>
        <v>1.5966059204118324</v>
      </c>
      <c r="AH21" s="279">
        <f>'Revenue matching'!AH41</f>
        <v>-0.66396668241248991</v>
      </c>
      <c r="AI21" s="279">
        <f>'Revenue matching'!AI41</f>
        <v>-0.56093505629734364</v>
      </c>
      <c r="AJ21" s="279">
        <f>'Revenue matching'!AJ41</f>
        <v>-0.66396668241248991</v>
      </c>
      <c r="AK21" s="279">
        <f>'Revenue matching'!AK41</f>
        <v>-0.66396668241248991</v>
      </c>
      <c r="AL21" s="279">
        <f>'Revenue matching'!AL41</f>
        <v>-0.56093505629734364</v>
      </c>
      <c r="AM21" s="279">
        <f>'Revenue matching'!AM41</f>
        <v>-0.56093505629734364</v>
      </c>
      <c r="AN21" s="279">
        <f>'Revenue matching'!AN41</f>
        <v>-0.31311949231288139</v>
      </c>
      <c r="AO21" s="279">
        <f>'Revenue matching'!AO41</f>
        <v>-0.31311949231288139</v>
      </c>
      <c r="AP21" s="267"/>
      <c r="AQ21" s="267"/>
    </row>
    <row r="22" spans="3:43" x14ac:dyDescent="0.3">
      <c r="C22" s="88"/>
      <c r="F22" t="s">
        <v>158</v>
      </c>
      <c r="G22" t="s">
        <v>269</v>
      </c>
      <c r="H22" s="279"/>
      <c r="I22" s="267"/>
      <c r="J22" s="279">
        <f>'Revenue matching'!J42</f>
        <v>8.9640186385782888E-2</v>
      </c>
      <c r="K22" s="279">
        <f>'Revenue matching'!K42</f>
        <v>8.9640186385782888E-2</v>
      </c>
      <c r="L22" s="279">
        <f>'Revenue matching'!L42</f>
        <v>0.10204652959699598</v>
      </c>
      <c r="M22" s="279">
        <f>'Revenue matching'!M42</f>
        <v>0.10204652959699598</v>
      </c>
      <c r="N22" s="279">
        <f>'Revenue matching'!N42</f>
        <v>0.10204652959699598</v>
      </c>
      <c r="O22" s="279">
        <f>'Revenue matching'!O42</f>
        <v>0.10204652959699598</v>
      </c>
      <c r="P22" s="279">
        <f>'Revenue matching'!P42</f>
        <v>0.10204652959699598</v>
      </c>
      <c r="Q22" s="279">
        <f>'Revenue matching'!Q42</f>
        <v>0.10204652959699598</v>
      </c>
      <c r="R22" s="279">
        <f>'Revenue matching'!R42</f>
        <v>5.7596045435720458E-2</v>
      </c>
      <c r="S22" s="279">
        <f>'Revenue matching'!S42</f>
        <v>5.7596045435720458E-2</v>
      </c>
      <c r="T22" s="279">
        <f>'Revenue matching'!T42</f>
        <v>5.7596045435720458E-2</v>
      </c>
      <c r="U22" s="279">
        <f>'Revenue matching'!U42</f>
        <v>5.7596045435720458E-2</v>
      </c>
      <c r="V22" s="279">
        <f>'Revenue matching'!V42</f>
        <v>5.7596045435720458E-2</v>
      </c>
      <c r="W22" s="279">
        <f>'Revenue matching'!W42</f>
        <v>1.7962266911247405E-2</v>
      </c>
      <c r="X22" s="279">
        <f>'Revenue matching'!X42</f>
        <v>1.7962266911247405E-2</v>
      </c>
      <c r="Y22" s="279">
        <f>'Revenue matching'!Y42</f>
        <v>1.7962266911247405E-2</v>
      </c>
      <c r="Z22" s="279">
        <f>'Revenue matching'!Z42</f>
        <v>1.7962266911247405E-2</v>
      </c>
      <c r="AA22" s="279">
        <f>'Revenue matching'!AA42</f>
        <v>1.7962266911247405E-2</v>
      </c>
      <c r="AB22" s="279">
        <f>'Revenue matching'!AB42</f>
        <v>9.027522293881542E-3</v>
      </c>
      <c r="AC22" s="279">
        <f>'Revenue matching'!AC42</f>
        <v>9.027522293881542E-3</v>
      </c>
      <c r="AD22" s="279">
        <f>'Revenue matching'!AD42</f>
        <v>9.027522293881542E-3</v>
      </c>
      <c r="AE22" s="279">
        <f>'Revenue matching'!AE42</f>
        <v>9.027522293881542E-3</v>
      </c>
      <c r="AF22" s="279">
        <f>'Revenue matching'!AF42</f>
        <v>9.027522293881542E-3</v>
      </c>
      <c r="AG22" s="279">
        <f>'Revenue matching'!AG42</f>
        <v>0.96311671094885043</v>
      </c>
      <c r="AH22" s="279">
        <f>'Revenue matching'!AH42</f>
        <v>-6.2557385194018558E-2</v>
      </c>
      <c r="AI22" s="279">
        <f>'Revenue matching'!AI42</f>
        <v>-4.912713168906957E-2</v>
      </c>
      <c r="AJ22" s="279">
        <f>'Revenue matching'!AJ42</f>
        <v>-6.2557385194018558E-2</v>
      </c>
      <c r="AK22" s="279">
        <f>'Revenue matching'!AK42</f>
        <v>-6.2557385194018558E-2</v>
      </c>
      <c r="AL22" s="279">
        <f>'Revenue matching'!AL42</f>
        <v>-4.912713168906957E-2</v>
      </c>
      <c r="AM22" s="279">
        <f>'Revenue matching'!AM42</f>
        <v>-4.912713168906957E-2</v>
      </c>
      <c r="AN22" s="279">
        <f>'Revenue matching'!AN42</f>
        <v>-1.6727759883072086E-2</v>
      </c>
      <c r="AO22" s="279">
        <f>'Revenue matching'!AO42</f>
        <v>-1.6727759883072086E-2</v>
      </c>
      <c r="AP22" s="267"/>
      <c r="AQ22" s="267"/>
    </row>
    <row r="23" spans="3:43" x14ac:dyDescent="0.3">
      <c r="C23" s="88"/>
      <c r="F23" t="s">
        <v>159</v>
      </c>
      <c r="G23" t="s">
        <v>270</v>
      </c>
      <c r="H23" s="51"/>
      <c r="J23" s="120">
        <f>'Revenue matching'!J43</f>
        <v>4.7209162865901506</v>
      </c>
      <c r="K23" s="120">
        <f>'Revenue matching'!K43</f>
        <v>0</v>
      </c>
      <c r="L23" s="120">
        <f>'Revenue matching'!L43</f>
        <v>8.84551917264527</v>
      </c>
      <c r="M23" s="120">
        <f>'Revenue matching'!M43</f>
        <v>8.84551917264527</v>
      </c>
      <c r="N23" s="120">
        <f>'Revenue matching'!N43</f>
        <v>8.84551917264527</v>
      </c>
      <c r="O23" s="120">
        <f>'Revenue matching'!O43</f>
        <v>8.84551917264527</v>
      </c>
      <c r="P23" s="120">
        <f>'Revenue matching'!P43</f>
        <v>8.84551917264527</v>
      </c>
      <c r="Q23" s="120">
        <f>'Revenue matching'!Q43</f>
        <v>0</v>
      </c>
      <c r="R23" s="120">
        <f>'Revenue matching'!R43</f>
        <v>12.488244880854314</v>
      </c>
      <c r="S23" s="120">
        <f>'Revenue matching'!S43</f>
        <v>12.488244880854314</v>
      </c>
      <c r="T23" s="120">
        <f>'Revenue matching'!T43</f>
        <v>12.488244880854314</v>
      </c>
      <c r="U23" s="120">
        <f>'Revenue matching'!U43</f>
        <v>12.488244880854314</v>
      </c>
      <c r="V23" s="120">
        <f>'Revenue matching'!V43</f>
        <v>12.488244880854314</v>
      </c>
      <c r="W23" s="120">
        <f>'Revenue matching'!W43</f>
        <v>9.7484171632986403</v>
      </c>
      <c r="X23" s="120">
        <f>'Revenue matching'!X43</f>
        <v>9.7484171632986403</v>
      </c>
      <c r="Y23" s="120">
        <f>'Revenue matching'!Y43</f>
        <v>9.7484171632986403</v>
      </c>
      <c r="Z23" s="120">
        <f>'Revenue matching'!Z43</f>
        <v>9.7484171632986403</v>
      </c>
      <c r="AA23" s="120">
        <f>'Revenue matching'!AA43</f>
        <v>9.7484171632986403</v>
      </c>
      <c r="AB23" s="120">
        <f>'Revenue matching'!AB43</f>
        <v>89.995785082793589</v>
      </c>
      <c r="AC23" s="120">
        <f>'Revenue matching'!AC43</f>
        <v>89.995785082793589</v>
      </c>
      <c r="AD23" s="120">
        <f>'Revenue matching'!AD43</f>
        <v>89.995785082793589</v>
      </c>
      <c r="AE23" s="120">
        <f>'Revenue matching'!AE43</f>
        <v>89.995785082793589</v>
      </c>
      <c r="AF23" s="120">
        <f>'Revenue matching'!AF43</f>
        <v>89.995785082793589</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56.323203629082776</v>
      </c>
      <c r="AO23" s="120">
        <f>'Revenue matching'!AO43</f>
        <v>56.323203629082776</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4.3379810793048073</v>
      </c>
      <c r="S24" s="120">
        <f>'Revenue matching'!S44</f>
        <v>4.3379810793048073</v>
      </c>
      <c r="T24" s="120">
        <f>'Revenue matching'!T44</f>
        <v>4.3379810793048073</v>
      </c>
      <c r="U24" s="120">
        <f>'Revenue matching'!U44</f>
        <v>4.3379810793048073</v>
      </c>
      <c r="V24" s="120">
        <f>'Revenue matching'!V44</f>
        <v>4.3379810793048073</v>
      </c>
      <c r="W24" s="120">
        <f>'Revenue matching'!W44</f>
        <v>4.897144183304933</v>
      </c>
      <c r="X24" s="120">
        <f>'Revenue matching'!X44</f>
        <v>4.897144183304933</v>
      </c>
      <c r="Y24" s="120">
        <f>'Revenue matching'!Y44</f>
        <v>4.897144183304933</v>
      </c>
      <c r="Z24" s="120">
        <f>'Revenue matching'!Z44</f>
        <v>4.897144183304933</v>
      </c>
      <c r="AA24" s="120">
        <f>'Revenue matching'!AA44</f>
        <v>4.897144183304933</v>
      </c>
      <c r="AB24" s="120">
        <f>'Revenue matching'!AB44</f>
        <v>5.184787903497317</v>
      </c>
      <c r="AC24" s="120">
        <f>'Revenue matching'!AC44</f>
        <v>5.184787903497317</v>
      </c>
      <c r="AD24" s="120">
        <f>'Revenue matching'!AD44</f>
        <v>5.184787903497317</v>
      </c>
      <c r="AE24" s="120">
        <f>'Revenue matching'!AE44</f>
        <v>5.184787903497317</v>
      </c>
      <c r="AF24" s="120">
        <f>'Revenue matching'!AF44</f>
        <v>5.184787903497317</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7.8549236543849492</v>
      </c>
      <c r="S25" s="120">
        <f>'Revenue matching'!S45</f>
        <v>7.8549236543849492</v>
      </c>
      <c r="T25" s="120">
        <f>'Revenue matching'!T45</f>
        <v>7.8549236543849492</v>
      </c>
      <c r="U25" s="120">
        <f>'Revenue matching'!U45</f>
        <v>7.8549236543849492</v>
      </c>
      <c r="V25" s="120">
        <f>'Revenue matching'!V45</f>
        <v>7.8549236543849492</v>
      </c>
      <c r="W25" s="120">
        <f>'Revenue matching'!W45</f>
        <v>6.7662485707310234</v>
      </c>
      <c r="X25" s="120">
        <f>'Revenue matching'!X45</f>
        <v>6.7662485707310234</v>
      </c>
      <c r="Y25" s="120">
        <f>'Revenue matching'!Y45</f>
        <v>6.7662485707310234</v>
      </c>
      <c r="Z25" s="120">
        <f>'Revenue matching'!Z45</f>
        <v>6.7662485707310234</v>
      </c>
      <c r="AA25" s="120">
        <f>'Revenue matching'!AA45</f>
        <v>6.7662485707310234</v>
      </c>
      <c r="AB25" s="120">
        <f>'Revenue matching'!AB45</f>
        <v>6.840016635421672</v>
      </c>
      <c r="AC25" s="120">
        <f>'Revenue matching'!AC45</f>
        <v>6.840016635421672</v>
      </c>
      <c r="AD25" s="120">
        <f>'Revenue matching'!AD45</f>
        <v>6.840016635421672</v>
      </c>
      <c r="AE25" s="120">
        <f>'Revenue matching'!AE45</f>
        <v>6.840016635421672</v>
      </c>
      <c r="AF25" s="120">
        <f>'Revenue matching'!AF45</f>
        <v>6.840016635421672</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0.21808178761874525</v>
      </c>
      <c r="S26" s="283">
        <f>'Revenue matching'!S46</f>
        <v>0.21808178761874525</v>
      </c>
      <c r="T26" s="283">
        <f>'Revenue matching'!T46</f>
        <v>0.21808178761874525</v>
      </c>
      <c r="U26" s="283">
        <f>'Revenue matching'!U46</f>
        <v>0.21808178761874525</v>
      </c>
      <c r="V26" s="283">
        <f>'Revenue matching'!V46</f>
        <v>0.21808178761874525</v>
      </c>
      <c r="W26" s="283">
        <f>'Revenue matching'!W46</f>
        <v>0.13269223171545483</v>
      </c>
      <c r="X26" s="283">
        <f>'Revenue matching'!X46</f>
        <v>0.13269223171545483</v>
      </c>
      <c r="Y26" s="283">
        <f>'Revenue matching'!Y46</f>
        <v>0.13269223171545483</v>
      </c>
      <c r="Z26" s="283">
        <f>'Revenue matching'!Z46</f>
        <v>0.13269223171545483</v>
      </c>
      <c r="AA26" s="283">
        <f>'Revenue matching'!AA46</f>
        <v>0.13269223171545483</v>
      </c>
      <c r="AB26" s="283">
        <f>'Revenue matching'!AB46</f>
        <v>5.8701869092401736E-2</v>
      </c>
      <c r="AC26" s="283">
        <f>'Revenue matching'!AC46</f>
        <v>5.8701869092401736E-2</v>
      </c>
      <c r="AD26" s="283">
        <f>'Revenue matching'!AD46</f>
        <v>5.8701869092401736E-2</v>
      </c>
      <c r="AE26" s="283">
        <f>'Revenue matching'!AE46</f>
        <v>5.8701869092401736E-2</v>
      </c>
      <c r="AF26" s="283">
        <f>'Revenue matching'!AF46</f>
        <v>5.8701869092401736E-2</v>
      </c>
      <c r="AG26" s="283">
        <f>'Revenue matching'!AG46</f>
        <v>0</v>
      </c>
      <c r="AH26" s="283">
        <f>'Revenue matching'!AH46</f>
        <v>0</v>
      </c>
      <c r="AI26" s="283">
        <f>'Revenue matching'!AI46</f>
        <v>0</v>
      </c>
      <c r="AJ26" s="283">
        <f>'Revenue matching'!AJ46</f>
        <v>0.21538700524373328</v>
      </c>
      <c r="AK26" s="283">
        <f>'Revenue matching'!AK46</f>
        <v>0</v>
      </c>
      <c r="AL26" s="283">
        <f>'Revenue matching'!AL46</f>
        <v>0.16741946552320358</v>
      </c>
      <c r="AM26" s="283">
        <f>'Revenue matching'!AM46</f>
        <v>0</v>
      </c>
      <c r="AN26" s="283">
        <f>'Revenue matching'!AN46</f>
        <v>0.1303488247405111</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1.2130914790855307</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1.2130914790855307</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1.2130914790855307</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11.57561586377283</v>
      </c>
      <c r="K35" s="272">
        <f>'Revenue matching'!K415</f>
        <v>0</v>
      </c>
      <c r="L35" s="272">
        <f>'Revenue matching'!L415</f>
        <v>0</v>
      </c>
      <c r="M35" s="272">
        <f>'Revenue matching'!M415</f>
        <v>4.4663173911016125</v>
      </c>
      <c r="N35" s="272">
        <f>'Revenue matching'!N415</f>
        <v>24.839839843761613</v>
      </c>
      <c r="O35" s="272">
        <f>'Revenue matching'!O415</f>
        <v>60.911589683145408</v>
      </c>
      <c r="P35" s="272">
        <f>'Revenue matching'!P415</f>
        <v>196.41678410719598</v>
      </c>
      <c r="Q35" s="272">
        <f>'Revenue matching'!Q415</f>
        <v>0</v>
      </c>
      <c r="R35" s="272">
        <f>'Revenue matching'!R415</f>
        <v>0</v>
      </c>
      <c r="S35" s="272">
        <f>'Revenue matching'!S415</f>
        <v>290.94073529026383</v>
      </c>
      <c r="T35" s="272">
        <f>'Revenue matching'!T415</f>
        <v>537.71688363377291</v>
      </c>
      <c r="U35" s="272">
        <f>'Revenue matching'!U415</f>
        <v>833.72913964977772</v>
      </c>
      <c r="V35" s="272">
        <f>'Revenue matching'!V415</f>
        <v>1301.6689879388691</v>
      </c>
      <c r="W35" s="272">
        <f>'Revenue matching'!W415</f>
        <v>0</v>
      </c>
      <c r="X35" s="272">
        <f>'Revenue matching'!X415</f>
        <v>290.94073529026383</v>
      </c>
      <c r="Y35" s="272">
        <f>'Revenue matching'!Y415</f>
        <v>537.71688363377302</v>
      </c>
      <c r="Z35" s="272">
        <f>'Revenue matching'!Z415</f>
        <v>833.72913964977738</v>
      </c>
      <c r="AA35" s="272">
        <f>'Revenue matching'!AA415</f>
        <v>1301.6689879388687</v>
      </c>
      <c r="AB35" s="272">
        <f>'Revenue matching'!AB415</f>
        <v>0</v>
      </c>
      <c r="AC35" s="272">
        <f>'Revenue matching'!AC415</f>
        <v>1409.0034056808352</v>
      </c>
      <c r="AD35" s="272">
        <f>'Revenue matching'!AD415</f>
        <v>4655.9457790266979</v>
      </c>
      <c r="AE35" s="272">
        <f>'Revenue matching'!AE415</f>
        <v>10378.732203202033</v>
      </c>
      <c r="AF35" s="272">
        <f>'Revenue matching'!AF415</f>
        <v>32016.03335585204</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9.2538017393323582E-2</v>
      </c>
      <c r="K47" s="121">
        <f>'Revenue matching'!K48</f>
        <v>0</v>
      </c>
      <c r="L47" s="121">
        <f>'Revenue matching'!L48</f>
        <v>6.7209034716197477E-2</v>
      </c>
      <c r="M47" s="121">
        <f>'Revenue matching'!M48</f>
        <v>6.7209034716197477E-2</v>
      </c>
      <c r="N47" s="121">
        <f>'Revenue matching'!N48</f>
        <v>6.7209034716197477E-2</v>
      </c>
      <c r="O47" s="121">
        <f>'Revenue matching'!O48</f>
        <v>6.7209034716197477E-2</v>
      </c>
      <c r="P47" s="121">
        <f>'Revenue matching'!P48</f>
        <v>6.7209034716197477E-2</v>
      </c>
      <c r="Q47" s="121">
        <f>'Revenue matching'!Q48</f>
        <v>0</v>
      </c>
      <c r="R47" s="121">
        <f>'Revenue matching'!R48</f>
        <v>6.7209034716197477E-2</v>
      </c>
      <c r="S47" s="121">
        <f>'Revenue matching'!S48</f>
        <v>6.7209034716197477E-2</v>
      </c>
      <c r="T47" s="121">
        <f>'Revenue matching'!T48</f>
        <v>6.7209034716197477E-2</v>
      </c>
      <c r="U47" s="121">
        <f>'Revenue matching'!U48</f>
        <v>6.7209034716197477E-2</v>
      </c>
      <c r="V47" s="121">
        <f>'Revenue matching'!V48</f>
        <v>6.7209034716197477E-2</v>
      </c>
      <c r="W47" s="121">
        <f>'Revenue matching'!W48</f>
        <v>6.7209034716197477E-2</v>
      </c>
      <c r="X47" s="121">
        <f>'Revenue matching'!X48</f>
        <v>6.7209034716197477E-2</v>
      </c>
      <c r="Y47" s="121">
        <f>'Revenue matching'!Y48</f>
        <v>6.7209034716197477E-2</v>
      </c>
      <c r="Z47" s="121">
        <f>'Revenue matching'!Z48</f>
        <v>6.7209034716197477E-2</v>
      </c>
      <c r="AA47" s="121">
        <f>'Revenue matching'!AA48</f>
        <v>6.7209034716197477E-2</v>
      </c>
      <c r="AB47" s="121">
        <f>'Revenue matching'!AB48</f>
        <v>6.7209034716197477E-2</v>
      </c>
      <c r="AC47" s="121">
        <f>'Revenue matching'!AC48</f>
        <v>6.7209034716197477E-2</v>
      </c>
      <c r="AD47" s="121">
        <f>'Revenue matching'!AD48</f>
        <v>6.7209034716197477E-2</v>
      </c>
      <c r="AE47" s="121">
        <f>'Revenue matching'!AE48</f>
        <v>6.7209034716197477E-2</v>
      </c>
      <c r="AF47" s="121">
        <f>'Revenue matching'!AF48</f>
        <v>6.7209034716197477E-2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0.33736714141926882</v>
      </c>
      <c r="K57" s="343">
        <f>'Volume adjustments'!K315</f>
        <v>0.33736714141926882</v>
      </c>
      <c r="L57" s="343">
        <f>'Volume adjustments'!L315</f>
        <v>0.33736714141926882</v>
      </c>
      <c r="M57" s="343">
        <f>'Volume adjustments'!M315</f>
        <v>0.33736714141926882</v>
      </c>
      <c r="N57" s="343">
        <f>'Volume adjustments'!N315</f>
        <v>0.33736714141926882</v>
      </c>
      <c r="O57" s="343">
        <f>'Volume adjustments'!O315</f>
        <v>0</v>
      </c>
      <c r="P57" s="343">
        <f>'Volume adjustments'!P315</f>
        <v>0</v>
      </c>
      <c r="Q57" s="343">
        <f>'Volume adjustments'!Q315</f>
        <v>0.33736714141926882</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0.33736714141926882</v>
      </c>
      <c r="K58" s="344">
        <f>'Volume adjustments'!K316</f>
        <v>0.33736714141926882</v>
      </c>
      <c r="L58" s="344">
        <f>'Volume adjustments'!L316</f>
        <v>0.33736714141926882</v>
      </c>
      <c r="M58" s="344">
        <f>'Volume adjustments'!M316</f>
        <v>0.33736714141926882</v>
      </c>
      <c r="N58" s="344">
        <f>'Volume adjustments'!N316</f>
        <v>0.33736714141926882</v>
      </c>
      <c r="O58" s="344">
        <f>'Volume adjustments'!O316</f>
        <v>0</v>
      </c>
      <c r="P58" s="344">
        <f>'Volume adjustments'!P316</f>
        <v>0</v>
      </c>
      <c r="Q58" s="344">
        <f>'Volume adjustments'!Q316</f>
        <v>0.33736714141926882</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0.33736714141926882</v>
      </c>
      <c r="K59" s="344">
        <f>'Volume adjustments'!K317</f>
        <v>0.33736714141926882</v>
      </c>
      <c r="L59" s="344">
        <f>'Volume adjustments'!L317</f>
        <v>0.33736714141926882</v>
      </c>
      <c r="M59" s="344">
        <f>'Volume adjustments'!M317</f>
        <v>0.33736714141926882</v>
      </c>
      <c r="N59" s="344">
        <f>'Volume adjustments'!N317</f>
        <v>0.33736714141926882</v>
      </c>
      <c r="O59" s="344">
        <f>'Volume adjustments'!O317</f>
        <v>0</v>
      </c>
      <c r="P59" s="344">
        <f>'Volume adjustments'!P317</f>
        <v>0</v>
      </c>
      <c r="Q59" s="344">
        <f>'Volume adjustments'!Q317</f>
        <v>0.33736714141926882</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0.33736714141926882</v>
      </c>
      <c r="K60" s="344">
        <f>'Volume adjustments'!K318</f>
        <v>0.33736714141926882</v>
      </c>
      <c r="L60" s="344">
        <f>'Volume adjustments'!L318</f>
        <v>0.33736714141926882</v>
      </c>
      <c r="M60" s="344">
        <f>'Volume adjustments'!M318</f>
        <v>0.33736714141926882</v>
      </c>
      <c r="N60" s="344">
        <f>'Volume adjustments'!N318</f>
        <v>0.33736714141926882</v>
      </c>
      <c r="O60" s="344">
        <f>'Volume adjustments'!O318</f>
        <v>0</v>
      </c>
      <c r="P60" s="344">
        <f>'Volume adjustments'!P318</f>
        <v>0</v>
      </c>
      <c r="Q60" s="344">
        <f>'Volume adjustments'!Q318</f>
        <v>0.33736714141926882</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0.33736714141926882</v>
      </c>
      <c r="K61" s="344">
        <f>'Volume adjustments'!K319</f>
        <v>0.33736714141926882</v>
      </c>
      <c r="L61" s="344">
        <f>'Volume adjustments'!L319</f>
        <v>0.33736714141926882</v>
      </c>
      <c r="M61" s="344">
        <f>'Volume adjustments'!M319</f>
        <v>0.33736714141926882</v>
      </c>
      <c r="N61" s="344">
        <f>'Volume adjustments'!N319</f>
        <v>0.33736714141926882</v>
      </c>
      <c r="O61" s="344">
        <f>'Volume adjustments'!O319</f>
        <v>0</v>
      </c>
      <c r="P61" s="344">
        <f>'Volume adjustments'!P319</f>
        <v>0</v>
      </c>
      <c r="Q61" s="344">
        <f>'Volume adjustments'!Q319</f>
        <v>0.33736714141926882</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0.33736714141926882</v>
      </c>
      <c r="K62" s="344">
        <f>'Volume adjustments'!K320</f>
        <v>0.33736714141926882</v>
      </c>
      <c r="L62" s="344">
        <f>'Volume adjustments'!L320</f>
        <v>0.33736714141926882</v>
      </c>
      <c r="M62" s="344">
        <f>'Volume adjustments'!M320</f>
        <v>0.33736714141926882</v>
      </c>
      <c r="N62" s="344">
        <f>'Volume adjustments'!N320</f>
        <v>0.33736714141926882</v>
      </c>
      <c r="O62" s="344">
        <f>'Volume adjustments'!O320</f>
        <v>0</v>
      </c>
      <c r="P62" s="344">
        <f>'Volume adjustments'!P320</f>
        <v>0</v>
      </c>
      <c r="Q62" s="344">
        <f>'Volume adjustments'!Q320</f>
        <v>0.33736714141926882</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0.33736714141926882</v>
      </c>
      <c r="K63" s="345">
        <f>'Volume adjustments'!K321</f>
        <v>0.33736714141926882</v>
      </c>
      <c r="L63" s="345">
        <f>'Volume adjustments'!L321</f>
        <v>0.33736714141926882</v>
      </c>
      <c r="M63" s="345">
        <f>'Volume adjustments'!M321</f>
        <v>0.33736714141926882</v>
      </c>
      <c r="N63" s="345">
        <f>'Volume adjustments'!N321</f>
        <v>0.33736714141926882</v>
      </c>
      <c r="O63" s="345">
        <f>'Volume adjustments'!O321</f>
        <v>0</v>
      </c>
      <c r="P63" s="345">
        <f>'Volume adjustments'!P321</f>
        <v>0</v>
      </c>
      <c r="Q63" s="345">
        <f>'Volume adjustments'!Q321</f>
        <v>0.33736714141926882</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0.48222066856052825</v>
      </c>
      <c r="K66" s="343">
        <f>'Volume adjustments'!K324</f>
        <v>0.48222066856052825</v>
      </c>
      <c r="L66" s="343">
        <f>'Volume adjustments'!L324</f>
        <v>0.48222066856052825</v>
      </c>
      <c r="M66" s="343">
        <f>'Volume adjustments'!M324</f>
        <v>0.48222066856052825</v>
      </c>
      <c r="N66" s="343">
        <f>'Volume adjustments'!N324</f>
        <v>0.48222066856052825</v>
      </c>
      <c r="O66" s="343">
        <f>'Volume adjustments'!O324</f>
        <v>0.19751655620510125</v>
      </c>
      <c r="P66" s="343">
        <f>'Volume adjustments'!P324</f>
        <v>7.8679419876678647E-2</v>
      </c>
      <c r="Q66" s="343">
        <f>'Volume adjustments'!Q324</f>
        <v>0.48222066856052825</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0.48222066856052825</v>
      </c>
      <c r="K67" s="344">
        <f>'Volume adjustments'!K325</f>
        <v>0.48222066856052825</v>
      </c>
      <c r="L67" s="344">
        <f>'Volume adjustments'!L325</f>
        <v>0.48222066856052825</v>
      </c>
      <c r="M67" s="344">
        <f>'Volume adjustments'!M325</f>
        <v>0.48222066856052825</v>
      </c>
      <c r="N67" s="344">
        <f>'Volume adjustments'!N325</f>
        <v>0.48222066856052825</v>
      </c>
      <c r="O67" s="344">
        <f>'Volume adjustments'!O325</f>
        <v>0.19751655620510125</v>
      </c>
      <c r="P67" s="344">
        <f>'Volume adjustments'!P325</f>
        <v>7.8679419876678647E-2</v>
      </c>
      <c r="Q67" s="344">
        <f>'Volume adjustments'!Q325</f>
        <v>0.48222066856052825</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0.48222066856052825</v>
      </c>
      <c r="K68" s="344">
        <f>'Volume adjustments'!K326</f>
        <v>0.48222066856052825</v>
      </c>
      <c r="L68" s="344">
        <f>'Volume adjustments'!L326</f>
        <v>0.48222066856052825</v>
      </c>
      <c r="M68" s="344">
        <f>'Volume adjustments'!M326</f>
        <v>0.48222066856052825</v>
      </c>
      <c r="N68" s="344">
        <f>'Volume adjustments'!N326</f>
        <v>0.48222066856052825</v>
      </c>
      <c r="O68" s="344">
        <f>'Volume adjustments'!O326</f>
        <v>0.19751655620510125</v>
      </c>
      <c r="P68" s="344">
        <f>'Volume adjustments'!P326</f>
        <v>7.8679419876678647E-2</v>
      </c>
      <c r="Q68" s="344">
        <f>'Volume adjustments'!Q326</f>
        <v>0.48222066856052825</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0.48222066856052825</v>
      </c>
      <c r="K69" s="344">
        <f>'Volume adjustments'!K327</f>
        <v>0.48222066856052825</v>
      </c>
      <c r="L69" s="344">
        <f>'Volume adjustments'!L327</f>
        <v>0.48222066856052825</v>
      </c>
      <c r="M69" s="344">
        <f>'Volume adjustments'!M327</f>
        <v>0.48222066856052825</v>
      </c>
      <c r="N69" s="344">
        <f>'Volume adjustments'!N327</f>
        <v>0.48222066856052825</v>
      </c>
      <c r="O69" s="344">
        <f>'Volume adjustments'!O327</f>
        <v>0.19751655620510125</v>
      </c>
      <c r="P69" s="344">
        <f>'Volume adjustments'!P327</f>
        <v>7.8679419876678647E-2</v>
      </c>
      <c r="Q69" s="344">
        <f>'Volume adjustments'!Q327</f>
        <v>0.48222066856052825</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0.48222066856052825</v>
      </c>
      <c r="K70" s="344">
        <f>'Volume adjustments'!K328</f>
        <v>0.48222066856052825</v>
      </c>
      <c r="L70" s="344">
        <f>'Volume adjustments'!L328</f>
        <v>0.48222066856052825</v>
      </c>
      <c r="M70" s="344">
        <f>'Volume adjustments'!M328</f>
        <v>0.48222066856052825</v>
      </c>
      <c r="N70" s="344">
        <f>'Volume adjustments'!N328</f>
        <v>0.48222066856052825</v>
      </c>
      <c r="O70" s="344">
        <f>'Volume adjustments'!O328</f>
        <v>0.19751655620510125</v>
      </c>
      <c r="P70" s="344">
        <f>'Volume adjustments'!P328</f>
        <v>7.8679419876678647E-2</v>
      </c>
      <c r="Q70" s="344">
        <f>'Volume adjustments'!Q328</f>
        <v>0.48222066856052825</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0.48222066856052825</v>
      </c>
      <c r="K71" s="344">
        <f>'Volume adjustments'!K329</f>
        <v>0.48222066856052825</v>
      </c>
      <c r="L71" s="344">
        <f>'Volume adjustments'!L329</f>
        <v>0.48222066856052825</v>
      </c>
      <c r="M71" s="344">
        <f>'Volume adjustments'!M329</f>
        <v>0.48222066856052825</v>
      </c>
      <c r="N71" s="344">
        <f>'Volume adjustments'!N329</f>
        <v>0.48222066856052825</v>
      </c>
      <c r="O71" s="344">
        <f>'Volume adjustments'!O329</f>
        <v>0.19751655620510125</v>
      </c>
      <c r="P71" s="344">
        <f>'Volume adjustments'!P329</f>
        <v>7.8679419876678647E-2</v>
      </c>
      <c r="Q71" s="344">
        <f>'Volume adjustments'!Q329</f>
        <v>0.48222066856052825</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0.48222066856052825</v>
      </c>
      <c r="K72" s="345">
        <f>'Volume adjustments'!K330</f>
        <v>0.48222066856052825</v>
      </c>
      <c r="L72" s="345">
        <f>'Volume adjustments'!L330</f>
        <v>0.48222066856052825</v>
      </c>
      <c r="M72" s="345">
        <f>'Volume adjustments'!M330</f>
        <v>0.48222066856052825</v>
      </c>
      <c r="N72" s="345">
        <f>'Volume adjustments'!N330</f>
        <v>0.48222066856052825</v>
      </c>
      <c r="O72" s="345">
        <f>'Volume adjustments'!O330</f>
        <v>0.19751655620510125</v>
      </c>
      <c r="P72" s="345">
        <f>'Volume adjustments'!P330</f>
        <v>7.8679419876678647E-2</v>
      </c>
      <c r="Q72" s="345">
        <f>'Volume adjustments'!Q330</f>
        <v>0.48222066856052825</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0.33736714141926882</v>
      </c>
      <c r="K75" s="154">
        <f t="shared" ref="K75:AO75" si="0">INDEX($J57:$Y57,K$54)</f>
        <v>0.33736714141926882</v>
      </c>
      <c r="L75" s="154">
        <f t="shared" si="0"/>
        <v>0.33736714141926882</v>
      </c>
      <c r="M75" s="154">
        <f t="shared" si="0"/>
        <v>0.33736714141926882</v>
      </c>
      <c r="N75" s="154">
        <f t="shared" si="0"/>
        <v>0.33736714141926882</v>
      </c>
      <c r="O75" s="154">
        <f t="shared" si="0"/>
        <v>0.33736714141926882</v>
      </c>
      <c r="P75" s="154">
        <f t="shared" si="0"/>
        <v>0.33736714141926882</v>
      </c>
      <c r="Q75" s="154">
        <f t="shared" si="0"/>
        <v>0.33736714141926882</v>
      </c>
      <c r="R75" s="154">
        <f t="shared" si="0"/>
        <v>0.33736714141926882</v>
      </c>
      <c r="S75" s="154">
        <f t="shared" si="0"/>
        <v>0.33736714141926882</v>
      </c>
      <c r="T75" s="154">
        <f t="shared" si="0"/>
        <v>0.33736714141926882</v>
      </c>
      <c r="U75" s="154">
        <f t="shared" si="0"/>
        <v>0.33736714141926882</v>
      </c>
      <c r="V75" s="154">
        <f t="shared" si="0"/>
        <v>0.33736714141926882</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0.33736714141926882</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0.33736714141926882</v>
      </c>
      <c r="K76" s="145">
        <f t="shared" si="1"/>
        <v>0.33736714141926882</v>
      </c>
      <c r="L76" s="145">
        <f t="shared" si="1"/>
        <v>0.33736714141926882</v>
      </c>
      <c r="M76" s="145">
        <f t="shared" si="1"/>
        <v>0.33736714141926882</v>
      </c>
      <c r="N76" s="145">
        <f t="shared" si="1"/>
        <v>0.33736714141926882</v>
      </c>
      <c r="O76" s="145">
        <f t="shared" si="1"/>
        <v>0.33736714141926882</v>
      </c>
      <c r="P76" s="145">
        <f t="shared" si="1"/>
        <v>0.33736714141926882</v>
      </c>
      <c r="Q76" s="145">
        <f t="shared" si="1"/>
        <v>0.33736714141926882</v>
      </c>
      <c r="R76" s="145">
        <f t="shared" si="1"/>
        <v>0.33736714141926882</v>
      </c>
      <c r="S76" s="145">
        <f t="shared" si="1"/>
        <v>0.33736714141926882</v>
      </c>
      <c r="T76" s="145">
        <f t="shared" si="1"/>
        <v>0.33736714141926882</v>
      </c>
      <c r="U76" s="145">
        <f t="shared" si="1"/>
        <v>0.33736714141926882</v>
      </c>
      <c r="V76" s="145">
        <f t="shared" si="1"/>
        <v>0.33736714141926882</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0.33736714141926882</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0.33736714141926882</v>
      </c>
      <c r="K77" s="145">
        <f t="shared" si="2"/>
        <v>0.33736714141926882</v>
      </c>
      <c r="L77" s="145">
        <f t="shared" si="2"/>
        <v>0.33736714141926882</v>
      </c>
      <c r="M77" s="145">
        <f t="shared" si="2"/>
        <v>0.33736714141926882</v>
      </c>
      <c r="N77" s="145">
        <f t="shared" si="2"/>
        <v>0.33736714141926882</v>
      </c>
      <c r="O77" s="145">
        <f t="shared" si="2"/>
        <v>0.33736714141926882</v>
      </c>
      <c r="P77" s="145">
        <f t="shared" si="2"/>
        <v>0.33736714141926882</v>
      </c>
      <c r="Q77" s="145">
        <f t="shared" si="2"/>
        <v>0.33736714141926882</v>
      </c>
      <c r="R77" s="145">
        <f t="shared" si="2"/>
        <v>0.33736714141926882</v>
      </c>
      <c r="S77" s="145">
        <f t="shared" si="2"/>
        <v>0.33736714141926882</v>
      </c>
      <c r="T77" s="145">
        <f t="shared" si="2"/>
        <v>0.33736714141926882</v>
      </c>
      <c r="U77" s="145">
        <f t="shared" si="2"/>
        <v>0.33736714141926882</v>
      </c>
      <c r="V77" s="145">
        <f t="shared" si="2"/>
        <v>0.33736714141926882</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0.33736714141926882</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0.33736714141926882</v>
      </c>
      <c r="K78" s="145">
        <f t="shared" si="3"/>
        <v>0.33736714141926882</v>
      </c>
      <c r="L78" s="145">
        <f t="shared" si="3"/>
        <v>0.33736714141926882</v>
      </c>
      <c r="M78" s="145">
        <f t="shared" si="3"/>
        <v>0.33736714141926882</v>
      </c>
      <c r="N78" s="145">
        <f t="shared" si="3"/>
        <v>0.33736714141926882</v>
      </c>
      <c r="O78" s="145">
        <f t="shared" si="3"/>
        <v>0.33736714141926882</v>
      </c>
      <c r="P78" s="145">
        <f t="shared" si="3"/>
        <v>0.33736714141926882</v>
      </c>
      <c r="Q78" s="145">
        <f t="shared" si="3"/>
        <v>0.33736714141926882</v>
      </c>
      <c r="R78" s="145">
        <f t="shared" si="3"/>
        <v>0.33736714141926882</v>
      </c>
      <c r="S78" s="145">
        <f t="shared" si="3"/>
        <v>0.33736714141926882</v>
      </c>
      <c r="T78" s="145">
        <f t="shared" si="3"/>
        <v>0.33736714141926882</v>
      </c>
      <c r="U78" s="145">
        <f t="shared" si="3"/>
        <v>0.33736714141926882</v>
      </c>
      <c r="V78" s="145">
        <f t="shared" si="3"/>
        <v>0.33736714141926882</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0.33736714141926882</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0.33736714141926882</v>
      </c>
      <c r="K79" s="145">
        <f t="shared" si="4"/>
        <v>0.33736714141926882</v>
      </c>
      <c r="L79" s="145">
        <f t="shared" si="4"/>
        <v>0.33736714141926882</v>
      </c>
      <c r="M79" s="145">
        <f t="shared" si="4"/>
        <v>0.33736714141926882</v>
      </c>
      <c r="N79" s="145">
        <f t="shared" si="4"/>
        <v>0.33736714141926882</v>
      </c>
      <c r="O79" s="145">
        <f t="shared" si="4"/>
        <v>0.33736714141926882</v>
      </c>
      <c r="P79" s="145">
        <f t="shared" si="4"/>
        <v>0.33736714141926882</v>
      </c>
      <c r="Q79" s="145">
        <f t="shared" si="4"/>
        <v>0.33736714141926882</v>
      </c>
      <c r="R79" s="145">
        <f t="shared" si="4"/>
        <v>0.33736714141926882</v>
      </c>
      <c r="S79" s="145">
        <f t="shared" si="4"/>
        <v>0.33736714141926882</v>
      </c>
      <c r="T79" s="145">
        <f t="shared" si="4"/>
        <v>0.33736714141926882</v>
      </c>
      <c r="U79" s="145">
        <f t="shared" si="4"/>
        <v>0.33736714141926882</v>
      </c>
      <c r="V79" s="145">
        <f t="shared" si="4"/>
        <v>0.33736714141926882</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0.33736714141926882</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0.33736714141926882</v>
      </c>
      <c r="K80" s="145">
        <f t="shared" si="5"/>
        <v>0.33736714141926882</v>
      </c>
      <c r="L80" s="145">
        <f t="shared" si="5"/>
        <v>0.33736714141926882</v>
      </c>
      <c r="M80" s="145">
        <f t="shared" si="5"/>
        <v>0.33736714141926882</v>
      </c>
      <c r="N80" s="145">
        <f t="shared" si="5"/>
        <v>0.33736714141926882</v>
      </c>
      <c r="O80" s="145">
        <f t="shared" si="5"/>
        <v>0.33736714141926882</v>
      </c>
      <c r="P80" s="145">
        <f t="shared" si="5"/>
        <v>0.33736714141926882</v>
      </c>
      <c r="Q80" s="145">
        <f t="shared" si="5"/>
        <v>0.33736714141926882</v>
      </c>
      <c r="R80" s="145">
        <f t="shared" si="5"/>
        <v>0.33736714141926882</v>
      </c>
      <c r="S80" s="145">
        <f t="shared" si="5"/>
        <v>0.33736714141926882</v>
      </c>
      <c r="T80" s="145">
        <f t="shared" si="5"/>
        <v>0.33736714141926882</v>
      </c>
      <c r="U80" s="145">
        <f t="shared" si="5"/>
        <v>0.33736714141926882</v>
      </c>
      <c r="V80" s="145">
        <f t="shared" si="5"/>
        <v>0.33736714141926882</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0.33736714141926882</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0.33736714141926882</v>
      </c>
      <c r="K81" s="155">
        <f t="shared" si="6"/>
        <v>0.33736714141926882</v>
      </c>
      <c r="L81" s="155">
        <f t="shared" si="6"/>
        <v>0.33736714141926882</v>
      </c>
      <c r="M81" s="155">
        <f t="shared" si="6"/>
        <v>0.33736714141926882</v>
      </c>
      <c r="N81" s="155">
        <f t="shared" si="6"/>
        <v>0.33736714141926882</v>
      </c>
      <c r="O81" s="155">
        <f t="shared" si="6"/>
        <v>0.33736714141926882</v>
      </c>
      <c r="P81" s="155">
        <f t="shared" si="6"/>
        <v>0.33736714141926882</v>
      </c>
      <c r="Q81" s="155">
        <f t="shared" si="6"/>
        <v>0.33736714141926882</v>
      </c>
      <c r="R81" s="155">
        <f t="shared" si="6"/>
        <v>0.33736714141926882</v>
      </c>
      <c r="S81" s="155">
        <f t="shared" si="6"/>
        <v>0.33736714141926882</v>
      </c>
      <c r="T81" s="155">
        <f t="shared" si="6"/>
        <v>0.33736714141926882</v>
      </c>
      <c r="U81" s="155">
        <f t="shared" si="6"/>
        <v>0.33736714141926882</v>
      </c>
      <c r="V81" s="155">
        <f t="shared" si="6"/>
        <v>0.33736714141926882</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0.33736714141926882</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0.48222066856052825</v>
      </c>
      <c r="K84" s="154">
        <f t="shared" ref="K84:AO84" si="7">INDEX($J66:$Y66,K$54)</f>
        <v>0.48222066856052825</v>
      </c>
      <c r="L84" s="154">
        <f t="shared" si="7"/>
        <v>0.48222066856052825</v>
      </c>
      <c r="M84" s="154">
        <f t="shared" si="7"/>
        <v>0.48222066856052825</v>
      </c>
      <c r="N84" s="154">
        <f t="shared" si="7"/>
        <v>0.48222066856052825</v>
      </c>
      <c r="O84" s="154">
        <f t="shared" si="7"/>
        <v>0.48222066856052825</v>
      </c>
      <c r="P84" s="154">
        <f t="shared" si="7"/>
        <v>0.48222066856052825</v>
      </c>
      <c r="Q84" s="154">
        <f t="shared" si="7"/>
        <v>0.48222066856052825</v>
      </c>
      <c r="R84" s="154">
        <f t="shared" si="7"/>
        <v>0.48222066856052825</v>
      </c>
      <c r="S84" s="154">
        <f t="shared" si="7"/>
        <v>0.48222066856052825</v>
      </c>
      <c r="T84" s="154">
        <f t="shared" si="7"/>
        <v>0.48222066856052825</v>
      </c>
      <c r="U84" s="154">
        <f t="shared" si="7"/>
        <v>0.48222066856052825</v>
      </c>
      <c r="V84" s="154">
        <f t="shared" si="7"/>
        <v>0.48222066856052825</v>
      </c>
      <c r="W84" s="154">
        <f t="shared" si="7"/>
        <v>0.19751655620510125</v>
      </c>
      <c r="X84" s="154">
        <f t="shared" si="7"/>
        <v>0.19751655620510125</v>
      </c>
      <c r="Y84" s="154">
        <f t="shared" si="7"/>
        <v>0.19751655620510125</v>
      </c>
      <c r="Z84" s="154">
        <f t="shared" si="7"/>
        <v>0.19751655620510125</v>
      </c>
      <c r="AA84" s="154">
        <f t="shared" si="7"/>
        <v>0.19751655620510125</v>
      </c>
      <c r="AB84" s="154">
        <f t="shared" si="7"/>
        <v>7.8679419876678647E-2</v>
      </c>
      <c r="AC84" s="154">
        <f t="shared" si="7"/>
        <v>7.8679419876678647E-2</v>
      </c>
      <c r="AD84" s="154">
        <f t="shared" si="7"/>
        <v>7.8679419876678647E-2</v>
      </c>
      <c r="AE84" s="154">
        <f t="shared" si="7"/>
        <v>7.8679419876678647E-2</v>
      </c>
      <c r="AF84" s="154">
        <f t="shared" si="7"/>
        <v>7.8679419876678647E-2</v>
      </c>
      <c r="AG84" s="154">
        <f t="shared" si="7"/>
        <v>0.48222066856052825</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0.48222066856052825</v>
      </c>
      <c r="K85" s="145">
        <f t="shared" si="8"/>
        <v>0.48222066856052825</v>
      </c>
      <c r="L85" s="145">
        <f t="shared" si="8"/>
        <v>0.48222066856052825</v>
      </c>
      <c r="M85" s="145">
        <f t="shared" si="8"/>
        <v>0.48222066856052825</v>
      </c>
      <c r="N85" s="145">
        <f t="shared" si="8"/>
        <v>0.48222066856052825</v>
      </c>
      <c r="O85" s="145">
        <f t="shared" si="8"/>
        <v>0.48222066856052825</v>
      </c>
      <c r="P85" s="145">
        <f t="shared" si="8"/>
        <v>0.48222066856052825</v>
      </c>
      <c r="Q85" s="145">
        <f t="shared" si="8"/>
        <v>0.48222066856052825</v>
      </c>
      <c r="R85" s="145">
        <f t="shared" si="8"/>
        <v>0.48222066856052825</v>
      </c>
      <c r="S85" s="145">
        <f t="shared" si="8"/>
        <v>0.48222066856052825</v>
      </c>
      <c r="T85" s="145">
        <f t="shared" si="8"/>
        <v>0.48222066856052825</v>
      </c>
      <c r="U85" s="145">
        <f t="shared" si="8"/>
        <v>0.48222066856052825</v>
      </c>
      <c r="V85" s="145">
        <f t="shared" si="8"/>
        <v>0.48222066856052825</v>
      </c>
      <c r="W85" s="145">
        <f t="shared" si="8"/>
        <v>0.19751655620510125</v>
      </c>
      <c r="X85" s="145">
        <f t="shared" si="8"/>
        <v>0.19751655620510125</v>
      </c>
      <c r="Y85" s="145">
        <f t="shared" si="8"/>
        <v>0.19751655620510125</v>
      </c>
      <c r="Z85" s="145">
        <f t="shared" si="8"/>
        <v>0.19751655620510125</v>
      </c>
      <c r="AA85" s="145">
        <f t="shared" si="8"/>
        <v>0.19751655620510125</v>
      </c>
      <c r="AB85" s="145">
        <f t="shared" si="8"/>
        <v>7.8679419876678647E-2</v>
      </c>
      <c r="AC85" s="145">
        <f t="shared" si="8"/>
        <v>7.8679419876678647E-2</v>
      </c>
      <c r="AD85" s="145">
        <f t="shared" si="8"/>
        <v>7.8679419876678647E-2</v>
      </c>
      <c r="AE85" s="145">
        <f t="shared" si="8"/>
        <v>7.8679419876678647E-2</v>
      </c>
      <c r="AF85" s="145">
        <f t="shared" si="8"/>
        <v>7.8679419876678647E-2</v>
      </c>
      <c r="AG85" s="145">
        <f t="shared" si="8"/>
        <v>0.48222066856052825</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0.48222066856052825</v>
      </c>
      <c r="K86" s="145">
        <f t="shared" si="9"/>
        <v>0.48222066856052825</v>
      </c>
      <c r="L86" s="145">
        <f t="shared" si="9"/>
        <v>0.48222066856052825</v>
      </c>
      <c r="M86" s="145">
        <f t="shared" si="9"/>
        <v>0.48222066856052825</v>
      </c>
      <c r="N86" s="145">
        <f t="shared" si="9"/>
        <v>0.48222066856052825</v>
      </c>
      <c r="O86" s="145">
        <f t="shared" si="9"/>
        <v>0.48222066856052825</v>
      </c>
      <c r="P86" s="145">
        <f t="shared" si="9"/>
        <v>0.48222066856052825</v>
      </c>
      <c r="Q86" s="145">
        <f t="shared" si="9"/>
        <v>0.48222066856052825</v>
      </c>
      <c r="R86" s="145">
        <f t="shared" si="9"/>
        <v>0.48222066856052825</v>
      </c>
      <c r="S86" s="145">
        <f t="shared" si="9"/>
        <v>0.48222066856052825</v>
      </c>
      <c r="T86" s="145">
        <f t="shared" si="9"/>
        <v>0.48222066856052825</v>
      </c>
      <c r="U86" s="145">
        <f t="shared" si="9"/>
        <v>0.48222066856052825</v>
      </c>
      <c r="V86" s="145">
        <f t="shared" si="9"/>
        <v>0.48222066856052825</v>
      </c>
      <c r="W86" s="145">
        <f t="shared" si="9"/>
        <v>0.19751655620510125</v>
      </c>
      <c r="X86" s="145">
        <f t="shared" si="9"/>
        <v>0.19751655620510125</v>
      </c>
      <c r="Y86" s="145">
        <f t="shared" si="9"/>
        <v>0.19751655620510125</v>
      </c>
      <c r="Z86" s="145">
        <f t="shared" si="9"/>
        <v>0.19751655620510125</v>
      </c>
      <c r="AA86" s="145">
        <f t="shared" si="9"/>
        <v>0.19751655620510125</v>
      </c>
      <c r="AB86" s="145">
        <f t="shared" si="9"/>
        <v>7.8679419876678647E-2</v>
      </c>
      <c r="AC86" s="145">
        <f t="shared" si="9"/>
        <v>7.8679419876678647E-2</v>
      </c>
      <c r="AD86" s="145">
        <f t="shared" si="9"/>
        <v>7.8679419876678647E-2</v>
      </c>
      <c r="AE86" s="145">
        <f t="shared" si="9"/>
        <v>7.8679419876678647E-2</v>
      </c>
      <c r="AF86" s="145">
        <f t="shared" si="9"/>
        <v>7.8679419876678647E-2</v>
      </c>
      <c r="AG86" s="145">
        <f t="shared" si="9"/>
        <v>0.48222066856052825</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0.48222066856052825</v>
      </c>
      <c r="K87" s="145">
        <f t="shared" si="10"/>
        <v>0.48222066856052825</v>
      </c>
      <c r="L87" s="145">
        <f t="shared" si="10"/>
        <v>0.48222066856052825</v>
      </c>
      <c r="M87" s="145">
        <f t="shared" si="10"/>
        <v>0.48222066856052825</v>
      </c>
      <c r="N87" s="145">
        <f t="shared" si="10"/>
        <v>0.48222066856052825</v>
      </c>
      <c r="O87" s="145">
        <f t="shared" si="10"/>
        <v>0.48222066856052825</v>
      </c>
      <c r="P87" s="145">
        <f t="shared" si="10"/>
        <v>0.48222066856052825</v>
      </c>
      <c r="Q87" s="145">
        <f t="shared" si="10"/>
        <v>0.48222066856052825</v>
      </c>
      <c r="R87" s="145">
        <f t="shared" si="10"/>
        <v>0.48222066856052825</v>
      </c>
      <c r="S87" s="145">
        <f t="shared" si="10"/>
        <v>0.48222066856052825</v>
      </c>
      <c r="T87" s="145">
        <f t="shared" si="10"/>
        <v>0.48222066856052825</v>
      </c>
      <c r="U87" s="145">
        <f t="shared" si="10"/>
        <v>0.48222066856052825</v>
      </c>
      <c r="V87" s="145">
        <f t="shared" si="10"/>
        <v>0.48222066856052825</v>
      </c>
      <c r="W87" s="145">
        <f t="shared" si="10"/>
        <v>0.19751655620510125</v>
      </c>
      <c r="X87" s="145">
        <f t="shared" si="10"/>
        <v>0.19751655620510125</v>
      </c>
      <c r="Y87" s="145">
        <f t="shared" si="10"/>
        <v>0.19751655620510125</v>
      </c>
      <c r="Z87" s="145">
        <f t="shared" si="10"/>
        <v>0.19751655620510125</v>
      </c>
      <c r="AA87" s="145">
        <f t="shared" si="10"/>
        <v>0.19751655620510125</v>
      </c>
      <c r="AB87" s="145">
        <f t="shared" si="10"/>
        <v>7.8679419876678647E-2</v>
      </c>
      <c r="AC87" s="145">
        <f t="shared" si="10"/>
        <v>7.8679419876678647E-2</v>
      </c>
      <c r="AD87" s="145">
        <f t="shared" si="10"/>
        <v>7.8679419876678647E-2</v>
      </c>
      <c r="AE87" s="145">
        <f t="shared" si="10"/>
        <v>7.8679419876678647E-2</v>
      </c>
      <c r="AF87" s="145">
        <f t="shared" si="10"/>
        <v>7.8679419876678647E-2</v>
      </c>
      <c r="AG87" s="145">
        <f t="shared" si="10"/>
        <v>0.48222066856052825</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0.48222066856052825</v>
      </c>
      <c r="K88" s="145">
        <f t="shared" si="11"/>
        <v>0.48222066856052825</v>
      </c>
      <c r="L88" s="145">
        <f t="shared" si="11"/>
        <v>0.48222066856052825</v>
      </c>
      <c r="M88" s="145">
        <f t="shared" si="11"/>
        <v>0.48222066856052825</v>
      </c>
      <c r="N88" s="145">
        <f t="shared" si="11"/>
        <v>0.48222066856052825</v>
      </c>
      <c r="O88" s="145">
        <f t="shared" si="11"/>
        <v>0.48222066856052825</v>
      </c>
      <c r="P88" s="145">
        <f t="shared" si="11"/>
        <v>0.48222066856052825</v>
      </c>
      <c r="Q88" s="145">
        <f t="shared" si="11"/>
        <v>0.48222066856052825</v>
      </c>
      <c r="R88" s="145">
        <f t="shared" si="11"/>
        <v>0.48222066856052825</v>
      </c>
      <c r="S88" s="145">
        <f t="shared" si="11"/>
        <v>0.48222066856052825</v>
      </c>
      <c r="T88" s="145">
        <f t="shared" si="11"/>
        <v>0.48222066856052825</v>
      </c>
      <c r="U88" s="145">
        <f t="shared" si="11"/>
        <v>0.48222066856052825</v>
      </c>
      <c r="V88" s="145">
        <f t="shared" si="11"/>
        <v>0.48222066856052825</v>
      </c>
      <c r="W88" s="145">
        <f t="shared" si="11"/>
        <v>0.19751655620510125</v>
      </c>
      <c r="X88" s="145">
        <f t="shared" si="11"/>
        <v>0.19751655620510125</v>
      </c>
      <c r="Y88" s="145">
        <f t="shared" si="11"/>
        <v>0.19751655620510125</v>
      </c>
      <c r="Z88" s="145">
        <f t="shared" si="11"/>
        <v>0.19751655620510125</v>
      </c>
      <c r="AA88" s="145">
        <f t="shared" si="11"/>
        <v>0.19751655620510125</v>
      </c>
      <c r="AB88" s="145">
        <f t="shared" si="11"/>
        <v>7.8679419876678647E-2</v>
      </c>
      <c r="AC88" s="145">
        <f t="shared" si="11"/>
        <v>7.8679419876678647E-2</v>
      </c>
      <c r="AD88" s="145">
        <f t="shared" si="11"/>
        <v>7.8679419876678647E-2</v>
      </c>
      <c r="AE88" s="145">
        <f t="shared" si="11"/>
        <v>7.8679419876678647E-2</v>
      </c>
      <c r="AF88" s="145">
        <f t="shared" si="11"/>
        <v>7.8679419876678647E-2</v>
      </c>
      <c r="AG88" s="145">
        <f t="shared" si="11"/>
        <v>0.48222066856052825</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0.48222066856052825</v>
      </c>
      <c r="K89" s="145">
        <f t="shared" si="12"/>
        <v>0.48222066856052825</v>
      </c>
      <c r="L89" s="145">
        <f t="shared" si="12"/>
        <v>0.48222066856052825</v>
      </c>
      <c r="M89" s="145">
        <f t="shared" si="12"/>
        <v>0.48222066856052825</v>
      </c>
      <c r="N89" s="145">
        <f t="shared" si="12"/>
        <v>0.48222066856052825</v>
      </c>
      <c r="O89" s="145">
        <f t="shared" si="12"/>
        <v>0.48222066856052825</v>
      </c>
      <c r="P89" s="145">
        <f t="shared" si="12"/>
        <v>0.48222066856052825</v>
      </c>
      <c r="Q89" s="145">
        <f t="shared" si="12"/>
        <v>0.48222066856052825</v>
      </c>
      <c r="R89" s="145">
        <f t="shared" si="12"/>
        <v>0.48222066856052825</v>
      </c>
      <c r="S89" s="145">
        <f t="shared" si="12"/>
        <v>0.48222066856052825</v>
      </c>
      <c r="T89" s="145">
        <f t="shared" si="12"/>
        <v>0.48222066856052825</v>
      </c>
      <c r="U89" s="145">
        <f t="shared" si="12"/>
        <v>0.48222066856052825</v>
      </c>
      <c r="V89" s="145">
        <f t="shared" si="12"/>
        <v>0.48222066856052825</v>
      </c>
      <c r="W89" s="145">
        <f t="shared" si="12"/>
        <v>0.19751655620510125</v>
      </c>
      <c r="X89" s="145">
        <f t="shared" si="12"/>
        <v>0.19751655620510125</v>
      </c>
      <c r="Y89" s="145">
        <f t="shared" si="12"/>
        <v>0.19751655620510125</v>
      </c>
      <c r="Z89" s="145">
        <f t="shared" si="12"/>
        <v>0.19751655620510125</v>
      </c>
      <c r="AA89" s="145">
        <f t="shared" si="12"/>
        <v>0.19751655620510125</v>
      </c>
      <c r="AB89" s="145">
        <f t="shared" si="12"/>
        <v>7.8679419876678647E-2</v>
      </c>
      <c r="AC89" s="145">
        <f t="shared" si="12"/>
        <v>7.8679419876678647E-2</v>
      </c>
      <c r="AD89" s="145">
        <f t="shared" si="12"/>
        <v>7.8679419876678647E-2</v>
      </c>
      <c r="AE89" s="145">
        <f t="shared" si="12"/>
        <v>7.8679419876678647E-2</v>
      </c>
      <c r="AF89" s="145">
        <f t="shared" si="12"/>
        <v>7.8679419876678647E-2</v>
      </c>
      <c r="AG89" s="145">
        <f t="shared" si="12"/>
        <v>0.48222066856052825</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0.48222066856052825</v>
      </c>
      <c r="K90" s="155">
        <f t="shared" si="13"/>
        <v>0.48222066856052825</v>
      </c>
      <c r="L90" s="155">
        <f t="shared" si="13"/>
        <v>0.48222066856052825</v>
      </c>
      <c r="M90" s="155">
        <f t="shared" si="13"/>
        <v>0.48222066856052825</v>
      </c>
      <c r="N90" s="155">
        <f t="shared" si="13"/>
        <v>0.48222066856052825</v>
      </c>
      <c r="O90" s="155">
        <f t="shared" si="13"/>
        <v>0.48222066856052825</v>
      </c>
      <c r="P90" s="155">
        <f t="shared" si="13"/>
        <v>0.48222066856052825</v>
      </c>
      <c r="Q90" s="155">
        <f t="shared" si="13"/>
        <v>0.48222066856052825</v>
      </c>
      <c r="R90" s="155">
        <f t="shared" si="13"/>
        <v>0.48222066856052825</v>
      </c>
      <c r="S90" s="155">
        <f t="shared" si="13"/>
        <v>0.48222066856052825</v>
      </c>
      <c r="T90" s="155">
        <f t="shared" si="13"/>
        <v>0.48222066856052825</v>
      </c>
      <c r="U90" s="155">
        <f t="shared" si="13"/>
        <v>0.48222066856052825</v>
      </c>
      <c r="V90" s="155">
        <f t="shared" si="13"/>
        <v>0.48222066856052825</v>
      </c>
      <c r="W90" s="155">
        <f t="shared" si="13"/>
        <v>0.19751655620510125</v>
      </c>
      <c r="X90" s="155">
        <f t="shared" si="13"/>
        <v>0.19751655620510125</v>
      </c>
      <c r="Y90" s="155">
        <f t="shared" si="13"/>
        <v>0.19751655620510125</v>
      </c>
      <c r="Z90" s="155">
        <f t="shared" si="13"/>
        <v>0.19751655620510125</v>
      </c>
      <c r="AA90" s="155">
        <f t="shared" si="13"/>
        <v>0.19751655620510125</v>
      </c>
      <c r="AB90" s="155">
        <f t="shared" si="13"/>
        <v>7.8679419876678647E-2</v>
      </c>
      <c r="AC90" s="155">
        <f t="shared" si="13"/>
        <v>7.8679419876678647E-2</v>
      </c>
      <c r="AD90" s="155">
        <f t="shared" si="13"/>
        <v>7.8679419876678647E-2</v>
      </c>
      <c r="AE90" s="155">
        <f t="shared" si="13"/>
        <v>7.8679419876678647E-2</v>
      </c>
      <c r="AF90" s="155">
        <f t="shared" si="13"/>
        <v>7.8679419876678647E-2</v>
      </c>
      <c r="AG90" s="155">
        <f t="shared" si="13"/>
        <v>0.48222066856052825</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6.0221483582302522</v>
      </c>
      <c r="K110" s="281">
        <f t="shared" ref="K110:AO110" si="14" xml:space="preserve"> K20 + K32</f>
        <v>6.0221483582302522</v>
      </c>
      <c r="L110" s="281">
        <f t="shared" si="14"/>
        <v>6.8556231914876014</v>
      </c>
      <c r="M110" s="281">
        <f t="shared" si="14"/>
        <v>6.8556231914876014</v>
      </c>
      <c r="N110" s="281">
        <f t="shared" si="14"/>
        <v>6.8556231914876014</v>
      </c>
      <c r="O110" s="281">
        <f t="shared" si="14"/>
        <v>6.8556231914876014</v>
      </c>
      <c r="P110" s="281">
        <f t="shared" si="14"/>
        <v>6.8556231914876014</v>
      </c>
      <c r="Q110" s="281">
        <f t="shared" si="14"/>
        <v>6.8556231914876014</v>
      </c>
      <c r="R110" s="281">
        <f t="shared" si="14"/>
        <v>4.2652239720587861</v>
      </c>
      <c r="S110" s="281">
        <f t="shared" si="14"/>
        <v>4.2652239720587861</v>
      </c>
      <c r="T110" s="281">
        <f t="shared" si="14"/>
        <v>4.2652239720587861</v>
      </c>
      <c r="U110" s="281">
        <f t="shared" si="14"/>
        <v>4.2652239720587861</v>
      </c>
      <c r="V110" s="281">
        <f t="shared" si="14"/>
        <v>4.2652239720587861</v>
      </c>
      <c r="W110" s="281">
        <f t="shared" si="14"/>
        <v>1.8872051661991804</v>
      </c>
      <c r="X110" s="281">
        <f t="shared" si="14"/>
        <v>1.8872051661991804</v>
      </c>
      <c r="Y110" s="281">
        <f t="shared" si="14"/>
        <v>1.8872051661991804</v>
      </c>
      <c r="Z110" s="281">
        <f t="shared" si="14"/>
        <v>1.8872051661991804</v>
      </c>
      <c r="AA110" s="281">
        <f t="shared" si="14"/>
        <v>1.8872051661991804</v>
      </c>
      <c r="AB110" s="281">
        <f t="shared" si="14"/>
        <v>1.2836091007228547</v>
      </c>
      <c r="AC110" s="281">
        <f t="shared" si="14"/>
        <v>1.2836091007228547</v>
      </c>
      <c r="AD110" s="281">
        <f t="shared" si="14"/>
        <v>1.2836091007228547</v>
      </c>
      <c r="AE110" s="281">
        <f t="shared" si="14"/>
        <v>1.2836091007228547</v>
      </c>
      <c r="AF110" s="281">
        <f t="shared" si="14"/>
        <v>1.2836091007228547</v>
      </c>
      <c r="AG110" s="281">
        <f t="shared" si="14"/>
        <v>17.326587222112757</v>
      </c>
      <c r="AH110" s="281">
        <f t="shared" si="14"/>
        <v>-4.202689326414502</v>
      </c>
      <c r="AI110" s="281">
        <f t="shared" si="14"/>
        <v>-3.496113279359268</v>
      </c>
      <c r="AJ110" s="281">
        <f t="shared" si="14"/>
        <v>-4.202689326414502</v>
      </c>
      <c r="AK110" s="281">
        <f t="shared" si="14"/>
        <v>-4.202689326414502</v>
      </c>
      <c r="AL110" s="281">
        <f t="shared" si="14"/>
        <v>-3.496113279359268</v>
      </c>
      <c r="AM110" s="281">
        <f t="shared" si="14"/>
        <v>-3.496113279359268</v>
      </c>
      <c r="AN110" s="281">
        <f t="shared" si="14"/>
        <v>-1.799828021767933</v>
      </c>
      <c r="AO110" s="281">
        <f t="shared" si="14"/>
        <v>-1.799828021767933</v>
      </c>
      <c r="AP110" s="267"/>
      <c r="AQ110" s="267"/>
    </row>
    <row r="111" spans="2:43" x14ac:dyDescent="0.3">
      <c r="D111"/>
      <c r="E111" s="88"/>
      <c r="F111" t="s">
        <v>157</v>
      </c>
      <c r="G111" t="s">
        <v>269</v>
      </c>
      <c r="H111" s="279"/>
      <c r="I111" s="267"/>
      <c r="J111" s="282">
        <f t="shared" ref="J111" si="15" xml:space="preserve"> J21 + J33</f>
        <v>0.95141599957883705</v>
      </c>
      <c r="K111" s="282">
        <f t="shared" ref="K111:AO111" si="16" xml:space="preserve"> K21 + K33</f>
        <v>0.95141599957883705</v>
      </c>
      <c r="L111" s="282">
        <f t="shared" si="16"/>
        <v>1.0830934748644807</v>
      </c>
      <c r="M111" s="282">
        <f t="shared" si="16"/>
        <v>1.0830934748644807</v>
      </c>
      <c r="N111" s="282">
        <f t="shared" si="16"/>
        <v>1.0830934748644807</v>
      </c>
      <c r="O111" s="282">
        <f t="shared" si="16"/>
        <v>1.0830934748644807</v>
      </c>
      <c r="P111" s="282">
        <f t="shared" si="16"/>
        <v>1.0830934748644807</v>
      </c>
      <c r="Q111" s="282">
        <f t="shared" si="16"/>
        <v>1.0830934748644807</v>
      </c>
      <c r="R111" s="282">
        <f t="shared" si="16"/>
        <v>0.69123793373055575</v>
      </c>
      <c r="S111" s="282">
        <f t="shared" si="16"/>
        <v>0.69123793373055575</v>
      </c>
      <c r="T111" s="282">
        <f t="shared" si="16"/>
        <v>0.69123793373055575</v>
      </c>
      <c r="U111" s="282">
        <f t="shared" si="16"/>
        <v>0.69123793373055575</v>
      </c>
      <c r="V111" s="282">
        <f t="shared" si="16"/>
        <v>0.69123793373055575</v>
      </c>
      <c r="W111" s="282">
        <f t="shared" si="16"/>
        <v>0.32804937533032358</v>
      </c>
      <c r="X111" s="282">
        <f t="shared" si="16"/>
        <v>0.32804937533032358</v>
      </c>
      <c r="Y111" s="282">
        <f t="shared" si="16"/>
        <v>0.32804937533032358</v>
      </c>
      <c r="Z111" s="282">
        <f t="shared" si="16"/>
        <v>0.32804937533032358</v>
      </c>
      <c r="AA111" s="282">
        <f t="shared" si="16"/>
        <v>0.32804937533032358</v>
      </c>
      <c r="AB111" s="282">
        <f t="shared" si="16"/>
        <v>0.22373534796604932</v>
      </c>
      <c r="AC111" s="282">
        <f t="shared" si="16"/>
        <v>0.22373534796604932</v>
      </c>
      <c r="AD111" s="282">
        <f t="shared" si="16"/>
        <v>0.22373534796604932</v>
      </c>
      <c r="AE111" s="282">
        <f t="shared" si="16"/>
        <v>0.22373534796604932</v>
      </c>
      <c r="AF111" s="282">
        <f t="shared" si="16"/>
        <v>0.22373534796604932</v>
      </c>
      <c r="AG111" s="282">
        <f t="shared" si="16"/>
        <v>2.8096973994973631</v>
      </c>
      <c r="AH111" s="282">
        <f t="shared" si="16"/>
        <v>-0.66396668241248991</v>
      </c>
      <c r="AI111" s="282">
        <f t="shared" si="16"/>
        <v>-0.56093505629734364</v>
      </c>
      <c r="AJ111" s="282">
        <f t="shared" si="16"/>
        <v>-0.66396668241248991</v>
      </c>
      <c r="AK111" s="282">
        <f t="shared" si="16"/>
        <v>-0.66396668241248991</v>
      </c>
      <c r="AL111" s="282">
        <f t="shared" si="16"/>
        <v>-0.56093505629734364</v>
      </c>
      <c r="AM111" s="282">
        <f t="shared" si="16"/>
        <v>-0.56093505629734364</v>
      </c>
      <c r="AN111" s="282">
        <f t="shared" si="16"/>
        <v>-0.31311949231288139</v>
      </c>
      <c r="AO111" s="282">
        <f t="shared" si="16"/>
        <v>-0.31311949231288139</v>
      </c>
      <c r="AP111" s="267"/>
      <c r="AQ111" s="267"/>
    </row>
    <row r="112" spans="2:43" x14ac:dyDescent="0.3">
      <c r="D112"/>
      <c r="E112" s="88"/>
      <c r="F112" t="s">
        <v>158</v>
      </c>
      <c r="G112" t="s">
        <v>269</v>
      </c>
      <c r="H112" s="279"/>
      <c r="I112" s="267"/>
      <c r="J112" s="282">
        <f t="shared" ref="J112" si="17" xml:space="preserve"> J22 + J34</f>
        <v>8.9640186385782888E-2</v>
      </c>
      <c r="K112" s="282">
        <f t="shared" ref="K112:AO112" si="18" xml:space="preserve"> K22 + K34</f>
        <v>8.9640186385782888E-2</v>
      </c>
      <c r="L112" s="282">
        <f t="shared" si="18"/>
        <v>0.10204652959699598</v>
      </c>
      <c r="M112" s="282">
        <f t="shared" si="18"/>
        <v>0.10204652959699598</v>
      </c>
      <c r="N112" s="282">
        <f t="shared" si="18"/>
        <v>0.10204652959699598</v>
      </c>
      <c r="O112" s="282">
        <f t="shared" si="18"/>
        <v>0.10204652959699598</v>
      </c>
      <c r="P112" s="282">
        <f t="shared" si="18"/>
        <v>0.10204652959699598</v>
      </c>
      <c r="Q112" s="282">
        <f t="shared" si="18"/>
        <v>0.10204652959699598</v>
      </c>
      <c r="R112" s="282">
        <f t="shared" si="18"/>
        <v>5.7596045435720458E-2</v>
      </c>
      <c r="S112" s="282">
        <f t="shared" si="18"/>
        <v>5.7596045435720458E-2</v>
      </c>
      <c r="T112" s="282">
        <f t="shared" si="18"/>
        <v>5.7596045435720458E-2</v>
      </c>
      <c r="U112" s="282">
        <f t="shared" si="18"/>
        <v>5.7596045435720458E-2</v>
      </c>
      <c r="V112" s="282">
        <f t="shared" si="18"/>
        <v>5.7596045435720458E-2</v>
      </c>
      <c r="W112" s="282">
        <f t="shared" si="18"/>
        <v>1.7962266911247405E-2</v>
      </c>
      <c r="X112" s="282">
        <f t="shared" si="18"/>
        <v>1.7962266911247405E-2</v>
      </c>
      <c r="Y112" s="282">
        <f t="shared" si="18"/>
        <v>1.7962266911247405E-2</v>
      </c>
      <c r="Z112" s="282">
        <f t="shared" si="18"/>
        <v>1.7962266911247405E-2</v>
      </c>
      <c r="AA112" s="282">
        <f t="shared" si="18"/>
        <v>1.7962266911247405E-2</v>
      </c>
      <c r="AB112" s="282">
        <f t="shared" si="18"/>
        <v>9.027522293881542E-3</v>
      </c>
      <c r="AC112" s="282">
        <f t="shared" si="18"/>
        <v>9.027522293881542E-3</v>
      </c>
      <c r="AD112" s="282">
        <f t="shared" si="18"/>
        <v>9.027522293881542E-3</v>
      </c>
      <c r="AE112" s="282">
        <f t="shared" si="18"/>
        <v>9.027522293881542E-3</v>
      </c>
      <c r="AF112" s="282">
        <f t="shared" si="18"/>
        <v>9.027522293881542E-3</v>
      </c>
      <c r="AG112" s="282">
        <f t="shared" si="18"/>
        <v>2.176208190034381</v>
      </c>
      <c r="AH112" s="282">
        <f t="shared" si="18"/>
        <v>-6.2557385194018558E-2</v>
      </c>
      <c r="AI112" s="282">
        <f t="shared" si="18"/>
        <v>-4.912713168906957E-2</v>
      </c>
      <c r="AJ112" s="282">
        <f t="shared" si="18"/>
        <v>-6.2557385194018558E-2</v>
      </c>
      <c r="AK112" s="282">
        <f t="shared" si="18"/>
        <v>-6.2557385194018558E-2</v>
      </c>
      <c r="AL112" s="282">
        <f t="shared" si="18"/>
        <v>-4.912713168906957E-2</v>
      </c>
      <c r="AM112" s="282">
        <f t="shared" si="18"/>
        <v>-4.912713168906957E-2</v>
      </c>
      <c r="AN112" s="282">
        <f t="shared" si="18"/>
        <v>-1.6727759883072086E-2</v>
      </c>
      <c r="AO112" s="282">
        <f t="shared" si="18"/>
        <v>-1.6727759883072086E-2</v>
      </c>
      <c r="AP112" s="267"/>
      <c r="AQ112" s="267"/>
    </row>
    <row r="113" spans="3:43" x14ac:dyDescent="0.3">
      <c r="D113"/>
      <c r="E113" s="88"/>
      <c r="F113" t="s">
        <v>159</v>
      </c>
      <c r="G113" t="s">
        <v>270</v>
      </c>
      <c r="H113" s="51"/>
      <c r="J113" s="98">
        <f t="shared" ref="J113" si="19" xml:space="preserve"> J23 + J35</f>
        <v>16.296532150362982</v>
      </c>
      <c r="K113" s="98">
        <f t="shared" ref="K113:AO113" si="20" xml:space="preserve"> K23 + K35</f>
        <v>0</v>
      </c>
      <c r="L113" s="98">
        <f t="shared" si="20"/>
        <v>8.84551917264527</v>
      </c>
      <c r="M113" s="98">
        <f t="shared" si="20"/>
        <v>13.311836563746883</v>
      </c>
      <c r="N113" s="98">
        <f t="shared" si="20"/>
        <v>33.685359016406885</v>
      </c>
      <c r="O113" s="98">
        <f t="shared" si="20"/>
        <v>69.757108855790676</v>
      </c>
      <c r="P113" s="98">
        <f t="shared" si="20"/>
        <v>205.26230327984126</v>
      </c>
      <c r="Q113" s="98">
        <f t="shared" si="20"/>
        <v>0</v>
      </c>
      <c r="R113" s="98">
        <f t="shared" si="20"/>
        <v>12.488244880854314</v>
      </c>
      <c r="S113" s="98">
        <f t="shared" si="20"/>
        <v>303.42898017111816</v>
      </c>
      <c r="T113" s="98">
        <f t="shared" si="20"/>
        <v>550.20512851462718</v>
      </c>
      <c r="U113" s="98">
        <f t="shared" si="20"/>
        <v>846.21738453063199</v>
      </c>
      <c r="V113" s="98">
        <f t="shared" si="20"/>
        <v>1314.1572328197235</v>
      </c>
      <c r="W113" s="98">
        <f t="shared" si="20"/>
        <v>9.7484171632986403</v>
      </c>
      <c r="X113" s="98">
        <f t="shared" si="20"/>
        <v>300.68915245356249</v>
      </c>
      <c r="Y113" s="98">
        <f t="shared" si="20"/>
        <v>547.46530079707168</v>
      </c>
      <c r="Z113" s="98">
        <f t="shared" si="20"/>
        <v>843.47755681307603</v>
      </c>
      <c r="AA113" s="98">
        <f t="shared" si="20"/>
        <v>1311.4174051021673</v>
      </c>
      <c r="AB113" s="98">
        <f t="shared" si="20"/>
        <v>89.995785082793589</v>
      </c>
      <c r="AC113" s="98">
        <f t="shared" si="20"/>
        <v>1498.9991907636288</v>
      </c>
      <c r="AD113" s="98">
        <f t="shared" si="20"/>
        <v>4745.9415641094911</v>
      </c>
      <c r="AE113" s="98">
        <f t="shared" si="20"/>
        <v>10468.727988284827</v>
      </c>
      <c r="AF113" s="98">
        <f t="shared" si="20"/>
        <v>32106.029140934832</v>
      </c>
      <c r="AG113" s="98">
        <f t="shared" si="20"/>
        <v>0</v>
      </c>
      <c r="AH113" s="98">
        <f t="shared" si="20"/>
        <v>0</v>
      </c>
      <c r="AI113" s="98">
        <f t="shared" si="20"/>
        <v>0</v>
      </c>
      <c r="AJ113" s="98">
        <f t="shared" si="20"/>
        <v>0</v>
      </c>
      <c r="AK113" s="98">
        <f t="shared" si="20"/>
        <v>0</v>
      </c>
      <c r="AL113" s="98">
        <f t="shared" si="20"/>
        <v>0</v>
      </c>
      <c r="AM113" s="98">
        <f t="shared" si="20"/>
        <v>0</v>
      </c>
      <c r="AN113" s="98">
        <f t="shared" si="20"/>
        <v>56.323203629082776</v>
      </c>
      <c r="AO113" s="98">
        <f t="shared" si="20"/>
        <v>56.323203629082776</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4.3379810793048073</v>
      </c>
      <c r="S114" s="98">
        <f t="shared" si="22"/>
        <v>4.3379810793048073</v>
      </c>
      <c r="T114" s="98">
        <f t="shared" si="22"/>
        <v>4.3379810793048073</v>
      </c>
      <c r="U114" s="98">
        <f t="shared" si="22"/>
        <v>4.3379810793048073</v>
      </c>
      <c r="V114" s="98">
        <f t="shared" si="22"/>
        <v>4.3379810793048073</v>
      </c>
      <c r="W114" s="98">
        <f t="shared" si="22"/>
        <v>4.897144183304933</v>
      </c>
      <c r="X114" s="98">
        <f t="shared" si="22"/>
        <v>4.897144183304933</v>
      </c>
      <c r="Y114" s="98">
        <f t="shared" si="22"/>
        <v>4.897144183304933</v>
      </c>
      <c r="Z114" s="98">
        <f t="shared" si="22"/>
        <v>4.897144183304933</v>
      </c>
      <c r="AA114" s="98">
        <f t="shared" si="22"/>
        <v>4.897144183304933</v>
      </c>
      <c r="AB114" s="98">
        <f t="shared" si="22"/>
        <v>5.184787903497317</v>
      </c>
      <c r="AC114" s="98">
        <f t="shared" si="22"/>
        <v>5.184787903497317</v>
      </c>
      <c r="AD114" s="98">
        <f t="shared" si="22"/>
        <v>5.184787903497317</v>
      </c>
      <c r="AE114" s="98">
        <f t="shared" si="22"/>
        <v>5.184787903497317</v>
      </c>
      <c r="AF114" s="98">
        <f t="shared" si="22"/>
        <v>5.184787903497317</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7.8549236543849492</v>
      </c>
      <c r="S115" s="98">
        <f t="shared" si="24"/>
        <v>7.8549236543849492</v>
      </c>
      <c r="T115" s="98">
        <f t="shared" si="24"/>
        <v>7.8549236543849492</v>
      </c>
      <c r="U115" s="98">
        <f t="shared" si="24"/>
        <v>7.8549236543849492</v>
      </c>
      <c r="V115" s="98">
        <f t="shared" si="24"/>
        <v>7.8549236543849492</v>
      </c>
      <c r="W115" s="98">
        <f t="shared" si="24"/>
        <v>6.7662485707310234</v>
      </c>
      <c r="X115" s="98">
        <f t="shared" si="24"/>
        <v>6.7662485707310234</v>
      </c>
      <c r="Y115" s="98">
        <f t="shared" si="24"/>
        <v>6.7662485707310234</v>
      </c>
      <c r="Z115" s="98">
        <f t="shared" si="24"/>
        <v>6.7662485707310234</v>
      </c>
      <c r="AA115" s="98">
        <f t="shared" si="24"/>
        <v>6.7662485707310234</v>
      </c>
      <c r="AB115" s="98">
        <f t="shared" si="24"/>
        <v>6.840016635421672</v>
      </c>
      <c r="AC115" s="98">
        <f t="shared" si="24"/>
        <v>6.840016635421672</v>
      </c>
      <c r="AD115" s="98">
        <f t="shared" si="24"/>
        <v>6.840016635421672</v>
      </c>
      <c r="AE115" s="98">
        <f t="shared" si="24"/>
        <v>6.840016635421672</v>
      </c>
      <c r="AF115" s="98">
        <f t="shared" si="24"/>
        <v>6.840016635421672</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0.21808178761874525</v>
      </c>
      <c r="S116" s="284">
        <f t="shared" si="26"/>
        <v>0.21808178761874525</v>
      </c>
      <c r="T116" s="284">
        <f t="shared" si="26"/>
        <v>0.21808178761874525</v>
      </c>
      <c r="U116" s="284">
        <f t="shared" si="26"/>
        <v>0.21808178761874525</v>
      </c>
      <c r="V116" s="284">
        <f t="shared" si="26"/>
        <v>0.21808178761874525</v>
      </c>
      <c r="W116" s="284">
        <f t="shared" si="26"/>
        <v>0.13269223171545483</v>
      </c>
      <c r="X116" s="284">
        <f t="shared" si="26"/>
        <v>0.13269223171545483</v>
      </c>
      <c r="Y116" s="284">
        <f t="shared" si="26"/>
        <v>0.13269223171545483</v>
      </c>
      <c r="Z116" s="284">
        <f t="shared" si="26"/>
        <v>0.13269223171545483</v>
      </c>
      <c r="AA116" s="284">
        <f t="shared" si="26"/>
        <v>0.13269223171545483</v>
      </c>
      <c r="AB116" s="284">
        <f t="shared" si="26"/>
        <v>5.8701869092401736E-2</v>
      </c>
      <c r="AC116" s="284">
        <f t="shared" si="26"/>
        <v>5.8701869092401736E-2</v>
      </c>
      <c r="AD116" s="284">
        <f t="shared" si="26"/>
        <v>5.8701869092401736E-2</v>
      </c>
      <c r="AE116" s="284">
        <f t="shared" si="26"/>
        <v>5.8701869092401736E-2</v>
      </c>
      <c r="AF116" s="284">
        <f t="shared" si="26"/>
        <v>5.8701869092401736E-2</v>
      </c>
      <c r="AG116" s="284">
        <f t="shared" si="26"/>
        <v>0</v>
      </c>
      <c r="AH116" s="284">
        <f t="shared" si="26"/>
        <v>0</v>
      </c>
      <c r="AI116" s="284">
        <f t="shared" si="26"/>
        <v>0</v>
      </c>
      <c r="AJ116" s="284">
        <f t="shared" si="26"/>
        <v>0.21538700524373328</v>
      </c>
      <c r="AK116" s="284">
        <f t="shared" si="26"/>
        <v>0</v>
      </c>
      <c r="AL116" s="284">
        <f t="shared" si="26"/>
        <v>0.16741946552320358</v>
      </c>
      <c r="AM116" s="284">
        <f t="shared" si="26"/>
        <v>0</v>
      </c>
      <c r="AN116" s="284">
        <f t="shared" si="26"/>
        <v>0.1303488247405111</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6.0221483582302522</v>
      </c>
      <c r="K121" s="328">
        <f t="shared" ref="K121:AO121" si="27" xml:space="preserve"> K110 + K44</f>
        <v>6.0221483582302522</v>
      </c>
      <c r="L121" s="328">
        <f t="shared" si="27"/>
        <v>6.8556231914876014</v>
      </c>
      <c r="M121" s="328">
        <f t="shared" si="27"/>
        <v>6.8556231914876014</v>
      </c>
      <c r="N121" s="328">
        <f t="shared" si="27"/>
        <v>6.8556231914876014</v>
      </c>
      <c r="O121" s="328">
        <f t="shared" si="27"/>
        <v>6.8556231914876014</v>
      </c>
      <c r="P121" s="328">
        <f t="shared" si="27"/>
        <v>6.8556231914876014</v>
      </c>
      <c r="Q121" s="328">
        <f t="shared" si="27"/>
        <v>6.8556231914876014</v>
      </c>
      <c r="R121" s="328">
        <f t="shared" si="27"/>
        <v>4.2652239720587861</v>
      </c>
      <c r="S121" s="328">
        <f t="shared" si="27"/>
        <v>4.2652239720587861</v>
      </c>
      <c r="T121" s="328">
        <f t="shared" si="27"/>
        <v>4.2652239720587861</v>
      </c>
      <c r="U121" s="328">
        <f t="shared" si="27"/>
        <v>4.2652239720587861</v>
      </c>
      <c r="V121" s="328">
        <f t="shared" si="27"/>
        <v>4.2652239720587861</v>
      </c>
      <c r="W121" s="328">
        <f t="shared" si="27"/>
        <v>1.8872051661991804</v>
      </c>
      <c r="X121" s="328">
        <f t="shared" si="27"/>
        <v>1.8872051661991804</v>
      </c>
      <c r="Y121" s="328">
        <f t="shared" si="27"/>
        <v>1.8872051661991804</v>
      </c>
      <c r="Z121" s="328">
        <f t="shared" si="27"/>
        <v>1.8872051661991804</v>
      </c>
      <c r="AA121" s="328">
        <f t="shared" si="27"/>
        <v>1.8872051661991804</v>
      </c>
      <c r="AB121" s="328">
        <f t="shared" si="27"/>
        <v>1.2836091007228547</v>
      </c>
      <c r="AC121" s="328">
        <f t="shared" si="27"/>
        <v>1.2836091007228547</v>
      </c>
      <c r="AD121" s="328">
        <f t="shared" si="27"/>
        <v>1.2836091007228547</v>
      </c>
      <c r="AE121" s="328">
        <f t="shared" si="27"/>
        <v>1.2836091007228547</v>
      </c>
      <c r="AF121" s="328">
        <f t="shared" si="27"/>
        <v>1.2836091007228547</v>
      </c>
      <c r="AG121" s="328">
        <f t="shared" si="27"/>
        <v>17.326587222112757</v>
      </c>
      <c r="AH121" s="328">
        <f t="shared" si="27"/>
        <v>-4.202689326414502</v>
      </c>
      <c r="AI121" s="328">
        <f t="shared" si="27"/>
        <v>-3.496113279359268</v>
      </c>
      <c r="AJ121" s="328">
        <f t="shared" si="27"/>
        <v>-4.202689326414502</v>
      </c>
      <c r="AK121" s="328">
        <f t="shared" si="27"/>
        <v>-4.202689326414502</v>
      </c>
      <c r="AL121" s="328">
        <f t="shared" si="27"/>
        <v>-3.496113279359268</v>
      </c>
      <c r="AM121" s="328">
        <f t="shared" si="27"/>
        <v>-3.496113279359268</v>
      </c>
      <c r="AN121" s="328">
        <f t="shared" si="27"/>
        <v>-1.799828021767933</v>
      </c>
      <c r="AO121" s="328">
        <f t="shared" si="27"/>
        <v>-1.799828021767933</v>
      </c>
      <c r="AP121" s="267"/>
      <c r="AQ121" s="267"/>
    </row>
    <row r="122" spans="3:43" x14ac:dyDescent="0.3">
      <c r="E122" s="88"/>
      <c r="F122" t="s">
        <v>157</v>
      </c>
      <c r="G122" t="s">
        <v>269</v>
      </c>
      <c r="H122" s="279"/>
      <c r="I122" s="267"/>
      <c r="J122" s="329">
        <f t="shared" ref="J122" si="28" xml:space="preserve"> J111 + J45</f>
        <v>0.95141599957883705</v>
      </c>
      <c r="K122" s="329">
        <f t="shared" ref="K122:AO122" si="29" xml:space="preserve"> K111 + K45</f>
        <v>0.95141599957883705</v>
      </c>
      <c r="L122" s="329">
        <f t="shared" si="29"/>
        <v>1.0830934748644807</v>
      </c>
      <c r="M122" s="329">
        <f t="shared" si="29"/>
        <v>1.0830934748644807</v>
      </c>
      <c r="N122" s="329">
        <f t="shared" si="29"/>
        <v>1.0830934748644807</v>
      </c>
      <c r="O122" s="329">
        <f t="shared" si="29"/>
        <v>1.0830934748644807</v>
      </c>
      <c r="P122" s="329">
        <f t="shared" si="29"/>
        <v>1.0830934748644807</v>
      </c>
      <c r="Q122" s="329">
        <f t="shared" si="29"/>
        <v>1.0830934748644807</v>
      </c>
      <c r="R122" s="329">
        <f t="shared" si="29"/>
        <v>0.69123793373055575</v>
      </c>
      <c r="S122" s="329">
        <f t="shared" si="29"/>
        <v>0.69123793373055575</v>
      </c>
      <c r="T122" s="329">
        <f t="shared" si="29"/>
        <v>0.69123793373055575</v>
      </c>
      <c r="U122" s="329">
        <f t="shared" si="29"/>
        <v>0.69123793373055575</v>
      </c>
      <c r="V122" s="329">
        <f t="shared" si="29"/>
        <v>0.69123793373055575</v>
      </c>
      <c r="W122" s="329">
        <f t="shared" si="29"/>
        <v>0.32804937533032358</v>
      </c>
      <c r="X122" s="329">
        <f t="shared" si="29"/>
        <v>0.32804937533032358</v>
      </c>
      <c r="Y122" s="329">
        <f t="shared" si="29"/>
        <v>0.32804937533032358</v>
      </c>
      <c r="Z122" s="329">
        <f t="shared" si="29"/>
        <v>0.32804937533032358</v>
      </c>
      <c r="AA122" s="329">
        <f t="shared" si="29"/>
        <v>0.32804937533032358</v>
      </c>
      <c r="AB122" s="329">
        <f t="shared" si="29"/>
        <v>0.22373534796604932</v>
      </c>
      <c r="AC122" s="329">
        <f t="shared" si="29"/>
        <v>0.22373534796604932</v>
      </c>
      <c r="AD122" s="329">
        <f t="shared" si="29"/>
        <v>0.22373534796604932</v>
      </c>
      <c r="AE122" s="329">
        <f t="shared" si="29"/>
        <v>0.22373534796604932</v>
      </c>
      <c r="AF122" s="329">
        <f t="shared" si="29"/>
        <v>0.22373534796604932</v>
      </c>
      <c r="AG122" s="329">
        <f t="shared" si="29"/>
        <v>2.8096973994973631</v>
      </c>
      <c r="AH122" s="329">
        <f t="shared" si="29"/>
        <v>-0.66396668241248991</v>
      </c>
      <c r="AI122" s="329">
        <f t="shared" si="29"/>
        <v>-0.56093505629734364</v>
      </c>
      <c r="AJ122" s="329">
        <f t="shared" si="29"/>
        <v>-0.66396668241248991</v>
      </c>
      <c r="AK122" s="329">
        <f t="shared" si="29"/>
        <v>-0.66396668241248991</v>
      </c>
      <c r="AL122" s="329">
        <f t="shared" si="29"/>
        <v>-0.56093505629734364</v>
      </c>
      <c r="AM122" s="329">
        <f t="shared" si="29"/>
        <v>-0.56093505629734364</v>
      </c>
      <c r="AN122" s="329">
        <f t="shared" si="29"/>
        <v>-0.31311949231288139</v>
      </c>
      <c r="AO122" s="329">
        <f t="shared" si="29"/>
        <v>-0.31311949231288139</v>
      </c>
      <c r="AP122" s="267"/>
      <c r="AQ122" s="267"/>
    </row>
    <row r="123" spans="3:43" x14ac:dyDescent="0.3">
      <c r="E123" s="88"/>
      <c r="F123" t="s">
        <v>158</v>
      </c>
      <c r="G123" t="s">
        <v>269</v>
      </c>
      <c r="H123" s="279"/>
      <c r="I123" s="267"/>
      <c r="J123" s="329">
        <f t="shared" ref="J123" si="30" xml:space="preserve"> J112 + J46</f>
        <v>8.9640186385782888E-2</v>
      </c>
      <c r="K123" s="329">
        <f t="shared" ref="K123:AO123" si="31" xml:space="preserve"> K112 + K46</f>
        <v>8.9640186385782888E-2</v>
      </c>
      <c r="L123" s="329">
        <f t="shared" si="31"/>
        <v>0.10204652959699598</v>
      </c>
      <c r="M123" s="329">
        <f t="shared" si="31"/>
        <v>0.10204652959699598</v>
      </c>
      <c r="N123" s="329">
        <f t="shared" si="31"/>
        <v>0.10204652959699598</v>
      </c>
      <c r="O123" s="329">
        <f t="shared" si="31"/>
        <v>0.10204652959699598</v>
      </c>
      <c r="P123" s="329">
        <f t="shared" si="31"/>
        <v>0.10204652959699598</v>
      </c>
      <c r="Q123" s="329">
        <f t="shared" si="31"/>
        <v>0.10204652959699598</v>
      </c>
      <c r="R123" s="329">
        <f t="shared" si="31"/>
        <v>5.7596045435720458E-2</v>
      </c>
      <c r="S123" s="329">
        <f t="shared" si="31"/>
        <v>5.7596045435720458E-2</v>
      </c>
      <c r="T123" s="329">
        <f t="shared" si="31"/>
        <v>5.7596045435720458E-2</v>
      </c>
      <c r="U123" s="329">
        <f t="shared" si="31"/>
        <v>5.7596045435720458E-2</v>
      </c>
      <c r="V123" s="329">
        <f t="shared" si="31"/>
        <v>5.7596045435720458E-2</v>
      </c>
      <c r="W123" s="329">
        <f t="shared" si="31"/>
        <v>1.7962266911247405E-2</v>
      </c>
      <c r="X123" s="329">
        <f t="shared" si="31"/>
        <v>1.7962266911247405E-2</v>
      </c>
      <c r="Y123" s="329">
        <f t="shared" si="31"/>
        <v>1.7962266911247405E-2</v>
      </c>
      <c r="Z123" s="329">
        <f t="shared" si="31"/>
        <v>1.7962266911247405E-2</v>
      </c>
      <c r="AA123" s="329">
        <f t="shared" si="31"/>
        <v>1.7962266911247405E-2</v>
      </c>
      <c r="AB123" s="329">
        <f t="shared" si="31"/>
        <v>9.027522293881542E-3</v>
      </c>
      <c r="AC123" s="329">
        <f t="shared" si="31"/>
        <v>9.027522293881542E-3</v>
      </c>
      <c r="AD123" s="329">
        <f t="shared" si="31"/>
        <v>9.027522293881542E-3</v>
      </c>
      <c r="AE123" s="329">
        <f t="shared" si="31"/>
        <v>9.027522293881542E-3</v>
      </c>
      <c r="AF123" s="329">
        <f t="shared" si="31"/>
        <v>9.027522293881542E-3</v>
      </c>
      <c r="AG123" s="329">
        <f t="shared" si="31"/>
        <v>2.176208190034381</v>
      </c>
      <c r="AH123" s="329">
        <f t="shared" si="31"/>
        <v>-6.2557385194018558E-2</v>
      </c>
      <c r="AI123" s="329">
        <f t="shared" si="31"/>
        <v>-4.912713168906957E-2</v>
      </c>
      <c r="AJ123" s="329">
        <f t="shared" si="31"/>
        <v>-6.2557385194018558E-2</v>
      </c>
      <c r="AK123" s="329">
        <f t="shared" si="31"/>
        <v>-6.2557385194018558E-2</v>
      </c>
      <c r="AL123" s="329">
        <f t="shared" si="31"/>
        <v>-4.912713168906957E-2</v>
      </c>
      <c r="AM123" s="329">
        <f t="shared" si="31"/>
        <v>-4.912713168906957E-2</v>
      </c>
      <c r="AN123" s="329">
        <f t="shared" si="31"/>
        <v>-1.6727759883072086E-2</v>
      </c>
      <c r="AO123" s="329">
        <f t="shared" si="31"/>
        <v>-1.6727759883072086E-2</v>
      </c>
      <c r="AP123" s="267"/>
      <c r="AQ123" s="267"/>
    </row>
    <row r="124" spans="3:43" x14ac:dyDescent="0.3">
      <c r="E124" s="88"/>
      <c r="F124" t="s">
        <v>159</v>
      </c>
      <c r="G124" t="s">
        <v>270</v>
      </c>
      <c r="H124" s="51"/>
      <c r="J124" s="330">
        <f t="shared" ref="J124" si="32" xml:space="preserve"> J113 + J47</f>
        <v>16.389070167756305</v>
      </c>
      <c r="K124" s="330">
        <f t="shared" ref="K124:AO124" si="33" xml:space="preserve"> K113 + K47</f>
        <v>0</v>
      </c>
      <c r="L124" s="330">
        <f t="shared" si="33"/>
        <v>8.912728207361468</v>
      </c>
      <c r="M124" s="330">
        <f t="shared" si="33"/>
        <v>13.379045598463081</v>
      </c>
      <c r="N124" s="330">
        <f t="shared" si="33"/>
        <v>33.752568051123085</v>
      </c>
      <c r="O124" s="330">
        <f t="shared" si="33"/>
        <v>69.824317890506876</v>
      </c>
      <c r="P124" s="330">
        <f t="shared" si="33"/>
        <v>205.32951231455746</v>
      </c>
      <c r="Q124" s="330">
        <f t="shared" si="33"/>
        <v>0</v>
      </c>
      <c r="R124" s="330">
        <f t="shared" si="33"/>
        <v>12.555453915570512</v>
      </c>
      <c r="S124" s="330">
        <f t="shared" si="33"/>
        <v>303.49618920583436</v>
      </c>
      <c r="T124" s="330">
        <f t="shared" si="33"/>
        <v>550.27233754934332</v>
      </c>
      <c r="U124" s="330">
        <f t="shared" si="33"/>
        <v>846.28459356534813</v>
      </c>
      <c r="V124" s="330">
        <f t="shared" si="33"/>
        <v>1314.2244418544396</v>
      </c>
      <c r="W124" s="330">
        <f t="shared" si="33"/>
        <v>9.8156261980148383</v>
      </c>
      <c r="X124" s="330">
        <f t="shared" si="33"/>
        <v>300.75636148827869</v>
      </c>
      <c r="Y124" s="330">
        <f t="shared" si="33"/>
        <v>547.53250983178782</v>
      </c>
      <c r="Z124" s="330">
        <f t="shared" si="33"/>
        <v>843.54476584779218</v>
      </c>
      <c r="AA124" s="330">
        <f t="shared" si="33"/>
        <v>1311.4846141368835</v>
      </c>
      <c r="AB124" s="330">
        <f t="shared" si="33"/>
        <v>90.062994117509788</v>
      </c>
      <c r="AC124" s="330">
        <f t="shared" si="33"/>
        <v>1499.0663997983449</v>
      </c>
      <c r="AD124" s="330">
        <f t="shared" si="33"/>
        <v>4746.0087731442072</v>
      </c>
      <c r="AE124" s="330">
        <f t="shared" si="33"/>
        <v>10468.795197319543</v>
      </c>
      <c r="AF124" s="330">
        <f t="shared" si="33"/>
        <v>32106.09634996955</v>
      </c>
      <c r="AG124" s="330">
        <f t="shared" si="33"/>
        <v>0</v>
      </c>
      <c r="AH124" s="330">
        <f t="shared" si="33"/>
        <v>0</v>
      </c>
      <c r="AI124" s="330">
        <f t="shared" si="33"/>
        <v>0</v>
      </c>
      <c r="AJ124" s="330">
        <f t="shared" si="33"/>
        <v>0</v>
      </c>
      <c r="AK124" s="330">
        <f t="shared" si="33"/>
        <v>0</v>
      </c>
      <c r="AL124" s="330">
        <f t="shared" si="33"/>
        <v>0</v>
      </c>
      <c r="AM124" s="330">
        <f t="shared" si="33"/>
        <v>0</v>
      </c>
      <c r="AN124" s="330">
        <f t="shared" si="33"/>
        <v>56.323203629082776</v>
      </c>
      <c r="AO124" s="330">
        <f t="shared" si="33"/>
        <v>56.323203629082776</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4.3379810793048073</v>
      </c>
      <c r="S125" s="330">
        <f t="shared" si="35"/>
        <v>4.3379810793048073</v>
      </c>
      <c r="T125" s="330">
        <f t="shared" si="35"/>
        <v>4.3379810793048073</v>
      </c>
      <c r="U125" s="330">
        <f t="shared" si="35"/>
        <v>4.3379810793048073</v>
      </c>
      <c r="V125" s="330">
        <f t="shared" si="35"/>
        <v>4.3379810793048073</v>
      </c>
      <c r="W125" s="330">
        <f t="shared" si="35"/>
        <v>4.897144183304933</v>
      </c>
      <c r="X125" s="330">
        <f t="shared" si="35"/>
        <v>4.897144183304933</v>
      </c>
      <c r="Y125" s="330">
        <f t="shared" si="35"/>
        <v>4.897144183304933</v>
      </c>
      <c r="Z125" s="330">
        <f t="shared" si="35"/>
        <v>4.897144183304933</v>
      </c>
      <c r="AA125" s="330">
        <f t="shared" si="35"/>
        <v>4.897144183304933</v>
      </c>
      <c r="AB125" s="330">
        <f t="shared" si="35"/>
        <v>5.184787903497317</v>
      </c>
      <c r="AC125" s="330">
        <f t="shared" si="35"/>
        <v>5.184787903497317</v>
      </c>
      <c r="AD125" s="330">
        <f t="shared" si="35"/>
        <v>5.184787903497317</v>
      </c>
      <c r="AE125" s="330">
        <f t="shared" si="35"/>
        <v>5.184787903497317</v>
      </c>
      <c r="AF125" s="330">
        <f t="shared" si="35"/>
        <v>5.184787903497317</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7.8549236543849492</v>
      </c>
      <c r="S126" s="330">
        <f t="shared" si="37"/>
        <v>7.8549236543849492</v>
      </c>
      <c r="T126" s="330">
        <f t="shared" si="37"/>
        <v>7.8549236543849492</v>
      </c>
      <c r="U126" s="330">
        <f t="shared" si="37"/>
        <v>7.8549236543849492</v>
      </c>
      <c r="V126" s="330">
        <f t="shared" si="37"/>
        <v>7.8549236543849492</v>
      </c>
      <c r="W126" s="330">
        <f t="shared" si="37"/>
        <v>6.7662485707310234</v>
      </c>
      <c r="X126" s="330">
        <f t="shared" si="37"/>
        <v>6.7662485707310234</v>
      </c>
      <c r="Y126" s="330">
        <f t="shared" si="37"/>
        <v>6.7662485707310234</v>
      </c>
      <c r="Z126" s="330">
        <f t="shared" si="37"/>
        <v>6.7662485707310234</v>
      </c>
      <c r="AA126" s="330">
        <f t="shared" si="37"/>
        <v>6.7662485707310234</v>
      </c>
      <c r="AB126" s="330">
        <f t="shared" si="37"/>
        <v>6.840016635421672</v>
      </c>
      <c r="AC126" s="330">
        <f t="shared" si="37"/>
        <v>6.840016635421672</v>
      </c>
      <c r="AD126" s="330">
        <f t="shared" si="37"/>
        <v>6.840016635421672</v>
      </c>
      <c r="AE126" s="330">
        <f t="shared" si="37"/>
        <v>6.840016635421672</v>
      </c>
      <c r="AF126" s="330">
        <f t="shared" si="37"/>
        <v>6.840016635421672</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0.21808178761874525</v>
      </c>
      <c r="S127" s="284">
        <f t="shared" si="39"/>
        <v>0.21808178761874525</v>
      </c>
      <c r="T127" s="284">
        <f t="shared" si="39"/>
        <v>0.21808178761874525</v>
      </c>
      <c r="U127" s="284">
        <f t="shared" si="39"/>
        <v>0.21808178761874525</v>
      </c>
      <c r="V127" s="284">
        <f t="shared" si="39"/>
        <v>0.21808178761874525</v>
      </c>
      <c r="W127" s="284">
        <f t="shared" si="39"/>
        <v>0.13269223171545483</v>
      </c>
      <c r="X127" s="284">
        <f t="shared" si="39"/>
        <v>0.13269223171545483</v>
      </c>
      <c r="Y127" s="284">
        <f t="shared" si="39"/>
        <v>0.13269223171545483</v>
      </c>
      <c r="Z127" s="284">
        <f t="shared" si="39"/>
        <v>0.13269223171545483</v>
      </c>
      <c r="AA127" s="284">
        <f t="shared" si="39"/>
        <v>0.13269223171545483</v>
      </c>
      <c r="AB127" s="284">
        <f t="shared" si="39"/>
        <v>5.8701869092401736E-2</v>
      </c>
      <c r="AC127" s="284">
        <f t="shared" si="39"/>
        <v>5.8701869092401736E-2</v>
      </c>
      <c r="AD127" s="284">
        <f t="shared" si="39"/>
        <v>5.8701869092401736E-2</v>
      </c>
      <c r="AE127" s="284">
        <f t="shared" si="39"/>
        <v>5.8701869092401736E-2</v>
      </c>
      <c r="AF127" s="284">
        <f t="shared" si="39"/>
        <v>5.8701869092401736E-2</v>
      </c>
      <c r="AG127" s="284">
        <f t="shared" si="39"/>
        <v>0</v>
      </c>
      <c r="AH127" s="284">
        <f t="shared" si="39"/>
        <v>0</v>
      </c>
      <c r="AI127" s="284">
        <f t="shared" si="39"/>
        <v>0</v>
      </c>
      <c r="AJ127" s="284">
        <f t="shared" si="39"/>
        <v>0.21538700524373328</v>
      </c>
      <c r="AK127" s="284">
        <f t="shared" si="39"/>
        <v>0</v>
      </c>
      <c r="AL127" s="284">
        <f t="shared" si="39"/>
        <v>0.16741946552320358</v>
      </c>
      <c r="AM127" s="284">
        <f t="shared" si="39"/>
        <v>0</v>
      </c>
      <c r="AN127" s="284">
        <f t="shared" si="39"/>
        <v>0.1303488247405111</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3.9904733814113693</v>
      </c>
      <c r="K130" s="281">
        <f t="shared" ref="K130:AJ130" si="41" xml:space="preserve"> K110 * (1 - K75) + K44</f>
        <v>3.9904733814113693</v>
      </c>
      <c r="L130" s="281">
        <f t="shared" si="41"/>
        <v>4.5427611927277844</v>
      </c>
      <c r="M130" s="281">
        <f t="shared" si="41"/>
        <v>4.5427611927277844</v>
      </c>
      <c r="N130" s="281">
        <f t="shared" si="41"/>
        <v>4.5427611927277844</v>
      </c>
      <c r="O130" s="281">
        <f t="shared" si="41"/>
        <v>4.5427611927277844</v>
      </c>
      <c r="P130" s="281">
        <f t="shared" si="41"/>
        <v>4.5427611927277844</v>
      </c>
      <c r="Q130" s="281">
        <f t="shared" si="41"/>
        <v>4.5427611927277844</v>
      </c>
      <c r="R130" s="281">
        <f t="shared" si="41"/>
        <v>2.8262775530923743</v>
      </c>
      <c r="S130" s="281">
        <f t="shared" si="41"/>
        <v>2.8262775530923743</v>
      </c>
      <c r="T130" s="281">
        <f t="shared" si="41"/>
        <v>2.8262775530923743</v>
      </c>
      <c r="U130" s="281">
        <f t="shared" si="41"/>
        <v>2.8262775530923743</v>
      </c>
      <c r="V130" s="281">
        <f t="shared" si="41"/>
        <v>2.8262775530923743</v>
      </c>
      <c r="W130" s="280"/>
      <c r="X130" s="280"/>
      <c r="Y130" s="280"/>
      <c r="Z130" s="280"/>
      <c r="AA130" s="280"/>
      <c r="AB130" s="280"/>
      <c r="AC130" s="280"/>
      <c r="AD130" s="280"/>
      <c r="AE130" s="280"/>
      <c r="AF130" s="280"/>
      <c r="AG130" s="281">
        <f t="shared" si="41"/>
        <v>11.481166020436946</v>
      </c>
      <c r="AH130" s="281">
        <f t="shared" si="41"/>
        <v>-4.202689326414502</v>
      </c>
      <c r="AI130" s="280"/>
      <c r="AJ130" s="281">
        <f t="shared" si="41"/>
        <v>-4.202689326414502</v>
      </c>
      <c r="AK130" s="280"/>
      <c r="AL130" s="280"/>
      <c r="AM130" s="280"/>
      <c r="AN130" s="280"/>
      <c r="AO130" s="280"/>
      <c r="AP130" s="267"/>
      <c r="AQ130" s="267"/>
    </row>
    <row r="131" spans="3:43" x14ac:dyDescent="0.3">
      <c r="E131" s="88"/>
      <c r="F131" t="s">
        <v>157</v>
      </c>
      <c r="G131" t="s">
        <v>269</v>
      </c>
      <c r="H131" s="279"/>
      <c r="I131" s="267"/>
      <c r="J131" s="329">
        <f t="shared" si="40"/>
        <v>0.63043950350036848</v>
      </c>
      <c r="K131" s="329">
        <f t="shared" ref="K131:AJ131" si="42" xml:space="preserve"> K111 * (1 - K76) + K45</f>
        <v>0.63043950350036848</v>
      </c>
      <c r="L131" s="329">
        <f t="shared" si="42"/>
        <v>0.71769332535958819</v>
      </c>
      <c r="M131" s="329">
        <f t="shared" si="42"/>
        <v>0.71769332535958819</v>
      </c>
      <c r="N131" s="329">
        <f t="shared" si="42"/>
        <v>0.71769332535958819</v>
      </c>
      <c r="O131" s="329">
        <f t="shared" si="42"/>
        <v>0.71769332535958819</v>
      </c>
      <c r="P131" s="329">
        <f t="shared" si="42"/>
        <v>0.71769332535958819</v>
      </c>
      <c r="Q131" s="329">
        <f t="shared" si="42"/>
        <v>0.71769332535958819</v>
      </c>
      <c r="R131" s="329">
        <f t="shared" si="42"/>
        <v>0.45803696798731619</v>
      </c>
      <c r="S131" s="329">
        <f t="shared" si="42"/>
        <v>0.45803696798731619</v>
      </c>
      <c r="T131" s="329">
        <f t="shared" si="42"/>
        <v>0.45803696798731619</v>
      </c>
      <c r="U131" s="329">
        <f t="shared" si="42"/>
        <v>0.45803696798731619</v>
      </c>
      <c r="V131" s="329">
        <f t="shared" si="42"/>
        <v>0.45803696798731619</v>
      </c>
      <c r="W131" s="268"/>
      <c r="X131" s="268"/>
      <c r="Y131" s="268"/>
      <c r="Z131" s="268"/>
      <c r="AA131" s="268"/>
      <c r="AB131" s="268"/>
      <c r="AC131" s="268"/>
      <c r="AD131" s="268"/>
      <c r="AE131" s="268"/>
      <c r="AF131" s="268"/>
      <c r="AG131" s="329">
        <f t="shared" si="42"/>
        <v>1.8617978195757843</v>
      </c>
      <c r="AH131" s="329">
        <f t="shared" si="42"/>
        <v>-0.66396668241248991</v>
      </c>
      <c r="AI131" s="268"/>
      <c r="AJ131" s="329">
        <f t="shared" si="42"/>
        <v>-0.66396668241248991</v>
      </c>
      <c r="AK131" s="268"/>
      <c r="AL131" s="268"/>
      <c r="AM131" s="268"/>
      <c r="AN131" s="268"/>
      <c r="AO131" s="268"/>
      <c r="AP131" s="267"/>
      <c r="AQ131" s="267"/>
    </row>
    <row r="132" spans="3:43" x14ac:dyDescent="0.3">
      <c r="E132" s="88"/>
      <c r="F132" t="s">
        <v>158</v>
      </c>
      <c r="G132" t="s">
        <v>269</v>
      </c>
      <c r="H132" s="279"/>
      <c r="I132" s="267"/>
      <c r="J132" s="329">
        <f t="shared" si="40"/>
        <v>5.9398532948520856E-2</v>
      </c>
      <c r="K132" s="329">
        <f t="shared" ref="K132:AJ132" si="43" xml:space="preserve"> K112 * (1 - K77) + K46</f>
        <v>5.9398532948520856E-2</v>
      </c>
      <c r="L132" s="329">
        <f t="shared" si="43"/>
        <v>6.7619383615100628E-2</v>
      </c>
      <c r="M132" s="329">
        <f t="shared" si="43"/>
        <v>6.7619383615100628E-2</v>
      </c>
      <c r="N132" s="329">
        <f t="shared" si="43"/>
        <v>6.7619383615100628E-2</v>
      </c>
      <c r="O132" s="329">
        <f t="shared" si="43"/>
        <v>6.7619383615100628E-2</v>
      </c>
      <c r="P132" s="329">
        <f t="shared" si="43"/>
        <v>6.7619383615100628E-2</v>
      </c>
      <c r="Q132" s="329">
        <f t="shared" si="43"/>
        <v>6.7619383615100628E-2</v>
      </c>
      <c r="R132" s="329">
        <f t="shared" si="43"/>
        <v>3.8165032230017125E-2</v>
      </c>
      <c r="S132" s="329">
        <f t="shared" si="43"/>
        <v>3.8165032230017125E-2</v>
      </c>
      <c r="T132" s="329">
        <f t="shared" si="43"/>
        <v>3.8165032230017125E-2</v>
      </c>
      <c r="U132" s="329">
        <f t="shared" si="43"/>
        <v>3.8165032230017125E-2</v>
      </c>
      <c r="V132" s="329">
        <f t="shared" si="43"/>
        <v>3.8165032230017125E-2</v>
      </c>
      <c r="W132" s="268"/>
      <c r="X132" s="268"/>
      <c r="Y132" s="268"/>
      <c r="Z132" s="268"/>
      <c r="AA132" s="268"/>
      <c r="AB132" s="268"/>
      <c r="AC132" s="268"/>
      <c r="AD132" s="268"/>
      <c r="AE132" s="268"/>
      <c r="AF132" s="268"/>
      <c r="AG132" s="329">
        <f t="shared" si="43"/>
        <v>1.442027053829281</v>
      </c>
      <c r="AH132" s="329">
        <f t="shared" si="43"/>
        <v>-6.2557385194018558E-2</v>
      </c>
      <c r="AI132" s="268"/>
      <c r="AJ132" s="329">
        <f t="shared" si="43"/>
        <v>-6.2557385194018558E-2</v>
      </c>
      <c r="AK132" s="268"/>
      <c r="AL132" s="268"/>
      <c r="AM132" s="268"/>
      <c r="AN132" s="268"/>
      <c r="AO132" s="268"/>
      <c r="AP132" s="267"/>
      <c r="AQ132" s="267"/>
    </row>
    <row r="133" spans="3:43" x14ac:dyDescent="0.3">
      <c r="E133" s="88"/>
      <c r="F133" t="s">
        <v>159</v>
      </c>
      <c r="G133" t="s">
        <v>270</v>
      </c>
      <c r="H133" s="51"/>
      <c r="J133" s="330">
        <f t="shared" si="40"/>
        <v>10.891155701141136</v>
      </c>
      <c r="K133" s="330">
        <f t="shared" ref="K133:AJ133" si="44" xml:space="preserve"> K113 * (1 - K78) + K47</f>
        <v>0</v>
      </c>
      <c r="L133" s="330">
        <f t="shared" si="44"/>
        <v>5.9285406897167965</v>
      </c>
      <c r="M133" s="330">
        <f t="shared" si="44"/>
        <v>8.8880693499112926</v>
      </c>
      <c r="N133" s="330">
        <f t="shared" si="44"/>
        <v>22.388234772076096</v>
      </c>
      <c r="O133" s="330">
        <f t="shared" si="44"/>
        <v>46.290561482156015</v>
      </c>
      <c r="P133" s="330">
        <f t="shared" si="44"/>
        <v>136.08075581590242</v>
      </c>
      <c r="Q133" s="330">
        <f t="shared" si="44"/>
        <v>0</v>
      </c>
      <c r="R133" s="330">
        <f t="shared" si="44"/>
        <v>8.3423304387728745</v>
      </c>
      <c r="S133" s="330">
        <f t="shared" si="44"/>
        <v>201.12922154174021</v>
      </c>
      <c r="T133" s="330">
        <f t="shared" si="44"/>
        <v>364.65120614814219</v>
      </c>
      <c r="U133" s="330">
        <f t="shared" si="44"/>
        <v>560.79865352695867</v>
      </c>
      <c r="V133" s="330">
        <f t="shared" si="44"/>
        <v>870.87097284259301</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2.87448880304887</v>
      </c>
      <c r="S134" s="330">
        <f t="shared" si="45"/>
        <v>2.87448880304887</v>
      </c>
      <c r="T134" s="330">
        <f t="shared" si="45"/>
        <v>2.87448880304887</v>
      </c>
      <c r="U134" s="330">
        <f t="shared" si="45"/>
        <v>2.87448880304887</v>
      </c>
      <c r="V134" s="330">
        <f t="shared" si="45"/>
        <v>2.87448880304887</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5.2049305150385026</v>
      </c>
      <c r="S135" s="330">
        <f t="shared" si="46"/>
        <v>5.2049305150385026</v>
      </c>
      <c r="T135" s="330">
        <f t="shared" si="46"/>
        <v>5.2049305150385026</v>
      </c>
      <c r="U135" s="330">
        <f t="shared" si="46"/>
        <v>5.2049305150385026</v>
      </c>
      <c r="V135" s="330">
        <f t="shared" si="46"/>
        <v>5.2049305150385026</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0.14450815833420508</v>
      </c>
      <c r="S136" s="284">
        <f t="shared" si="47"/>
        <v>0.14450815833420508</v>
      </c>
      <c r="T136" s="284">
        <f t="shared" si="47"/>
        <v>0.14450815833420508</v>
      </c>
      <c r="U136" s="284">
        <f t="shared" si="47"/>
        <v>0.14450815833420508</v>
      </c>
      <c r="V136" s="284">
        <f t="shared" si="47"/>
        <v>0.14450815833420508</v>
      </c>
      <c r="W136" s="270"/>
      <c r="X136" s="270"/>
      <c r="Y136" s="270"/>
      <c r="Z136" s="270"/>
      <c r="AA136" s="270"/>
      <c r="AB136" s="270"/>
      <c r="AC136" s="270"/>
      <c r="AD136" s="270"/>
      <c r="AE136" s="270"/>
      <c r="AF136" s="270"/>
      <c r="AG136" s="284">
        <f t="shared" si="47"/>
        <v>0</v>
      </c>
      <c r="AH136" s="284">
        <f t="shared" si="47"/>
        <v>0</v>
      </c>
      <c r="AI136" s="270"/>
      <c r="AJ136" s="284">
        <f t="shared" si="47"/>
        <v>0.21538700524373328</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3.1181439507537725</v>
      </c>
      <c r="K139" s="281">
        <f t="shared" ref="K139:AN139" si="49">K110 * (1 - K84) + K44</f>
        <v>3.1181439507537725</v>
      </c>
      <c r="L139" s="281">
        <f t="shared" si="49"/>
        <v>3.549699992689388</v>
      </c>
      <c r="M139" s="281">
        <f t="shared" si="49"/>
        <v>3.549699992689388</v>
      </c>
      <c r="N139" s="281">
        <f t="shared" si="49"/>
        <v>3.549699992689388</v>
      </c>
      <c r="O139" s="281">
        <f t="shared" si="49"/>
        <v>3.549699992689388</v>
      </c>
      <c r="P139" s="281">
        <f t="shared" si="49"/>
        <v>3.549699992689388</v>
      </c>
      <c r="Q139" s="281">
        <f t="shared" si="49"/>
        <v>3.549699992689388</v>
      </c>
      <c r="R139" s="281">
        <f t="shared" si="49"/>
        <v>2.2084448166922064</v>
      </c>
      <c r="S139" s="281">
        <f t="shared" si="49"/>
        <v>2.2084448166922064</v>
      </c>
      <c r="T139" s="281">
        <f t="shared" si="49"/>
        <v>2.2084448166922064</v>
      </c>
      <c r="U139" s="281">
        <f t="shared" si="49"/>
        <v>2.2084448166922064</v>
      </c>
      <c r="V139" s="281">
        <f t="shared" si="49"/>
        <v>2.2084448166922064</v>
      </c>
      <c r="W139" s="281">
        <f t="shared" si="49"/>
        <v>1.5144509009190426</v>
      </c>
      <c r="X139" s="281">
        <f t="shared" si="49"/>
        <v>1.5144509009190426</v>
      </c>
      <c r="Y139" s="281">
        <f t="shared" si="49"/>
        <v>1.5144509009190426</v>
      </c>
      <c r="Z139" s="281">
        <f t="shared" si="49"/>
        <v>1.5144509009190426</v>
      </c>
      <c r="AA139" s="281">
        <f t="shared" si="49"/>
        <v>1.5144509009190426</v>
      </c>
      <c r="AB139" s="281">
        <f t="shared" si="49"/>
        <v>1.1826154813295553</v>
      </c>
      <c r="AC139" s="281">
        <f t="shared" si="49"/>
        <v>1.1826154813295553</v>
      </c>
      <c r="AD139" s="281">
        <f t="shared" si="49"/>
        <v>1.1826154813295553</v>
      </c>
      <c r="AE139" s="281">
        <f t="shared" si="49"/>
        <v>1.1826154813295553</v>
      </c>
      <c r="AF139" s="281">
        <f t="shared" si="49"/>
        <v>1.1826154813295553</v>
      </c>
      <c r="AG139" s="281">
        <f t="shared" si="49"/>
        <v>8.9713487479932379</v>
      </c>
      <c r="AH139" s="281">
        <f t="shared" si="49"/>
        <v>-4.202689326414502</v>
      </c>
      <c r="AI139" s="281">
        <f t="shared" si="49"/>
        <v>-3.496113279359268</v>
      </c>
      <c r="AJ139" s="281">
        <f t="shared" si="49"/>
        <v>-4.202689326414502</v>
      </c>
      <c r="AK139" s="280"/>
      <c r="AL139" s="281">
        <f t="shared" si="49"/>
        <v>-3.496113279359268</v>
      </c>
      <c r="AM139" s="280"/>
      <c r="AN139" s="281">
        <f t="shared" si="49"/>
        <v>-1.799828021767933</v>
      </c>
      <c r="AO139" s="280"/>
      <c r="AP139" s="267"/>
      <c r="AQ139" s="267"/>
    </row>
    <row r="140" spans="3:43" x14ac:dyDescent="0.3">
      <c r="C140" s="88"/>
      <c r="F140" t="s">
        <v>157</v>
      </c>
      <c r="G140" t="s">
        <v>269</v>
      </c>
      <c r="H140" s="279"/>
      <c r="I140" s="267"/>
      <c r="J140" s="329">
        <f t="shared" si="48"/>
        <v>0.49262354018274696</v>
      </c>
      <c r="K140" s="329">
        <f t="shared" ref="K140:AN140" si="50">K111 * (1 - K85) + K45</f>
        <v>0.49262354018274696</v>
      </c>
      <c r="L140" s="329">
        <f t="shared" si="50"/>
        <v>0.56080341530178512</v>
      </c>
      <c r="M140" s="329">
        <f t="shared" si="50"/>
        <v>0.56080341530178512</v>
      </c>
      <c r="N140" s="329">
        <f t="shared" si="50"/>
        <v>0.56080341530178512</v>
      </c>
      <c r="O140" s="329">
        <f t="shared" si="50"/>
        <v>0.56080341530178512</v>
      </c>
      <c r="P140" s="329">
        <f t="shared" si="50"/>
        <v>0.56080341530178512</v>
      </c>
      <c r="Q140" s="329">
        <f t="shared" si="50"/>
        <v>0.56080341530178512</v>
      </c>
      <c r="R140" s="329">
        <f t="shared" si="50"/>
        <v>0.35790871519260903</v>
      </c>
      <c r="S140" s="329">
        <f t="shared" si="50"/>
        <v>0.35790871519260903</v>
      </c>
      <c r="T140" s="329">
        <f t="shared" si="50"/>
        <v>0.35790871519260903</v>
      </c>
      <c r="U140" s="329">
        <f t="shared" si="50"/>
        <v>0.35790871519260903</v>
      </c>
      <c r="V140" s="329">
        <f t="shared" si="50"/>
        <v>0.35790871519260903</v>
      </c>
      <c r="W140" s="329">
        <f t="shared" si="50"/>
        <v>0.26325419244984338</v>
      </c>
      <c r="X140" s="329">
        <f t="shared" si="50"/>
        <v>0.26325419244984338</v>
      </c>
      <c r="Y140" s="329">
        <f t="shared" si="50"/>
        <v>0.26325419244984338</v>
      </c>
      <c r="Z140" s="329">
        <f t="shared" si="50"/>
        <v>0.26325419244984338</v>
      </c>
      <c r="AA140" s="329">
        <f t="shared" si="50"/>
        <v>0.26325419244984338</v>
      </c>
      <c r="AB140" s="329">
        <f t="shared" si="50"/>
        <v>0.20613198058217372</v>
      </c>
      <c r="AC140" s="329">
        <f t="shared" si="50"/>
        <v>0.20613198058217372</v>
      </c>
      <c r="AD140" s="329">
        <f t="shared" si="50"/>
        <v>0.20613198058217372</v>
      </c>
      <c r="AE140" s="329">
        <f t="shared" si="50"/>
        <v>0.20613198058217372</v>
      </c>
      <c r="AF140" s="329">
        <f t="shared" si="50"/>
        <v>0.20613198058217372</v>
      </c>
      <c r="AG140" s="329">
        <f t="shared" si="50"/>
        <v>1.4548032410589671</v>
      </c>
      <c r="AH140" s="329">
        <f t="shared" si="50"/>
        <v>-0.66396668241248991</v>
      </c>
      <c r="AI140" s="329">
        <f t="shared" si="50"/>
        <v>-0.56093505629734364</v>
      </c>
      <c r="AJ140" s="329">
        <f t="shared" si="50"/>
        <v>-0.66396668241248991</v>
      </c>
      <c r="AK140" s="268"/>
      <c r="AL140" s="329">
        <f t="shared" si="50"/>
        <v>-0.56093505629734364</v>
      </c>
      <c r="AM140" s="268"/>
      <c r="AN140" s="329">
        <f t="shared" si="50"/>
        <v>-0.31311949231288139</v>
      </c>
      <c r="AO140" s="268"/>
      <c r="AP140" s="267"/>
      <c r="AQ140" s="267"/>
    </row>
    <row r="141" spans="3:43" x14ac:dyDescent="0.3">
      <c r="C141" s="88"/>
      <c r="F141" t="s">
        <v>158</v>
      </c>
      <c r="G141" t="s">
        <v>269</v>
      </c>
      <c r="H141" s="279"/>
      <c r="I141" s="267"/>
      <c r="J141" s="329">
        <f t="shared" si="48"/>
        <v>4.6413835776940304E-2</v>
      </c>
      <c r="K141" s="329">
        <f t="shared" ref="K141:AN141" si="51">K112 * (1 - K86) + K46</f>
        <v>4.6413835776940304E-2</v>
      </c>
      <c r="L141" s="329">
        <f t="shared" si="51"/>
        <v>5.2837583870450844E-2</v>
      </c>
      <c r="M141" s="329">
        <f t="shared" si="51"/>
        <v>5.2837583870450844E-2</v>
      </c>
      <c r="N141" s="329">
        <f t="shared" si="51"/>
        <v>5.2837583870450844E-2</v>
      </c>
      <c r="O141" s="329">
        <f t="shared" si="51"/>
        <v>5.2837583870450844E-2</v>
      </c>
      <c r="P141" s="329">
        <f t="shared" si="51"/>
        <v>5.2837583870450844E-2</v>
      </c>
      <c r="Q141" s="329">
        <f t="shared" si="51"/>
        <v>5.2837583870450844E-2</v>
      </c>
      <c r="R141" s="329">
        <f t="shared" si="51"/>
        <v>2.9822041899264778E-2</v>
      </c>
      <c r="S141" s="329">
        <f t="shared" si="51"/>
        <v>2.9822041899264778E-2</v>
      </c>
      <c r="T141" s="329">
        <f t="shared" si="51"/>
        <v>2.9822041899264778E-2</v>
      </c>
      <c r="U141" s="329">
        <f t="shared" si="51"/>
        <v>2.9822041899264778E-2</v>
      </c>
      <c r="V141" s="329">
        <f t="shared" si="51"/>
        <v>2.9822041899264778E-2</v>
      </c>
      <c r="W141" s="329">
        <f t="shared" si="51"/>
        <v>1.4414421809300977E-2</v>
      </c>
      <c r="X141" s="329">
        <f t="shared" si="51"/>
        <v>1.4414421809300977E-2</v>
      </c>
      <c r="Y141" s="329">
        <f t="shared" si="51"/>
        <v>1.4414421809300977E-2</v>
      </c>
      <c r="Z141" s="329">
        <f t="shared" si="51"/>
        <v>1.4414421809300977E-2</v>
      </c>
      <c r="AA141" s="329">
        <f t="shared" si="51"/>
        <v>1.4414421809300977E-2</v>
      </c>
      <c r="AB141" s="329">
        <f t="shared" si="51"/>
        <v>8.317242076875158E-3</v>
      </c>
      <c r="AC141" s="329">
        <f t="shared" si="51"/>
        <v>8.317242076875158E-3</v>
      </c>
      <c r="AD141" s="329">
        <f t="shared" si="51"/>
        <v>8.317242076875158E-3</v>
      </c>
      <c r="AE141" s="329">
        <f t="shared" si="51"/>
        <v>8.317242076875158E-3</v>
      </c>
      <c r="AF141" s="329">
        <f t="shared" si="51"/>
        <v>8.317242076875158E-3</v>
      </c>
      <c r="AG141" s="329">
        <f t="shared" si="51"/>
        <v>1.1267956217091046</v>
      </c>
      <c r="AH141" s="329">
        <f t="shared" si="51"/>
        <v>-6.2557385194018558E-2</v>
      </c>
      <c r="AI141" s="329">
        <f t="shared" si="51"/>
        <v>-4.912713168906957E-2</v>
      </c>
      <c r="AJ141" s="329">
        <f t="shared" si="51"/>
        <v>-6.2557385194018558E-2</v>
      </c>
      <c r="AK141" s="268"/>
      <c r="AL141" s="329">
        <f t="shared" si="51"/>
        <v>-4.912713168906957E-2</v>
      </c>
      <c r="AM141" s="268"/>
      <c r="AN141" s="329">
        <f t="shared" si="51"/>
        <v>-1.6727759883072086E-2</v>
      </c>
      <c r="AO141" s="268"/>
      <c r="AP141" s="267"/>
      <c r="AQ141" s="267"/>
    </row>
    <row r="142" spans="3:43" x14ac:dyDescent="0.3">
      <c r="C142" s="88"/>
      <c r="F142" t="s">
        <v>159</v>
      </c>
      <c r="G142" t="s">
        <v>270</v>
      </c>
      <c r="H142" s="51"/>
      <c r="J142" s="330">
        <f t="shared" si="48"/>
        <v>8.5305455389901255</v>
      </c>
      <c r="K142" s="330">
        <f t="shared" ref="K142:AN142" si="52">K113 * (1 - K87) + K47</f>
        <v>0</v>
      </c>
      <c r="L142" s="330">
        <f t="shared" si="52"/>
        <v>4.6472360381634941</v>
      </c>
      <c r="M142" s="330">
        <f t="shared" si="52"/>
        <v>6.9598028709245732</v>
      </c>
      <c r="N142" s="330">
        <f t="shared" si="52"/>
        <v>17.508791705529934</v>
      </c>
      <c r="O142" s="330">
        <f t="shared" si="52"/>
        <v>36.18599822121795</v>
      </c>
      <c r="P142" s="330">
        <f t="shared" si="52"/>
        <v>106.3477871966785</v>
      </c>
      <c r="Q142" s="330">
        <f t="shared" si="52"/>
        <v>0</v>
      </c>
      <c r="R142" s="330">
        <f t="shared" si="52"/>
        <v>6.5333641199773496</v>
      </c>
      <c r="S142" s="330">
        <f t="shared" si="52"/>
        <v>157.17646352707848</v>
      </c>
      <c r="T142" s="330">
        <f t="shared" si="52"/>
        <v>284.95205263158851</v>
      </c>
      <c r="U142" s="330">
        <f t="shared" si="52"/>
        <v>438.22108064944518</v>
      </c>
      <c r="V142" s="330">
        <f t="shared" si="52"/>
        <v>680.51066245045877</v>
      </c>
      <c r="W142" s="330">
        <f t="shared" si="52"/>
        <v>7.8901524114693879</v>
      </c>
      <c r="X142" s="330">
        <f t="shared" si="52"/>
        <v>241.36527560742036</v>
      </c>
      <c r="Y142" s="330">
        <f t="shared" si="52"/>
        <v>439.39904897656044</v>
      </c>
      <c r="Z142" s="330">
        <f t="shared" si="52"/>
        <v>676.94398358978083</v>
      </c>
      <c r="AA142" s="330">
        <f t="shared" si="52"/>
        <v>1052.4579645336732</v>
      </c>
      <c r="AB142" s="330">
        <f t="shared" si="52"/>
        <v>82.982177955849338</v>
      </c>
      <c r="AC142" s="330">
        <f t="shared" si="52"/>
        <v>1381.1260130734518</v>
      </c>
      <c r="AD142" s="330">
        <f t="shared" si="52"/>
        <v>4372.6008441114554</v>
      </c>
      <c r="AE142" s="330">
        <f t="shared" si="52"/>
        <v>9645.1217523545438</v>
      </c>
      <c r="AF142" s="330">
        <f t="shared" si="52"/>
        <v>29580.012602617055</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2.2461169430395214</v>
      </c>
      <c r="S143" s="330">
        <f t="shared" si="53"/>
        <v>2.2461169430395214</v>
      </c>
      <c r="T143" s="330">
        <f t="shared" si="53"/>
        <v>2.2461169430395214</v>
      </c>
      <c r="U143" s="330">
        <f t="shared" si="53"/>
        <v>2.2461169430395214</v>
      </c>
      <c r="V143" s="330">
        <f t="shared" si="53"/>
        <v>2.2461169430395214</v>
      </c>
      <c r="W143" s="330">
        <f t="shared" si="53"/>
        <v>3.9298771289786996</v>
      </c>
      <c r="X143" s="330">
        <f t="shared" si="53"/>
        <v>3.9298771289786996</v>
      </c>
      <c r="Y143" s="330">
        <f t="shared" si="53"/>
        <v>3.9298771289786996</v>
      </c>
      <c r="Z143" s="330">
        <f t="shared" si="53"/>
        <v>3.9298771289786996</v>
      </c>
      <c r="AA143" s="330">
        <f t="shared" si="53"/>
        <v>3.9298771289786996</v>
      </c>
      <c r="AB143" s="330">
        <f t="shared" si="53"/>
        <v>4.7768517990665265</v>
      </c>
      <c r="AC143" s="330">
        <f t="shared" si="53"/>
        <v>4.7768517990665265</v>
      </c>
      <c r="AD143" s="330">
        <f t="shared" si="53"/>
        <v>4.7768517990665265</v>
      </c>
      <c r="AE143" s="330">
        <f t="shared" si="53"/>
        <v>4.7768517990665265</v>
      </c>
      <c r="AF143" s="330">
        <f t="shared" si="53"/>
        <v>4.7768517990665265</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4.0671171182755312</v>
      </c>
      <c r="S144" s="330">
        <f t="shared" si="54"/>
        <v>4.0671171182755312</v>
      </c>
      <c r="T144" s="330">
        <f t="shared" si="54"/>
        <v>4.0671171182755312</v>
      </c>
      <c r="U144" s="330">
        <f t="shared" si="54"/>
        <v>4.0671171182755312</v>
      </c>
      <c r="V144" s="330">
        <f t="shared" si="54"/>
        <v>4.0671171182755312</v>
      </c>
      <c r="W144" s="330">
        <f t="shared" si="54"/>
        <v>5.4298024546125436</v>
      </c>
      <c r="X144" s="330">
        <f t="shared" si="54"/>
        <v>5.4298024546125436</v>
      </c>
      <c r="Y144" s="330">
        <f t="shared" si="54"/>
        <v>5.4298024546125436</v>
      </c>
      <c r="Z144" s="330">
        <f t="shared" si="54"/>
        <v>5.4298024546125436</v>
      </c>
      <c r="AA144" s="330">
        <f t="shared" si="54"/>
        <v>5.4298024546125436</v>
      </c>
      <c r="AB144" s="330">
        <f t="shared" si="54"/>
        <v>6.3018480945998627</v>
      </c>
      <c r="AC144" s="330">
        <f t="shared" si="54"/>
        <v>6.3018480945998627</v>
      </c>
      <c r="AD144" s="330">
        <f t="shared" si="54"/>
        <v>6.3018480945998627</v>
      </c>
      <c r="AE144" s="330">
        <f t="shared" si="54"/>
        <v>6.3018480945998627</v>
      </c>
      <c r="AF144" s="330">
        <f t="shared" si="54"/>
        <v>6.3018480945998627</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0.11291824219235878</v>
      </c>
      <c r="S145" s="284">
        <f t="shared" si="55"/>
        <v>0.11291824219235878</v>
      </c>
      <c r="T145" s="284">
        <f t="shared" si="55"/>
        <v>0.11291824219235878</v>
      </c>
      <c r="U145" s="284">
        <f t="shared" si="55"/>
        <v>0.11291824219235878</v>
      </c>
      <c r="V145" s="284">
        <f t="shared" si="55"/>
        <v>0.11291824219235878</v>
      </c>
      <c r="W145" s="284">
        <f t="shared" si="55"/>
        <v>0.10648331907184888</v>
      </c>
      <c r="X145" s="284">
        <f t="shared" si="55"/>
        <v>0.10648331907184888</v>
      </c>
      <c r="Y145" s="284">
        <f t="shared" si="55"/>
        <v>0.10648331907184888</v>
      </c>
      <c r="Z145" s="284">
        <f t="shared" si="55"/>
        <v>0.10648331907184888</v>
      </c>
      <c r="AA145" s="284">
        <f t="shared" si="55"/>
        <v>0.10648331907184888</v>
      </c>
      <c r="AB145" s="284">
        <f t="shared" si="55"/>
        <v>5.4083240086534833E-2</v>
      </c>
      <c r="AC145" s="284">
        <f t="shared" si="55"/>
        <v>5.4083240086534833E-2</v>
      </c>
      <c r="AD145" s="284">
        <f t="shared" si="55"/>
        <v>5.4083240086534833E-2</v>
      </c>
      <c r="AE145" s="284">
        <f t="shared" si="55"/>
        <v>5.4083240086534833E-2</v>
      </c>
      <c r="AF145" s="284">
        <f t="shared" si="55"/>
        <v>5.4083240086534833E-2</v>
      </c>
      <c r="AG145" s="284">
        <f t="shared" si="55"/>
        <v>0</v>
      </c>
      <c r="AH145" s="284">
        <f t="shared" si="55"/>
        <v>0</v>
      </c>
      <c r="AI145" s="284">
        <f t="shared" si="55"/>
        <v>0</v>
      </c>
      <c r="AJ145" s="284">
        <f t="shared" si="55"/>
        <v>0.21538700524373328</v>
      </c>
      <c r="AK145" s="270"/>
      <c r="AL145" s="284">
        <f t="shared" si="55"/>
        <v>0.16741946552320358</v>
      </c>
      <c r="AM145" s="270"/>
      <c r="AN145" s="284">
        <f t="shared" si="55"/>
        <v>0.1303488247405111</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6.0220000000000002</v>
      </c>
      <c r="K150" s="271">
        <f t="shared" ref="K150:AO150" si="57">ROUND(K121, $H95)</f>
        <v>6.0220000000000002</v>
      </c>
      <c r="L150" s="271">
        <f t="shared" si="57"/>
        <v>6.8559999999999999</v>
      </c>
      <c r="M150" s="271">
        <f t="shared" si="57"/>
        <v>6.8559999999999999</v>
      </c>
      <c r="N150" s="271">
        <f t="shared" si="57"/>
        <v>6.8559999999999999</v>
      </c>
      <c r="O150" s="271">
        <f t="shared" si="57"/>
        <v>6.8559999999999999</v>
      </c>
      <c r="P150" s="271">
        <f t="shared" si="57"/>
        <v>6.8559999999999999</v>
      </c>
      <c r="Q150" s="271">
        <f t="shared" si="57"/>
        <v>6.8559999999999999</v>
      </c>
      <c r="R150" s="271">
        <f t="shared" si="57"/>
        <v>4.2649999999999997</v>
      </c>
      <c r="S150" s="271">
        <f t="shared" si="57"/>
        <v>4.2649999999999997</v>
      </c>
      <c r="T150" s="271">
        <f t="shared" si="57"/>
        <v>4.2649999999999997</v>
      </c>
      <c r="U150" s="271">
        <f t="shared" si="57"/>
        <v>4.2649999999999997</v>
      </c>
      <c r="V150" s="271">
        <f t="shared" si="57"/>
        <v>4.2649999999999997</v>
      </c>
      <c r="W150" s="271">
        <f t="shared" si="57"/>
        <v>1.887</v>
      </c>
      <c r="X150" s="271">
        <f t="shared" si="57"/>
        <v>1.887</v>
      </c>
      <c r="Y150" s="271">
        <f t="shared" si="57"/>
        <v>1.887</v>
      </c>
      <c r="Z150" s="271">
        <f t="shared" si="57"/>
        <v>1.887</v>
      </c>
      <c r="AA150" s="271">
        <f t="shared" si="57"/>
        <v>1.887</v>
      </c>
      <c r="AB150" s="271">
        <f t="shared" si="57"/>
        <v>1.284</v>
      </c>
      <c r="AC150" s="271">
        <f t="shared" si="57"/>
        <v>1.284</v>
      </c>
      <c r="AD150" s="271">
        <f t="shared" si="57"/>
        <v>1.284</v>
      </c>
      <c r="AE150" s="271">
        <f t="shared" si="57"/>
        <v>1.284</v>
      </c>
      <c r="AF150" s="271">
        <f t="shared" si="57"/>
        <v>1.284</v>
      </c>
      <c r="AG150" s="271">
        <f t="shared" si="57"/>
        <v>17.327000000000002</v>
      </c>
      <c r="AH150" s="271">
        <f t="shared" si="57"/>
        <v>-4.2030000000000003</v>
      </c>
      <c r="AI150" s="271">
        <f t="shared" si="57"/>
        <v>-3.496</v>
      </c>
      <c r="AJ150" s="271">
        <f t="shared" si="57"/>
        <v>-4.2030000000000003</v>
      </c>
      <c r="AK150" s="271">
        <f t="shared" si="57"/>
        <v>-4.2030000000000003</v>
      </c>
      <c r="AL150" s="271">
        <f t="shared" si="57"/>
        <v>-3.496</v>
      </c>
      <c r="AM150" s="271">
        <f t="shared" si="57"/>
        <v>-3.496</v>
      </c>
      <c r="AN150" s="271">
        <f t="shared" si="57"/>
        <v>-1.8</v>
      </c>
      <c r="AO150" s="271">
        <f t="shared" si="57"/>
        <v>-1.8</v>
      </c>
      <c r="AP150" s="267"/>
      <c r="AQ150" s="267"/>
    </row>
    <row r="151" spans="1:43" x14ac:dyDescent="0.3">
      <c r="E151" s="88"/>
      <c r="F151" t="s">
        <v>157</v>
      </c>
      <c r="G151" t="s">
        <v>269</v>
      </c>
      <c r="H151" s="279"/>
      <c r="I151" s="267"/>
      <c r="J151" s="272">
        <f t="shared" ref="J151:J156" si="58">ROUND(J122, $H96)</f>
        <v>0.95099999999999996</v>
      </c>
      <c r="K151" s="272">
        <f t="shared" ref="K151:AO151" si="59">ROUND(K122, $H96)</f>
        <v>0.95099999999999996</v>
      </c>
      <c r="L151" s="272">
        <f t="shared" si="59"/>
        <v>1.083</v>
      </c>
      <c r="M151" s="272">
        <f t="shared" si="59"/>
        <v>1.083</v>
      </c>
      <c r="N151" s="272">
        <f t="shared" si="59"/>
        <v>1.083</v>
      </c>
      <c r="O151" s="272">
        <f t="shared" si="59"/>
        <v>1.083</v>
      </c>
      <c r="P151" s="272">
        <f t="shared" si="59"/>
        <v>1.083</v>
      </c>
      <c r="Q151" s="272">
        <f t="shared" si="59"/>
        <v>1.083</v>
      </c>
      <c r="R151" s="272">
        <f t="shared" si="59"/>
        <v>0.69099999999999995</v>
      </c>
      <c r="S151" s="272">
        <f t="shared" si="59"/>
        <v>0.69099999999999995</v>
      </c>
      <c r="T151" s="272">
        <f t="shared" si="59"/>
        <v>0.69099999999999995</v>
      </c>
      <c r="U151" s="272">
        <f t="shared" si="59"/>
        <v>0.69099999999999995</v>
      </c>
      <c r="V151" s="272">
        <f t="shared" si="59"/>
        <v>0.69099999999999995</v>
      </c>
      <c r="W151" s="272">
        <f t="shared" si="59"/>
        <v>0.32800000000000001</v>
      </c>
      <c r="X151" s="272">
        <f t="shared" si="59"/>
        <v>0.32800000000000001</v>
      </c>
      <c r="Y151" s="272">
        <f t="shared" si="59"/>
        <v>0.32800000000000001</v>
      </c>
      <c r="Z151" s="272">
        <f t="shared" si="59"/>
        <v>0.32800000000000001</v>
      </c>
      <c r="AA151" s="272">
        <f t="shared" si="59"/>
        <v>0.32800000000000001</v>
      </c>
      <c r="AB151" s="272">
        <f t="shared" si="59"/>
        <v>0.224</v>
      </c>
      <c r="AC151" s="272">
        <f t="shared" si="59"/>
        <v>0.224</v>
      </c>
      <c r="AD151" s="272">
        <f t="shared" si="59"/>
        <v>0.224</v>
      </c>
      <c r="AE151" s="272">
        <f t="shared" si="59"/>
        <v>0.224</v>
      </c>
      <c r="AF151" s="272">
        <f t="shared" si="59"/>
        <v>0.224</v>
      </c>
      <c r="AG151" s="272">
        <f t="shared" si="59"/>
        <v>2.81</v>
      </c>
      <c r="AH151" s="272">
        <f t="shared" si="59"/>
        <v>-0.66400000000000003</v>
      </c>
      <c r="AI151" s="272">
        <f t="shared" si="59"/>
        <v>-0.56100000000000005</v>
      </c>
      <c r="AJ151" s="272">
        <f t="shared" si="59"/>
        <v>-0.66400000000000003</v>
      </c>
      <c r="AK151" s="272">
        <f t="shared" si="59"/>
        <v>-0.66400000000000003</v>
      </c>
      <c r="AL151" s="272">
        <f t="shared" si="59"/>
        <v>-0.56100000000000005</v>
      </c>
      <c r="AM151" s="272">
        <f t="shared" si="59"/>
        <v>-0.56100000000000005</v>
      </c>
      <c r="AN151" s="272">
        <f t="shared" si="59"/>
        <v>-0.313</v>
      </c>
      <c r="AO151" s="272">
        <f t="shared" si="59"/>
        <v>-0.313</v>
      </c>
      <c r="AP151" s="267"/>
      <c r="AQ151" s="267"/>
    </row>
    <row r="152" spans="1:43" x14ac:dyDescent="0.3">
      <c r="E152" s="88"/>
      <c r="F152" t="s">
        <v>158</v>
      </c>
      <c r="G152" t="s">
        <v>269</v>
      </c>
      <c r="H152" s="279"/>
      <c r="I152" s="267"/>
      <c r="J152" s="272">
        <f t="shared" si="58"/>
        <v>0.09</v>
      </c>
      <c r="K152" s="272">
        <f t="shared" ref="K152:AO152" si="60">ROUND(K123, $H97)</f>
        <v>0.09</v>
      </c>
      <c r="L152" s="272">
        <f t="shared" si="60"/>
        <v>0.10199999999999999</v>
      </c>
      <c r="M152" s="272">
        <f t="shared" si="60"/>
        <v>0.10199999999999999</v>
      </c>
      <c r="N152" s="272">
        <f t="shared" si="60"/>
        <v>0.10199999999999999</v>
      </c>
      <c r="O152" s="272">
        <f t="shared" si="60"/>
        <v>0.10199999999999999</v>
      </c>
      <c r="P152" s="272">
        <f t="shared" si="60"/>
        <v>0.10199999999999999</v>
      </c>
      <c r="Q152" s="272">
        <f t="shared" si="60"/>
        <v>0.10199999999999999</v>
      </c>
      <c r="R152" s="272">
        <f t="shared" si="60"/>
        <v>5.8000000000000003E-2</v>
      </c>
      <c r="S152" s="272">
        <f t="shared" si="60"/>
        <v>5.8000000000000003E-2</v>
      </c>
      <c r="T152" s="272">
        <f t="shared" si="60"/>
        <v>5.8000000000000003E-2</v>
      </c>
      <c r="U152" s="272">
        <f t="shared" si="60"/>
        <v>5.8000000000000003E-2</v>
      </c>
      <c r="V152" s="272">
        <f t="shared" si="60"/>
        <v>5.8000000000000003E-2</v>
      </c>
      <c r="W152" s="272">
        <f t="shared" si="60"/>
        <v>1.7999999999999999E-2</v>
      </c>
      <c r="X152" s="272">
        <f t="shared" si="60"/>
        <v>1.7999999999999999E-2</v>
      </c>
      <c r="Y152" s="272">
        <f t="shared" si="60"/>
        <v>1.7999999999999999E-2</v>
      </c>
      <c r="Z152" s="272">
        <f t="shared" si="60"/>
        <v>1.7999999999999999E-2</v>
      </c>
      <c r="AA152" s="272">
        <f t="shared" si="60"/>
        <v>1.7999999999999999E-2</v>
      </c>
      <c r="AB152" s="272">
        <f t="shared" si="60"/>
        <v>8.9999999999999993E-3</v>
      </c>
      <c r="AC152" s="272">
        <f t="shared" si="60"/>
        <v>8.9999999999999993E-3</v>
      </c>
      <c r="AD152" s="272">
        <f t="shared" si="60"/>
        <v>8.9999999999999993E-3</v>
      </c>
      <c r="AE152" s="272">
        <f t="shared" si="60"/>
        <v>8.9999999999999993E-3</v>
      </c>
      <c r="AF152" s="272">
        <f t="shared" si="60"/>
        <v>8.9999999999999993E-3</v>
      </c>
      <c r="AG152" s="272">
        <f t="shared" si="60"/>
        <v>2.1760000000000002</v>
      </c>
      <c r="AH152" s="272">
        <f t="shared" si="60"/>
        <v>-6.3E-2</v>
      </c>
      <c r="AI152" s="272">
        <f t="shared" si="60"/>
        <v>-4.9000000000000002E-2</v>
      </c>
      <c r="AJ152" s="272">
        <f t="shared" si="60"/>
        <v>-6.3E-2</v>
      </c>
      <c r="AK152" s="272">
        <f t="shared" si="60"/>
        <v>-6.3E-2</v>
      </c>
      <c r="AL152" s="272">
        <f t="shared" si="60"/>
        <v>-4.9000000000000002E-2</v>
      </c>
      <c r="AM152" s="272">
        <f t="shared" si="60"/>
        <v>-4.9000000000000002E-2</v>
      </c>
      <c r="AN152" s="272">
        <f t="shared" si="60"/>
        <v>-1.7000000000000001E-2</v>
      </c>
      <c r="AO152" s="272">
        <f t="shared" si="60"/>
        <v>-1.7000000000000001E-2</v>
      </c>
      <c r="AP152" s="267"/>
      <c r="AQ152" s="267"/>
    </row>
    <row r="153" spans="1:43" x14ac:dyDescent="0.3">
      <c r="E153" s="88"/>
      <c r="F153" t="s">
        <v>159</v>
      </c>
      <c r="G153" t="s">
        <v>270</v>
      </c>
      <c r="H153" s="51"/>
      <c r="J153" s="121">
        <f t="shared" si="58"/>
        <v>16.39</v>
      </c>
      <c r="K153" s="121">
        <f t="shared" ref="K153:AO153" si="61">ROUND(K124, $H98)</f>
        <v>0</v>
      </c>
      <c r="L153" s="121">
        <f t="shared" si="61"/>
        <v>8.91</v>
      </c>
      <c r="M153" s="121">
        <f t="shared" si="61"/>
        <v>13.38</v>
      </c>
      <c r="N153" s="121">
        <f t="shared" si="61"/>
        <v>33.75</v>
      </c>
      <c r="O153" s="121">
        <f t="shared" si="61"/>
        <v>69.819999999999993</v>
      </c>
      <c r="P153" s="121">
        <f t="shared" si="61"/>
        <v>205.33</v>
      </c>
      <c r="Q153" s="121">
        <f t="shared" si="61"/>
        <v>0</v>
      </c>
      <c r="R153" s="121">
        <f t="shared" si="61"/>
        <v>12.56</v>
      </c>
      <c r="S153" s="121">
        <f t="shared" si="61"/>
        <v>303.5</v>
      </c>
      <c r="T153" s="121">
        <f t="shared" si="61"/>
        <v>550.27</v>
      </c>
      <c r="U153" s="121">
        <f t="shared" si="61"/>
        <v>846.28</v>
      </c>
      <c r="V153" s="121">
        <f t="shared" si="61"/>
        <v>1314.22</v>
      </c>
      <c r="W153" s="121">
        <f t="shared" si="61"/>
        <v>9.82</v>
      </c>
      <c r="X153" s="121">
        <f t="shared" si="61"/>
        <v>300.76</v>
      </c>
      <c r="Y153" s="121">
        <f t="shared" si="61"/>
        <v>547.53</v>
      </c>
      <c r="Z153" s="121">
        <f t="shared" si="61"/>
        <v>843.54</v>
      </c>
      <c r="AA153" s="121">
        <f t="shared" si="61"/>
        <v>1311.48</v>
      </c>
      <c r="AB153" s="121">
        <f t="shared" si="61"/>
        <v>90.06</v>
      </c>
      <c r="AC153" s="121">
        <f t="shared" si="61"/>
        <v>1499.07</v>
      </c>
      <c r="AD153" s="121">
        <f t="shared" si="61"/>
        <v>4746.01</v>
      </c>
      <c r="AE153" s="121">
        <f t="shared" si="61"/>
        <v>10468.799999999999</v>
      </c>
      <c r="AF153" s="121">
        <f t="shared" si="61"/>
        <v>32106.1</v>
      </c>
      <c r="AG153" s="121">
        <f t="shared" si="61"/>
        <v>0</v>
      </c>
      <c r="AH153" s="121">
        <f t="shared" si="61"/>
        <v>0</v>
      </c>
      <c r="AI153" s="121">
        <f t="shared" si="61"/>
        <v>0</v>
      </c>
      <c r="AJ153" s="121">
        <f t="shared" si="61"/>
        <v>0</v>
      </c>
      <c r="AK153" s="121">
        <f t="shared" si="61"/>
        <v>0</v>
      </c>
      <c r="AL153" s="121">
        <f t="shared" si="61"/>
        <v>0</v>
      </c>
      <c r="AM153" s="121">
        <f t="shared" si="61"/>
        <v>0</v>
      </c>
      <c r="AN153" s="121">
        <f t="shared" si="61"/>
        <v>56.32</v>
      </c>
      <c r="AO153" s="121">
        <f t="shared" si="61"/>
        <v>56.32</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4.34</v>
      </c>
      <c r="S154" s="121">
        <f t="shared" si="62"/>
        <v>4.34</v>
      </c>
      <c r="T154" s="121">
        <f t="shared" si="62"/>
        <v>4.34</v>
      </c>
      <c r="U154" s="121">
        <f t="shared" si="62"/>
        <v>4.34</v>
      </c>
      <c r="V154" s="121">
        <f t="shared" si="62"/>
        <v>4.34</v>
      </c>
      <c r="W154" s="121">
        <f t="shared" si="62"/>
        <v>4.9000000000000004</v>
      </c>
      <c r="X154" s="121">
        <f t="shared" si="62"/>
        <v>4.9000000000000004</v>
      </c>
      <c r="Y154" s="121">
        <f t="shared" si="62"/>
        <v>4.9000000000000004</v>
      </c>
      <c r="Z154" s="121">
        <f t="shared" si="62"/>
        <v>4.9000000000000004</v>
      </c>
      <c r="AA154" s="121">
        <f t="shared" si="62"/>
        <v>4.9000000000000004</v>
      </c>
      <c r="AB154" s="121">
        <f t="shared" si="62"/>
        <v>5.18</v>
      </c>
      <c r="AC154" s="121">
        <f t="shared" si="62"/>
        <v>5.18</v>
      </c>
      <c r="AD154" s="121">
        <f t="shared" si="62"/>
        <v>5.18</v>
      </c>
      <c r="AE154" s="121">
        <f t="shared" si="62"/>
        <v>5.18</v>
      </c>
      <c r="AF154" s="121">
        <f t="shared" si="62"/>
        <v>5.18</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7.85</v>
      </c>
      <c r="S155" s="121">
        <f t="shared" si="63"/>
        <v>7.85</v>
      </c>
      <c r="T155" s="121">
        <f t="shared" si="63"/>
        <v>7.85</v>
      </c>
      <c r="U155" s="121">
        <f t="shared" si="63"/>
        <v>7.85</v>
      </c>
      <c r="V155" s="121">
        <f t="shared" si="63"/>
        <v>7.85</v>
      </c>
      <c r="W155" s="121">
        <f t="shared" si="63"/>
        <v>6.77</v>
      </c>
      <c r="X155" s="121">
        <f t="shared" si="63"/>
        <v>6.77</v>
      </c>
      <c r="Y155" s="121">
        <f t="shared" si="63"/>
        <v>6.77</v>
      </c>
      <c r="Z155" s="121">
        <f t="shared" si="63"/>
        <v>6.77</v>
      </c>
      <c r="AA155" s="121">
        <f t="shared" si="63"/>
        <v>6.77</v>
      </c>
      <c r="AB155" s="121">
        <f t="shared" si="63"/>
        <v>6.84</v>
      </c>
      <c r="AC155" s="121">
        <f t="shared" si="63"/>
        <v>6.84</v>
      </c>
      <c r="AD155" s="121">
        <f t="shared" si="63"/>
        <v>6.84</v>
      </c>
      <c r="AE155" s="121">
        <f t="shared" si="63"/>
        <v>6.84</v>
      </c>
      <c r="AF155" s="121">
        <f t="shared" si="63"/>
        <v>6.84</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0.218</v>
      </c>
      <c r="S156" s="273">
        <f t="shared" si="64"/>
        <v>0.218</v>
      </c>
      <c r="T156" s="273">
        <f t="shared" si="64"/>
        <v>0.218</v>
      </c>
      <c r="U156" s="273">
        <f t="shared" si="64"/>
        <v>0.218</v>
      </c>
      <c r="V156" s="273">
        <f t="shared" si="64"/>
        <v>0.218</v>
      </c>
      <c r="W156" s="273">
        <f t="shared" si="64"/>
        <v>0.13300000000000001</v>
      </c>
      <c r="X156" s="273">
        <f t="shared" si="64"/>
        <v>0.13300000000000001</v>
      </c>
      <c r="Y156" s="273">
        <f t="shared" si="64"/>
        <v>0.13300000000000001</v>
      </c>
      <c r="Z156" s="273">
        <f t="shared" si="64"/>
        <v>0.13300000000000001</v>
      </c>
      <c r="AA156" s="273">
        <f t="shared" si="64"/>
        <v>0.13300000000000001</v>
      </c>
      <c r="AB156" s="273">
        <f t="shared" si="64"/>
        <v>5.8999999999999997E-2</v>
      </c>
      <c r="AC156" s="273">
        <f t="shared" si="64"/>
        <v>5.8999999999999997E-2</v>
      </c>
      <c r="AD156" s="273">
        <f t="shared" si="64"/>
        <v>5.8999999999999997E-2</v>
      </c>
      <c r="AE156" s="273">
        <f t="shared" si="64"/>
        <v>5.8999999999999997E-2</v>
      </c>
      <c r="AF156" s="273">
        <f t="shared" si="64"/>
        <v>5.8999999999999997E-2</v>
      </c>
      <c r="AG156" s="273">
        <f t="shared" si="64"/>
        <v>0</v>
      </c>
      <c r="AH156" s="273">
        <f t="shared" si="64"/>
        <v>0</v>
      </c>
      <c r="AI156" s="273">
        <f t="shared" si="64"/>
        <v>0</v>
      </c>
      <c r="AJ156" s="273">
        <f t="shared" si="64"/>
        <v>0.215</v>
      </c>
      <c r="AK156" s="273">
        <f t="shared" si="64"/>
        <v>0</v>
      </c>
      <c r="AL156" s="273">
        <f t="shared" si="64"/>
        <v>0.16700000000000001</v>
      </c>
      <c r="AM156" s="273">
        <f t="shared" si="64"/>
        <v>0</v>
      </c>
      <c r="AN156" s="273">
        <f t="shared" si="64"/>
        <v>0.13</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3.99</v>
      </c>
      <c r="K159" s="271">
        <f t="shared" ref="K159:AO159" si="65">ROUND(K130, $H95)</f>
        <v>3.99</v>
      </c>
      <c r="L159" s="271">
        <f t="shared" si="65"/>
        <v>4.5430000000000001</v>
      </c>
      <c r="M159" s="271">
        <f t="shared" si="65"/>
        <v>4.5430000000000001</v>
      </c>
      <c r="N159" s="271">
        <f t="shared" si="65"/>
        <v>4.5430000000000001</v>
      </c>
      <c r="O159" s="271">
        <f t="shared" si="65"/>
        <v>4.5430000000000001</v>
      </c>
      <c r="P159" s="271">
        <f t="shared" si="65"/>
        <v>4.5430000000000001</v>
      </c>
      <c r="Q159" s="271">
        <f t="shared" si="65"/>
        <v>4.5430000000000001</v>
      </c>
      <c r="R159" s="271">
        <f t="shared" si="65"/>
        <v>2.8260000000000001</v>
      </c>
      <c r="S159" s="271">
        <f t="shared" si="65"/>
        <v>2.8260000000000001</v>
      </c>
      <c r="T159" s="271">
        <f t="shared" si="65"/>
        <v>2.8260000000000001</v>
      </c>
      <c r="U159" s="271">
        <f t="shared" si="65"/>
        <v>2.8260000000000001</v>
      </c>
      <c r="V159" s="271">
        <f t="shared" si="65"/>
        <v>2.8260000000000001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11.481</v>
      </c>
      <c r="AH159" s="271">
        <f t="shared" si="65"/>
        <v>-4.2030000000000003</v>
      </c>
      <c r="AI159" s="280">
        <f t="shared" si="65"/>
        <v>0</v>
      </c>
      <c r="AJ159" s="271">
        <f t="shared" si="65"/>
        <v>-4.2030000000000003</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0.63</v>
      </c>
      <c r="K160" s="272">
        <f t="shared" ref="K160:AO160" si="67">ROUND(K131, $H96)</f>
        <v>0.63</v>
      </c>
      <c r="L160" s="272">
        <f t="shared" si="67"/>
        <v>0.71799999999999997</v>
      </c>
      <c r="M160" s="272">
        <f t="shared" si="67"/>
        <v>0.71799999999999997</v>
      </c>
      <c r="N160" s="272">
        <f t="shared" si="67"/>
        <v>0.71799999999999997</v>
      </c>
      <c r="O160" s="272">
        <f t="shared" si="67"/>
        <v>0.71799999999999997</v>
      </c>
      <c r="P160" s="272">
        <f t="shared" si="67"/>
        <v>0.71799999999999997</v>
      </c>
      <c r="Q160" s="272">
        <f t="shared" si="67"/>
        <v>0.71799999999999997</v>
      </c>
      <c r="R160" s="272">
        <f t="shared" si="67"/>
        <v>0.45800000000000002</v>
      </c>
      <c r="S160" s="272">
        <f t="shared" si="67"/>
        <v>0.45800000000000002</v>
      </c>
      <c r="T160" s="272">
        <f t="shared" si="67"/>
        <v>0.45800000000000002</v>
      </c>
      <c r="U160" s="272">
        <f t="shared" si="67"/>
        <v>0.45800000000000002</v>
      </c>
      <c r="V160" s="272">
        <f t="shared" si="67"/>
        <v>0.45800000000000002</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1.8620000000000001</v>
      </c>
      <c r="AH160" s="272">
        <f t="shared" si="67"/>
        <v>-0.66400000000000003</v>
      </c>
      <c r="AI160" s="268">
        <f t="shared" si="67"/>
        <v>0</v>
      </c>
      <c r="AJ160" s="272">
        <f t="shared" si="67"/>
        <v>-0.66400000000000003</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5.8999999999999997E-2</v>
      </c>
      <c r="K161" s="272">
        <f t="shared" ref="K161:AO161" si="68">ROUND(K132, $H97)</f>
        <v>5.8999999999999997E-2</v>
      </c>
      <c r="L161" s="272">
        <f t="shared" si="68"/>
        <v>6.8000000000000005E-2</v>
      </c>
      <c r="M161" s="272">
        <f t="shared" si="68"/>
        <v>6.8000000000000005E-2</v>
      </c>
      <c r="N161" s="272">
        <f t="shared" si="68"/>
        <v>6.8000000000000005E-2</v>
      </c>
      <c r="O161" s="272">
        <f t="shared" si="68"/>
        <v>6.8000000000000005E-2</v>
      </c>
      <c r="P161" s="272">
        <f t="shared" si="68"/>
        <v>6.8000000000000005E-2</v>
      </c>
      <c r="Q161" s="272">
        <f t="shared" si="68"/>
        <v>6.8000000000000005E-2</v>
      </c>
      <c r="R161" s="272">
        <f t="shared" si="68"/>
        <v>3.7999999999999999E-2</v>
      </c>
      <c r="S161" s="272">
        <f t="shared" si="68"/>
        <v>3.7999999999999999E-2</v>
      </c>
      <c r="T161" s="272">
        <f t="shared" si="68"/>
        <v>3.7999999999999999E-2</v>
      </c>
      <c r="U161" s="272">
        <f t="shared" si="68"/>
        <v>3.7999999999999999E-2</v>
      </c>
      <c r="V161" s="272">
        <f t="shared" si="68"/>
        <v>3.7999999999999999E-2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1.4419999999999999</v>
      </c>
      <c r="AH161" s="272">
        <f t="shared" si="68"/>
        <v>-6.3E-2</v>
      </c>
      <c r="AI161" s="268">
        <f t="shared" si="68"/>
        <v>0</v>
      </c>
      <c r="AJ161" s="272">
        <f t="shared" si="68"/>
        <v>-6.3E-2</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10.89</v>
      </c>
      <c r="K162" s="121">
        <f t="shared" ref="K162:AO162" si="69">ROUND(K133, $H98)</f>
        <v>0</v>
      </c>
      <c r="L162" s="121">
        <f t="shared" si="69"/>
        <v>5.93</v>
      </c>
      <c r="M162" s="121">
        <f t="shared" si="69"/>
        <v>8.89</v>
      </c>
      <c r="N162" s="121">
        <f t="shared" si="69"/>
        <v>22.39</v>
      </c>
      <c r="O162" s="121">
        <f t="shared" si="69"/>
        <v>46.29</v>
      </c>
      <c r="P162" s="121">
        <f t="shared" si="69"/>
        <v>136.08000000000001</v>
      </c>
      <c r="Q162" s="121">
        <f t="shared" si="69"/>
        <v>0</v>
      </c>
      <c r="R162" s="121">
        <f t="shared" si="69"/>
        <v>8.34</v>
      </c>
      <c r="S162" s="121">
        <f t="shared" si="69"/>
        <v>201.13</v>
      </c>
      <c r="T162" s="121">
        <f t="shared" si="69"/>
        <v>364.65</v>
      </c>
      <c r="U162" s="121">
        <f t="shared" si="69"/>
        <v>560.79999999999995</v>
      </c>
      <c r="V162" s="121">
        <f t="shared" si="69"/>
        <v>870.87</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2.87</v>
      </c>
      <c r="S163" s="121">
        <f t="shared" si="70"/>
        <v>2.87</v>
      </c>
      <c r="T163" s="121">
        <f t="shared" si="70"/>
        <v>2.87</v>
      </c>
      <c r="U163" s="121">
        <f t="shared" si="70"/>
        <v>2.87</v>
      </c>
      <c r="V163" s="121">
        <f t="shared" si="70"/>
        <v>2.87</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5.2</v>
      </c>
      <c r="S164" s="121">
        <f t="shared" si="71"/>
        <v>5.2</v>
      </c>
      <c r="T164" s="121">
        <f t="shared" si="71"/>
        <v>5.2</v>
      </c>
      <c r="U164" s="121">
        <f t="shared" si="71"/>
        <v>5.2</v>
      </c>
      <c r="V164" s="121">
        <f t="shared" si="71"/>
        <v>5.2</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0.14499999999999999</v>
      </c>
      <c r="S165" s="273">
        <f t="shared" si="72"/>
        <v>0.14499999999999999</v>
      </c>
      <c r="T165" s="273">
        <f t="shared" si="72"/>
        <v>0.14499999999999999</v>
      </c>
      <c r="U165" s="273">
        <f t="shared" si="72"/>
        <v>0.14499999999999999</v>
      </c>
      <c r="V165" s="273">
        <f t="shared" si="72"/>
        <v>0.14499999999999999</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0.215</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3.1179999999999999</v>
      </c>
      <c r="K168" s="271">
        <f t="shared" ref="K168:AO168" si="74">ROUND( K139, $H95)</f>
        <v>3.1179999999999999</v>
      </c>
      <c r="L168" s="271">
        <f t="shared" si="74"/>
        <v>3.55</v>
      </c>
      <c r="M168" s="271">
        <f t="shared" si="74"/>
        <v>3.55</v>
      </c>
      <c r="N168" s="271">
        <f t="shared" si="74"/>
        <v>3.55</v>
      </c>
      <c r="O168" s="271">
        <f t="shared" si="74"/>
        <v>3.55</v>
      </c>
      <c r="P168" s="271">
        <f t="shared" si="74"/>
        <v>3.55</v>
      </c>
      <c r="Q168" s="271">
        <f t="shared" si="74"/>
        <v>3.55</v>
      </c>
      <c r="R168" s="271">
        <f t="shared" si="74"/>
        <v>2.2080000000000002</v>
      </c>
      <c r="S168" s="271">
        <f t="shared" si="74"/>
        <v>2.2080000000000002</v>
      </c>
      <c r="T168" s="271">
        <f t="shared" si="74"/>
        <v>2.2080000000000002</v>
      </c>
      <c r="U168" s="271">
        <f t="shared" si="74"/>
        <v>2.2080000000000002</v>
      </c>
      <c r="V168" s="271">
        <f t="shared" si="74"/>
        <v>2.2080000000000002</v>
      </c>
      <c r="W168" s="271">
        <f t="shared" si="74"/>
        <v>1.514</v>
      </c>
      <c r="X168" s="271">
        <f t="shared" si="74"/>
        <v>1.514</v>
      </c>
      <c r="Y168" s="271">
        <f t="shared" si="74"/>
        <v>1.514</v>
      </c>
      <c r="Z168" s="271">
        <f t="shared" si="74"/>
        <v>1.514</v>
      </c>
      <c r="AA168" s="271">
        <f t="shared" si="74"/>
        <v>1.514</v>
      </c>
      <c r="AB168" s="271">
        <f t="shared" si="74"/>
        <v>1.1830000000000001</v>
      </c>
      <c r="AC168" s="271">
        <f t="shared" si="74"/>
        <v>1.1830000000000001</v>
      </c>
      <c r="AD168" s="271">
        <f t="shared" si="74"/>
        <v>1.1830000000000001</v>
      </c>
      <c r="AE168" s="271">
        <f t="shared" si="74"/>
        <v>1.1830000000000001</v>
      </c>
      <c r="AF168" s="271">
        <f t="shared" si="74"/>
        <v>1.1830000000000001</v>
      </c>
      <c r="AG168" s="271">
        <f t="shared" si="74"/>
        <v>8.9710000000000001</v>
      </c>
      <c r="AH168" s="271">
        <f t="shared" si="74"/>
        <v>-4.2030000000000003</v>
      </c>
      <c r="AI168" s="271">
        <f t="shared" si="74"/>
        <v>-3.496</v>
      </c>
      <c r="AJ168" s="271">
        <f t="shared" si="74"/>
        <v>-4.2030000000000003</v>
      </c>
      <c r="AK168" s="280">
        <f t="shared" si="74"/>
        <v>0</v>
      </c>
      <c r="AL168" s="271">
        <f t="shared" si="74"/>
        <v>-3.496</v>
      </c>
      <c r="AM168" s="280">
        <f t="shared" si="74"/>
        <v>0</v>
      </c>
      <c r="AN168" s="271">
        <f t="shared" si="74"/>
        <v>-1.8</v>
      </c>
      <c r="AO168" s="280">
        <f t="shared" si="74"/>
        <v>0</v>
      </c>
      <c r="AP168" s="267"/>
      <c r="AQ168" s="267"/>
    </row>
    <row r="169" spans="2:43" x14ac:dyDescent="0.3">
      <c r="C169" s="88"/>
      <c r="F169" t="s">
        <v>157</v>
      </c>
      <c r="G169" t="s">
        <v>269</v>
      </c>
      <c r="H169" s="279"/>
      <c r="I169" s="267"/>
      <c r="J169" s="272">
        <f t="shared" ref="J169:J174" si="75">ROUND( J140, $H96)</f>
        <v>0.49299999999999999</v>
      </c>
      <c r="K169" s="272">
        <f t="shared" ref="K169:AO169" si="76">ROUND( K140, $H96)</f>
        <v>0.49299999999999999</v>
      </c>
      <c r="L169" s="272">
        <f t="shared" si="76"/>
        <v>0.56100000000000005</v>
      </c>
      <c r="M169" s="272">
        <f t="shared" si="76"/>
        <v>0.56100000000000005</v>
      </c>
      <c r="N169" s="272">
        <f t="shared" si="76"/>
        <v>0.56100000000000005</v>
      </c>
      <c r="O169" s="272">
        <f t="shared" si="76"/>
        <v>0.56100000000000005</v>
      </c>
      <c r="P169" s="272">
        <f t="shared" si="76"/>
        <v>0.56100000000000005</v>
      </c>
      <c r="Q169" s="272">
        <f t="shared" si="76"/>
        <v>0.56100000000000005</v>
      </c>
      <c r="R169" s="272">
        <f t="shared" si="76"/>
        <v>0.35799999999999998</v>
      </c>
      <c r="S169" s="272">
        <f t="shared" si="76"/>
        <v>0.35799999999999998</v>
      </c>
      <c r="T169" s="272">
        <f t="shared" si="76"/>
        <v>0.35799999999999998</v>
      </c>
      <c r="U169" s="272">
        <f t="shared" si="76"/>
        <v>0.35799999999999998</v>
      </c>
      <c r="V169" s="272">
        <f t="shared" si="76"/>
        <v>0.35799999999999998</v>
      </c>
      <c r="W169" s="272">
        <f t="shared" si="76"/>
        <v>0.26300000000000001</v>
      </c>
      <c r="X169" s="272">
        <f t="shared" si="76"/>
        <v>0.26300000000000001</v>
      </c>
      <c r="Y169" s="272">
        <f t="shared" si="76"/>
        <v>0.26300000000000001</v>
      </c>
      <c r="Z169" s="272">
        <f t="shared" si="76"/>
        <v>0.26300000000000001</v>
      </c>
      <c r="AA169" s="272">
        <f t="shared" si="76"/>
        <v>0.26300000000000001</v>
      </c>
      <c r="AB169" s="272">
        <f t="shared" si="76"/>
        <v>0.20599999999999999</v>
      </c>
      <c r="AC169" s="272">
        <f t="shared" si="76"/>
        <v>0.20599999999999999</v>
      </c>
      <c r="AD169" s="272">
        <f t="shared" si="76"/>
        <v>0.20599999999999999</v>
      </c>
      <c r="AE169" s="272">
        <f t="shared" si="76"/>
        <v>0.20599999999999999</v>
      </c>
      <c r="AF169" s="272">
        <f t="shared" si="76"/>
        <v>0.20599999999999999</v>
      </c>
      <c r="AG169" s="272">
        <f t="shared" si="76"/>
        <v>1.4550000000000001</v>
      </c>
      <c r="AH169" s="272">
        <f t="shared" si="76"/>
        <v>-0.66400000000000003</v>
      </c>
      <c r="AI169" s="272">
        <f t="shared" si="76"/>
        <v>-0.56100000000000005</v>
      </c>
      <c r="AJ169" s="272">
        <f t="shared" si="76"/>
        <v>-0.66400000000000003</v>
      </c>
      <c r="AK169" s="268">
        <f t="shared" si="76"/>
        <v>0</v>
      </c>
      <c r="AL169" s="272">
        <f t="shared" si="76"/>
        <v>-0.56100000000000005</v>
      </c>
      <c r="AM169" s="268">
        <f t="shared" si="76"/>
        <v>0</v>
      </c>
      <c r="AN169" s="272">
        <f t="shared" si="76"/>
        <v>-0.313</v>
      </c>
      <c r="AO169" s="268">
        <f t="shared" si="76"/>
        <v>0</v>
      </c>
      <c r="AP169" s="267"/>
      <c r="AQ169" s="267"/>
    </row>
    <row r="170" spans="2:43" x14ac:dyDescent="0.3">
      <c r="C170" s="88"/>
      <c r="F170" t="s">
        <v>158</v>
      </c>
      <c r="G170" t="s">
        <v>269</v>
      </c>
      <c r="H170" s="279"/>
      <c r="I170" s="267"/>
      <c r="J170" s="272">
        <f t="shared" si="75"/>
        <v>4.5999999999999999E-2</v>
      </c>
      <c r="K170" s="272">
        <f t="shared" ref="K170:AO170" si="77">ROUND( K141, $H97)</f>
        <v>4.5999999999999999E-2</v>
      </c>
      <c r="L170" s="272">
        <f t="shared" si="77"/>
        <v>5.2999999999999999E-2</v>
      </c>
      <c r="M170" s="272">
        <f t="shared" si="77"/>
        <v>5.2999999999999999E-2</v>
      </c>
      <c r="N170" s="272">
        <f t="shared" si="77"/>
        <v>5.2999999999999999E-2</v>
      </c>
      <c r="O170" s="272">
        <f t="shared" si="77"/>
        <v>5.2999999999999999E-2</v>
      </c>
      <c r="P170" s="272">
        <f t="shared" si="77"/>
        <v>5.2999999999999999E-2</v>
      </c>
      <c r="Q170" s="272">
        <f t="shared" si="77"/>
        <v>5.2999999999999999E-2</v>
      </c>
      <c r="R170" s="272">
        <f t="shared" si="77"/>
        <v>0.03</v>
      </c>
      <c r="S170" s="272">
        <f t="shared" si="77"/>
        <v>0.03</v>
      </c>
      <c r="T170" s="272">
        <f t="shared" si="77"/>
        <v>0.03</v>
      </c>
      <c r="U170" s="272">
        <f t="shared" si="77"/>
        <v>0.03</v>
      </c>
      <c r="V170" s="272">
        <f t="shared" si="77"/>
        <v>0.03</v>
      </c>
      <c r="W170" s="272">
        <f t="shared" si="77"/>
        <v>1.4E-2</v>
      </c>
      <c r="X170" s="272">
        <f t="shared" si="77"/>
        <v>1.4E-2</v>
      </c>
      <c r="Y170" s="272">
        <f t="shared" si="77"/>
        <v>1.4E-2</v>
      </c>
      <c r="Z170" s="272">
        <f t="shared" si="77"/>
        <v>1.4E-2</v>
      </c>
      <c r="AA170" s="272">
        <f t="shared" si="77"/>
        <v>1.4E-2</v>
      </c>
      <c r="AB170" s="272">
        <f t="shared" si="77"/>
        <v>8.0000000000000002E-3</v>
      </c>
      <c r="AC170" s="272">
        <f t="shared" si="77"/>
        <v>8.0000000000000002E-3</v>
      </c>
      <c r="AD170" s="272">
        <f t="shared" si="77"/>
        <v>8.0000000000000002E-3</v>
      </c>
      <c r="AE170" s="272">
        <f t="shared" si="77"/>
        <v>8.0000000000000002E-3</v>
      </c>
      <c r="AF170" s="272">
        <f t="shared" si="77"/>
        <v>8.0000000000000002E-3</v>
      </c>
      <c r="AG170" s="272">
        <f t="shared" si="77"/>
        <v>1.127</v>
      </c>
      <c r="AH170" s="272">
        <f t="shared" si="77"/>
        <v>-6.3E-2</v>
      </c>
      <c r="AI170" s="272">
        <f t="shared" si="77"/>
        <v>-4.9000000000000002E-2</v>
      </c>
      <c r="AJ170" s="272">
        <f t="shared" si="77"/>
        <v>-6.3E-2</v>
      </c>
      <c r="AK170" s="268">
        <f t="shared" si="77"/>
        <v>0</v>
      </c>
      <c r="AL170" s="272">
        <f t="shared" si="77"/>
        <v>-4.9000000000000002E-2</v>
      </c>
      <c r="AM170" s="268">
        <f t="shared" si="77"/>
        <v>0</v>
      </c>
      <c r="AN170" s="272">
        <f t="shared" si="77"/>
        <v>-1.7000000000000001E-2</v>
      </c>
      <c r="AO170" s="268">
        <f t="shared" si="77"/>
        <v>0</v>
      </c>
      <c r="AP170" s="267"/>
      <c r="AQ170" s="267"/>
    </row>
    <row r="171" spans="2:43" x14ac:dyDescent="0.3">
      <c r="C171" s="88"/>
      <c r="F171" t="s">
        <v>159</v>
      </c>
      <c r="G171" t="s">
        <v>270</v>
      </c>
      <c r="H171" s="51"/>
      <c r="J171" s="121">
        <f t="shared" si="75"/>
        <v>8.5299999999999994</v>
      </c>
      <c r="K171" s="121">
        <f t="shared" ref="K171:AO171" si="78">ROUND( K142, $H98)</f>
        <v>0</v>
      </c>
      <c r="L171" s="121">
        <f t="shared" si="78"/>
        <v>4.6500000000000004</v>
      </c>
      <c r="M171" s="121">
        <f t="shared" si="78"/>
        <v>6.96</v>
      </c>
      <c r="N171" s="121">
        <f t="shared" si="78"/>
        <v>17.510000000000002</v>
      </c>
      <c r="O171" s="121">
        <f t="shared" si="78"/>
        <v>36.19</v>
      </c>
      <c r="P171" s="121">
        <f t="shared" si="78"/>
        <v>106.35</v>
      </c>
      <c r="Q171" s="121">
        <f t="shared" si="78"/>
        <v>0</v>
      </c>
      <c r="R171" s="121">
        <f t="shared" si="78"/>
        <v>6.53</v>
      </c>
      <c r="S171" s="121">
        <f t="shared" si="78"/>
        <v>157.18</v>
      </c>
      <c r="T171" s="121">
        <f t="shared" si="78"/>
        <v>284.95</v>
      </c>
      <c r="U171" s="121">
        <f t="shared" si="78"/>
        <v>438.22</v>
      </c>
      <c r="V171" s="121">
        <f t="shared" si="78"/>
        <v>680.51</v>
      </c>
      <c r="W171" s="121">
        <f t="shared" si="78"/>
        <v>7.89</v>
      </c>
      <c r="X171" s="121">
        <f t="shared" si="78"/>
        <v>241.37</v>
      </c>
      <c r="Y171" s="121">
        <f t="shared" si="78"/>
        <v>439.4</v>
      </c>
      <c r="Z171" s="121">
        <f t="shared" si="78"/>
        <v>676.94</v>
      </c>
      <c r="AA171" s="121">
        <f t="shared" si="78"/>
        <v>1052.46</v>
      </c>
      <c r="AB171" s="121">
        <f t="shared" si="78"/>
        <v>82.98</v>
      </c>
      <c r="AC171" s="121">
        <f t="shared" si="78"/>
        <v>1381.13</v>
      </c>
      <c r="AD171" s="121">
        <f t="shared" si="78"/>
        <v>4372.6000000000004</v>
      </c>
      <c r="AE171" s="121">
        <f t="shared" si="78"/>
        <v>9645.1200000000008</v>
      </c>
      <c r="AF171" s="121">
        <f t="shared" si="78"/>
        <v>29580.01</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2.25</v>
      </c>
      <c r="S172" s="121">
        <f t="shared" si="79"/>
        <v>2.25</v>
      </c>
      <c r="T172" s="121">
        <f t="shared" si="79"/>
        <v>2.25</v>
      </c>
      <c r="U172" s="121">
        <f t="shared" si="79"/>
        <v>2.25</v>
      </c>
      <c r="V172" s="121">
        <f t="shared" si="79"/>
        <v>2.25</v>
      </c>
      <c r="W172" s="121">
        <f t="shared" si="79"/>
        <v>3.93</v>
      </c>
      <c r="X172" s="121">
        <f t="shared" si="79"/>
        <v>3.93</v>
      </c>
      <c r="Y172" s="121">
        <f t="shared" si="79"/>
        <v>3.93</v>
      </c>
      <c r="Z172" s="121">
        <f t="shared" si="79"/>
        <v>3.93</v>
      </c>
      <c r="AA172" s="121">
        <f t="shared" si="79"/>
        <v>3.93</v>
      </c>
      <c r="AB172" s="121">
        <f t="shared" si="79"/>
        <v>4.78</v>
      </c>
      <c r="AC172" s="121">
        <f t="shared" si="79"/>
        <v>4.78</v>
      </c>
      <c r="AD172" s="121">
        <f t="shared" si="79"/>
        <v>4.78</v>
      </c>
      <c r="AE172" s="121">
        <f t="shared" si="79"/>
        <v>4.78</v>
      </c>
      <c r="AF172" s="121">
        <f t="shared" si="79"/>
        <v>4.78</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4.07</v>
      </c>
      <c r="S173" s="121">
        <f t="shared" si="80"/>
        <v>4.07</v>
      </c>
      <c r="T173" s="121">
        <f t="shared" si="80"/>
        <v>4.07</v>
      </c>
      <c r="U173" s="121">
        <f t="shared" si="80"/>
        <v>4.07</v>
      </c>
      <c r="V173" s="121">
        <f t="shared" si="80"/>
        <v>4.07</v>
      </c>
      <c r="W173" s="121">
        <f t="shared" si="80"/>
        <v>5.43</v>
      </c>
      <c r="X173" s="121">
        <f t="shared" si="80"/>
        <v>5.43</v>
      </c>
      <c r="Y173" s="121">
        <f t="shared" si="80"/>
        <v>5.43</v>
      </c>
      <c r="Z173" s="121">
        <f t="shared" si="80"/>
        <v>5.43</v>
      </c>
      <c r="AA173" s="121">
        <f t="shared" si="80"/>
        <v>5.43</v>
      </c>
      <c r="AB173" s="121">
        <f t="shared" si="80"/>
        <v>6.3</v>
      </c>
      <c r="AC173" s="121">
        <f t="shared" si="80"/>
        <v>6.3</v>
      </c>
      <c r="AD173" s="121">
        <f t="shared" si="80"/>
        <v>6.3</v>
      </c>
      <c r="AE173" s="121">
        <f t="shared" si="80"/>
        <v>6.3</v>
      </c>
      <c r="AF173" s="121">
        <f t="shared" si="80"/>
        <v>6.3</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0.113</v>
      </c>
      <c r="S174" s="273">
        <f t="shared" si="81"/>
        <v>0.113</v>
      </c>
      <c r="T174" s="273">
        <f t="shared" si="81"/>
        <v>0.113</v>
      </c>
      <c r="U174" s="273">
        <f t="shared" si="81"/>
        <v>0.113</v>
      </c>
      <c r="V174" s="273">
        <f t="shared" si="81"/>
        <v>0.113</v>
      </c>
      <c r="W174" s="273">
        <f t="shared" si="81"/>
        <v>0.106</v>
      </c>
      <c r="X174" s="273">
        <f t="shared" si="81"/>
        <v>0.106</v>
      </c>
      <c r="Y174" s="273">
        <f t="shared" si="81"/>
        <v>0.106</v>
      </c>
      <c r="Z174" s="273">
        <f t="shared" si="81"/>
        <v>0.106</v>
      </c>
      <c r="AA174" s="273">
        <f t="shared" si="81"/>
        <v>0.106</v>
      </c>
      <c r="AB174" s="273">
        <f t="shared" si="81"/>
        <v>5.3999999999999999E-2</v>
      </c>
      <c r="AC174" s="273">
        <f t="shared" si="81"/>
        <v>5.3999999999999999E-2</v>
      </c>
      <c r="AD174" s="273">
        <f t="shared" si="81"/>
        <v>5.3999999999999999E-2</v>
      </c>
      <c r="AE174" s="273">
        <f t="shared" si="81"/>
        <v>5.3999999999999999E-2</v>
      </c>
      <c r="AF174" s="273">
        <f t="shared" si="81"/>
        <v>5.3999999999999999E-2</v>
      </c>
      <c r="AG174" s="273">
        <f t="shared" si="81"/>
        <v>0</v>
      </c>
      <c r="AH174" s="273">
        <f t="shared" si="81"/>
        <v>0</v>
      </c>
      <c r="AI174" s="273">
        <f t="shared" si="81"/>
        <v>0</v>
      </c>
      <c r="AJ174" s="273">
        <f t="shared" si="81"/>
        <v>0.215</v>
      </c>
      <c r="AK174" s="270">
        <f t="shared" si="81"/>
        <v>0</v>
      </c>
      <c r="AL174" s="273">
        <f t="shared" si="81"/>
        <v>0.16700000000000001</v>
      </c>
      <c r="AM174" s="270">
        <f t="shared" si="81"/>
        <v>0</v>
      </c>
      <c r="AN174" s="273">
        <f t="shared" si="81"/>
        <v>0.13</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908173.56228729698</v>
      </c>
      <c r="K22" s="193">
        <f>INDEX('Volume adjustments'!$J$527:$Y$567,K$17 + 1 + $H22*$H$28, K$15)</f>
        <v>79.092618502232185</v>
      </c>
      <c r="L22" s="193">
        <f>INDEX('Volume adjustments'!$J$527:$Y$567,L$17 + 1 + $H22*$H$28, L$15)</f>
        <v>0</v>
      </c>
      <c r="M22" s="193">
        <f>INDEX('Volume adjustments'!$J$527:$Y$567,M$17 + 1 + $H22*$H$28, M$15)</f>
        <v>10542.196730826568</v>
      </c>
      <c r="N22" s="193">
        <f>INDEX('Volume adjustments'!$J$527:$Y$567,N$17 + 1 + $H22*$H$28, N$15)</f>
        <v>44248.438611225938</v>
      </c>
      <c r="O22" s="193">
        <f>INDEX('Volume adjustments'!$J$527:$Y$567,O$17 + 1 + $H22*$H$28, O$15)</f>
        <v>56137.558818578182</v>
      </c>
      <c r="P22" s="193">
        <f>INDEX('Volume adjustments'!$J$527:$Y$567,P$17 + 1 + $H22*$H$28, P$15)</f>
        <v>180970.16538484537</v>
      </c>
      <c r="Q22" s="193">
        <f>INDEX('Volume adjustments'!$J$527:$Y$567,Q$17 + 1 + $H22*$H$28, Q$15)</f>
        <v>127.63198085068298</v>
      </c>
      <c r="R22" s="193">
        <f>INDEX('Volume adjustments'!$J$527:$Y$567,R$17 + 1 + $H22*$H$28, R$15)</f>
        <v>0</v>
      </c>
      <c r="S22" s="193">
        <f>INDEX('Volume adjustments'!$J$527:$Y$567,S$17 + 1 + $H22*$H$28, S$15)</f>
        <v>62012.489288938974</v>
      </c>
      <c r="T22" s="193">
        <f>INDEX('Volume adjustments'!$J$527:$Y$567,T$17 + 1 + $H22*$H$28, T$15)</f>
        <v>92669.987736650684</v>
      </c>
      <c r="U22" s="193">
        <f>INDEX('Volume adjustments'!$J$527:$Y$567,U$17 + 1 + $H22*$H$28, U$15)</f>
        <v>50034.646144910752</v>
      </c>
      <c r="V22" s="193">
        <f>INDEX('Volume adjustments'!$J$527:$Y$567,V$17 + 1 + $H22*$H$28, V$15)</f>
        <v>49213.927350924445</v>
      </c>
      <c r="W22" s="193">
        <f>INDEX('Volume adjustments'!$J$527:$Y$567,W$17 + 1 + $H22*$H$28, W$15)</f>
        <v>0</v>
      </c>
      <c r="X22" s="193">
        <f>INDEX('Volume adjustments'!$J$527:$Y$567,X$17 + 1 + $H22*$H$28, X$15)</f>
        <v>165.27685456335206</v>
      </c>
      <c r="Y22" s="193">
        <f>INDEX('Volume adjustments'!$J$527:$Y$567,Y$17 + 1 + $H22*$H$28, Y$15)</f>
        <v>848.43683032169793</v>
      </c>
      <c r="Z22" s="193">
        <f>INDEX('Volume adjustments'!$J$527:$Y$567,Z$17 + 1 + $H22*$H$28, Z$15)</f>
        <v>1529.592604563642</v>
      </c>
      <c r="AA22" s="193">
        <f>INDEX('Volume adjustments'!$J$527:$Y$567,AA$17 + 1 + $H22*$H$28, AA$15)</f>
        <v>17596.149942377655</v>
      </c>
      <c r="AB22" s="193">
        <f>INDEX('Volume adjustments'!$J$527:$Y$567,AB$17 + 1 + $H22*$H$28, AB$15)</f>
        <v>0</v>
      </c>
      <c r="AC22" s="193">
        <f>INDEX('Volume adjustments'!$J$527:$Y$567,AC$17 + 1 + $H22*$H$28, AC$15)</f>
        <v>95716.204981290939</v>
      </c>
      <c r="AD22" s="193">
        <f>INDEX('Volume adjustments'!$J$527:$Y$567,AD$17 + 1 + $H22*$H$28, AD$15)</f>
        <v>170744.01178947199</v>
      </c>
      <c r="AE22" s="193">
        <f>INDEX('Volume adjustments'!$J$527:$Y$567,AE$17 + 1 + $H22*$H$28, AE$15)</f>
        <v>93417.07755487453</v>
      </c>
      <c r="AF22" s="193">
        <f>INDEX('Volume adjustments'!$J$527:$Y$567,AF$17 + 1 + $H22*$H$28, AF$15)</f>
        <v>296932.42327001889</v>
      </c>
      <c r="AG22" s="193">
        <f>INDEX('Volume adjustments'!$J$527:$Y$567,AG$17 + 1 + $H22*$H$28, AG$15)</f>
        <v>9658.0802606626021</v>
      </c>
      <c r="AH22" s="193">
        <f>INDEX('Volume adjustments'!$J$527:$Y$567,AH$17 + 1 + $H22*$H$28, AH$15)</f>
        <v>124.04293104575001</v>
      </c>
      <c r="AI22" s="193">
        <f>INDEX('Volume adjustments'!$J$527:$Y$567,AI$17 + 1 + $H22*$H$28, AI$15)</f>
        <v>0</v>
      </c>
      <c r="AJ22" s="193">
        <f>INDEX('Volume adjustments'!$J$527:$Y$567,AJ$17 + 1 + $H22*$H$28, AJ$15)</f>
        <v>4277.9371551869754</v>
      </c>
      <c r="AK22" s="193">
        <f>INDEX('Volume adjustments'!$J$527:$Y$567,AK$17 + 1 + $H22*$H$28, AK$15)</f>
        <v>0</v>
      </c>
      <c r="AL22" s="193">
        <f>INDEX('Volume adjustments'!$J$527:$Y$567,AL$17 + 1 + $H22*$H$28, AL$15)</f>
        <v>907.20921076491038</v>
      </c>
      <c r="AM22" s="193">
        <f>INDEX('Volume adjustments'!$J$527:$Y$567,AM$17 + 1 + $H22*$H$28, AM$15)</f>
        <v>0</v>
      </c>
      <c r="AN22" s="193">
        <f>INDEX('Volume adjustments'!$J$527:$Y$567,AN$17 + 1 + $H22*$H$28, AN$15)</f>
        <v>81186.840431867386</v>
      </c>
      <c r="AO22" s="193">
        <f>INDEX('Volume adjustments'!$J$527:$Y$567,AO$17 + 1 + $H22*$H$28, AO$15)</f>
        <v>0</v>
      </c>
    </row>
    <row r="23" spans="1:43" x14ac:dyDescent="0.3">
      <c r="A23" s="320"/>
      <c r="E23" s="28"/>
      <c r="F23" s="72" t="s">
        <v>248</v>
      </c>
      <c r="G23" s="72" t="s">
        <v>207</v>
      </c>
      <c r="H23" s="376">
        <v>1</v>
      </c>
      <c r="J23" s="339">
        <f>INDEX('Volume adjustments'!$J$527:$Y$567,J$17 + 1 + $H23*$H$28, J$15)</f>
        <v>2700660.7423146009</v>
      </c>
      <c r="K23" s="339">
        <f>INDEX('Volume adjustments'!$J$527:$Y$567,K$17 + 1 + $H23*$H$28, K$15)</f>
        <v>3392.6048671577928</v>
      </c>
      <c r="L23" s="339">
        <f>INDEX('Volume adjustments'!$J$527:$Y$567,L$17 + 1 + $H23*$H$28, L$15)</f>
        <v>0</v>
      </c>
      <c r="M23" s="339">
        <f>INDEX('Volume adjustments'!$J$527:$Y$567,M$17 + 1 + $H23*$H$28, M$15)</f>
        <v>43276.151386902842</v>
      </c>
      <c r="N23" s="339">
        <f>INDEX('Volume adjustments'!$J$527:$Y$567,N$17 + 1 + $H23*$H$28, N$15)</f>
        <v>181641.6613032938</v>
      </c>
      <c r="O23" s="339">
        <f>INDEX('Volume adjustments'!$J$527:$Y$567,O$17 + 1 + $H23*$H$28, O$15)</f>
        <v>230446.9889866561</v>
      </c>
      <c r="P23" s="339">
        <f>INDEX('Volume adjustments'!$J$527:$Y$567,P$17 + 1 + $H23*$H$28, P$15)</f>
        <v>742889.9757492349</v>
      </c>
      <c r="Q23" s="339">
        <f>INDEX('Volume adjustments'!$J$527:$Y$567,Q$17 + 1 + $H23*$H$28, Q$15)</f>
        <v>959.76246317801258</v>
      </c>
      <c r="R23" s="339">
        <f>INDEX('Volume adjustments'!$J$527:$Y$567,R$17 + 1 + $H23*$H$28, R$15)</f>
        <v>0</v>
      </c>
      <c r="S23" s="339">
        <f>INDEX('Volume adjustments'!$J$527:$Y$567,S$17 + 1 + $H23*$H$28, S$15)</f>
        <v>237940.27466714167</v>
      </c>
      <c r="T23" s="339">
        <f>INDEX('Volume adjustments'!$J$527:$Y$567,T$17 + 1 + $H23*$H$28, T$15)</f>
        <v>355572.28210466803</v>
      </c>
      <c r="U23" s="339">
        <f>INDEX('Volume adjustments'!$J$527:$Y$567,U$17 + 1 + $H23*$H$28, U$15)</f>
        <v>191981.60859375176</v>
      </c>
      <c r="V23" s="339">
        <f>INDEX('Volume adjustments'!$J$527:$Y$567,V$17 + 1 + $H23*$H$28, V$15)</f>
        <v>188832.53237531945</v>
      </c>
      <c r="W23" s="339">
        <f>INDEX('Volume adjustments'!$J$527:$Y$567,W$17 + 1 + $H23*$H$28, W$15)</f>
        <v>0</v>
      </c>
      <c r="X23" s="339">
        <f>INDEX('Volume adjustments'!$J$527:$Y$567,X$17 + 1 + $H23*$H$28, X$15)</f>
        <v>436.69171436386927</v>
      </c>
      <c r="Y23" s="339">
        <f>INDEX('Volume adjustments'!$J$527:$Y$567,Y$17 + 1 + $H23*$H$28, Y$15)</f>
        <v>2241.7254668929554</v>
      </c>
      <c r="Z23" s="339">
        <f>INDEX('Volume adjustments'!$J$527:$Y$567,Z$17 + 1 + $H23*$H$28, Z$15)</f>
        <v>4041.4637520171209</v>
      </c>
      <c r="AA23" s="339">
        <f>INDEX('Volume adjustments'!$J$527:$Y$567,AA$17 + 1 + $H23*$H$28, AA$15)</f>
        <v>46492.250259973443</v>
      </c>
      <c r="AB23" s="339">
        <f>INDEX('Volume adjustments'!$J$527:$Y$567,AB$17 + 1 + $H23*$H$28, AB$15)</f>
        <v>0</v>
      </c>
      <c r="AC23" s="339">
        <f>INDEX('Volume adjustments'!$J$527:$Y$567,AC$17 + 1 + $H23*$H$28, AC$15)</f>
        <v>370887.43495112588</v>
      </c>
      <c r="AD23" s="339">
        <f>INDEX('Volume adjustments'!$J$527:$Y$567,AD$17 + 1 + $H23*$H$28, AD$15)</f>
        <v>661610.10644164355</v>
      </c>
      <c r="AE23" s="339">
        <f>INDEX('Volume adjustments'!$J$527:$Y$567,AE$17 + 1 + $H23*$H$28, AE$15)</f>
        <v>361978.6250586313</v>
      </c>
      <c r="AF23" s="339">
        <f>INDEX('Volume adjustments'!$J$527:$Y$567,AF$17 + 1 + $H23*$H$28, AF$15)</f>
        <v>1150573.2476748892</v>
      </c>
      <c r="AG23" s="339">
        <f>INDEX('Volume adjustments'!$J$527:$Y$567,AG$17 + 1 + $H23*$H$28, AG$15)</f>
        <v>48862.829823812179</v>
      </c>
      <c r="AH23" s="339">
        <f>INDEX('Volume adjustments'!$J$527:$Y$567,AH$17 + 1 + $H23*$H$28, AH$15)</f>
        <v>667.41170453977281</v>
      </c>
      <c r="AI23" s="339">
        <f>INDEX('Volume adjustments'!$J$527:$Y$567,AI$17 + 1 + $H23*$H$28, AI$15)</f>
        <v>0</v>
      </c>
      <c r="AJ23" s="339">
        <f>INDEX('Volume adjustments'!$J$527:$Y$567,AJ$17 + 1 + $H23*$H$28, AJ$15)</f>
        <v>21422.814813085839</v>
      </c>
      <c r="AK23" s="339">
        <f>INDEX('Volume adjustments'!$J$527:$Y$567,AK$17 + 1 + $H23*$H$28, AK$15)</f>
        <v>0</v>
      </c>
      <c r="AL23" s="339">
        <f>INDEX('Volume adjustments'!$J$527:$Y$567,AL$17 + 1 + $H23*$H$28, AL$15)</f>
        <v>3604.4281560365216</v>
      </c>
      <c r="AM23" s="339">
        <f>INDEX('Volume adjustments'!$J$527:$Y$567,AM$17 + 1 + $H23*$H$28, AM$15)</f>
        <v>0</v>
      </c>
      <c r="AN23" s="339">
        <f>INDEX('Volume adjustments'!$J$527:$Y$567,AN$17 + 1 + $H23*$H$28, AN$15)</f>
        <v>281566.89250858821</v>
      </c>
      <c r="AO23" s="339">
        <f>INDEX('Volume adjustments'!$J$527:$Y$567,AO$17 + 1 + $H23*$H$28, AO$15)</f>
        <v>0</v>
      </c>
    </row>
    <row r="24" spans="1:43" x14ac:dyDescent="0.3">
      <c r="A24" s="320"/>
      <c r="E24" s="28"/>
      <c r="F24" s="72" t="s">
        <v>249</v>
      </c>
      <c r="G24" s="72" t="s">
        <v>207</v>
      </c>
      <c r="H24" s="376">
        <v>2</v>
      </c>
      <c r="J24" s="339">
        <f>INDEX('Volume adjustments'!$J$527:$Y$567,J$17 + 1 + $H24*$H$28, J$15)</f>
        <v>4472740.9997048797</v>
      </c>
      <c r="K24" s="339">
        <f>INDEX('Volume adjustments'!$J$527:$Y$567,K$17 + 1 + $H24*$H$28, K$15)</f>
        <v>13095.75106613846</v>
      </c>
      <c r="L24" s="339">
        <f>INDEX('Volume adjustments'!$J$527:$Y$567,L$17 + 1 + $H24*$H$28, L$15)</f>
        <v>0</v>
      </c>
      <c r="M24" s="339">
        <f>INDEX('Volume adjustments'!$J$527:$Y$567,M$17 + 1 + $H24*$H$28, M$15)</f>
        <v>44337.155401507771</v>
      </c>
      <c r="N24" s="339">
        <f>INDEX('Volume adjustments'!$J$527:$Y$567,N$17 + 1 + $H24*$H$28, N$15)</f>
        <v>186094.98087275602</v>
      </c>
      <c r="O24" s="339">
        <f>INDEX('Volume adjustments'!$J$527:$Y$567,O$17 + 1 + $H24*$H$28, O$15)</f>
        <v>236096.87171958454</v>
      </c>
      <c r="P24" s="339">
        <f>INDEX('Volume adjustments'!$J$527:$Y$567,P$17 + 1 + $H24*$H$28, P$15)</f>
        <v>761103.45410669909</v>
      </c>
      <c r="Q24" s="339">
        <f>INDEX('Volume adjustments'!$J$527:$Y$567,Q$17 + 1 + $H24*$H$28, Q$15)</f>
        <v>2930.5689204763953</v>
      </c>
      <c r="R24" s="339">
        <f>INDEX('Volume adjustments'!$J$527:$Y$567,R$17 + 1 + $H24*$H$28, R$15)</f>
        <v>0</v>
      </c>
      <c r="S24" s="339">
        <f>INDEX('Volume adjustments'!$J$527:$Y$567,S$17 + 1 + $H24*$H$28, S$15)</f>
        <v>253902.53763430205</v>
      </c>
      <c r="T24" s="339">
        <f>INDEX('Volume adjustments'!$J$527:$Y$567,T$17 + 1 + $H24*$H$28, T$15)</f>
        <v>379425.90788839856</v>
      </c>
      <c r="U24" s="339">
        <f>INDEX('Volume adjustments'!$J$527:$Y$567,U$17 + 1 + $H24*$H$28, U$15)</f>
        <v>204860.72679061376</v>
      </c>
      <c r="V24" s="339">
        <f>INDEX('Volume adjustments'!$J$527:$Y$567,V$17 + 1 + $H24*$H$28, V$15)</f>
        <v>201500.39426942827</v>
      </c>
      <c r="W24" s="339">
        <f>INDEX('Volume adjustments'!$J$527:$Y$567,W$17 + 1 + $H24*$H$28, W$15)</f>
        <v>0</v>
      </c>
      <c r="X24" s="339">
        <f>INDEX('Volume adjustments'!$J$527:$Y$567,X$17 + 1 + $H24*$H$28, X$15)</f>
        <v>450.15459635774067</v>
      </c>
      <c r="Y24" s="339">
        <f>INDEX('Volume adjustments'!$J$527:$Y$567,Y$17 + 1 + $H24*$H$28, Y$15)</f>
        <v>2310.8362020654781</v>
      </c>
      <c r="Z24" s="339">
        <f>INDEX('Volume adjustments'!$J$527:$Y$567,Z$17 + 1 + $H24*$H$28, Z$15)</f>
        <v>4166.0590850317949</v>
      </c>
      <c r="AA24" s="339">
        <f>INDEX('Volume adjustments'!$J$527:$Y$567,AA$17 + 1 + $H24*$H$28, AA$15)</f>
        <v>47925.571887775201</v>
      </c>
      <c r="AB24" s="339">
        <f>INDEX('Volume adjustments'!$J$527:$Y$567,AB$17 + 1 + $H24*$H$28, AB$15)</f>
        <v>0</v>
      </c>
      <c r="AC24" s="339">
        <f>INDEX('Volume adjustments'!$J$527:$Y$567,AC$17 + 1 + $H24*$H$28, AC$15)</f>
        <v>489370.31514945655</v>
      </c>
      <c r="AD24" s="339">
        <f>INDEX('Volume adjustments'!$J$527:$Y$567,AD$17 + 1 + $H24*$H$28, AD$15)</f>
        <v>872966.60869106569</v>
      </c>
      <c r="AE24" s="339">
        <f>INDEX('Volume adjustments'!$J$527:$Y$567,AE$17 + 1 + $H24*$H$28, AE$15)</f>
        <v>477615.51653981599</v>
      </c>
      <c r="AF24" s="339">
        <f>INDEX('Volume adjustments'!$J$527:$Y$567,AF$17 + 1 + $H24*$H$28, AF$15)</f>
        <v>1518132.8342692214</v>
      </c>
      <c r="AG24" s="339">
        <f>INDEX('Volume adjustments'!$J$527:$Y$567,AG$17 + 1 + $H24*$H$28, AG$15)</f>
        <v>187359.28019489619</v>
      </c>
      <c r="AH24" s="339">
        <f>INDEX('Volume adjustments'!$J$527:$Y$567,AH$17 + 1 + $H24*$H$28, AH$15)</f>
        <v>329.05439631479078</v>
      </c>
      <c r="AI24" s="339">
        <f>INDEX('Volume adjustments'!$J$527:$Y$567,AI$17 + 1 + $H24*$H$28, AI$15)</f>
        <v>0</v>
      </c>
      <c r="AJ24" s="339">
        <f>INDEX('Volume adjustments'!$J$527:$Y$567,AJ$17 + 1 + $H24*$H$28, AJ$15)</f>
        <v>21453.635266692032</v>
      </c>
      <c r="AK24" s="339">
        <f>INDEX('Volume adjustments'!$J$527:$Y$567,AK$17 + 1 + $H24*$H$28, AK$15)</f>
        <v>0</v>
      </c>
      <c r="AL24" s="339">
        <f>INDEX('Volume adjustments'!$J$527:$Y$567,AL$17 + 1 + $H24*$H$28, AL$15)</f>
        <v>5426.3333985064392</v>
      </c>
      <c r="AM24" s="339">
        <f>INDEX('Volume adjustments'!$J$527:$Y$567,AM$17 + 1 + $H24*$H$28, AM$15)</f>
        <v>0</v>
      </c>
      <c r="AN24" s="339">
        <f>INDEX('Volume adjustments'!$J$527:$Y$567,AN$17 + 1 + $H24*$H$28, AN$15)</f>
        <v>341773.46231736481</v>
      </c>
      <c r="AO24" s="339">
        <f>INDEX('Volume adjustments'!$J$527:$Y$567,AO$17 + 1 + $H24*$H$28, AO$15)</f>
        <v>0</v>
      </c>
    </row>
    <row r="25" spans="1:43" x14ac:dyDescent="0.3">
      <c r="A25" s="320"/>
      <c r="E25" s="28"/>
      <c r="F25" s="72" t="s">
        <v>212</v>
      </c>
      <c r="G25" s="72" t="s">
        <v>212</v>
      </c>
      <c r="H25" s="376">
        <v>3</v>
      </c>
      <c r="J25" s="339">
        <f>INDEX('Volume adjustments'!$J$527:$Y$567,J$17 + 1 + $H25*$H$28, J$15)</f>
        <v>2316983.3909131573</v>
      </c>
      <c r="K25" s="339">
        <f>INDEX('Volume adjustments'!$J$527:$Y$567,K$17 + 1 + $H25*$H$28, K$15)</f>
        <v>0</v>
      </c>
      <c r="L25" s="339">
        <f>INDEX('Volume adjustments'!$J$527:$Y$567,L$17 + 1 + $H25*$H$28, L$15)</f>
        <v>0</v>
      </c>
      <c r="M25" s="339">
        <f>INDEX('Volume adjustments'!$J$527:$Y$567,M$17 + 1 + $H25*$H$28, M$15)</f>
        <v>73254.274695125219</v>
      </c>
      <c r="N25" s="339">
        <f>INDEX('Volume adjustments'!$J$527:$Y$567,N$17 + 1 + $H25*$H$28, N$15)</f>
        <v>55284.145014072637</v>
      </c>
      <c r="O25" s="339">
        <f>INDEX('Volume adjustments'!$J$527:$Y$567,O$17 + 1 + $H25*$H$28, O$15)</f>
        <v>28602.568054592724</v>
      </c>
      <c r="P25" s="339">
        <f>INDEX('Volume adjustments'!$J$527:$Y$567,P$17 + 1 + $H25*$H$28, P$15)</f>
        <v>28594.323457617986</v>
      </c>
      <c r="Q25" s="339">
        <f>INDEX('Volume adjustments'!$J$527:$Y$567,Q$17 + 1 + $H25*$H$28, Q$15)</f>
        <v>0</v>
      </c>
      <c r="R25" s="339">
        <f>INDEX('Volume adjustments'!$J$527:$Y$567,R$17 + 1 + $H25*$H$28, R$15)</f>
        <v>0</v>
      </c>
      <c r="S25" s="339">
        <f>INDEX('Volume adjustments'!$J$527:$Y$567,S$17 + 1 + $H25*$H$28, S$15)</f>
        <v>6461.3791307301226</v>
      </c>
      <c r="T25" s="339">
        <f>INDEX('Volume adjustments'!$J$527:$Y$567,T$17 + 1 + $H25*$H$28, T$15)</f>
        <v>5226.3128944582313</v>
      </c>
      <c r="U25" s="339">
        <f>INDEX('Volume adjustments'!$J$527:$Y$567,U$17 + 1 + $H25*$H$28, U$15)</f>
        <v>1821.6194320933253</v>
      </c>
      <c r="V25" s="339">
        <f>INDEX('Volume adjustments'!$J$527:$Y$567,V$17 + 1 + $H25*$H$28, V$15)</f>
        <v>1148.3224537912572</v>
      </c>
      <c r="W25" s="339">
        <f>INDEX('Volume adjustments'!$J$527:$Y$567,W$17 + 1 + $H25*$H$28, W$15)</f>
        <v>0</v>
      </c>
      <c r="X25" s="339">
        <f>INDEX('Volume adjustments'!$J$527:$Y$567,X$17 + 1 + $H25*$H$28, X$15)</f>
        <v>14.227203377601226</v>
      </c>
      <c r="Y25" s="339">
        <f>INDEX('Volume adjustments'!$J$527:$Y$567,Y$17 + 1 + $H25*$H$28, Y$15)</f>
        <v>34.145288106242944</v>
      </c>
      <c r="Z25" s="339">
        <f>INDEX('Volume adjustments'!$J$527:$Y$567,Z$17 + 1 + $H25*$H$28, Z$15)</f>
        <v>38.413449119523314</v>
      </c>
      <c r="AA25" s="339">
        <f>INDEX('Volume adjustments'!$J$527:$Y$567,AA$17 + 1 + $H25*$H$28, AA$15)</f>
        <v>294.50310991634535</v>
      </c>
      <c r="AB25" s="339">
        <f>INDEX('Volume adjustments'!$J$527:$Y$567,AB$17 + 1 + $H25*$H$28, AB$15)</f>
        <v>0</v>
      </c>
      <c r="AC25" s="339">
        <f>INDEX('Volume adjustments'!$J$527:$Y$567,AC$17 + 1 + $H25*$H$28, AC$15)</f>
        <v>2261.2124841732189</v>
      </c>
      <c r="AD25" s="339">
        <f>INDEX('Volume adjustments'!$J$527:$Y$567,AD$17 + 1 + $H25*$H$28, AD$15)</f>
        <v>1220.6903562725615</v>
      </c>
      <c r="AE25" s="339">
        <f>INDEX('Volume adjustments'!$J$527:$Y$567,AE$17 + 1 + $H25*$H$28, AE$15)</f>
        <v>299.60559324766018</v>
      </c>
      <c r="AF25" s="339">
        <f>INDEX('Volume adjustments'!$J$527:$Y$567,AF$17 + 1 + $H25*$H$28, AF$15)</f>
        <v>308.71522277208226</v>
      </c>
      <c r="AG25" s="339">
        <f>INDEX('Volume adjustments'!$J$527:$Y$567,AG$17 + 1 + $H25*$H$28, AG$15)</f>
        <v>29.475632524712577</v>
      </c>
      <c r="AH25" s="339">
        <f>INDEX('Volume adjustments'!$J$527:$Y$567,AH$17 + 1 + $H25*$H$28, AH$15)</f>
        <v>0</v>
      </c>
      <c r="AI25" s="339">
        <f>INDEX('Volume adjustments'!$J$527:$Y$567,AI$17 + 1 + $H25*$H$28, AI$15)</f>
        <v>0</v>
      </c>
      <c r="AJ25" s="339">
        <f>INDEX('Volume adjustments'!$J$527:$Y$567,AJ$17 + 1 + $H25*$H$28, AJ$15)</f>
        <v>654.93140614185506</v>
      </c>
      <c r="AK25" s="339">
        <f>INDEX('Volume adjustments'!$J$527:$Y$567,AK$17 + 1 + $H25*$H$28, AK$15)</f>
        <v>0</v>
      </c>
      <c r="AL25" s="339">
        <f>INDEX('Volume adjustments'!$J$527:$Y$567,AL$17 + 1 + $H25*$H$28, AL$15)</f>
        <v>27.058064434890188</v>
      </c>
      <c r="AM25" s="339">
        <f>INDEX('Volume adjustments'!$J$527:$Y$567,AM$17 + 1 + $H25*$H$28, AM$15)</f>
        <v>0</v>
      </c>
      <c r="AN25" s="339">
        <f>INDEX('Volume adjustments'!$J$527:$Y$567,AN$17 + 1 + $H25*$H$28, AN$15)</f>
        <v>316.31557457887271</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280097.44685078936</v>
      </c>
      <c r="T26" s="339">
        <f>INDEX('Volume adjustments'!$J$527:$Y$567,T$17 + 1 + $H26*$H$28, T$15)</f>
        <v>590737.67677829985</v>
      </c>
      <c r="U26" s="339">
        <f>INDEX('Volume adjustments'!$J$527:$Y$567,U$17 + 1 + $H26*$H$28, U$15)</f>
        <v>328231.20060753607</v>
      </c>
      <c r="V26" s="339">
        <f>INDEX('Volume adjustments'!$J$527:$Y$567,V$17 + 1 + $H26*$H$28, V$15)</f>
        <v>336818.43192775827</v>
      </c>
      <c r="W26" s="339">
        <f>INDEX('Volume adjustments'!$J$527:$Y$567,W$17 + 1 + $H26*$H$28, W$15)</f>
        <v>0</v>
      </c>
      <c r="X26" s="339">
        <f>INDEX('Volume adjustments'!$J$527:$Y$567,X$17 + 1 + $H26*$H$28, X$15)</f>
        <v>437.55551930884275</v>
      </c>
      <c r="Y26" s="339">
        <f>INDEX('Volume adjustments'!$J$527:$Y$567,Y$17 + 1 + $H26*$H$28, Y$15)</f>
        <v>4357.8646747951016</v>
      </c>
      <c r="Z26" s="339">
        <f>INDEX('Volume adjustments'!$J$527:$Y$567,Z$17 + 1 + $H26*$H$28, Z$15)</f>
        <v>7959.9748765133081</v>
      </c>
      <c r="AA26" s="339">
        <f>INDEX('Volume adjustments'!$J$527:$Y$567,AA$17 + 1 + $H26*$H$28, AA$15)</f>
        <v>151572.09873412279</v>
      </c>
      <c r="AB26" s="339">
        <f>INDEX('Volume adjustments'!$J$527:$Y$567,AB$17 + 1 + $H26*$H$28, AB$15)</f>
        <v>0</v>
      </c>
      <c r="AC26" s="339">
        <f>INDEX('Volume adjustments'!$J$527:$Y$567,AC$17 + 1 + $H26*$H$28, AC$15)</f>
        <v>472871.2108175414</v>
      </c>
      <c r="AD26" s="339">
        <f>INDEX('Volume adjustments'!$J$527:$Y$567,AD$17 + 1 + $H26*$H$28, AD$15)</f>
        <v>782731.24384929566</v>
      </c>
      <c r="AE26" s="339">
        <f>INDEX('Volume adjustments'!$J$527:$Y$567,AE$17 + 1 + $H26*$H$28, AE$15)</f>
        <v>409021.37951980095</v>
      </c>
      <c r="AF26" s="339">
        <f>INDEX('Volume adjustments'!$J$527:$Y$567,AF$17 + 1 + $H26*$H$28, AF$15)</f>
        <v>1246221.8227586662</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5805.3349058088652</v>
      </c>
      <c r="T27" s="339">
        <f>INDEX('Volume adjustments'!$J$527:$Y$567,T$17 + 1 + $H27*$H$28, T$15)</f>
        <v>12243.703374434506</v>
      </c>
      <c r="U27" s="339">
        <f>INDEX('Volume adjustments'!$J$527:$Y$567,U$17 + 1 + $H27*$H$28, U$15)</f>
        <v>6802.9611390122927</v>
      </c>
      <c r="V27" s="339">
        <f>INDEX('Volume adjustments'!$J$527:$Y$567,V$17 + 1 + $H27*$H$28, V$15)</f>
        <v>6980.9411752034039</v>
      </c>
      <c r="W27" s="339">
        <f>INDEX('Volume adjustments'!$J$527:$Y$567,W$17 + 1 + $H27*$H$28, W$15)</f>
        <v>0</v>
      </c>
      <c r="X27" s="339">
        <f>INDEX('Volume adjustments'!$J$527:$Y$567,X$17 + 1 + $H27*$H$28, X$15)</f>
        <v>0.84134381716200657</v>
      </c>
      <c r="Y27" s="339">
        <f>INDEX('Volume adjustments'!$J$527:$Y$567,Y$17 + 1 + $H27*$H$28, Y$15)</f>
        <v>8.3794223552683675</v>
      </c>
      <c r="Z27" s="339">
        <f>INDEX('Volume adjustments'!$J$527:$Y$567,Z$17 + 1 + $H27*$H$28, Z$15)</f>
        <v>15.305659171430394</v>
      </c>
      <c r="AA27" s="339">
        <f>INDEX('Volume adjustments'!$J$527:$Y$567,AA$17 + 1 + $H27*$H$28, AA$15)</f>
        <v>291.44701071456973</v>
      </c>
      <c r="AB27" s="339">
        <f>INDEX('Volume adjustments'!$J$527:$Y$567,AB$17 + 1 + $H27*$H$28, AB$15)</f>
        <v>0</v>
      </c>
      <c r="AC27" s="339">
        <f>INDEX('Volume adjustments'!$J$527:$Y$567,AC$17 + 1 + $H27*$H$28, AC$15)</f>
        <v>6132.593033999502</v>
      </c>
      <c r="AD27" s="339">
        <f>INDEX('Volume adjustments'!$J$527:$Y$567,AD$17 + 1 + $H27*$H$28, AD$15)</f>
        <v>10151.119509316282</v>
      </c>
      <c r="AE27" s="339">
        <f>INDEX('Volume adjustments'!$J$527:$Y$567,AE$17 + 1 + $H27*$H$28, AE$15)</f>
        <v>5304.5345231808924</v>
      </c>
      <c r="AF27" s="339">
        <f>INDEX('Volume adjustments'!$J$527:$Y$567,AF$17 + 1 + $H27*$H$28, AF$15)</f>
        <v>16162.056590112155</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70388.252001957808</v>
      </c>
      <c r="T28" s="195">
        <f>INDEX('Volume adjustments'!$J$527:$Y$567,T$17 + 1 + $H28*$H$28, T$15)</f>
        <v>105186.52814327805</v>
      </c>
      <c r="U28" s="195">
        <f>INDEX('Volume adjustments'!$J$527:$Y$567,U$17 + 1 + $H28*$H$28, U$15)</f>
        <v>56792.612618196406</v>
      </c>
      <c r="V28" s="195">
        <f>INDEX('Volume adjustments'!$J$527:$Y$567,V$17 + 1 + $H28*$H$28, V$15)</f>
        <v>55861.042833524734</v>
      </c>
      <c r="W28" s="195">
        <f>INDEX('Volume adjustments'!$J$527:$Y$567,W$17 + 1 + $H28*$H$28, W$15)</f>
        <v>0</v>
      </c>
      <c r="X28" s="195">
        <f>INDEX('Volume adjustments'!$J$527:$Y$567,X$17 + 1 + $H28*$H$28, X$15)</f>
        <v>120.35421296383187</v>
      </c>
      <c r="Y28" s="195">
        <f>INDEX('Volume adjustments'!$J$527:$Y$567,Y$17 + 1 + $H28*$H$28, Y$15)</f>
        <v>617.82968481987496</v>
      </c>
      <c r="Z28" s="195">
        <f>INDEX('Volume adjustments'!$J$527:$Y$567,Z$17 + 1 + $H28*$H$28, Z$15)</f>
        <v>1113.8457018916126</v>
      </c>
      <c r="AA28" s="195">
        <f>INDEX('Volume adjustments'!$J$527:$Y$567,AA$17 + 1 + $H28*$H$28, AA$15)</f>
        <v>12813.474597537663</v>
      </c>
      <c r="AB28" s="195">
        <f>INDEX('Volume adjustments'!$J$527:$Y$567,AB$17 + 1 + $H28*$H$28, AB$15)</f>
        <v>0</v>
      </c>
      <c r="AC28" s="195">
        <f>INDEX('Volume adjustments'!$J$527:$Y$567,AC$17 + 1 + $H28*$H$28, AC$15)</f>
        <v>106158.57836800472</v>
      </c>
      <c r="AD28" s="195">
        <f>INDEX('Volume adjustments'!$J$527:$Y$567,AD$17 + 1 + $H28*$H$28, AD$15)</f>
        <v>189371.71150865365</v>
      </c>
      <c r="AE28" s="195">
        <f>INDEX('Volume adjustments'!$J$527:$Y$567,AE$17 + 1 + $H28*$H$28, AE$15)</f>
        <v>103608.62249456655</v>
      </c>
      <c r="AF28" s="195">
        <f>INDEX('Volume adjustments'!$J$527:$Y$567,AF$17 + 1 + $H28*$H$28, AF$15)</f>
        <v>329326.9298743431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3604.9287740861882</v>
      </c>
      <c r="AK28" s="195">
        <f>INDEX('Volume adjustments'!$J$527:$Y$567,AK$17 + 1 + $H28*$H$28, AK$15)</f>
        <v>0</v>
      </c>
      <c r="AL28" s="195">
        <f>INDEX('Volume adjustments'!$J$527:$Y$567,AL$17 + 1 + $H28*$H$28, AL$15)</f>
        <v>199.32917063675237</v>
      </c>
      <c r="AM28" s="195">
        <f>INDEX('Volume adjustments'!$J$527:$Y$567,AM$17 + 1 + $H28*$H$28, AM$15)</f>
        <v>0</v>
      </c>
      <c r="AN28" s="195">
        <f>INDEX('Volume adjustments'!$J$527:$Y$567,AN$17 + 1 + $H28*$H$28, AN$15)</f>
        <v>26105.589426777409</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11244.916691828073</v>
      </c>
      <c r="K33" s="193">
        <f>INDEX('Volume adjustments'!$J$571:$Y$611,K$17 + 1 + $H33*$H$39, K$15)</f>
        <v>0</v>
      </c>
      <c r="L33" s="193">
        <f>INDEX('Volume adjustments'!$J$571:$Y$611,L$17 + 1 + $H33*$H$39, L$15)</f>
        <v>0</v>
      </c>
      <c r="M33" s="193">
        <f>INDEX('Volume adjustments'!$J$571:$Y$611,M$17 + 1 + $H33*$H$39, M$15)</f>
        <v>25.345746314499099</v>
      </c>
      <c r="N33" s="193">
        <f>INDEX('Volume adjustments'!$J$571:$Y$611,N$17 + 1 + $H33*$H$39, N$15)</f>
        <v>106.38292269517217</v>
      </c>
      <c r="O33" s="193">
        <f>INDEX('Volume adjustments'!$J$571:$Y$611,O$17 + 1 + $H33*$H$39, O$15)</f>
        <v>134.96696759323282</v>
      </c>
      <c r="P33" s="193">
        <f>INDEX('Volume adjustments'!$J$571:$Y$611,P$17 + 1 + $H33*$H$39, P$15)</f>
        <v>435.09185224411988</v>
      </c>
      <c r="Q33" s="193">
        <f>INDEX('Volume adjustments'!$J$571:$Y$611,Q$17 + 1 + $H33*$H$39, Q$15)</f>
        <v>0</v>
      </c>
      <c r="R33" s="193">
        <f>INDEX('Volume adjustments'!$J$571:$Y$611,R$17 + 1 + $H33*$H$39, R$15)</f>
        <v>0</v>
      </c>
      <c r="S33" s="193">
        <f>INDEX('Volume adjustments'!$J$571:$Y$611,S$17 + 1 + $H33*$H$39, S$15)</f>
        <v>554.5724790936348</v>
      </c>
      <c r="T33" s="193">
        <f>INDEX('Volume adjustments'!$J$571:$Y$611,T$17 + 1 + $H33*$H$39, T$15)</f>
        <v>828.73991071759519</v>
      </c>
      <c r="U33" s="193">
        <f>INDEX('Volume adjustments'!$J$571:$Y$611,U$17 + 1 + $H33*$H$39, U$15)</f>
        <v>447.45563468462888</v>
      </c>
      <c r="V33" s="193">
        <f>INDEX('Volume adjustments'!$J$571:$Y$611,V$17 + 1 + $H33*$H$39, V$15)</f>
        <v>440.11601549761281</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4.4788941885141398</v>
      </c>
      <c r="AH33" s="193">
        <f>INDEX('Volume adjustments'!$J$571:$Y$611,AH$17 + 1 + $H33*$H$39, AH$15)</f>
        <v>1.4162400381651923</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31905.391196577795</v>
      </c>
      <c r="K34" s="339">
        <f>INDEX('Volume adjustments'!$J$571:$Y$611,K$17 + 1 + $H34*$H$39, K$15)</f>
        <v>0</v>
      </c>
      <c r="L34" s="339">
        <f>INDEX('Volume adjustments'!$J$571:$Y$611,L$17 + 1 + $H34*$H$39, L$15)</f>
        <v>0</v>
      </c>
      <c r="M34" s="339">
        <f>INDEX('Volume adjustments'!$J$571:$Y$611,M$17 + 1 + $H34*$H$39, M$15)</f>
        <v>108.92045730750806</v>
      </c>
      <c r="N34" s="339">
        <f>INDEX('Volume adjustments'!$J$571:$Y$611,N$17 + 1 + $H34*$H$39, N$15)</f>
        <v>457.16849075534611</v>
      </c>
      <c r="O34" s="339">
        <f>INDEX('Volume adjustments'!$J$571:$Y$611,O$17 + 1 + $H34*$H$39, O$15)</f>
        <v>580.00516730702805</v>
      </c>
      <c r="P34" s="339">
        <f>INDEX('Volume adjustments'!$J$571:$Y$611,P$17 + 1 + $H34*$H$39, P$15)</f>
        <v>1869.7576677823238</v>
      </c>
      <c r="Q34" s="339">
        <f>INDEX('Volume adjustments'!$J$571:$Y$611,Q$17 + 1 + $H34*$H$39, Q$15)</f>
        <v>0</v>
      </c>
      <c r="R34" s="339">
        <f>INDEX('Volume adjustments'!$J$571:$Y$611,R$17 + 1 + $H34*$H$39, R$15)</f>
        <v>0</v>
      </c>
      <c r="S34" s="339">
        <f>INDEX('Volume adjustments'!$J$571:$Y$611,S$17 + 1 + $H34*$H$39, S$15)</f>
        <v>2064.9906269954017</v>
      </c>
      <c r="T34" s="339">
        <f>INDEX('Volume adjustments'!$J$571:$Y$611,T$17 + 1 + $H34*$H$39, T$15)</f>
        <v>3085.8728342339809</v>
      </c>
      <c r="U34" s="339">
        <f>INDEX('Volume adjustments'!$J$571:$Y$611,U$17 + 1 + $H34*$H$39, U$15)</f>
        <v>1666.1333305434889</v>
      </c>
      <c r="V34" s="339">
        <f>INDEX('Volume adjustments'!$J$571:$Y$611,V$17 + 1 + $H34*$H$39, V$15)</f>
        <v>1638.8037290968496</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207.65367753570459</v>
      </c>
      <c r="AH34" s="339">
        <f>INDEX('Volume adjustments'!$J$571:$Y$611,AH$17 + 1 + $H34*$H$39, AH$15)</f>
        <v>7.6951102681025541</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49515.527633638289</v>
      </c>
      <c r="K35" s="339">
        <f>INDEX('Volume adjustments'!$J$571:$Y$611,K$17 + 1 + $H35*$H$39, K$15)</f>
        <v>0</v>
      </c>
      <c r="L35" s="339">
        <f>INDEX('Volume adjustments'!$J$571:$Y$611,L$17 + 1 + $H35*$H$39, L$15)</f>
        <v>0</v>
      </c>
      <c r="M35" s="339">
        <f>INDEX('Volume adjustments'!$J$571:$Y$611,M$17 + 1 + $H35*$H$39, M$15)</f>
        <v>107.1605759851722</v>
      </c>
      <c r="N35" s="339">
        <f>INDEX('Volume adjustments'!$J$571:$Y$611,N$17 + 1 + $H35*$H$39, N$15)</f>
        <v>449.78179492308999</v>
      </c>
      <c r="O35" s="339">
        <f>INDEX('Volume adjustments'!$J$571:$Y$611,O$17 + 1 + $H35*$H$39, O$15)</f>
        <v>570.63373896349719</v>
      </c>
      <c r="P35" s="339">
        <f>INDEX('Volume adjustments'!$J$571:$Y$611,P$17 + 1 + $H35*$H$39, P$15)</f>
        <v>1839.54707485822</v>
      </c>
      <c r="Q35" s="339">
        <f>INDEX('Volume adjustments'!$J$571:$Y$611,Q$17 + 1 + $H35*$H$39, Q$15)</f>
        <v>0</v>
      </c>
      <c r="R35" s="339">
        <f>INDEX('Volume adjustments'!$J$571:$Y$611,R$17 + 1 + $H35*$H$39, R$15)</f>
        <v>0</v>
      </c>
      <c r="S35" s="339">
        <f>INDEX('Volume adjustments'!$J$571:$Y$611,S$17 + 1 + $H35*$H$39, S$15)</f>
        <v>2862.7335648077615</v>
      </c>
      <c r="T35" s="339">
        <f>INDEX('Volume adjustments'!$J$571:$Y$611,T$17 + 1 + $H35*$H$39, T$15)</f>
        <v>4278.0008895942292</v>
      </c>
      <c r="U35" s="339">
        <f>INDEX('Volume adjustments'!$J$571:$Y$611,U$17 + 1 + $H35*$H$39, U$15)</f>
        <v>2309.7905367889166</v>
      </c>
      <c r="V35" s="339">
        <f>INDEX('Volume adjustments'!$J$571:$Y$611,V$17 + 1 + $H35*$H$39, V$15)</f>
        <v>2271.9030198426772</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324.70153315126709</v>
      </c>
      <c r="AH35" s="339">
        <f>INDEX('Volume adjustments'!$J$571:$Y$611,AH$17 + 1 + $H35*$H$39, AH$15)</f>
        <v>3.9412575596031192</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30904.405938754266</v>
      </c>
      <c r="K36" s="339">
        <f>INDEX('Volume adjustments'!$J$571:$Y$611,K$17 + 1 + $H36*$H$39, K$15)</f>
        <v>0</v>
      </c>
      <c r="L36" s="339">
        <f>INDEX('Volume adjustments'!$J$571:$Y$611,L$17 + 1 + $H36*$H$39, L$15)</f>
        <v>0</v>
      </c>
      <c r="M36" s="339">
        <f>INDEX('Volume adjustments'!$J$571:$Y$611,M$17 + 1 + $H36*$H$39, M$15)</f>
        <v>204.13858265677618</v>
      </c>
      <c r="N36" s="339">
        <f>INDEX('Volume adjustments'!$J$571:$Y$611,N$17 + 1 + $H36*$H$39, N$15)</f>
        <v>154.06100263136565</v>
      </c>
      <c r="O36" s="339">
        <f>INDEX('Volume adjustments'!$J$571:$Y$611,O$17 + 1 + $H36*$H$39, O$15)</f>
        <v>79.707125997892078</v>
      </c>
      <c r="P36" s="339">
        <f>INDEX('Volume adjustments'!$J$571:$Y$611,P$17 + 1 + $H36*$H$39, P$15)</f>
        <v>79.68415067873147</v>
      </c>
      <c r="Q36" s="339">
        <f>INDEX('Volume adjustments'!$J$571:$Y$611,Q$17 + 1 + $H36*$H$39, Q$15)</f>
        <v>0</v>
      </c>
      <c r="R36" s="339">
        <f>INDEX('Volume adjustments'!$J$571:$Y$611,R$17 + 1 + $H36*$H$39, R$15)</f>
        <v>0</v>
      </c>
      <c r="S36" s="339">
        <f>INDEX('Volume adjustments'!$J$571:$Y$611,S$17 + 1 + $H36*$H$39, S$15)</f>
        <v>39.077594674274273</v>
      </c>
      <c r="T36" s="339">
        <f>INDEX('Volume adjustments'!$J$571:$Y$611,T$17 + 1 + $H36*$H$39, T$15)</f>
        <v>31.608072022774834</v>
      </c>
      <c r="U36" s="339">
        <f>INDEX('Volume adjustments'!$J$571:$Y$611,U$17 + 1 + $H36*$H$39, U$15)</f>
        <v>11.016921368933966</v>
      </c>
      <c r="V36" s="339">
        <f>INDEX('Volume adjustments'!$J$571:$Y$611,V$17 + 1 + $H36*$H$39, V$15)</f>
        <v>6.9449073482168764</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3191.8406087588619</v>
      </c>
      <c r="T37" s="339">
        <f>INDEX('Volume adjustments'!$J$571:$Y$611,T$17 + 1 + $H37*$H$39, T$15)</f>
        <v>6731.7304283365711</v>
      </c>
      <c r="U37" s="339">
        <f>INDEX('Volume adjustments'!$J$571:$Y$611,U$17 + 1 + $H37*$H$39, U$15)</f>
        <v>3740.3471075511425</v>
      </c>
      <c r="V37" s="339">
        <f>INDEX('Volume adjustments'!$J$571:$Y$611,V$17 + 1 + $H37*$H$39, V$15)</f>
        <v>3838.2026001765089</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8.6021462198396907</v>
      </c>
      <c r="T38" s="339">
        <f>INDEX('Volume adjustments'!$J$571:$Y$611,T$17 + 1 + $H38*$H$39, T$15)</f>
        <v>18.142299868668054</v>
      </c>
      <c r="U38" s="339">
        <f>INDEX('Volume adjustments'!$J$571:$Y$611,U$17 + 1 + $H38*$H$39, U$15)</f>
        <v>10.080394567265232</v>
      </c>
      <c r="V38" s="339">
        <f>INDEX('Volume adjustments'!$J$571:$Y$611,V$17 + 1 + $H38*$H$39, V$15)</f>
        <v>10.344119282612207</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741.93247749313116</v>
      </c>
      <c r="T39" s="195">
        <f>INDEX('Volume adjustments'!$J$571:$Y$611,T$17 + 1 + $H39*$H$39, T$15)</f>
        <v>1108.7262320716898</v>
      </c>
      <c r="U39" s="195">
        <f>INDEX('Volume adjustments'!$J$571:$Y$611,U$17 + 1 + $H39*$H$39, U$15)</f>
        <v>598.6266540892949</v>
      </c>
      <c r="V39" s="195">
        <f>INDEX('Volume adjustments'!$J$571:$Y$611,V$17 + 1 + $H39*$H$39, V$15)</f>
        <v>588.80737518065018</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23494.309373783628</v>
      </c>
      <c r="K44" s="193">
        <f>INDEX('Volume adjustments'!$J$615:$Y$655,K$17 + 1 + $H44*$H$50, K$15)</f>
        <v>0</v>
      </c>
      <c r="L44" s="193">
        <f>INDEX('Volume adjustments'!$J$615:$Y$655,L$17 + 1 + $H44*$H$50, L$15)</f>
        <v>0</v>
      </c>
      <c r="M44" s="193">
        <f>INDEX('Volume adjustments'!$J$615:$Y$655,M$17 + 1 + $H44*$H$50, M$15)</f>
        <v>134.22688975140395</v>
      </c>
      <c r="N44" s="193">
        <f>INDEX('Volume adjustments'!$J$615:$Y$655,N$17 + 1 + $H44*$H$50, N$15)</f>
        <v>563.38640254867573</v>
      </c>
      <c r="O44" s="193">
        <f>INDEX('Volume adjustments'!$J$615:$Y$655,O$17 + 1 + $H44*$H$50, O$15)</f>
        <v>714.76278719221432</v>
      </c>
      <c r="P44" s="193">
        <f>INDEX('Volume adjustments'!$J$615:$Y$655,P$17 + 1 + $H44*$H$50, P$15)</f>
        <v>2304.1746476211338</v>
      </c>
      <c r="Q44" s="193">
        <f>INDEX('Volume adjustments'!$J$615:$Y$655,Q$17 + 1 + $H44*$H$50, Q$15)</f>
        <v>0</v>
      </c>
      <c r="R44" s="193">
        <f>INDEX('Volume adjustments'!$J$615:$Y$655,R$17 + 1 + $H44*$H$50, R$15)</f>
        <v>0</v>
      </c>
      <c r="S44" s="193">
        <f>INDEX('Volume adjustments'!$J$615:$Y$655,S$17 + 1 + $H44*$H$50, S$15)</f>
        <v>5092.3678206961267</v>
      </c>
      <c r="T44" s="193">
        <f>INDEX('Volume adjustments'!$J$615:$Y$655,T$17 + 1 + $H44*$H$50, T$15)</f>
        <v>7609.9132433730265</v>
      </c>
      <c r="U44" s="193">
        <f>INDEX('Volume adjustments'!$J$615:$Y$655,U$17 + 1 + $H44*$H$50, U$15)</f>
        <v>4108.7662319291576</v>
      </c>
      <c r="V44" s="193">
        <f>INDEX('Volume adjustments'!$J$615:$Y$655,V$17 + 1 + $H44*$H$50, V$15)</f>
        <v>4041.3700989201598</v>
      </c>
      <c r="W44" s="193">
        <f>INDEX('Volume adjustments'!$J$615:$Y$655,W$17 + 1 + $H44*$H$50, W$15)</f>
        <v>0</v>
      </c>
      <c r="X44" s="193">
        <f>INDEX('Volume adjustments'!$J$615:$Y$655,X$17 + 1 + $H44*$H$50, X$15)</f>
        <v>11.470696027676713</v>
      </c>
      <c r="Y44" s="193">
        <f>INDEX('Volume adjustments'!$J$615:$Y$655,Y$17 + 1 + $H44*$H$50, Y$15)</f>
        <v>58.883991984342245</v>
      </c>
      <c r="Z44" s="193">
        <f>INDEX('Volume adjustments'!$J$615:$Y$655,Z$17 + 1 + $H44*$H$50, Z$15)</f>
        <v>106.1581905069866</v>
      </c>
      <c r="AA44" s="193">
        <f>INDEX('Volume adjustments'!$J$615:$Y$655,AA$17 + 1 + $H44*$H$50, AA$15)</f>
        <v>1221.2241561571352</v>
      </c>
      <c r="AB44" s="193">
        <f>INDEX('Volume adjustments'!$J$615:$Y$655,AB$17 + 1 + $H44*$H$50, AB$15)</f>
        <v>0</v>
      </c>
      <c r="AC44" s="193">
        <f>INDEX('Volume adjustments'!$J$615:$Y$655,AC$17 + 1 + $H44*$H$50, AC$15)</f>
        <v>1505.4198786766365</v>
      </c>
      <c r="AD44" s="193">
        <f>INDEX('Volume adjustments'!$J$615:$Y$655,AD$17 + 1 + $H44*$H$50, AD$15)</f>
        <v>2685.4536236900685</v>
      </c>
      <c r="AE44" s="193">
        <f>INDEX('Volume adjustments'!$J$615:$Y$655,AE$17 + 1 + $H44*$H$50, AE$15)</f>
        <v>1469.2593128454439</v>
      </c>
      <c r="AF44" s="193">
        <f>INDEX('Volume adjustments'!$J$615:$Y$655,AF$17 + 1 + $H44*$H$50, AF$15)</f>
        <v>4670.1389038740672</v>
      </c>
      <c r="AG44" s="193">
        <f>INDEX('Volume adjustments'!$J$615:$Y$655,AG$17 + 1 + $H44*$H$50, AG$15)</f>
        <v>4.7499448082760933</v>
      </c>
      <c r="AH44" s="193">
        <f>INDEX('Volume adjustments'!$J$615:$Y$655,AH$17 + 1 + $H44*$H$50, AH$15)</f>
        <v>0</v>
      </c>
      <c r="AI44" s="193">
        <f>INDEX('Volume adjustments'!$J$615:$Y$655,AI$17 + 1 + $H44*$H$50, AI$15)</f>
        <v>0</v>
      </c>
      <c r="AJ44" s="193">
        <f>INDEX('Volume adjustments'!$J$615:$Y$655,AJ$17 + 1 + $H44*$H$50, AJ$15)</f>
        <v>2.405417066698996</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5.5315659252622229</v>
      </c>
      <c r="AO44" s="193">
        <f>INDEX('Volume adjustments'!$J$615:$Y$655,AO$17 + 1 + $H44*$H$50, AO$15)</f>
        <v>0</v>
      </c>
    </row>
    <row r="45" spans="1:43" x14ac:dyDescent="0.3">
      <c r="A45" s="320"/>
      <c r="E45" s="28"/>
      <c r="F45" s="72" t="s">
        <v>248</v>
      </c>
      <c r="G45" s="72" t="s">
        <v>207</v>
      </c>
      <c r="H45" s="376">
        <v>1</v>
      </c>
      <c r="J45" s="339">
        <f>INDEX('Volume adjustments'!$J$615:$Y$655,J$17 + 1 + $H45*$H$50, J$15)</f>
        <v>66581.853503650185</v>
      </c>
      <c r="K45" s="339">
        <f>INDEX('Volume adjustments'!$J$615:$Y$655,K$17 + 1 + $H45*$H$50, K$15)</f>
        <v>0</v>
      </c>
      <c r="L45" s="339">
        <f>INDEX('Volume adjustments'!$J$615:$Y$655,L$17 + 1 + $H45*$H$50, L$15)</f>
        <v>0</v>
      </c>
      <c r="M45" s="339">
        <f>INDEX('Volume adjustments'!$J$615:$Y$655,M$17 + 1 + $H45*$H$50, M$15)</f>
        <v>560.86101090414024</v>
      </c>
      <c r="N45" s="339">
        <f>INDEX('Volume adjustments'!$J$615:$Y$655,N$17 + 1 + $H45*$H$50, N$15)</f>
        <v>2354.0846982919243</v>
      </c>
      <c r="O45" s="339">
        <f>INDEX('Volume adjustments'!$J$615:$Y$655,O$17 + 1 + $H45*$H$50, O$15)</f>
        <v>2986.6041008902475</v>
      </c>
      <c r="P45" s="339">
        <f>INDEX('Volume adjustments'!$J$615:$Y$655,P$17 + 1 + $H45*$H$50, P$15)</f>
        <v>9627.8899448384436</v>
      </c>
      <c r="Q45" s="339">
        <f>INDEX('Volume adjustments'!$J$615:$Y$655,Q$17 + 1 + $H45*$H$50, Q$15)</f>
        <v>0</v>
      </c>
      <c r="R45" s="339">
        <f>INDEX('Volume adjustments'!$J$615:$Y$655,R$17 + 1 + $H45*$H$50, R$15)</f>
        <v>0</v>
      </c>
      <c r="S45" s="339">
        <f>INDEX('Volume adjustments'!$J$615:$Y$655,S$17 + 1 + $H45*$H$50, S$15)</f>
        <v>18174.481136935185</v>
      </c>
      <c r="T45" s="339">
        <f>INDEX('Volume adjustments'!$J$615:$Y$655,T$17 + 1 + $H45*$H$50, T$15)</f>
        <v>27159.511953025001</v>
      </c>
      <c r="U45" s="339">
        <f>INDEX('Volume adjustments'!$J$615:$Y$655,U$17 + 1 + $H45*$H$50, U$15)</f>
        <v>14664.04175966706</v>
      </c>
      <c r="V45" s="339">
        <f>INDEX('Volume adjustments'!$J$615:$Y$655,V$17 + 1 + $H45*$H$50, V$15)</f>
        <v>14423.507338116386</v>
      </c>
      <c r="W45" s="339">
        <f>INDEX('Volume adjustments'!$J$615:$Y$655,W$17 + 1 + $H45*$H$50, W$15)</f>
        <v>0</v>
      </c>
      <c r="X45" s="339">
        <f>INDEX('Volume adjustments'!$J$615:$Y$655,X$17 + 1 + $H45*$H$50, X$15)</f>
        <v>43.278708143533713</v>
      </c>
      <c r="Y45" s="339">
        <f>INDEX('Volume adjustments'!$J$615:$Y$655,Y$17 + 1 + $H45*$H$50, Y$15)</f>
        <v>222.16813149504119</v>
      </c>
      <c r="Z45" s="339">
        <f>INDEX('Volume adjustments'!$J$615:$Y$655,Z$17 + 1 + $H45*$H$50, Z$15)</f>
        <v>400.53274299241258</v>
      </c>
      <c r="AA45" s="339">
        <f>INDEX('Volume adjustments'!$J$615:$Y$655,AA$17 + 1 + $H45*$H$50, AA$15)</f>
        <v>4607.6544705424303</v>
      </c>
      <c r="AB45" s="339">
        <f>INDEX('Volume adjustments'!$J$615:$Y$655,AB$17 + 1 + $H45*$H$50, AB$15)</f>
        <v>0</v>
      </c>
      <c r="AC45" s="339">
        <f>INDEX('Volume adjustments'!$J$615:$Y$655,AC$17 + 1 + $H45*$H$50, AC$15)</f>
        <v>5500.5249681367704</v>
      </c>
      <c r="AD45" s="339">
        <f>INDEX('Volume adjustments'!$J$615:$Y$655,AD$17 + 1 + $H45*$H$50, AD$15)</f>
        <v>9812.1493658404652</v>
      </c>
      <c r="AE45" s="339">
        <f>INDEX('Volume adjustments'!$J$615:$Y$655,AE$17 + 1 + $H45*$H$50, AE$15)</f>
        <v>5368.4009686906647</v>
      </c>
      <c r="AF45" s="339">
        <f>INDEX('Volume adjustments'!$J$615:$Y$655,AF$17 + 1 + $H45*$H$50, AF$15)</f>
        <v>17063.821203163487</v>
      </c>
      <c r="AG45" s="339">
        <f>INDEX('Volume adjustments'!$J$615:$Y$655,AG$17 + 1 + $H45*$H$50, AG$15)</f>
        <v>310.64116500904521</v>
      </c>
      <c r="AH45" s="339">
        <f>INDEX('Volume adjustments'!$J$615:$Y$655,AH$17 + 1 + $H45*$H$50, AH$15)</f>
        <v>0</v>
      </c>
      <c r="AI45" s="339">
        <f>INDEX('Volume adjustments'!$J$615:$Y$655,AI$17 + 1 + $H45*$H$50, AI$15)</f>
        <v>0</v>
      </c>
      <c r="AJ45" s="339">
        <f>INDEX('Volume adjustments'!$J$615:$Y$655,AJ$17 + 1 + $H45*$H$50, AJ$15)</f>
        <v>13.065209505688999</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3.5193669404444461E-2</v>
      </c>
      <c r="AO45" s="339">
        <f>INDEX('Volume adjustments'!$J$615:$Y$655,AO$17 + 1 + $H45*$H$50, AO$15)</f>
        <v>0</v>
      </c>
    </row>
    <row r="46" spans="1:43" x14ac:dyDescent="0.3">
      <c r="A46" s="320"/>
      <c r="E46" s="28"/>
      <c r="F46" s="72" t="s">
        <v>249</v>
      </c>
      <c r="G46" s="72" t="s">
        <v>207</v>
      </c>
      <c r="H46" s="376">
        <v>2</v>
      </c>
      <c r="J46" s="339">
        <f>INDEX('Volume adjustments'!$J$615:$Y$655,J$17 + 1 + $H46*$H$50, J$15)</f>
        <v>103298.46470504548</v>
      </c>
      <c r="K46" s="339">
        <f>INDEX('Volume adjustments'!$J$615:$Y$655,K$17 + 1 + $H46*$H$50, K$15)</f>
        <v>0</v>
      </c>
      <c r="L46" s="339">
        <f>INDEX('Volume adjustments'!$J$615:$Y$655,L$17 + 1 + $H46*$H$50, L$15)</f>
        <v>0</v>
      </c>
      <c r="M46" s="339">
        <f>INDEX('Volume adjustments'!$J$615:$Y$655,M$17 + 1 + $H46*$H$50, M$15)</f>
        <v>526.97664209102822</v>
      </c>
      <c r="N46" s="339">
        <f>INDEX('Volume adjustments'!$J$615:$Y$655,N$17 + 1 + $H46*$H$50, N$15)</f>
        <v>2211.862877585153</v>
      </c>
      <c r="O46" s="339">
        <f>INDEX('Volume adjustments'!$J$615:$Y$655,O$17 + 1 + $H46*$H$50, O$15)</f>
        <v>2806.1686759171712</v>
      </c>
      <c r="P46" s="339">
        <f>INDEX('Volume adjustments'!$J$615:$Y$655,P$17 + 1 + $H46*$H$50, P$15)</f>
        <v>9046.2218177260784</v>
      </c>
      <c r="Q46" s="339">
        <f>INDEX('Volume adjustments'!$J$615:$Y$655,Q$17 + 1 + $H46*$H$50, Q$15)</f>
        <v>0</v>
      </c>
      <c r="R46" s="339">
        <f>INDEX('Volume adjustments'!$J$615:$Y$655,R$17 + 1 + $H46*$H$50, R$15)</f>
        <v>0</v>
      </c>
      <c r="S46" s="339">
        <f>INDEX('Volume adjustments'!$J$615:$Y$655,S$17 + 1 + $H46*$H$50, S$15)</f>
        <v>21560.861947820267</v>
      </c>
      <c r="T46" s="339">
        <f>INDEX('Volume adjustments'!$J$615:$Y$655,T$17 + 1 + $H46*$H$50, T$15)</f>
        <v>32220.03882131707</v>
      </c>
      <c r="U46" s="339">
        <f>INDEX('Volume adjustments'!$J$615:$Y$655,U$17 + 1 + $H46*$H$50, U$15)</f>
        <v>17396.335972129404</v>
      </c>
      <c r="V46" s="339">
        <f>INDEX('Volume adjustments'!$J$615:$Y$655,V$17 + 1 + $H46*$H$50, V$15)</f>
        <v>17110.983701675126</v>
      </c>
      <c r="W46" s="339">
        <f>INDEX('Volume adjustments'!$J$615:$Y$655,W$17 + 1 + $H46*$H$50, W$15)</f>
        <v>0</v>
      </c>
      <c r="X46" s="339">
        <f>INDEX('Volume adjustments'!$J$615:$Y$655,X$17 + 1 + $H46*$H$50, X$15)</f>
        <v>58.722639272901716</v>
      </c>
      <c r="Y46" s="339">
        <f>INDEX('Volume adjustments'!$J$615:$Y$655,Y$17 + 1 + $H46*$H$50, Y$15)</f>
        <v>301.44843973738506</v>
      </c>
      <c r="Z46" s="339">
        <f>INDEX('Volume adjustments'!$J$615:$Y$655,Z$17 + 1 + $H46*$H$50, Z$15)</f>
        <v>543.46215015762846</v>
      </c>
      <c r="AA46" s="339">
        <f>INDEX('Volume adjustments'!$J$615:$Y$655,AA$17 + 1 + $H46*$H$50, AA$15)</f>
        <v>6251.8878907031922</v>
      </c>
      <c r="AB46" s="339">
        <f>INDEX('Volume adjustments'!$J$615:$Y$655,AB$17 + 1 + $H46*$H$50, AB$15)</f>
        <v>0</v>
      </c>
      <c r="AC46" s="339">
        <f>INDEX('Volume adjustments'!$J$615:$Y$655,AC$17 + 1 + $H46*$H$50, AC$15)</f>
        <v>7565.2122379166958</v>
      </c>
      <c r="AD46" s="339">
        <f>INDEX('Volume adjustments'!$J$615:$Y$655,AD$17 + 1 + $H46*$H$50, AD$15)</f>
        <v>13495.255978788438</v>
      </c>
      <c r="AE46" s="339">
        <f>INDEX('Volume adjustments'!$J$615:$Y$655,AE$17 + 1 + $H46*$H$50, AE$15)</f>
        <v>7383.4939286058006</v>
      </c>
      <c r="AF46" s="339">
        <f>INDEX('Volume adjustments'!$J$615:$Y$655,AF$17 + 1 + $H46*$H$50, AF$15)</f>
        <v>23468.928827628395</v>
      </c>
      <c r="AG46" s="339">
        <f>INDEX('Volume adjustments'!$J$615:$Y$655,AG$17 + 1 + $H46*$H$50, AG$15)</f>
        <v>517.68074529552484</v>
      </c>
      <c r="AH46" s="339">
        <f>INDEX('Volume adjustments'!$J$615:$Y$655,AH$17 + 1 + $H46*$H$50, AH$15)</f>
        <v>0</v>
      </c>
      <c r="AI46" s="339">
        <f>INDEX('Volume adjustments'!$J$615:$Y$655,AI$17 + 1 + $H46*$H$50, AI$15)</f>
        <v>0</v>
      </c>
      <c r="AJ46" s="339">
        <f>INDEX('Volume adjustments'!$J$615:$Y$655,AJ$17 + 1 + $H46*$H$50, AJ$15)</f>
        <v>30.585567519526965</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212</v>
      </c>
      <c r="G47" s="72" t="s">
        <v>212</v>
      </c>
      <c r="H47" s="376">
        <v>3</v>
      </c>
      <c r="J47" s="339">
        <f>INDEX('Volume adjustments'!$J$615:$Y$655,J$17 + 1 + $H47*$H$50, J$15)</f>
        <v>65699.326539455738</v>
      </c>
      <c r="K47" s="339">
        <f>INDEX('Volume adjustments'!$J$615:$Y$655,K$17 + 1 + $H47*$H$50, K$15)</f>
        <v>0</v>
      </c>
      <c r="L47" s="339">
        <f>INDEX('Volume adjustments'!$J$615:$Y$655,L$17 + 1 + $H47*$H$50, L$15)</f>
        <v>0</v>
      </c>
      <c r="M47" s="339">
        <f>INDEX('Volume adjustments'!$J$615:$Y$655,M$17 + 1 + $H47*$H$50, M$15)</f>
        <v>674.38476219834467</v>
      </c>
      <c r="N47" s="339">
        <f>INDEX('Volume adjustments'!$J$615:$Y$655,N$17 + 1 + $H47*$H$50, N$15)</f>
        <v>508.95029872072712</v>
      </c>
      <c r="O47" s="339">
        <f>INDEX('Volume adjustments'!$J$615:$Y$655,O$17 + 1 + $H47*$H$50, O$15)</f>
        <v>263.31754885346095</v>
      </c>
      <c r="P47" s="339">
        <f>INDEX('Volume adjustments'!$J$615:$Y$655,P$17 + 1 + $H47*$H$50, P$15)</f>
        <v>263.24164842862751</v>
      </c>
      <c r="Q47" s="339">
        <f>INDEX('Volume adjustments'!$J$615:$Y$655,Q$17 + 1 + $H47*$H$50, Q$15)</f>
        <v>0</v>
      </c>
      <c r="R47" s="339">
        <f>INDEX('Volume adjustments'!$J$615:$Y$655,R$17 + 1 + $H47*$H$50, R$15)</f>
        <v>0</v>
      </c>
      <c r="S47" s="339">
        <f>INDEX('Volume adjustments'!$J$615:$Y$655,S$17 + 1 + $H47*$H$50, S$15)</f>
        <v>278.94771546863126</v>
      </c>
      <c r="T47" s="339">
        <f>INDEX('Volume adjustments'!$J$615:$Y$655,T$17 + 1 + $H47*$H$50, T$15)</f>
        <v>225.62799871931324</v>
      </c>
      <c r="U47" s="339">
        <f>INDEX('Volume adjustments'!$J$615:$Y$655,U$17 + 1 + $H47*$H$50, U$15)</f>
        <v>78.642124034947344</v>
      </c>
      <c r="V47" s="339">
        <f>INDEX('Volume adjustments'!$J$615:$Y$655,V$17 + 1 + $H47*$H$50, V$15)</f>
        <v>49.574853700034836</v>
      </c>
      <c r="W47" s="339">
        <f>INDEX('Volume adjustments'!$J$615:$Y$655,W$17 + 1 + $H47*$H$50, W$15)</f>
        <v>0</v>
      </c>
      <c r="X47" s="339">
        <f>INDEX('Volume adjustments'!$J$615:$Y$655,X$17 + 1 + $H47*$H$50, X$15)</f>
        <v>0.86358747870005459</v>
      </c>
      <c r="Y47" s="339">
        <f>INDEX('Volume adjustments'!$J$615:$Y$655,Y$17 + 1 + $H47*$H$50, Y$15)</f>
        <v>2.0726099488801308</v>
      </c>
      <c r="Z47" s="339">
        <f>INDEX('Volume adjustments'!$J$615:$Y$655,Z$17 + 1 + $H47*$H$50, Z$15)</f>
        <v>2.3316861924901473</v>
      </c>
      <c r="AA47" s="339">
        <f>INDEX('Volume adjustments'!$J$615:$Y$655,AA$17 + 1 + $H47*$H$50, AA$15)</f>
        <v>17.876260809091129</v>
      </c>
      <c r="AB47" s="339">
        <f>INDEX('Volume adjustments'!$J$615:$Y$655,AB$17 + 1 + $H47*$H$50, AB$15)</f>
        <v>0</v>
      </c>
      <c r="AC47" s="339">
        <f>INDEX('Volume adjustments'!$J$615:$Y$655,AC$17 + 1 + $H47*$H$50, AC$15)</f>
        <v>27.560496628623962</v>
      </c>
      <c r="AD47" s="339">
        <f>INDEX('Volume adjustments'!$J$615:$Y$655,AD$17 + 1 + $H47*$H$50, AD$15)</f>
        <v>14.878226917690466</v>
      </c>
      <c r="AE47" s="339">
        <f>INDEX('Volume adjustments'!$J$615:$Y$655,AE$17 + 1 + $H47*$H$50, AE$15)</f>
        <v>3.6517041191014741</v>
      </c>
      <c r="AF47" s="339">
        <f>INDEX('Volume adjustments'!$J$615:$Y$655,AF$17 + 1 + $H47*$H$50, AF$15)</f>
        <v>3.7627356632633431</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2.7440506140904959</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0.33569155719989663</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23790.983588386411</v>
      </c>
      <c r="T48" s="339">
        <f>INDEX('Volume adjustments'!$J$615:$Y$655,T$17 + 1 + $H48*$H$50, T$15)</f>
        <v>50176.217353244472</v>
      </c>
      <c r="U48" s="339">
        <f>INDEX('Volume adjustments'!$J$615:$Y$655,U$17 + 1 + $H48*$H$50, U$15)</f>
        <v>27879.379818160778</v>
      </c>
      <c r="V48" s="339">
        <f>INDEX('Volume adjustments'!$J$615:$Y$655,V$17 + 1 + $H48*$H$50, V$15)</f>
        <v>28608.764115326172</v>
      </c>
      <c r="W48" s="339">
        <f>INDEX('Volume adjustments'!$J$615:$Y$655,W$17 + 1 + $H48*$H$50, W$15)</f>
        <v>0</v>
      </c>
      <c r="X48" s="339">
        <f>INDEX('Volume adjustments'!$J$615:$Y$655,X$17 + 1 + $H48*$H$50, X$15)</f>
        <v>39.604595471054651</v>
      </c>
      <c r="Y48" s="339">
        <f>INDEX('Volume adjustments'!$J$615:$Y$655,Y$17 + 1 + $H48*$H$50, Y$15)</f>
        <v>394.4447274610601</v>
      </c>
      <c r="Z48" s="339">
        <f>INDEX('Volume adjustments'!$J$615:$Y$655,Z$17 + 1 + $H48*$H$50, Z$15)</f>
        <v>720.48362100890699</v>
      </c>
      <c r="AA48" s="339">
        <f>INDEX('Volume adjustments'!$J$615:$Y$655,AA$17 + 1 + $H48*$H$50, AA$15)</f>
        <v>13719.291358833447</v>
      </c>
      <c r="AB48" s="339">
        <f>INDEX('Volume adjustments'!$J$615:$Y$655,AB$17 + 1 + $H48*$H$50, AB$15)</f>
        <v>0</v>
      </c>
      <c r="AC48" s="339">
        <f>INDEX('Volume adjustments'!$J$615:$Y$655,AC$17 + 1 + $H48*$H$50, AC$15)</f>
        <v>9724.219148420696</v>
      </c>
      <c r="AD48" s="339">
        <f>INDEX('Volume adjustments'!$J$615:$Y$655,AD$17 + 1 + $H48*$H$50, AD$15)</f>
        <v>16096.243491641466</v>
      </c>
      <c r="AE48" s="339">
        <f>INDEX('Volume adjustments'!$J$615:$Y$655,AE$17 + 1 + $H48*$H$50, AE$15)</f>
        <v>8411.1983133069025</v>
      </c>
      <c r="AF48" s="339">
        <f>INDEX('Volume adjustments'!$J$615:$Y$655,AF$17 + 1 + $H48*$H$50, AF$15)</f>
        <v>25627.557429639197</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110.86359894209711</v>
      </c>
      <c r="T49" s="339">
        <f>INDEX('Volume adjustments'!$J$615:$Y$655,T$17 + 1 + $H49*$H$50, T$15)</f>
        <v>233.81614368382117</v>
      </c>
      <c r="U49" s="339">
        <f>INDEX('Volume adjustments'!$J$615:$Y$655,U$17 + 1 + $H49*$H$50, U$15)</f>
        <v>129.91511559125925</v>
      </c>
      <c r="V49" s="339">
        <f>INDEX('Volume adjustments'!$J$615:$Y$655,V$17 + 1 + $H49*$H$50, V$15)</f>
        <v>133.31397330957071</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105.26931210608977</v>
      </c>
      <c r="AD49" s="339">
        <f>INDEX('Volume adjustments'!$J$615:$Y$655,AD$17 + 1 + $H49*$H$50, AD$15)</f>
        <v>174.24951597603749</v>
      </c>
      <c r="AE49" s="339">
        <f>INDEX('Volume adjustments'!$J$615:$Y$655,AE$17 + 1 + $H49*$H$50, AE$15)</f>
        <v>91.055235069802407</v>
      </c>
      <c r="AF49" s="339">
        <f>INDEX('Volume adjustments'!$J$615:$Y$655,AF$17 + 1 + $H49*$H$50, AF$15)</f>
        <v>277.43053713629803</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2042.4897222182178</v>
      </c>
      <c r="T50" s="195">
        <f>INDEX('Volume adjustments'!$J$615:$Y$655,T$17 + 1 + $H50*$H$50, T$15)</f>
        <v>3052.248017786932</v>
      </c>
      <c r="U50" s="195">
        <f>INDEX('Volume adjustments'!$J$615:$Y$655,U$17 + 1 + $H50*$H$50, U$15)</f>
        <v>1647.9785229978493</v>
      </c>
      <c r="V50" s="195">
        <f>INDEX('Volume adjustments'!$J$615:$Y$655,V$17 + 1 + $H50*$H$50, V$15)</f>
        <v>1620.9467150383618</v>
      </c>
      <c r="W50" s="195">
        <f>INDEX('Volume adjustments'!$J$615:$Y$655,W$17 + 1 + $H50*$H$50, W$15)</f>
        <v>0</v>
      </c>
      <c r="X50" s="195">
        <f>INDEX('Volume adjustments'!$J$615:$Y$655,X$17 + 1 + $H50*$H$50, X$15)</f>
        <v>14.235001373728778</v>
      </c>
      <c r="Y50" s="195">
        <f>INDEX('Volume adjustments'!$J$615:$Y$655,Y$17 + 1 + $H50*$H$50, Y$15)</f>
        <v>73.074354404064792</v>
      </c>
      <c r="Z50" s="195">
        <f>INDEX('Volume adjustments'!$J$615:$Y$655,Z$17 + 1 + $H50*$H$50, Z$15)</f>
        <v>131.74108912426547</v>
      </c>
      <c r="AA50" s="195">
        <f>INDEX('Volume adjustments'!$J$615:$Y$655,AA$17 + 1 + $H50*$H$50, AA$15)</f>
        <v>1515.5250822254236</v>
      </c>
      <c r="AB50" s="195">
        <f>INDEX('Volume adjustments'!$J$615:$Y$655,AB$17 + 1 + $H50*$H$50, AB$15)</f>
        <v>0</v>
      </c>
      <c r="AC50" s="195">
        <f>INDEX('Volume adjustments'!$J$615:$Y$655,AC$17 + 1 + $H50*$H$50, AC$15)</f>
        <v>261.04167046155914</v>
      </c>
      <c r="AD50" s="195">
        <f>INDEX('Volume adjustments'!$J$615:$Y$655,AD$17 + 1 + $H50*$H$50, AD$15)</f>
        <v>465.66098256344367</v>
      </c>
      <c r="AE50" s="195">
        <f>INDEX('Volume adjustments'!$J$615:$Y$655,AE$17 + 1 + $H50*$H$50, AE$15)</f>
        <v>254.77138358471282</v>
      </c>
      <c r="AF50" s="195">
        <f>INDEX('Volume adjustments'!$J$615:$Y$655,AF$17 + 1 + $H50*$H$50, AF$15)</f>
        <v>809.80786690984269</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6.2683321206657237</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2.5011575186284043</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6.0220000000000002</v>
      </c>
      <c r="K55" s="278">
        <f>Rounding!K150</f>
        <v>6.0220000000000002</v>
      </c>
      <c r="L55" s="278">
        <f>Rounding!L150</f>
        <v>6.8559999999999999</v>
      </c>
      <c r="M55" s="278">
        <f>Rounding!M150</f>
        <v>6.8559999999999999</v>
      </c>
      <c r="N55" s="278">
        <f>Rounding!N150</f>
        <v>6.8559999999999999</v>
      </c>
      <c r="O55" s="278">
        <f>Rounding!O150</f>
        <v>6.8559999999999999</v>
      </c>
      <c r="P55" s="278">
        <f>Rounding!P150</f>
        <v>6.8559999999999999</v>
      </c>
      <c r="Q55" s="278">
        <f>Rounding!Q150</f>
        <v>6.8559999999999999</v>
      </c>
      <c r="R55" s="278">
        <f>Rounding!R150</f>
        <v>4.2649999999999997</v>
      </c>
      <c r="S55" s="278">
        <f>Rounding!S150</f>
        <v>4.2649999999999997</v>
      </c>
      <c r="T55" s="278">
        <f>Rounding!T150</f>
        <v>4.2649999999999997</v>
      </c>
      <c r="U55" s="278">
        <f>Rounding!U150</f>
        <v>4.2649999999999997</v>
      </c>
      <c r="V55" s="278">
        <f>Rounding!V150</f>
        <v>4.2649999999999997</v>
      </c>
      <c r="W55" s="278">
        <f>Rounding!W150</f>
        <v>1.887</v>
      </c>
      <c r="X55" s="278">
        <f>Rounding!X150</f>
        <v>1.887</v>
      </c>
      <c r="Y55" s="278">
        <f>Rounding!Y150</f>
        <v>1.887</v>
      </c>
      <c r="Z55" s="278">
        <f>Rounding!Z150</f>
        <v>1.887</v>
      </c>
      <c r="AA55" s="278">
        <f>Rounding!AA150</f>
        <v>1.887</v>
      </c>
      <c r="AB55" s="278">
        <f>Rounding!AB150</f>
        <v>1.284</v>
      </c>
      <c r="AC55" s="278">
        <f>Rounding!AC150</f>
        <v>1.284</v>
      </c>
      <c r="AD55" s="278">
        <f>Rounding!AD150</f>
        <v>1.284</v>
      </c>
      <c r="AE55" s="278">
        <f>Rounding!AE150</f>
        <v>1.284</v>
      </c>
      <c r="AF55" s="278">
        <f>Rounding!AF150</f>
        <v>1.284</v>
      </c>
      <c r="AG55" s="278">
        <f>Rounding!AG150</f>
        <v>17.327000000000002</v>
      </c>
      <c r="AH55" s="278">
        <f>Rounding!AH150</f>
        <v>-4.2030000000000003</v>
      </c>
      <c r="AI55" s="278">
        <f>Rounding!AI150</f>
        <v>-3.496</v>
      </c>
      <c r="AJ55" s="278">
        <f>Rounding!AJ150</f>
        <v>-4.2030000000000003</v>
      </c>
      <c r="AK55" s="278">
        <f>Rounding!AK150</f>
        <v>-4.2030000000000003</v>
      </c>
      <c r="AL55" s="278">
        <f>Rounding!AL150</f>
        <v>-3.496</v>
      </c>
      <c r="AM55" s="278">
        <f>Rounding!AM150</f>
        <v>-3.496</v>
      </c>
      <c r="AN55" s="278">
        <f>Rounding!AN150</f>
        <v>-1.8</v>
      </c>
      <c r="AO55" s="278">
        <f>Rounding!AO150</f>
        <v>-1.8</v>
      </c>
      <c r="AP55" s="267"/>
      <c r="AQ55" s="267"/>
    </row>
    <row r="56" spans="1:43" x14ac:dyDescent="0.3">
      <c r="E56" s="28"/>
      <c r="F56" t="s">
        <v>157</v>
      </c>
      <c r="G56" s="13" t="s">
        <v>269</v>
      </c>
      <c r="H56" s="279"/>
      <c r="I56" s="267"/>
      <c r="J56" s="279">
        <f>Rounding!J151</f>
        <v>0.95099999999999996</v>
      </c>
      <c r="K56" s="279">
        <f>Rounding!K151</f>
        <v>0.95099999999999996</v>
      </c>
      <c r="L56" s="279">
        <f>Rounding!L151</f>
        <v>1.083</v>
      </c>
      <c r="M56" s="279">
        <f>Rounding!M151</f>
        <v>1.083</v>
      </c>
      <c r="N56" s="279">
        <f>Rounding!N151</f>
        <v>1.083</v>
      </c>
      <c r="O56" s="279">
        <f>Rounding!O151</f>
        <v>1.083</v>
      </c>
      <c r="P56" s="279">
        <f>Rounding!P151</f>
        <v>1.083</v>
      </c>
      <c r="Q56" s="279">
        <f>Rounding!Q151</f>
        <v>1.083</v>
      </c>
      <c r="R56" s="279">
        <f>Rounding!R151</f>
        <v>0.69099999999999995</v>
      </c>
      <c r="S56" s="279">
        <f>Rounding!S151</f>
        <v>0.69099999999999995</v>
      </c>
      <c r="T56" s="279">
        <f>Rounding!T151</f>
        <v>0.69099999999999995</v>
      </c>
      <c r="U56" s="279">
        <f>Rounding!U151</f>
        <v>0.69099999999999995</v>
      </c>
      <c r="V56" s="279">
        <f>Rounding!V151</f>
        <v>0.69099999999999995</v>
      </c>
      <c r="W56" s="279">
        <f>Rounding!W151</f>
        <v>0.32800000000000001</v>
      </c>
      <c r="X56" s="279">
        <f>Rounding!X151</f>
        <v>0.32800000000000001</v>
      </c>
      <c r="Y56" s="279">
        <f>Rounding!Y151</f>
        <v>0.32800000000000001</v>
      </c>
      <c r="Z56" s="279">
        <f>Rounding!Z151</f>
        <v>0.32800000000000001</v>
      </c>
      <c r="AA56" s="279">
        <f>Rounding!AA151</f>
        <v>0.32800000000000001</v>
      </c>
      <c r="AB56" s="279">
        <f>Rounding!AB151</f>
        <v>0.224</v>
      </c>
      <c r="AC56" s="279">
        <f>Rounding!AC151</f>
        <v>0.224</v>
      </c>
      <c r="AD56" s="279">
        <f>Rounding!AD151</f>
        <v>0.224</v>
      </c>
      <c r="AE56" s="279">
        <f>Rounding!AE151</f>
        <v>0.224</v>
      </c>
      <c r="AF56" s="279">
        <f>Rounding!AF151</f>
        <v>0.224</v>
      </c>
      <c r="AG56" s="279">
        <f>Rounding!AG151</f>
        <v>2.81</v>
      </c>
      <c r="AH56" s="279">
        <f>Rounding!AH151</f>
        <v>-0.66400000000000003</v>
      </c>
      <c r="AI56" s="279">
        <f>Rounding!AI151</f>
        <v>-0.56100000000000005</v>
      </c>
      <c r="AJ56" s="279">
        <f>Rounding!AJ151</f>
        <v>-0.66400000000000003</v>
      </c>
      <c r="AK56" s="279">
        <f>Rounding!AK151</f>
        <v>-0.66400000000000003</v>
      </c>
      <c r="AL56" s="279">
        <f>Rounding!AL151</f>
        <v>-0.56100000000000005</v>
      </c>
      <c r="AM56" s="279">
        <f>Rounding!AM151</f>
        <v>-0.56100000000000005</v>
      </c>
      <c r="AN56" s="279">
        <f>Rounding!AN151</f>
        <v>-0.313</v>
      </c>
      <c r="AO56" s="279">
        <f>Rounding!AO151</f>
        <v>-0.313</v>
      </c>
      <c r="AP56" s="267"/>
      <c r="AQ56" s="267"/>
    </row>
    <row r="57" spans="1:43" x14ac:dyDescent="0.3">
      <c r="E57" s="28"/>
      <c r="F57" t="s">
        <v>158</v>
      </c>
      <c r="G57" s="13" t="s">
        <v>269</v>
      </c>
      <c r="H57" s="279"/>
      <c r="I57" s="267"/>
      <c r="J57" s="279">
        <f>Rounding!J152</f>
        <v>0.09</v>
      </c>
      <c r="K57" s="279">
        <f>Rounding!K152</f>
        <v>0.09</v>
      </c>
      <c r="L57" s="279">
        <f>Rounding!L152</f>
        <v>0.10199999999999999</v>
      </c>
      <c r="M57" s="279">
        <f>Rounding!M152</f>
        <v>0.10199999999999999</v>
      </c>
      <c r="N57" s="279">
        <f>Rounding!N152</f>
        <v>0.10199999999999999</v>
      </c>
      <c r="O57" s="279">
        <f>Rounding!O152</f>
        <v>0.10199999999999999</v>
      </c>
      <c r="P57" s="279">
        <f>Rounding!P152</f>
        <v>0.10199999999999999</v>
      </c>
      <c r="Q57" s="279">
        <f>Rounding!Q152</f>
        <v>0.10199999999999999</v>
      </c>
      <c r="R57" s="279">
        <f>Rounding!R152</f>
        <v>5.8000000000000003E-2</v>
      </c>
      <c r="S57" s="279">
        <f>Rounding!S152</f>
        <v>5.8000000000000003E-2</v>
      </c>
      <c r="T57" s="279">
        <f>Rounding!T152</f>
        <v>5.8000000000000003E-2</v>
      </c>
      <c r="U57" s="279">
        <f>Rounding!U152</f>
        <v>5.8000000000000003E-2</v>
      </c>
      <c r="V57" s="279">
        <f>Rounding!V152</f>
        <v>5.8000000000000003E-2</v>
      </c>
      <c r="W57" s="279">
        <f>Rounding!W152</f>
        <v>1.7999999999999999E-2</v>
      </c>
      <c r="X57" s="279">
        <f>Rounding!X152</f>
        <v>1.7999999999999999E-2</v>
      </c>
      <c r="Y57" s="279">
        <f>Rounding!Y152</f>
        <v>1.7999999999999999E-2</v>
      </c>
      <c r="Z57" s="279">
        <f>Rounding!Z152</f>
        <v>1.7999999999999999E-2</v>
      </c>
      <c r="AA57" s="279">
        <f>Rounding!AA152</f>
        <v>1.7999999999999999E-2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2.1760000000000002</v>
      </c>
      <c r="AH57" s="279">
        <f>Rounding!AH152</f>
        <v>-6.3E-2</v>
      </c>
      <c r="AI57" s="279">
        <f>Rounding!AI152</f>
        <v>-4.9000000000000002E-2</v>
      </c>
      <c r="AJ57" s="279">
        <f>Rounding!AJ152</f>
        <v>-6.3E-2</v>
      </c>
      <c r="AK57" s="279">
        <f>Rounding!AK152</f>
        <v>-6.3E-2</v>
      </c>
      <c r="AL57" s="279">
        <f>Rounding!AL152</f>
        <v>-4.9000000000000002E-2</v>
      </c>
      <c r="AM57" s="279">
        <f>Rounding!AM152</f>
        <v>-4.9000000000000002E-2</v>
      </c>
      <c r="AN57" s="279">
        <f>Rounding!AN152</f>
        <v>-1.7000000000000001E-2</v>
      </c>
      <c r="AO57" s="279">
        <f>Rounding!AO152</f>
        <v>-1.7000000000000001E-2</v>
      </c>
      <c r="AP57" s="267"/>
      <c r="AQ57" s="267"/>
    </row>
    <row r="58" spans="1:43" x14ac:dyDescent="0.3">
      <c r="E58" s="28"/>
      <c r="F58" t="s">
        <v>159</v>
      </c>
      <c r="G58" s="13" t="s">
        <v>270</v>
      </c>
      <c r="H58" s="51"/>
      <c r="J58" s="120">
        <f>Rounding!J153</f>
        <v>16.39</v>
      </c>
      <c r="K58" s="120">
        <f>Rounding!K153</f>
        <v>0</v>
      </c>
      <c r="L58" s="120">
        <f>Rounding!L153</f>
        <v>8.91</v>
      </c>
      <c r="M58" s="120">
        <f>Rounding!M153</f>
        <v>13.38</v>
      </c>
      <c r="N58" s="120">
        <f>Rounding!N153</f>
        <v>33.75</v>
      </c>
      <c r="O58" s="120">
        <f>Rounding!O153</f>
        <v>69.819999999999993</v>
      </c>
      <c r="P58" s="120">
        <f>Rounding!P153</f>
        <v>205.33</v>
      </c>
      <c r="Q58" s="120">
        <f>Rounding!Q153</f>
        <v>0</v>
      </c>
      <c r="R58" s="120">
        <f>Rounding!R153</f>
        <v>12.56</v>
      </c>
      <c r="S58" s="120">
        <f>Rounding!S153</f>
        <v>303.5</v>
      </c>
      <c r="T58" s="120">
        <f>Rounding!T153</f>
        <v>550.27</v>
      </c>
      <c r="U58" s="120">
        <f>Rounding!U153</f>
        <v>846.28</v>
      </c>
      <c r="V58" s="120">
        <f>Rounding!V153</f>
        <v>1314.22</v>
      </c>
      <c r="W58" s="120">
        <f>Rounding!W153</f>
        <v>9.82</v>
      </c>
      <c r="X58" s="120">
        <f>Rounding!X153</f>
        <v>300.76</v>
      </c>
      <c r="Y58" s="120">
        <f>Rounding!Y153</f>
        <v>547.53</v>
      </c>
      <c r="Z58" s="120">
        <f>Rounding!Z153</f>
        <v>843.54</v>
      </c>
      <c r="AA58" s="120">
        <f>Rounding!AA153</f>
        <v>1311.48</v>
      </c>
      <c r="AB58" s="120">
        <f>Rounding!AB153</f>
        <v>90.06</v>
      </c>
      <c r="AC58" s="120">
        <f>Rounding!AC153</f>
        <v>1499.07</v>
      </c>
      <c r="AD58" s="120">
        <f>Rounding!AD153</f>
        <v>4746.01</v>
      </c>
      <c r="AE58" s="120">
        <f>Rounding!AE153</f>
        <v>10468.799999999999</v>
      </c>
      <c r="AF58" s="120">
        <f>Rounding!AF153</f>
        <v>32106.1</v>
      </c>
      <c r="AG58" s="120">
        <f>Rounding!AG153</f>
        <v>0</v>
      </c>
      <c r="AH58" s="120">
        <f>Rounding!AH153</f>
        <v>0</v>
      </c>
      <c r="AI58" s="120">
        <f>Rounding!AI153</f>
        <v>0</v>
      </c>
      <c r="AJ58" s="120">
        <f>Rounding!AJ153</f>
        <v>0</v>
      </c>
      <c r="AK58" s="120">
        <f>Rounding!AK153</f>
        <v>0</v>
      </c>
      <c r="AL58" s="120">
        <f>Rounding!AL153</f>
        <v>0</v>
      </c>
      <c r="AM58" s="120">
        <f>Rounding!AM153</f>
        <v>0</v>
      </c>
      <c r="AN58" s="120">
        <f>Rounding!AN153</f>
        <v>56.32</v>
      </c>
      <c r="AO58" s="120">
        <f>Rounding!AO153</f>
        <v>56.32</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4.34</v>
      </c>
      <c r="S59" s="120">
        <f>Rounding!S154</f>
        <v>4.34</v>
      </c>
      <c r="T59" s="120">
        <f>Rounding!T154</f>
        <v>4.34</v>
      </c>
      <c r="U59" s="120">
        <f>Rounding!U154</f>
        <v>4.34</v>
      </c>
      <c r="V59" s="120">
        <f>Rounding!V154</f>
        <v>4.34</v>
      </c>
      <c r="W59" s="120">
        <f>Rounding!W154</f>
        <v>4.9000000000000004</v>
      </c>
      <c r="X59" s="120">
        <f>Rounding!X154</f>
        <v>4.9000000000000004</v>
      </c>
      <c r="Y59" s="120">
        <f>Rounding!Y154</f>
        <v>4.9000000000000004</v>
      </c>
      <c r="Z59" s="120">
        <f>Rounding!Z154</f>
        <v>4.9000000000000004</v>
      </c>
      <c r="AA59" s="120">
        <f>Rounding!AA154</f>
        <v>4.9000000000000004</v>
      </c>
      <c r="AB59" s="120">
        <f>Rounding!AB154</f>
        <v>5.18</v>
      </c>
      <c r="AC59" s="120">
        <f>Rounding!AC154</f>
        <v>5.18</v>
      </c>
      <c r="AD59" s="120">
        <f>Rounding!AD154</f>
        <v>5.18</v>
      </c>
      <c r="AE59" s="120">
        <f>Rounding!AE154</f>
        <v>5.18</v>
      </c>
      <c r="AF59" s="120">
        <f>Rounding!AF154</f>
        <v>5.18</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7.85</v>
      </c>
      <c r="S60" s="120">
        <f>Rounding!S155</f>
        <v>7.85</v>
      </c>
      <c r="T60" s="120">
        <f>Rounding!T155</f>
        <v>7.85</v>
      </c>
      <c r="U60" s="120">
        <f>Rounding!U155</f>
        <v>7.85</v>
      </c>
      <c r="V60" s="120">
        <f>Rounding!V155</f>
        <v>7.85</v>
      </c>
      <c r="W60" s="120">
        <f>Rounding!W155</f>
        <v>6.77</v>
      </c>
      <c r="X60" s="120">
        <f>Rounding!X155</f>
        <v>6.77</v>
      </c>
      <c r="Y60" s="120">
        <f>Rounding!Y155</f>
        <v>6.77</v>
      </c>
      <c r="Z60" s="120">
        <f>Rounding!Z155</f>
        <v>6.77</v>
      </c>
      <c r="AA60" s="120">
        <f>Rounding!AA155</f>
        <v>6.77</v>
      </c>
      <c r="AB60" s="120">
        <f>Rounding!AB155</f>
        <v>6.84</v>
      </c>
      <c r="AC60" s="120">
        <f>Rounding!AC155</f>
        <v>6.84</v>
      </c>
      <c r="AD60" s="120">
        <f>Rounding!AD155</f>
        <v>6.84</v>
      </c>
      <c r="AE60" s="120">
        <f>Rounding!AE155</f>
        <v>6.84</v>
      </c>
      <c r="AF60" s="120">
        <f>Rounding!AF155</f>
        <v>6.84</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0.218</v>
      </c>
      <c r="S61" s="283">
        <f>Rounding!S156</f>
        <v>0.218</v>
      </c>
      <c r="T61" s="283">
        <f>Rounding!T156</f>
        <v>0.218</v>
      </c>
      <c r="U61" s="283">
        <f>Rounding!U156</f>
        <v>0.218</v>
      </c>
      <c r="V61" s="283">
        <f>Rounding!V156</f>
        <v>0.218</v>
      </c>
      <c r="W61" s="283">
        <f>Rounding!W156</f>
        <v>0.13300000000000001</v>
      </c>
      <c r="X61" s="283">
        <f>Rounding!X156</f>
        <v>0.13300000000000001</v>
      </c>
      <c r="Y61" s="283">
        <f>Rounding!Y156</f>
        <v>0.13300000000000001</v>
      </c>
      <c r="Z61" s="283">
        <f>Rounding!Z156</f>
        <v>0.13300000000000001</v>
      </c>
      <c r="AA61" s="283">
        <f>Rounding!AA156</f>
        <v>0.13300000000000001</v>
      </c>
      <c r="AB61" s="283">
        <f>Rounding!AB156</f>
        <v>5.8999999999999997E-2</v>
      </c>
      <c r="AC61" s="283">
        <f>Rounding!AC156</f>
        <v>5.8999999999999997E-2</v>
      </c>
      <c r="AD61" s="283">
        <f>Rounding!AD156</f>
        <v>5.8999999999999997E-2</v>
      </c>
      <c r="AE61" s="283">
        <f>Rounding!AE156</f>
        <v>5.8999999999999997E-2</v>
      </c>
      <c r="AF61" s="283">
        <f>Rounding!AF156</f>
        <v>5.8999999999999997E-2</v>
      </c>
      <c r="AG61" s="283">
        <f>Rounding!AG156</f>
        <v>0</v>
      </c>
      <c r="AH61" s="283">
        <f>Rounding!AH156</f>
        <v>0</v>
      </c>
      <c r="AI61" s="283">
        <f>Rounding!AI156</f>
        <v>0</v>
      </c>
      <c r="AJ61" s="283">
        <f>Rounding!AJ156</f>
        <v>0.215</v>
      </c>
      <c r="AK61" s="283">
        <f>Rounding!AK156</f>
        <v>0</v>
      </c>
      <c r="AL61" s="283">
        <f>Rounding!AL156</f>
        <v>0.16700000000000001</v>
      </c>
      <c r="AM61" s="283">
        <f>Rounding!AM156</f>
        <v>0</v>
      </c>
      <c r="AN61" s="283">
        <f>Rounding!AN156</f>
        <v>0.13</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3.99</v>
      </c>
      <c r="K64" s="278">
        <f>Rounding!K159</f>
        <v>3.99</v>
      </c>
      <c r="L64" s="278">
        <f>Rounding!L159</f>
        <v>4.5430000000000001</v>
      </c>
      <c r="M64" s="278">
        <f>Rounding!M159</f>
        <v>4.5430000000000001</v>
      </c>
      <c r="N64" s="278">
        <f>Rounding!N159</f>
        <v>4.5430000000000001</v>
      </c>
      <c r="O64" s="278">
        <f>Rounding!O159</f>
        <v>4.5430000000000001</v>
      </c>
      <c r="P64" s="278">
        <f>Rounding!P159</f>
        <v>4.5430000000000001</v>
      </c>
      <c r="Q64" s="278">
        <f>Rounding!Q159</f>
        <v>4.5430000000000001</v>
      </c>
      <c r="R64" s="278">
        <f>Rounding!R159</f>
        <v>2.8260000000000001</v>
      </c>
      <c r="S64" s="278">
        <f>Rounding!S159</f>
        <v>2.8260000000000001</v>
      </c>
      <c r="T64" s="278">
        <f>Rounding!T159</f>
        <v>2.8260000000000001</v>
      </c>
      <c r="U64" s="278">
        <f>Rounding!U159</f>
        <v>2.8260000000000001</v>
      </c>
      <c r="V64" s="278">
        <f>Rounding!V159</f>
        <v>2.8260000000000001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11.481</v>
      </c>
      <c r="AH64" s="278">
        <f>Rounding!AH159</f>
        <v>-4.2030000000000003</v>
      </c>
      <c r="AI64" s="278">
        <f>Rounding!AI159</f>
        <v>0</v>
      </c>
      <c r="AJ64" s="278">
        <f>Rounding!AJ159</f>
        <v>-4.2030000000000003</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0.63</v>
      </c>
      <c r="K65" s="279">
        <f>Rounding!K160</f>
        <v>0.63</v>
      </c>
      <c r="L65" s="279">
        <f>Rounding!L160</f>
        <v>0.71799999999999997</v>
      </c>
      <c r="M65" s="279">
        <f>Rounding!M160</f>
        <v>0.71799999999999997</v>
      </c>
      <c r="N65" s="279">
        <f>Rounding!N160</f>
        <v>0.71799999999999997</v>
      </c>
      <c r="O65" s="279">
        <f>Rounding!O160</f>
        <v>0.71799999999999997</v>
      </c>
      <c r="P65" s="279">
        <f>Rounding!P160</f>
        <v>0.71799999999999997</v>
      </c>
      <c r="Q65" s="279">
        <f>Rounding!Q160</f>
        <v>0.71799999999999997</v>
      </c>
      <c r="R65" s="279">
        <f>Rounding!R160</f>
        <v>0.45800000000000002</v>
      </c>
      <c r="S65" s="279">
        <f>Rounding!S160</f>
        <v>0.45800000000000002</v>
      </c>
      <c r="T65" s="279">
        <f>Rounding!T160</f>
        <v>0.45800000000000002</v>
      </c>
      <c r="U65" s="279">
        <f>Rounding!U160</f>
        <v>0.45800000000000002</v>
      </c>
      <c r="V65" s="279">
        <f>Rounding!V160</f>
        <v>0.45800000000000002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1.8620000000000001</v>
      </c>
      <c r="AH65" s="279">
        <f>Rounding!AH160</f>
        <v>-0.66400000000000003</v>
      </c>
      <c r="AI65" s="279">
        <f>Rounding!AI160</f>
        <v>0</v>
      </c>
      <c r="AJ65" s="279">
        <f>Rounding!AJ160</f>
        <v>-0.66400000000000003</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5.8999999999999997E-2</v>
      </c>
      <c r="K66" s="279">
        <f>Rounding!K161</f>
        <v>5.8999999999999997E-2</v>
      </c>
      <c r="L66" s="279">
        <f>Rounding!L161</f>
        <v>6.8000000000000005E-2</v>
      </c>
      <c r="M66" s="279">
        <f>Rounding!M161</f>
        <v>6.8000000000000005E-2</v>
      </c>
      <c r="N66" s="279">
        <f>Rounding!N161</f>
        <v>6.8000000000000005E-2</v>
      </c>
      <c r="O66" s="279">
        <f>Rounding!O161</f>
        <v>6.8000000000000005E-2</v>
      </c>
      <c r="P66" s="279">
        <f>Rounding!P161</f>
        <v>6.8000000000000005E-2</v>
      </c>
      <c r="Q66" s="279">
        <f>Rounding!Q161</f>
        <v>6.8000000000000005E-2</v>
      </c>
      <c r="R66" s="279">
        <f>Rounding!R161</f>
        <v>3.7999999999999999E-2</v>
      </c>
      <c r="S66" s="279">
        <f>Rounding!S161</f>
        <v>3.7999999999999999E-2</v>
      </c>
      <c r="T66" s="279">
        <f>Rounding!T161</f>
        <v>3.7999999999999999E-2</v>
      </c>
      <c r="U66" s="279">
        <f>Rounding!U161</f>
        <v>3.7999999999999999E-2</v>
      </c>
      <c r="V66" s="279">
        <f>Rounding!V161</f>
        <v>3.7999999999999999E-2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1.4419999999999999</v>
      </c>
      <c r="AH66" s="279">
        <f>Rounding!AH161</f>
        <v>-6.3E-2</v>
      </c>
      <c r="AI66" s="279">
        <f>Rounding!AI161</f>
        <v>0</v>
      </c>
      <c r="AJ66" s="279">
        <f>Rounding!AJ161</f>
        <v>-6.3E-2</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10.89</v>
      </c>
      <c r="K67" s="120">
        <f>Rounding!K162</f>
        <v>0</v>
      </c>
      <c r="L67" s="120">
        <f>Rounding!L162</f>
        <v>5.93</v>
      </c>
      <c r="M67" s="120">
        <f>Rounding!M162</f>
        <v>8.89</v>
      </c>
      <c r="N67" s="120">
        <f>Rounding!N162</f>
        <v>22.39</v>
      </c>
      <c r="O67" s="120">
        <f>Rounding!O162</f>
        <v>46.29</v>
      </c>
      <c r="P67" s="120">
        <f>Rounding!P162</f>
        <v>136.08000000000001</v>
      </c>
      <c r="Q67" s="120">
        <f>Rounding!Q162</f>
        <v>0</v>
      </c>
      <c r="R67" s="120">
        <f>Rounding!R162</f>
        <v>8.34</v>
      </c>
      <c r="S67" s="120">
        <f>Rounding!S162</f>
        <v>201.13</v>
      </c>
      <c r="T67" s="120">
        <f>Rounding!T162</f>
        <v>364.65</v>
      </c>
      <c r="U67" s="120">
        <f>Rounding!U162</f>
        <v>560.79999999999995</v>
      </c>
      <c r="V67" s="120">
        <f>Rounding!V162</f>
        <v>870.87</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2.87</v>
      </c>
      <c r="S68" s="120">
        <f>Rounding!S163</f>
        <v>2.87</v>
      </c>
      <c r="T68" s="120">
        <f>Rounding!T163</f>
        <v>2.87</v>
      </c>
      <c r="U68" s="120">
        <f>Rounding!U163</f>
        <v>2.87</v>
      </c>
      <c r="V68" s="120">
        <f>Rounding!V163</f>
        <v>2.87</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5.2</v>
      </c>
      <c r="S69" s="120">
        <f>Rounding!S164</f>
        <v>5.2</v>
      </c>
      <c r="T69" s="120">
        <f>Rounding!T164</f>
        <v>5.2</v>
      </c>
      <c r="U69" s="120">
        <f>Rounding!U164</f>
        <v>5.2</v>
      </c>
      <c r="V69" s="120">
        <f>Rounding!V164</f>
        <v>5.2</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0.14499999999999999</v>
      </c>
      <c r="S70" s="283">
        <f>Rounding!S165</f>
        <v>0.14499999999999999</v>
      </c>
      <c r="T70" s="283">
        <f>Rounding!T165</f>
        <v>0.14499999999999999</v>
      </c>
      <c r="U70" s="283">
        <f>Rounding!U165</f>
        <v>0.14499999999999999</v>
      </c>
      <c r="V70" s="283">
        <f>Rounding!V165</f>
        <v>0.14499999999999999</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0.215</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3.1179999999999999</v>
      </c>
      <c r="K73" s="278">
        <f>Rounding!K168</f>
        <v>3.1179999999999999</v>
      </c>
      <c r="L73" s="278">
        <f>Rounding!L168</f>
        <v>3.55</v>
      </c>
      <c r="M73" s="278">
        <f>Rounding!M168</f>
        <v>3.55</v>
      </c>
      <c r="N73" s="278">
        <f>Rounding!N168</f>
        <v>3.55</v>
      </c>
      <c r="O73" s="278">
        <f>Rounding!O168</f>
        <v>3.55</v>
      </c>
      <c r="P73" s="278">
        <f>Rounding!P168</f>
        <v>3.55</v>
      </c>
      <c r="Q73" s="278">
        <f>Rounding!Q168</f>
        <v>3.55</v>
      </c>
      <c r="R73" s="278">
        <f>Rounding!R168</f>
        <v>2.2080000000000002</v>
      </c>
      <c r="S73" s="278">
        <f>Rounding!S168</f>
        <v>2.2080000000000002</v>
      </c>
      <c r="T73" s="278">
        <f>Rounding!T168</f>
        <v>2.2080000000000002</v>
      </c>
      <c r="U73" s="278">
        <f>Rounding!U168</f>
        <v>2.2080000000000002</v>
      </c>
      <c r="V73" s="278">
        <f>Rounding!V168</f>
        <v>2.2080000000000002</v>
      </c>
      <c r="W73" s="278">
        <f>Rounding!W168</f>
        <v>1.514</v>
      </c>
      <c r="X73" s="278">
        <f>Rounding!X168</f>
        <v>1.514</v>
      </c>
      <c r="Y73" s="278">
        <f>Rounding!Y168</f>
        <v>1.514</v>
      </c>
      <c r="Z73" s="278">
        <f>Rounding!Z168</f>
        <v>1.514</v>
      </c>
      <c r="AA73" s="278">
        <f>Rounding!AA168</f>
        <v>1.514</v>
      </c>
      <c r="AB73" s="278">
        <f>Rounding!AB168</f>
        <v>1.1830000000000001</v>
      </c>
      <c r="AC73" s="278">
        <f>Rounding!AC168</f>
        <v>1.1830000000000001</v>
      </c>
      <c r="AD73" s="278">
        <f>Rounding!AD168</f>
        <v>1.1830000000000001</v>
      </c>
      <c r="AE73" s="278">
        <f>Rounding!AE168</f>
        <v>1.1830000000000001</v>
      </c>
      <c r="AF73" s="278">
        <f>Rounding!AF168</f>
        <v>1.1830000000000001</v>
      </c>
      <c r="AG73" s="278">
        <f>Rounding!AG168</f>
        <v>8.9710000000000001</v>
      </c>
      <c r="AH73" s="278">
        <f>Rounding!AH168</f>
        <v>-4.2030000000000003</v>
      </c>
      <c r="AI73" s="278">
        <f>Rounding!AI168</f>
        <v>-3.496</v>
      </c>
      <c r="AJ73" s="278">
        <f>Rounding!AJ168</f>
        <v>-4.2030000000000003</v>
      </c>
      <c r="AK73" s="278">
        <f>Rounding!AK168</f>
        <v>0</v>
      </c>
      <c r="AL73" s="278">
        <f>Rounding!AL168</f>
        <v>-3.496</v>
      </c>
      <c r="AM73" s="278">
        <f>Rounding!AM168</f>
        <v>0</v>
      </c>
      <c r="AN73" s="278">
        <f>Rounding!AN168</f>
        <v>-1.8</v>
      </c>
      <c r="AO73" s="278">
        <f>Rounding!AO168</f>
        <v>0</v>
      </c>
      <c r="AP73" s="267"/>
      <c r="AQ73" s="267"/>
    </row>
    <row r="74" spans="3:43" x14ac:dyDescent="0.3">
      <c r="C74" s="88"/>
      <c r="F74" t="s">
        <v>157</v>
      </c>
      <c r="G74" s="13" t="s">
        <v>269</v>
      </c>
      <c r="H74" s="279"/>
      <c r="I74" s="267"/>
      <c r="J74" s="279">
        <f>Rounding!J169</f>
        <v>0.49299999999999999</v>
      </c>
      <c r="K74" s="279">
        <f>Rounding!K169</f>
        <v>0.49299999999999999</v>
      </c>
      <c r="L74" s="279">
        <f>Rounding!L169</f>
        <v>0.56100000000000005</v>
      </c>
      <c r="M74" s="279">
        <f>Rounding!M169</f>
        <v>0.56100000000000005</v>
      </c>
      <c r="N74" s="279">
        <f>Rounding!N169</f>
        <v>0.56100000000000005</v>
      </c>
      <c r="O74" s="279">
        <f>Rounding!O169</f>
        <v>0.56100000000000005</v>
      </c>
      <c r="P74" s="279">
        <f>Rounding!P169</f>
        <v>0.56100000000000005</v>
      </c>
      <c r="Q74" s="279">
        <f>Rounding!Q169</f>
        <v>0.56100000000000005</v>
      </c>
      <c r="R74" s="279">
        <f>Rounding!R169</f>
        <v>0.35799999999999998</v>
      </c>
      <c r="S74" s="279">
        <f>Rounding!S169</f>
        <v>0.35799999999999998</v>
      </c>
      <c r="T74" s="279">
        <f>Rounding!T169</f>
        <v>0.35799999999999998</v>
      </c>
      <c r="U74" s="279">
        <f>Rounding!U169</f>
        <v>0.35799999999999998</v>
      </c>
      <c r="V74" s="279">
        <f>Rounding!V169</f>
        <v>0.35799999999999998</v>
      </c>
      <c r="W74" s="279">
        <f>Rounding!W169</f>
        <v>0.26300000000000001</v>
      </c>
      <c r="X74" s="279">
        <f>Rounding!X169</f>
        <v>0.26300000000000001</v>
      </c>
      <c r="Y74" s="279">
        <f>Rounding!Y169</f>
        <v>0.26300000000000001</v>
      </c>
      <c r="Z74" s="279">
        <f>Rounding!Z169</f>
        <v>0.26300000000000001</v>
      </c>
      <c r="AA74" s="279">
        <f>Rounding!AA169</f>
        <v>0.26300000000000001</v>
      </c>
      <c r="AB74" s="279">
        <f>Rounding!AB169</f>
        <v>0.20599999999999999</v>
      </c>
      <c r="AC74" s="279">
        <f>Rounding!AC169</f>
        <v>0.20599999999999999</v>
      </c>
      <c r="AD74" s="279">
        <f>Rounding!AD169</f>
        <v>0.20599999999999999</v>
      </c>
      <c r="AE74" s="279">
        <f>Rounding!AE169</f>
        <v>0.20599999999999999</v>
      </c>
      <c r="AF74" s="279">
        <f>Rounding!AF169</f>
        <v>0.20599999999999999</v>
      </c>
      <c r="AG74" s="279">
        <f>Rounding!AG169</f>
        <v>1.4550000000000001</v>
      </c>
      <c r="AH74" s="279">
        <f>Rounding!AH169</f>
        <v>-0.66400000000000003</v>
      </c>
      <c r="AI74" s="279">
        <f>Rounding!AI169</f>
        <v>-0.56100000000000005</v>
      </c>
      <c r="AJ74" s="279">
        <f>Rounding!AJ169</f>
        <v>-0.66400000000000003</v>
      </c>
      <c r="AK74" s="279">
        <f>Rounding!AK169</f>
        <v>0</v>
      </c>
      <c r="AL74" s="279">
        <f>Rounding!AL169</f>
        <v>-0.56100000000000005</v>
      </c>
      <c r="AM74" s="279">
        <f>Rounding!AM169</f>
        <v>0</v>
      </c>
      <c r="AN74" s="279">
        <f>Rounding!AN169</f>
        <v>-0.313</v>
      </c>
      <c r="AO74" s="279">
        <f>Rounding!AO169</f>
        <v>0</v>
      </c>
      <c r="AP74" s="267"/>
      <c r="AQ74" s="267"/>
    </row>
    <row r="75" spans="3:43" x14ac:dyDescent="0.3">
      <c r="C75" s="88"/>
      <c r="F75" t="s">
        <v>158</v>
      </c>
      <c r="G75" s="13" t="s">
        <v>269</v>
      </c>
      <c r="H75" s="279"/>
      <c r="I75" s="267"/>
      <c r="J75" s="279">
        <f>Rounding!J170</f>
        <v>4.5999999999999999E-2</v>
      </c>
      <c r="K75" s="279">
        <f>Rounding!K170</f>
        <v>4.5999999999999999E-2</v>
      </c>
      <c r="L75" s="279">
        <f>Rounding!L170</f>
        <v>5.2999999999999999E-2</v>
      </c>
      <c r="M75" s="279">
        <f>Rounding!M170</f>
        <v>5.2999999999999999E-2</v>
      </c>
      <c r="N75" s="279">
        <f>Rounding!N170</f>
        <v>5.2999999999999999E-2</v>
      </c>
      <c r="O75" s="279">
        <f>Rounding!O170</f>
        <v>5.2999999999999999E-2</v>
      </c>
      <c r="P75" s="279">
        <f>Rounding!P170</f>
        <v>5.2999999999999999E-2</v>
      </c>
      <c r="Q75" s="279">
        <f>Rounding!Q170</f>
        <v>5.2999999999999999E-2</v>
      </c>
      <c r="R75" s="279">
        <f>Rounding!R170</f>
        <v>0.03</v>
      </c>
      <c r="S75" s="279">
        <f>Rounding!S170</f>
        <v>0.03</v>
      </c>
      <c r="T75" s="279">
        <f>Rounding!T170</f>
        <v>0.03</v>
      </c>
      <c r="U75" s="279">
        <f>Rounding!U170</f>
        <v>0.03</v>
      </c>
      <c r="V75" s="279">
        <f>Rounding!V170</f>
        <v>0.03</v>
      </c>
      <c r="W75" s="279">
        <f>Rounding!W170</f>
        <v>1.4E-2</v>
      </c>
      <c r="X75" s="279">
        <f>Rounding!X170</f>
        <v>1.4E-2</v>
      </c>
      <c r="Y75" s="279">
        <f>Rounding!Y170</f>
        <v>1.4E-2</v>
      </c>
      <c r="Z75" s="279">
        <f>Rounding!Z170</f>
        <v>1.4E-2</v>
      </c>
      <c r="AA75" s="279">
        <f>Rounding!AA170</f>
        <v>1.4E-2</v>
      </c>
      <c r="AB75" s="279">
        <f>Rounding!AB170</f>
        <v>8.0000000000000002E-3</v>
      </c>
      <c r="AC75" s="279">
        <f>Rounding!AC170</f>
        <v>8.0000000000000002E-3</v>
      </c>
      <c r="AD75" s="279">
        <f>Rounding!AD170</f>
        <v>8.0000000000000002E-3</v>
      </c>
      <c r="AE75" s="279">
        <f>Rounding!AE170</f>
        <v>8.0000000000000002E-3</v>
      </c>
      <c r="AF75" s="279">
        <f>Rounding!AF170</f>
        <v>8.0000000000000002E-3</v>
      </c>
      <c r="AG75" s="279">
        <f>Rounding!AG170</f>
        <v>1.127</v>
      </c>
      <c r="AH75" s="279">
        <f>Rounding!AH170</f>
        <v>-6.3E-2</v>
      </c>
      <c r="AI75" s="279">
        <f>Rounding!AI170</f>
        <v>-4.9000000000000002E-2</v>
      </c>
      <c r="AJ75" s="279">
        <f>Rounding!AJ170</f>
        <v>-6.3E-2</v>
      </c>
      <c r="AK75" s="279">
        <f>Rounding!AK170</f>
        <v>0</v>
      </c>
      <c r="AL75" s="279">
        <f>Rounding!AL170</f>
        <v>-4.9000000000000002E-2</v>
      </c>
      <c r="AM75" s="279">
        <f>Rounding!AM170</f>
        <v>0</v>
      </c>
      <c r="AN75" s="279">
        <f>Rounding!AN170</f>
        <v>-1.7000000000000001E-2</v>
      </c>
      <c r="AO75" s="279">
        <f>Rounding!AO170</f>
        <v>0</v>
      </c>
      <c r="AP75" s="267"/>
      <c r="AQ75" s="267"/>
    </row>
    <row r="76" spans="3:43" x14ac:dyDescent="0.3">
      <c r="C76" s="88"/>
      <c r="F76" t="s">
        <v>159</v>
      </c>
      <c r="G76" s="13" t="s">
        <v>270</v>
      </c>
      <c r="H76" s="51"/>
      <c r="J76" s="120">
        <f>Rounding!J171</f>
        <v>8.5299999999999994</v>
      </c>
      <c r="K76" s="120">
        <f>Rounding!K171</f>
        <v>0</v>
      </c>
      <c r="L76" s="120">
        <f>Rounding!L171</f>
        <v>4.6500000000000004</v>
      </c>
      <c r="M76" s="120">
        <f>Rounding!M171</f>
        <v>6.96</v>
      </c>
      <c r="N76" s="120">
        <f>Rounding!N171</f>
        <v>17.510000000000002</v>
      </c>
      <c r="O76" s="120">
        <f>Rounding!O171</f>
        <v>36.19</v>
      </c>
      <c r="P76" s="120">
        <f>Rounding!P171</f>
        <v>106.35</v>
      </c>
      <c r="Q76" s="120">
        <f>Rounding!Q171</f>
        <v>0</v>
      </c>
      <c r="R76" s="120">
        <f>Rounding!R171</f>
        <v>6.53</v>
      </c>
      <c r="S76" s="120">
        <f>Rounding!S171</f>
        <v>157.18</v>
      </c>
      <c r="T76" s="120">
        <f>Rounding!T171</f>
        <v>284.95</v>
      </c>
      <c r="U76" s="120">
        <f>Rounding!U171</f>
        <v>438.22</v>
      </c>
      <c r="V76" s="120">
        <f>Rounding!V171</f>
        <v>680.51</v>
      </c>
      <c r="W76" s="120">
        <f>Rounding!W171</f>
        <v>7.89</v>
      </c>
      <c r="X76" s="120">
        <f>Rounding!X171</f>
        <v>241.37</v>
      </c>
      <c r="Y76" s="120">
        <f>Rounding!Y171</f>
        <v>439.4</v>
      </c>
      <c r="Z76" s="120">
        <f>Rounding!Z171</f>
        <v>676.94</v>
      </c>
      <c r="AA76" s="120">
        <f>Rounding!AA171</f>
        <v>1052.46</v>
      </c>
      <c r="AB76" s="120">
        <f>Rounding!AB171</f>
        <v>82.98</v>
      </c>
      <c r="AC76" s="120">
        <f>Rounding!AC171</f>
        <v>1381.13</v>
      </c>
      <c r="AD76" s="120">
        <f>Rounding!AD171</f>
        <v>4372.6000000000004</v>
      </c>
      <c r="AE76" s="120">
        <f>Rounding!AE171</f>
        <v>9645.1200000000008</v>
      </c>
      <c r="AF76" s="120">
        <f>Rounding!AF171</f>
        <v>29580.01</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2.25</v>
      </c>
      <c r="S77" s="120">
        <f>Rounding!S172</f>
        <v>2.25</v>
      </c>
      <c r="T77" s="120">
        <f>Rounding!T172</f>
        <v>2.25</v>
      </c>
      <c r="U77" s="120">
        <f>Rounding!U172</f>
        <v>2.25</v>
      </c>
      <c r="V77" s="120">
        <f>Rounding!V172</f>
        <v>2.25</v>
      </c>
      <c r="W77" s="120">
        <f>Rounding!W172</f>
        <v>3.93</v>
      </c>
      <c r="X77" s="120">
        <f>Rounding!X172</f>
        <v>3.93</v>
      </c>
      <c r="Y77" s="120">
        <f>Rounding!Y172</f>
        <v>3.93</v>
      </c>
      <c r="Z77" s="120">
        <f>Rounding!Z172</f>
        <v>3.93</v>
      </c>
      <c r="AA77" s="120">
        <f>Rounding!AA172</f>
        <v>3.93</v>
      </c>
      <c r="AB77" s="120">
        <f>Rounding!AB172</f>
        <v>4.78</v>
      </c>
      <c r="AC77" s="120">
        <f>Rounding!AC172</f>
        <v>4.78</v>
      </c>
      <c r="AD77" s="120">
        <f>Rounding!AD172</f>
        <v>4.78</v>
      </c>
      <c r="AE77" s="120">
        <f>Rounding!AE172</f>
        <v>4.78</v>
      </c>
      <c r="AF77" s="120">
        <f>Rounding!AF172</f>
        <v>4.78</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4.07</v>
      </c>
      <c r="S78" s="120">
        <f>Rounding!S173</f>
        <v>4.07</v>
      </c>
      <c r="T78" s="120">
        <f>Rounding!T173</f>
        <v>4.07</v>
      </c>
      <c r="U78" s="120">
        <f>Rounding!U173</f>
        <v>4.07</v>
      </c>
      <c r="V78" s="120">
        <f>Rounding!V173</f>
        <v>4.07</v>
      </c>
      <c r="W78" s="120">
        <f>Rounding!W173</f>
        <v>5.43</v>
      </c>
      <c r="X78" s="120">
        <f>Rounding!X173</f>
        <v>5.43</v>
      </c>
      <c r="Y78" s="120">
        <f>Rounding!Y173</f>
        <v>5.43</v>
      </c>
      <c r="Z78" s="120">
        <f>Rounding!Z173</f>
        <v>5.43</v>
      </c>
      <c r="AA78" s="120">
        <f>Rounding!AA173</f>
        <v>5.43</v>
      </c>
      <c r="AB78" s="120">
        <f>Rounding!AB173</f>
        <v>6.3</v>
      </c>
      <c r="AC78" s="120">
        <f>Rounding!AC173</f>
        <v>6.3</v>
      </c>
      <c r="AD78" s="120">
        <f>Rounding!AD173</f>
        <v>6.3</v>
      </c>
      <c r="AE78" s="120">
        <f>Rounding!AE173</f>
        <v>6.3</v>
      </c>
      <c r="AF78" s="120">
        <f>Rounding!AF173</f>
        <v>6.3</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0.113</v>
      </c>
      <c r="S79" s="283">
        <f>Rounding!S174</f>
        <v>0.113</v>
      </c>
      <c r="T79" s="283">
        <f>Rounding!T174</f>
        <v>0.113</v>
      </c>
      <c r="U79" s="283">
        <f>Rounding!U174</f>
        <v>0.113</v>
      </c>
      <c r="V79" s="283">
        <f>Rounding!V174</f>
        <v>0.113</v>
      </c>
      <c r="W79" s="283">
        <f>Rounding!W174</f>
        <v>0.106</v>
      </c>
      <c r="X79" s="283">
        <f>Rounding!X174</f>
        <v>0.106</v>
      </c>
      <c r="Y79" s="283">
        <f>Rounding!Y174</f>
        <v>0.106</v>
      </c>
      <c r="Z79" s="283">
        <f>Rounding!Z174</f>
        <v>0.106</v>
      </c>
      <c r="AA79" s="283">
        <f>Rounding!AA174</f>
        <v>0.106</v>
      </c>
      <c r="AB79" s="283">
        <f>Rounding!AB174</f>
        <v>5.3999999999999999E-2</v>
      </c>
      <c r="AC79" s="283">
        <f>Rounding!AC174</f>
        <v>5.3999999999999999E-2</v>
      </c>
      <c r="AD79" s="283">
        <f>Rounding!AD174</f>
        <v>5.3999999999999999E-2</v>
      </c>
      <c r="AE79" s="283">
        <f>Rounding!AE174</f>
        <v>5.3999999999999999E-2</v>
      </c>
      <c r="AF79" s="283">
        <f>Rounding!AF174</f>
        <v>5.3999999999999999E-2</v>
      </c>
      <c r="AG79" s="283">
        <f>Rounding!AG174</f>
        <v>0</v>
      </c>
      <c r="AH79" s="283">
        <f>Rounding!AH174</f>
        <v>0</v>
      </c>
      <c r="AI79" s="283">
        <f>Rounding!AI174</f>
        <v>0</v>
      </c>
      <c r="AJ79" s="283">
        <f>Rounding!AJ174</f>
        <v>0.215</v>
      </c>
      <c r="AK79" s="283">
        <f>Rounding!AK174</f>
        <v>0</v>
      </c>
      <c r="AL79" s="283">
        <f>Rounding!AL174</f>
        <v>0.16700000000000001</v>
      </c>
      <c r="AM79" s="283">
        <f>Rounding!AM174</f>
        <v>0</v>
      </c>
      <c r="AN79" s="283">
        <f>Rounding!AN174</f>
        <v>0.13</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541858875.63598502</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293286107.90004432</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866219.49710479996</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1454.0526704114131</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247705094.18616545</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94355265.657192454</v>
      </c>
      <c r="I95" s="23"/>
      <c r="J95" s="126">
        <f t="shared" ref="J95:AO95" si="1">J22 * thousand * J55 / hundred</f>
        <v>54690211.920941025</v>
      </c>
      <c r="K95" s="126">
        <f t="shared" si="1"/>
        <v>4762.9574862044219</v>
      </c>
      <c r="L95" s="126">
        <f t="shared" si="1"/>
        <v>0</v>
      </c>
      <c r="M95" s="126">
        <f t="shared" si="1"/>
        <v>722773.00786546944</v>
      </c>
      <c r="N95" s="126">
        <f t="shared" si="1"/>
        <v>3033672.9511856502</v>
      </c>
      <c r="O95" s="126">
        <f t="shared" si="1"/>
        <v>3848791.0326017202</v>
      </c>
      <c r="P95" s="126">
        <f t="shared" si="1"/>
        <v>12407314.538784999</v>
      </c>
      <c r="Q95" s="126">
        <f t="shared" si="1"/>
        <v>8750.4486071228239</v>
      </c>
      <c r="R95" s="126">
        <f t="shared" si="1"/>
        <v>0</v>
      </c>
      <c r="S95" s="126">
        <f t="shared" si="1"/>
        <v>2644832.6681732475</v>
      </c>
      <c r="T95" s="126">
        <f t="shared" si="1"/>
        <v>3952374.976968152</v>
      </c>
      <c r="U95" s="126">
        <f t="shared" si="1"/>
        <v>2133977.6580804433</v>
      </c>
      <c r="V95" s="126">
        <f t="shared" si="1"/>
        <v>2098974.0015169275</v>
      </c>
      <c r="W95" s="126">
        <f t="shared" si="1"/>
        <v>0</v>
      </c>
      <c r="X95" s="126">
        <f t="shared" si="1"/>
        <v>3118.7742456104538</v>
      </c>
      <c r="Y95" s="126">
        <f t="shared" si="1"/>
        <v>16010.002988170441</v>
      </c>
      <c r="Z95" s="126">
        <f t="shared" si="1"/>
        <v>28863.412448115927</v>
      </c>
      <c r="AA95" s="126">
        <f t="shared" si="1"/>
        <v>332039.3494126664</v>
      </c>
      <c r="AB95" s="126">
        <f t="shared" si="1"/>
        <v>0</v>
      </c>
      <c r="AC95" s="126">
        <f t="shared" si="1"/>
        <v>1228996.0719597756</v>
      </c>
      <c r="AD95" s="126">
        <f t="shared" si="1"/>
        <v>2192353.1113768201</v>
      </c>
      <c r="AE95" s="126">
        <f t="shared" si="1"/>
        <v>1199475.275804589</v>
      </c>
      <c r="AF95" s="126">
        <f t="shared" si="1"/>
        <v>3812612.3147870428</v>
      </c>
      <c r="AG95" s="126">
        <f t="shared" si="1"/>
        <v>1673455.5667650092</v>
      </c>
      <c r="AH95" s="126">
        <f t="shared" si="1"/>
        <v>-5213.5243918528731</v>
      </c>
      <c r="AI95" s="126">
        <f t="shared" si="1"/>
        <v>0</v>
      </c>
      <c r="AJ95" s="126">
        <f t="shared" si="1"/>
        <v>-179801.6986325086</v>
      </c>
      <c r="AK95" s="126">
        <f t="shared" si="1"/>
        <v>0</v>
      </c>
      <c r="AL95" s="126">
        <f t="shared" si="1"/>
        <v>-31716.034008341263</v>
      </c>
      <c r="AM95" s="126">
        <f t="shared" si="1"/>
        <v>0</v>
      </c>
      <c r="AN95" s="126">
        <f t="shared" si="1"/>
        <v>-1461363.127773613</v>
      </c>
      <c r="AO95" s="126">
        <f t="shared" si="1"/>
        <v>0</v>
      </c>
    </row>
    <row r="96" spans="2:43" x14ac:dyDescent="0.3">
      <c r="E96" s="28"/>
      <c r="F96" t="s">
        <v>157</v>
      </c>
      <c r="G96" s="13" t="s">
        <v>277</v>
      </c>
      <c r="H96" s="98">
        <f t="shared" si="0"/>
        <v>51635925.956510343</v>
      </c>
      <c r="J96" s="98">
        <f t="shared" ref="J96:AO96" si="2">J23 * thousand * J56 / hundred</f>
        <v>25683283.659411855</v>
      </c>
      <c r="K96" s="98">
        <f t="shared" si="2"/>
        <v>32263.672286670608</v>
      </c>
      <c r="L96" s="98">
        <f t="shared" si="2"/>
        <v>0</v>
      </c>
      <c r="M96" s="98">
        <f t="shared" si="2"/>
        <v>468680.71952015773</v>
      </c>
      <c r="N96" s="98">
        <f t="shared" si="2"/>
        <v>1967179.1919146716</v>
      </c>
      <c r="O96" s="98">
        <f t="shared" si="2"/>
        <v>2495740.8907254855</v>
      </c>
      <c r="P96" s="98">
        <f t="shared" si="2"/>
        <v>8045498.4373642132</v>
      </c>
      <c r="Q96" s="98">
        <f t="shared" si="2"/>
        <v>10394.227476217877</v>
      </c>
      <c r="R96" s="98">
        <f t="shared" si="2"/>
        <v>0</v>
      </c>
      <c r="S96" s="98">
        <f t="shared" si="2"/>
        <v>1644167.2979499488</v>
      </c>
      <c r="T96" s="98">
        <f t="shared" si="2"/>
        <v>2457004.4693432557</v>
      </c>
      <c r="U96" s="98">
        <f t="shared" si="2"/>
        <v>1326592.9153828246</v>
      </c>
      <c r="V96" s="98">
        <f t="shared" si="2"/>
        <v>1304832.7987134573</v>
      </c>
      <c r="W96" s="98">
        <f t="shared" si="2"/>
        <v>0</v>
      </c>
      <c r="X96" s="98">
        <f t="shared" si="2"/>
        <v>1432.3488231134913</v>
      </c>
      <c r="Y96" s="98">
        <f t="shared" si="2"/>
        <v>7352.8595314088943</v>
      </c>
      <c r="Z96" s="98">
        <f t="shared" si="2"/>
        <v>13256.001106616157</v>
      </c>
      <c r="AA96" s="98">
        <f t="shared" si="2"/>
        <v>152494.58085271288</v>
      </c>
      <c r="AB96" s="98">
        <f t="shared" si="2"/>
        <v>0</v>
      </c>
      <c r="AC96" s="98">
        <f t="shared" si="2"/>
        <v>830787.85429052194</v>
      </c>
      <c r="AD96" s="98">
        <f t="shared" si="2"/>
        <v>1482006.6384292818</v>
      </c>
      <c r="AE96" s="98">
        <f t="shared" si="2"/>
        <v>810832.12013133406</v>
      </c>
      <c r="AF96" s="98">
        <f t="shared" si="2"/>
        <v>2577284.0747917513</v>
      </c>
      <c r="AG96" s="98">
        <f t="shared" si="2"/>
        <v>1373045.5180491223</v>
      </c>
      <c r="AH96" s="98">
        <f t="shared" si="2"/>
        <v>-4431.6137181440918</v>
      </c>
      <c r="AI96" s="98">
        <f t="shared" si="2"/>
        <v>0</v>
      </c>
      <c r="AJ96" s="98">
        <f t="shared" si="2"/>
        <v>-142247.49035888998</v>
      </c>
      <c r="AK96" s="98">
        <f t="shared" si="2"/>
        <v>0</v>
      </c>
      <c r="AL96" s="98">
        <f t="shared" si="2"/>
        <v>-20220.841955364889</v>
      </c>
      <c r="AM96" s="98">
        <f t="shared" si="2"/>
        <v>0</v>
      </c>
      <c r="AN96" s="98">
        <f t="shared" si="2"/>
        <v>-881304.37355188106</v>
      </c>
      <c r="AO96" s="98">
        <f t="shared" si="2"/>
        <v>0</v>
      </c>
    </row>
    <row r="97" spans="5:41" x14ac:dyDescent="0.3">
      <c r="E97" s="28"/>
      <c r="F97" t="s">
        <v>158</v>
      </c>
      <c r="G97" s="13" t="s">
        <v>277</v>
      </c>
      <c r="H97" s="98">
        <f t="shared" si="0"/>
        <v>10210002.913184661</v>
      </c>
      <c r="J97" s="98">
        <f t="shared" ref="J97:AO97" si="3">J24 * thousand * J57 / hundred</f>
        <v>4025466.8997343914</v>
      </c>
      <c r="K97" s="98">
        <f t="shared" si="3"/>
        <v>11786.175959524615</v>
      </c>
      <c r="L97" s="98">
        <f t="shared" si="3"/>
        <v>0</v>
      </c>
      <c r="M97" s="98">
        <f t="shared" si="3"/>
        <v>45223.898509537925</v>
      </c>
      <c r="N97" s="98">
        <f t="shared" si="3"/>
        <v>189816.8804902111</v>
      </c>
      <c r="O97" s="98">
        <f t="shared" si="3"/>
        <v>240818.80915397621</v>
      </c>
      <c r="P97" s="98">
        <f t="shared" si="3"/>
        <v>776325.52318883303</v>
      </c>
      <c r="Q97" s="98">
        <f t="shared" si="3"/>
        <v>2989.1802988859231</v>
      </c>
      <c r="R97" s="98">
        <f t="shared" si="3"/>
        <v>0</v>
      </c>
      <c r="S97" s="98">
        <f t="shared" si="3"/>
        <v>147263.47182789521</v>
      </c>
      <c r="T97" s="98">
        <f t="shared" si="3"/>
        <v>220067.02657527119</v>
      </c>
      <c r="U97" s="98">
        <f t="shared" si="3"/>
        <v>118819.221538556</v>
      </c>
      <c r="V97" s="98">
        <f t="shared" si="3"/>
        <v>116870.22867626841</v>
      </c>
      <c r="W97" s="98">
        <f t="shared" si="3"/>
        <v>0</v>
      </c>
      <c r="X97" s="98">
        <f t="shared" si="3"/>
        <v>81.027827344393316</v>
      </c>
      <c r="Y97" s="98">
        <f t="shared" si="3"/>
        <v>415.95051637178602</v>
      </c>
      <c r="Z97" s="98">
        <f t="shared" si="3"/>
        <v>749.89063530572298</v>
      </c>
      <c r="AA97" s="98">
        <f t="shared" si="3"/>
        <v>8626.6029397995353</v>
      </c>
      <c r="AB97" s="98">
        <f t="shared" si="3"/>
        <v>0</v>
      </c>
      <c r="AC97" s="98">
        <f t="shared" si="3"/>
        <v>44043.328363451088</v>
      </c>
      <c r="AD97" s="98">
        <f t="shared" si="3"/>
        <v>78566.994782195907</v>
      </c>
      <c r="AE97" s="98">
        <f t="shared" si="3"/>
        <v>42985.396488583436</v>
      </c>
      <c r="AF97" s="98">
        <f t="shared" si="3"/>
        <v>136631.95508422991</v>
      </c>
      <c r="AG97" s="98">
        <f t="shared" si="3"/>
        <v>4076937.9370409413</v>
      </c>
      <c r="AH97" s="98">
        <f t="shared" si="3"/>
        <v>-207.30426967831821</v>
      </c>
      <c r="AI97" s="98">
        <f t="shared" si="3"/>
        <v>0</v>
      </c>
      <c r="AJ97" s="98">
        <f t="shared" si="3"/>
        <v>-13515.79021801598</v>
      </c>
      <c r="AK97" s="98">
        <f t="shared" si="3"/>
        <v>0</v>
      </c>
      <c r="AL97" s="98">
        <f t="shared" si="3"/>
        <v>-2658.9033652681555</v>
      </c>
      <c r="AM97" s="98">
        <f t="shared" si="3"/>
        <v>0</v>
      </c>
      <c r="AN97" s="98">
        <f t="shared" si="3"/>
        <v>-58101.488593952025</v>
      </c>
      <c r="AO97" s="98">
        <f t="shared" si="3"/>
        <v>0</v>
      </c>
    </row>
    <row r="98" spans="5:41" x14ac:dyDescent="0.3">
      <c r="E98" s="28"/>
      <c r="F98" s="23" t="s">
        <v>159</v>
      </c>
      <c r="G98" s="85" t="s">
        <v>277</v>
      </c>
      <c r="H98" s="126">
        <f t="shared" si="0"/>
        <v>289328231.88430202</v>
      </c>
      <c r="I98" s="23"/>
      <c r="J98" s="126">
        <f t="shared" ref="J98:AO98" si="4" xml:space="preserve"> J25 * J58 * days_in_year / hundred</f>
        <v>138610055.88629326</v>
      </c>
      <c r="K98" s="126">
        <f t="shared" si="4"/>
        <v>0</v>
      </c>
      <c r="L98" s="126">
        <f t="shared" si="4"/>
        <v>0</v>
      </c>
      <c r="M98" s="126">
        <f t="shared" si="4"/>
        <v>3577519.0132858306</v>
      </c>
      <c r="N98" s="126">
        <f t="shared" si="4"/>
        <v>6810315.6139210723</v>
      </c>
      <c r="O98" s="126">
        <f t="shared" si="4"/>
        <v>7289164.2507365737</v>
      </c>
      <c r="P98" s="126">
        <f t="shared" si="4"/>
        <v>21430144.38976736</v>
      </c>
      <c r="Q98" s="126">
        <f t="shared" si="4"/>
        <v>0</v>
      </c>
      <c r="R98" s="126">
        <f t="shared" si="4"/>
        <v>0</v>
      </c>
      <c r="S98" s="126">
        <f t="shared" si="4"/>
        <v>7157754.2665445618</v>
      </c>
      <c r="T98" s="126">
        <f t="shared" si="4"/>
        <v>10496973.666982388</v>
      </c>
      <c r="U98" s="126">
        <f t="shared" si="4"/>
        <v>5626840.3394205784</v>
      </c>
      <c r="V98" s="126">
        <f t="shared" si="4"/>
        <v>5508391.4235586431</v>
      </c>
      <c r="W98" s="126">
        <f t="shared" si="4"/>
        <v>0</v>
      </c>
      <c r="X98" s="126">
        <f t="shared" si="4"/>
        <v>15618.253960642811</v>
      </c>
      <c r="Y98" s="126">
        <f t="shared" si="4"/>
        <v>68238.829028360866</v>
      </c>
      <c r="Z98" s="126">
        <f t="shared" si="4"/>
        <v>118271.97517653184</v>
      </c>
      <c r="AA98" s="126">
        <f t="shared" si="4"/>
        <v>1409757.5258647734</v>
      </c>
      <c r="AB98" s="126">
        <f t="shared" si="4"/>
        <v>0</v>
      </c>
      <c r="AC98" s="126">
        <f t="shared" si="4"/>
        <v>12372462.665070847</v>
      </c>
      <c r="AD98" s="126">
        <f t="shared" si="4"/>
        <v>21145941.527871963</v>
      </c>
      <c r="AE98" s="126">
        <f t="shared" si="4"/>
        <v>11448265.276257532</v>
      </c>
      <c r="AF98" s="126">
        <f t="shared" si="4"/>
        <v>36177492.620526031</v>
      </c>
      <c r="AG98" s="126">
        <f t="shared" si="4"/>
        <v>0</v>
      </c>
      <c r="AH98" s="126">
        <f t="shared" si="4"/>
        <v>0</v>
      </c>
      <c r="AI98" s="126">
        <f t="shared" si="4"/>
        <v>0</v>
      </c>
      <c r="AJ98" s="126">
        <f t="shared" si="4"/>
        <v>0</v>
      </c>
      <c r="AK98" s="126">
        <f t="shared" si="4"/>
        <v>0</v>
      </c>
      <c r="AL98" s="126">
        <f t="shared" si="4"/>
        <v>0</v>
      </c>
      <c r="AM98" s="126">
        <f t="shared" si="4"/>
        <v>0</v>
      </c>
      <c r="AN98" s="126">
        <f t="shared" si="4"/>
        <v>65024.360035029706</v>
      </c>
      <c r="AO98" s="126">
        <f t="shared" si="4"/>
        <v>0</v>
      </c>
    </row>
    <row r="99" spans="5:41" x14ac:dyDescent="0.3">
      <c r="E99" s="28"/>
      <c r="F99" t="s">
        <v>160</v>
      </c>
      <c r="G99" s="13" t="s">
        <v>277</v>
      </c>
      <c r="H99" s="98">
        <f t="shared" si="0"/>
        <v>82304306.484962642</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4437023.6555633545</v>
      </c>
      <c r="T99" s="98">
        <f t="shared" si="5"/>
        <v>9357875.5378450472</v>
      </c>
      <c r="U99" s="98">
        <f t="shared" si="5"/>
        <v>5199510.4488239791</v>
      </c>
      <c r="V99" s="98">
        <f t="shared" si="5"/>
        <v>5335540.7801676188</v>
      </c>
      <c r="W99" s="98">
        <f t="shared" si="5"/>
        <v>0</v>
      </c>
      <c r="X99" s="98">
        <f t="shared" si="5"/>
        <v>7825.6804628386526</v>
      </c>
      <c r="Y99" s="98">
        <f t="shared" si="5"/>
        <v>77940.409708710402</v>
      </c>
      <c r="Z99" s="98">
        <f t="shared" si="5"/>
        <v>142364.15066644055</v>
      </c>
      <c r="AA99" s="98">
        <f t="shared" si="5"/>
        <v>2710866.9858597862</v>
      </c>
      <c r="AB99" s="98">
        <f t="shared" si="5"/>
        <v>0</v>
      </c>
      <c r="AC99" s="98">
        <f t="shared" si="5"/>
        <v>8940575.9829272553</v>
      </c>
      <c r="AD99" s="98">
        <f t="shared" si="5"/>
        <v>14799099.627458632</v>
      </c>
      <c r="AE99" s="98">
        <f t="shared" si="5"/>
        <v>7733367.2225808753</v>
      </c>
      <c r="AF99" s="98">
        <f t="shared" si="5"/>
        <v>23562316.002898101</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1862375.2730653563</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166337.3583886885</v>
      </c>
      <c r="T100" s="98">
        <f t="shared" si="6"/>
        <v>350812.71093598468</v>
      </c>
      <c r="U100" s="98">
        <f t="shared" si="6"/>
        <v>194921.84403554967</v>
      </c>
      <c r="V100" s="98">
        <f t="shared" si="6"/>
        <v>200021.4170225155</v>
      </c>
      <c r="W100" s="98">
        <f t="shared" si="6"/>
        <v>0</v>
      </c>
      <c r="X100" s="98">
        <f t="shared" si="6"/>
        <v>20.790026393981762</v>
      </c>
      <c r="Y100" s="98">
        <f t="shared" si="6"/>
        <v>207.05971610985895</v>
      </c>
      <c r="Z100" s="98">
        <f t="shared" si="6"/>
        <v>378.21049095563075</v>
      </c>
      <c r="AA100" s="98">
        <f t="shared" si="6"/>
        <v>7201.8013582623753</v>
      </c>
      <c r="AB100" s="98">
        <f t="shared" si="6"/>
        <v>0</v>
      </c>
      <c r="AC100" s="98">
        <f t="shared" si="6"/>
        <v>153106.31768683155</v>
      </c>
      <c r="AD100" s="98">
        <f t="shared" si="6"/>
        <v>253432.8496695903</v>
      </c>
      <c r="AE100" s="98">
        <f t="shared" si="6"/>
        <v>132433.00890573414</v>
      </c>
      <c r="AF100" s="98">
        <f t="shared" si="6"/>
        <v>403501.90482874005</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1119658.6999426042</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153446.38936426802</v>
      </c>
      <c r="T101" s="126">
        <f t="shared" si="7"/>
        <v>229306.63135234613</v>
      </c>
      <c r="U101" s="126">
        <f t="shared" si="7"/>
        <v>123807.89550766816</v>
      </c>
      <c r="V101" s="126">
        <f t="shared" si="7"/>
        <v>121777.07337708391</v>
      </c>
      <c r="W101" s="126">
        <f t="shared" si="7"/>
        <v>0</v>
      </c>
      <c r="X101" s="126">
        <f t="shared" si="7"/>
        <v>160.0711032418964</v>
      </c>
      <c r="Y101" s="126">
        <f t="shared" si="7"/>
        <v>821.71348081043368</v>
      </c>
      <c r="Z101" s="126">
        <f t="shared" si="7"/>
        <v>1481.4147835158449</v>
      </c>
      <c r="AA101" s="126">
        <f t="shared" si="7"/>
        <v>17041.921214725095</v>
      </c>
      <c r="AB101" s="126">
        <f t="shared" si="7"/>
        <v>0</v>
      </c>
      <c r="AC101" s="126">
        <f t="shared" si="7"/>
        <v>62633.561237122776</v>
      </c>
      <c r="AD101" s="126">
        <f t="shared" si="7"/>
        <v>111729.30979010563</v>
      </c>
      <c r="AE101" s="126">
        <f t="shared" si="7"/>
        <v>61129.087271794255</v>
      </c>
      <c r="AF101" s="126">
        <f t="shared" si="7"/>
        <v>194302.88862586243</v>
      </c>
      <c r="AG101" s="126">
        <f t="shared" si="7"/>
        <v>0</v>
      </c>
      <c r="AH101" s="126">
        <f t="shared" si="7"/>
        <v>0</v>
      </c>
      <c r="AI101" s="126">
        <f t="shared" si="7"/>
        <v>0</v>
      </c>
      <c r="AJ101" s="126">
        <f t="shared" si="7"/>
        <v>7750.596864285304</v>
      </c>
      <c r="AK101" s="126">
        <f t="shared" si="7"/>
        <v>0</v>
      </c>
      <c r="AL101" s="126">
        <f t="shared" si="7"/>
        <v>332.87971496337644</v>
      </c>
      <c r="AM101" s="126">
        <f t="shared" si="7"/>
        <v>0</v>
      </c>
      <c r="AN101" s="126">
        <f t="shared" si="7"/>
        <v>33937.266254810631</v>
      </c>
      <c r="AO101" s="126">
        <f t="shared" si="7"/>
        <v>0</v>
      </c>
    </row>
    <row r="102" spans="5:41" x14ac:dyDescent="0.3">
      <c r="E102" s="28"/>
      <c r="F102" s="108" t="s">
        <v>100</v>
      </c>
      <c r="G102" s="214" t="s">
        <v>277</v>
      </c>
      <c r="H102" s="153">
        <f>SUM(H95:H101)</f>
        <v>530815766.86916006</v>
      </c>
      <c r="I102" s="54"/>
      <c r="J102" s="153">
        <f t="shared" ref="J102" si="8">SUM(J95:J101)</f>
        <v>223009018.36638051</v>
      </c>
      <c r="K102" s="153">
        <f t="shared" ref="K102:AO102" si="9">SUM(K95:K101)</f>
        <v>48812.805732399647</v>
      </c>
      <c r="L102" s="153">
        <f t="shared" si="9"/>
        <v>0</v>
      </c>
      <c r="M102" s="153">
        <f t="shared" si="9"/>
        <v>4814196.6391809955</v>
      </c>
      <c r="N102" s="153">
        <f t="shared" si="9"/>
        <v>12000984.637511604</v>
      </c>
      <c r="O102" s="153">
        <f t="shared" si="9"/>
        <v>13874514.983217755</v>
      </c>
      <c r="P102" s="153">
        <f t="shared" si="9"/>
        <v>42659282.889105409</v>
      </c>
      <c r="Q102" s="153">
        <f t="shared" si="9"/>
        <v>22133.856382226626</v>
      </c>
      <c r="R102" s="153">
        <f t="shared" si="9"/>
        <v>0</v>
      </c>
      <c r="S102" s="153">
        <f t="shared" si="9"/>
        <v>16350825.107811965</v>
      </c>
      <c r="T102" s="153">
        <f t="shared" si="9"/>
        <v>27064415.020002447</v>
      </c>
      <c r="U102" s="153">
        <f t="shared" si="9"/>
        <v>14724470.3227896</v>
      </c>
      <c r="V102" s="153">
        <f t="shared" si="9"/>
        <v>14686407.723032514</v>
      </c>
      <c r="W102" s="153">
        <f t="shared" si="9"/>
        <v>0</v>
      </c>
      <c r="X102" s="153">
        <f t="shared" si="9"/>
        <v>28256.946449185678</v>
      </c>
      <c r="Y102" s="153">
        <f t="shared" si="9"/>
        <v>170986.82496994268</v>
      </c>
      <c r="Z102" s="153">
        <f t="shared" si="9"/>
        <v>305365.05530748167</v>
      </c>
      <c r="AA102" s="153">
        <f t="shared" si="9"/>
        <v>4638028.7675027251</v>
      </c>
      <c r="AB102" s="153">
        <f t="shared" si="9"/>
        <v>0</v>
      </c>
      <c r="AC102" s="153">
        <f t="shared" si="9"/>
        <v>23632605.781535804</v>
      </c>
      <c r="AD102" s="153">
        <f t="shared" si="9"/>
        <v>40063130.059378587</v>
      </c>
      <c r="AE102" s="153">
        <f t="shared" si="9"/>
        <v>21428487.387440443</v>
      </c>
      <c r="AF102" s="153">
        <f t="shared" si="9"/>
        <v>66864141.761541754</v>
      </c>
      <c r="AG102" s="153">
        <f t="shared" si="9"/>
        <v>7123439.021855073</v>
      </c>
      <c r="AH102" s="153">
        <f t="shared" si="9"/>
        <v>-9852.4423796752835</v>
      </c>
      <c r="AI102" s="153">
        <f t="shared" si="9"/>
        <v>0</v>
      </c>
      <c r="AJ102" s="153">
        <f t="shared" si="9"/>
        <v>-327814.38234512921</v>
      </c>
      <c r="AK102" s="153">
        <f t="shared" si="9"/>
        <v>0</v>
      </c>
      <c r="AL102" s="153">
        <f t="shared" si="9"/>
        <v>-54262.89961401093</v>
      </c>
      <c r="AM102" s="153">
        <f t="shared" si="9"/>
        <v>0</v>
      </c>
      <c r="AN102" s="153">
        <f t="shared" si="9"/>
        <v>-2301807.3636296056</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545184.26186545508</v>
      </c>
      <c r="I105" s="23"/>
      <c r="J105" s="126">
        <f t="shared" ref="J105:AO105" si="11">J33 * thousand * J64 / hundred</f>
        <v>448672.17600394017</v>
      </c>
      <c r="K105" s="126">
        <f t="shared" si="11"/>
        <v>0</v>
      </c>
      <c r="L105" s="126">
        <f t="shared" si="11"/>
        <v>0</v>
      </c>
      <c r="M105" s="126">
        <f t="shared" si="11"/>
        <v>1151.4572550676939</v>
      </c>
      <c r="N105" s="126">
        <f t="shared" si="11"/>
        <v>4832.9761780416711</v>
      </c>
      <c r="O105" s="126">
        <f t="shared" si="11"/>
        <v>6131.5493377605662</v>
      </c>
      <c r="P105" s="126">
        <f t="shared" si="11"/>
        <v>19766.222847450364</v>
      </c>
      <c r="Q105" s="126">
        <f t="shared" si="11"/>
        <v>0</v>
      </c>
      <c r="R105" s="126">
        <f t="shared" si="11"/>
        <v>0</v>
      </c>
      <c r="S105" s="126">
        <f t="shared" si="11"/>
        <v>15672.218259186118</v>
      </c>
      <c r="T105" s="126">
        <f t="shared" si="11"/>
        <v>23420.189876879238</v>
      </c>
      <c r="U105" s="126">
        <f t="shared" si="11"/>
        <v>12645.096236187614</v>
      </c>
      <c r="V105" s="126">
        <f t="shared" si="11"/>
        <v>12437.67859796254</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514.22184178330838</v>
      </c>
      <c r="AH105" s="126">
        <f t="shared" si="11"/>
        <v>-59.524568804083039</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265200.76267059089</v>
      </c>
      <c r="J106" s="98">
        <f t="shared" ref="J106:AO106" si="12">J34 * thousand * J65 / hundred</f>
        <v>201003.96453844011</v>
      </c>
      <c r="K106" s="98">
        <f t="shared" si="12"/>
        <v>0</v>
      </c>
      <c r="L106" s="98">
        <f t="shared" si="12"/>
        <v>0</v>
      </c>
      <c r="M106" s="98">
        <f t="shared" si="12"/>
        <v>782.0488834679079</v>
      </c>
      <c r="N106" s="98">
        <f t="shared" si="12"/>
        <v>3282.469763623385</v>
      </c>
      <c r="O106" s="98">
        <f t="shared" si="12"/>
        <v>4164.4371012644615</v>
      </c>
      <c r="P106" s="98">
        <f t="shared" si="12"/>
        <v>13424.860054677085</v>
      </c>
      <c r="Q106" s="98">
        <f t="shared" si="12"/>
        <v>0</v>
      </c>
      <c r="R106" s="98">
        <f t="shared" si="12"/>
        <v>0</v>
      </c>
      <c r="S106" s="98">
        <f t="shared" si="12"/>
        <v>9457.6570716389397</v>
      </c>
      <c r="T106" s="98">
        <f t="shared" si="12"/>
        <v>14133.297580791635</v>
      </c>
      <c r="U106" s="98">
        <f t="shared" si="12"/>
        <v>7630.8906538891788</v>
      </c>
      <c r="V106" s="98">
        <f t="shared" si="12"/>
        <v>7505.7210792635706</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3866.5114757148199</v>
      </c>
      <c r="AH106" s="98">
        <f t="shared" si="12"/>
        <v>-51.095532180200962</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40366.040829434452</v>
      </c>
      <c r="J107" s="98">
        <f t="shared" ref="J107:AO107" si="13">J35 * thousand * J66 / hundred</f>
        <v>29214.161303846584</v>
      </c>
      <c r="K107" s="98">
        <f t="shared" si="13"/>
        <v>0</v>
      </c>
      <c r="L107" s="98">
        <f t="shared" si="13"/>
        <v>0</v>
      </c>
      <c r="M107" s="98">
        <f t="shared" si="13"/>
        <v>72.8691916699171</v>
      </c>
      <c r="N107" s="98">
        <f t="shared" si="13"/>
        <v>305.8516205477012</v>
      </c>
      <c r="O107" s="98">
        <f t="shared" si="13"/>
        <v>388.03094249517818</v>
      </c>
      <c r="P107" s="98">
        <f t="shared" si="13"/>
        <v>1250.8920109035896</v>
      </c>
      <c r="Q107" s="98">
        <f t="shared" si="13"/>
        <v>0</v>
      </c>
      <c r="R107" s="98">
        <f t="shared" si="13"/>
        <v>0</v>
      </c>
      <c r="S107" s="98">
        <f t="shared" si="13"/>
        <v>1087.8387546269494</v>
      </c>
      <c r="T107" s="98">
        <f t="shared" si="13"/>
        <v>1625.6403380458069</v>
      </c>
      <c r="U107" s="98">
        <f t="shared" si="13"/>
        <v>877.72040397978844</v>
      </c>
      <c r="V107" s="98">
        <f t="shared" si="13"/>
        <v>863.32314754021729</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4682.1961080412711</v>
      </c>
      <c r="AH107" s="98">
        <f t="shared" si="13"/>
        <v>-2.4829922625499652</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1416047.509039124</v>
      </c>
      <c r="I108" s="23"/>
      <c r="J108" s="126">
        <f t="shared" ref="J108:AO108" si="14" xml:space="preserve"> J36 * J67 * days_in_year / hundred</f>
        <v>1228403.779456574</v>
      </c>
      <c r="K108" s="126">
        <f t="shared" si="14"/>
        <v>0</v>
      </c>
      <c r="L108" s="126">
        <f t="shared" si="14"/>
        <v>0</v>
      </c>
      <c r="M108" s="126">
        <f t="shared" si="14"/>
        <v>6623.9907993384022</v>
      </c>
      <c r="N108" s="126">
        <f t="shared" si="14"/>
        <v>12590.404348544411</v>
      </c>
      <c r="O108" s="126">
        <f t="shared" si="14"/>
        <v>13467.196447914848</v>
      </c>
      <c r="P108" s="126">
        <f t="shared" si="14"/>
        <v>39578.480168920498</v>
      </c>
      <c r="Q108" s="126">
        <f t="shared" si="14"/>
        <v>0</v>
      </c>
      <c r="R108" s="126">
        <f t="shared" si="14"/>
        <v>0</v>
      </c>
      <c r="S108" s="126">
        <f t="shared" si="14"/>
        <v>28687.819651454265</v>
      </c>
      <c r="T108" s="126">
        <f t="shared" si="14"/>
        <v>42069.474640332672</v>
      </c>
      <c r="U108" s="126">
        <f t="shared" si="14"/>
        <v>22550.75668849831</v>
      </c>
      <c r="V108" s="126">
        <f t="shared" si="14"/>
        <v>22075.606837546955</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183343.46586239422</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33436.126297053459</v>
      </c>
      <c r="T109" s="98">
        <f t="shared" si="15"/>
        <v>70518.24210203976</v>
      </c>
      <c r="U109" s="98">
        <f t="shared" si="15"/>
        <v>39182.006125152002</v>
      </c>
      <c r="V109" s="98">
        <f t="shared" si="15"/>
        <v>40207.091338149017</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895.26685963055081</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163.26873525255735</v>
      </c>
      <c r="T110" s="98">
        <f t="shared" si="16"/>
        <v>344.34085150731966</v>
      </c>
      <c r="U110" s="98">
        <f t="shared" si="16"/>
        <v>191.32588888669412</v>
      </c>
      <c r="V110" s="98">
        <f t="shared" si="16"/>
        <v>196.33138398397969</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4405.2344713104103</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1075.8020923650402</v>
      </c>
      <c r="T111" s="126">
        <f t="shared" si="17"/>
        <v>1607.65303650395</v>
      </c>
      <c r="U111" s="126">
        <f t="shared" si="17"/>
        <v>868.0086484294776</v>
      </c>
      <c r="V111" s="126">
        <f t="shared" si="17"/>
        <v>853.77069401194274</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2455442.5415979396</v>
      </c>
      <c r="I112" s="108"/>
      <c r="J112" s="153">
        <f t="shared" ref="J112" si="18">SUM(J105:J111)</f>
        <v>1907294.0813028009</v>
      </c>
      <c r="K112" s="153">
        <f t="shared" ref="K112:AO112" si="19">SUM(K105:K111)</f>
        <v>0</v>
      </c>
      <c r="L112" s="153">
        <f t="shared" si="19"/>
        <v>0</v>
      </c>
      <c r="M112" s="153">
        <f t="shared" si="19"/>
        <v>8630.3661295439215</v>
      </c>
      <c r="N112" s="153">
        <f t="shared" si="19"/>
        <v>21011.701910757169</v>
      </c>
      <c r="O112" s="153">
        <f t="shared" si="19"/>
        <v>24151.213829435052</v>
      </c>
      <c r="P112" s="153">
        <f t="shared" si="19"/>
        <v>74020.455081951543</v>
      </c>
      <c r="Q112" s="153">
        <f t="shared" si="19"/>
        <v>0</v>
      </c>
      <c r="R112" s="153">
        <f t="shared" si="19"/>
        <v>0</v>
      </c>
      <c r="S112" s="153">
        <f t="shared" si="19"/>
        <v>89580.730861577322</v>
      </c>
      <c r="T112" s="153">
        <f t="shared" si="19"/>
        <v>153718.83842610038</v>
      </c>
      <c r="U112" s="153">
        <f t="shared" si="19"/>
        <v>83945.804645023061</v>
      </c>
      <c r="V112" s="153">
        <f t="shared" si="19"/>
        <v>84139.523078458209</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9062.9294255393997</v>
      </c>
      <c r="AH112" s="153">
        <f t="shared" si="19"/>
        <v>-113.10309324683396</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1468505.7959914694</v>
      </c>
      <c r="I115" s="23"/>
      <c r="J115" s="126">
        <f t="shared" ref="J115:AO115" si="21">J44 * thousand * J73 / hundred</f>
        <v>732552.56627457356</v>
      </c>
      <c r="K115" s="126">
        <f t="shared" si="21"/>
        <v>0</v>
      </c>
      <c r="L115" s="126">
        <f t="shared" si="21"/>
        <v>0</v>
      </c>
      <c r="M115" s="126">
        <f t="shared" si="21"/>
        <v>4765.0545861748396</v>
      </c>
      <c r="N115" s="126">
        <f t="shared" si="21"/>
        <v>20000.217290477987</v>
      </c>
      <c r="O115" s="126">
        <f t="shared" si="21"/>
        <v>25374.078945323607</v>
      </c>
      <c r="P115" s="126">
        <f t="shared" si="21"/>
        <v>81798.199990550245</v>
      </c>
      <c r="Q115" s="126">
        <f t="shared" si="21"/>
        <v>0</v>
      </c>
      <c r="R115" s="126">
        <f t="shared" si="21"/>
        <v>0</v>
      </c>
      <c r="S115" s="126">
        <f t="shared" si="21"/>
        <v>112439.4814809705</v>
      </c>
      <c r="T115" s="126">
        <f t="shared" si="21"/>
        <v>168026.88441367645</v>
      </c>
      <c r="U115" s="126">
        <f t="shared" si="21"/>
        <v>90721.558400995811</v>
      </c>
      <c r="V115" s="126">
        <f t="shared" si="21"/>
        <v>89233.451784157136</v>
      </c>
      <c r="W115" s="126">
        <f t="shared" si="21"/>
        <v>0</v>
      </c>
      <c r="X115" s="126">
        <f t="shared" si="21"/>
        <v>173.66633785902545</v>
      </c>
      <c r="Y115" s="126">
        <f t="shared" si="21"/>
        <v>891.50363864294161</v>
      </c>
      <c r="Z115" s="126">
        <f t="shared" si="21"/>
        <v>1607.2350042757773</v>
      </c>
      <c r="AA115" s="126">
        <f t="shared" si="21"/>
        <v>18489.333724219028</v>
      </c>
      <c r="AB115" s="126">
        <f t="shared" si="21"/>
        <v>0</v>
      </c>
      <c r="AC115" s="126">
        <f t="shared" si="21"/>
        <v>17809.11716474461</v>
      </c>
      <c r="AD115" s="126">
        <f t="shared" si="21"/>
        <v>31768.916368253515</v>
      </c>
      <c r="AE115" s="126">
        <f t="shared" si="21"/>
        <v>17381.337670961602</v>
      </c>
      <c r="AF115" s="126">
        <f t="shared" si="21"/>
        <v>55247.743232830224</v>
      </c>
      <c r="AG115" s="126">
        <f t="shared" si="21"/>
        <v>426.11754875044841</v>
      </c>
      <c r="AH115" s="126">
        <f t="shared" si="21"/>
        <v>0</v>
      </c>
      <c r="AI115" s="126">
        <f t="shared" si="21"/>
        <v>0</v>
      </c>
      <c r="AJ115" s="126">
        <f t="shared" si="21"/>
        <v>-101.09967931335881</v>
      </c>
      <c r="AK115" s="126">
        <f t="shared" si="21"/>
        <v>0</v>
      </c>
      <c r="AL115" s="126">
        <f t="shared" si="21"/>
        <v>0</v>
      </c>
      <c r="AM115" s="126">
        <f t="shared" si="21"/>
        <v>0</v>
      </c>
      <c r="AN115" s="126">
        <f t="shared" si="21"/>
        <v>-99.568186654720009</v>
      </c>
      <c r="AO115" s="126">
        <f t="shared" si="21"/>
        <v>0</v>
      </c>
    </row>
    <row r="116" spans="3:43" x14ac:dyDescent="0.3">
      <c r="C116" s="88"/>
      <c r="F116" t="s">
        <v>157</v>
      </c>
      <c r="G116" s="13" t="s">
        <v>277</v>
      </c>
      <c r="H116" s="98">
        <f t="shared" si="20"/>
        <v>777854.92599568272</v>
      </c>
      <c r="J116" s="98">
        <f t="shared" ref="J116:AO116" si="22">J45 * thousand * J74 / hundred</f>
        <v>328248.53777299542</v>
      </c>
      <c r="K116" s="98">
        <f t="shared" si="22"/>
        <v>0</v>
      </c>
      <c r="L116" s="98">
        <f t="shared" si="22"/>
        <v>0</v>
      </c>
      <c r="M116" s="98">
        <f t="shared" si="22"/>
        <v>3146.4302711722266</v>
      </c>
      <c r="N116" s="98">
        <f t="shared" si="22"/>
        <v>13206.415157417698</v>
      </c>
      <c r="O116" s="98">
        <f t="shared" si="22"/>
        <v>16754.849005994292</v>
      </c>
      <c r="P116" s="98">
        <f t="shared" si="22"/>
        <v>54012.462590543677</v>
      </c>
      <c r="Q116" s="98">
        <f t="shared" si="22"/>
        <v>0</v>
      </c>
      <c r="R116" s="98">
        <f t="shared" si="22"/>
        <v>0</v>
      </c>
      <c r="S116" s="98">
        <f t="shared" si="22"/>
        <v>65064.642470227962</v>
      </c>
      <c r="T116" s="98">
        <f t="shared" si="22"/>
        <v>97231.052791829497</v>
      </c>
      <c r="U116" s="98">
        <f t="shared" si="22"/>
        <v>52497.269499608075</v>
      </c>
      <c r="V116" s="98">
        <f t="shared" si="22"/>
        <v>51636.15627045666</v>
      </c>
      <c r="W116" s="98">
        <f t="shared" si="22"/>
        <v>0</v>
      </c>
      <c r="X116" s="98">
        <f t="shared" si="22"/>
        <v>113.82300241749367</v>
      </c>
      <c r="Y116" s="98">
        <f t="shared" si="22"/>
        <v>584.30218583195835</v>
      </c>
      <c r="Z116" s="98">
        <f t="shared" si="22"/>
        <v>1053.4011140700452</v>
      </c>
      <c r="AA116" s="98">
        <f t="shared" si="22"/>
        <v>12118.131257526591</v>
      </c>
      <c r="AB116" s="98">
        <f t="shared" si="22"/>
        <v>0</v>
      </c>
      <c r="AC116" s="98">
        <f t="shared" si="22"/>
        <v>11331.081434361746</v>
      </c>
      <c r="AD116" s="98">
        <f t="shared" si="22"/>
        <v>20213.027693631357</v>
      </c>
      <c r="AE116" s="98">
        <f t="shared" si="22"/>
        <v>11058.905995502768</v>
      </c>
      <c r="AF116" s="98">
        <f t="shared" si="22"/>
        <v>35151.471678516784</v>
      </c>
      <c r="AG116" s="98">
        <f t="shared" si="22"/>
        <v>4519.8289508816079</v>
      </c>
      <c r="AH116" s="98">
        <f t="shared" si="22"/>
        <v>0</v>
      </c>
      <c r="AI116" s="98">
        <f t="shared" si="22"/>
        <v>0</v>
      </c>
      <c r="AJ116" s="98">
        <f t="shared" si="22"/>
        <v>-86.752991117774968</v>
      </c>
      <c r="AK116" s="98">
        <f t="shared" si="22"/>
        <v>0</v>
      </c>
      <c r="AL116" s="98">
        <f t="shared" si="22"/>
        <v>0</v>
      </c>
      <c r="AM116" s="98">
        <f t="shared" si="22"/>
        <v>0</v>
      </c>
      <c r="AN116" s="98">
        <f t="shared" si="22"/>
        <v>-0.11015618523591117</v>
      </c>
      <c r="AO116" s="98">
        <f t="shared" si="22"/>
        <v>0</v>
      </c>
    </row>
    <row r="117" spans="3:43" x14ac:dyDescent="0.3">
      <c r="C117" s="88"/>
      <c r="F117" t="s">
        <v>158</v>
      </c>
      <c r="G117" s="13" t="s">
        <v>277</v>
      </c>
      <c r="H117" s="98">
        <f t="shared" si="20"/>
        <v>92706.909130823158</v>
      </c>
      <c r="J117" s="98">
        <f t="shared" ref="J117:AO117" si="23">J46 * thousand * J75 / hundred</f>
        <v>47517.293764320922</v>
      </c>
      <c r="K117" s="98">
        <f t="shared" si="23"/>
        <v>0</v>
      </c>
      <c r="L117" s="98">
        <f t="shared" si="23"/>
        <v>0</v>
      </c>
      <c r="M117" s="98">
        <f t="shared" si="23"/>
        <v>279.29762030824497</v>
      </c>
      <c r="N117" s="98">
        <f t="shared" si="23"/>
        <v>1172.2873251201311</v>
      </c>
      <c r="O117" s="98">
        <f t="shared" si="23"/>
        <v>1487.2693982361006</v>
      </c>
      <c r="P117" s="98">
        <f t="shared" si="23"/>
        <v>4794.4975633948206</v>
      </c>
      <c r="Q117" s="98">
        <f t="shared" si="23"/>
        <v>0</v>
      </c>
      <c r="R117" s="98">
        <f t="shared" si="23"/>
        <v>0</v>
      </c>
      <c r="S117" s="98">
        <f t="shared" si="23"/>
        <v>6468.2585843460811</v>
      </c>
      <c r="T117" s="98">
        <f t="shared" si="23"/>
        <v>9666.0116463951199</v>
      </c>
      <c r="U117" s="98">
        <f t="shared" si="23"/>
        <v>5218.9007916388209</v>
      </c>
      <c r="V117" s="98">
        <f t="shared" si="23"/>
        <v>5133.2951105025368</v>
      </c>
      <c r="W117" s="98">
        <f t="shared" si="23"/>
        <v>0</v>
      </c>
      <c r="X117" s="98">
        <f t="shared" si="23"/>
        <v>8.2211694982062404</v>
      </c>
      <c r="Y117" s="98">
        <f t="shared" si="23"/>
        <v>42.202781563233913</v>
      </c>
      <c r="Z117" s="98">
        <f t="shared" si="23"/>
        <v>76.084701022067989</v>
      </c>
      <c r="AA117" s="98">
        <f t="shared" si="23"/>
        <v>875.26430469844695</v>
      </c>
      <c r="AB117" s="98">
        <f t="shared" si="23"/>
        <v>0</v>
      </c>
      <c r="AC117" s="98">
        <f t="shared" si="23"/>
        <v>605.21697903333563</v>
      </c>
      <c r="AD117" s="98">
        <f t="shared" si="23"/>
        <v>1079.6204783030753</v>
      </c>
      <c r="AE117" s="98">
        <f t="shared" si="23"/>
        <v>590.67951428846402</v>
      </c>
      <c r="AF117" s="98">
        <f t="shared" si="23"/>
        <v>1877.5143062102718</v>
      </c>
      <c r="AG117" s="98">
        <f t="shared" si="23"/>
        <v>5834.2619994805646</v>
      </c>
      <c r="AH117" s="98">
        <f t="shared" si="23"/>
        <v>0</v>
      </c>
      <c r="AI117" s="98">
        <f t="shared" si="23"/>
        <v>0</v>
      </c>
      <c r="AJ117" s="98">
        <f t="shared" si="23"/>
        <v>-19.268907537301988</v>
      </c>
      <c r="AK117" s="98">
        <f t="shared" si="23"/>
        <v>0</v>
      </c>
      <c r="AL117" s="98">
        <f t="shared" si="23"/>
        <v>0</v>
      </c>
      <c r="AM117" s="98">
        <f t="shared" si="23"/>
        <v>0</v>
      </c>
      <c r="AN117" s="98">
        <f t="shared" si="23"/>
        <v>0</v>
      </c>
      <c r="AO117" s="98">
        <f t="shared" si="23"/>
        <v>0</v>
      </c>
    </row>
    <row r="118" spans="3:43" x14ac:dyDescent="0.3">
      <c r="C118" s="88"/>
      <c r="F118" s="23" t="s">
        <v>159</v>
      </c>
      <c r="G118" s="85" t="s">
        <v>277</v>
      </c>
      <c r="H118" s="126">
        <f t="shared" si="20"/>
        <v>3865488.6877043666</v>
      </c>
      <c r="I118" s="23"/>
      <c r="J118" s="126">
        <f t="shared" ref="J118:AO118" si="24" xml:space="preserve"> J47 * J76 * days_in_year / hundred</f>
        <v>2045515.6821426845</v>
      </c>
      <c r="K118" s="126">
        <f t="shared" si="24"/>
        <v>0</v>
      </c>
      <c r="L118" s="126">
        <f t="shared" si="24"/>
        <v>0</v>
      </c>
      <c r="M118" s="126">
        <f t="shared" si="24"/>
        <v>17132.070498886747</v>
      </c>
      <c r="N118" s="126">
        <f t="shared" si="24"/>
        <v>32527.777016689754</v>
      </c>
      <c r="O118" s="126">
        <f t="shared" si="24"/>
        <v>34782.536639474638</v>
      </c>
      <c r="P118" s="126">
        <f t="shared" si="24"/>
        <v>102184.48498290354</v>
      </c>
      <c r="Q118" s="126">
        <f t="shared" si="24"/>
        <v>0</v>
      </c>
      <c r="R118" s="126">
        <f t="shared" si="24"/>
        <v>0</v>
      </c>
      <c r="S118" s="126">
        <f t="shared" si="24"/>
        <v>160034.25699836205</v>
      </c>
      <c r="T118" s="126">
        <f t="shared" si="24"/>
        <v>234668.34855799933</v>
      </c>
      <c r="U118" s="126">
        <f t="shared" si="24"/>
        <v>125788.31332027039</v>
      </c>
      <c r="V118" s="126">
        <f t="shared" si="24"/>
        <v>123137.07047364907</v>
      </c>
      <c r="W118" s="126">
        <f t="shared" si="24"/>
        <v>0</v>
      </c>
      <c r="X118" s="126">
        <f t="shared" si="24"/>
        <v>760.8210005284875</v>
      </c>
      <c r="Y118" s="126">
        <f t="shared" si="24"/>
        <v>3324.0725621134425</v>
      </c>
      <c r="Z118" s="126">
        <f t="shared" si="24"/>
        <v>5761.202526676625</v>
      </c>
      <c r="AA118" s="126">
        <f t="shared" si="24"/>
        <v>68671.280496646577</v>
      </c>
      <c r="AB118" s="126">
        <f t="shared" si="24"/>
        <v>0</v>
      </c>
      <c r="AC118" s="126">
        <f t="shared" si="24"/>
        <v>138935.89478672366</v>
      </c>
      <c r="AD118" s="126">
        <f t="shared" si="24"/>
        <v>237456.35282407067</v>
      </c>
      <c r="AE118" s="126">
        <f t="shared" si="24"/>
        <v>128557.10418128224</v>
      </c>
      <c r="AF118" s="126">
        <f t="shared" si="24"/>
        <v>406251.41869540507</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2329085.8756263987</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195383.4527196234</v>
      </c>
      <c r="T119" s="98">
        <f t="shared" si="25"/>
        <v>412072.1850135203</v>
      </c>
      <c r="U119" s="98">
        <f t="shared" si="25"/>
        <v>228959.40675664542</v>
      </c>
      <c r="V119" s="98">
        <f t="shared" si="25"/>
        <v>234949.47529711618</v>
      </c>
      <c r="W119" s="98">
        <f t="shared" si="25"/>
        <v>0</v>
      </c>
      <c r="X119" s="98">
        <f t="shared" si="25"/>
        <v>568.10811973454338</v>
      </c>
      <c r="Y119" s="98">
        <f t="shared" si="25"/>
        <v>5658.1123930651765</v>
      </c>
      <c r="Z119" s="98">
        <f t="shared" si="25"/>
        <v>10334.977301562267</v>
      </c>
      <c r="AA119" s="98">
        <f t="shared" si="25"/>
        <v>196796.37489678641</v>
      </c>
      <c r="AB119" s="98">
        <f t="shared" si="25"/>
        <v>0</v>
      </c>
      <c r="AC119" s="98">
        <f t="shared" si="25"/>
        <v>169658.45148249588</v>
      </c>
      <c r="AD119" s="98">
        <f t="shared" si="25"/>
        <v>280831.16019866872</v>
      </c>
      <c r="AE119" s="98">
        <f t="shared" si="25"/>
        <v>146750.17697226553</v>
      </c>
      <c r="AF119" s="98">
        <f t="shared" si="25"/>
        <v>447123.99447491503</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23931.655430373405</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1646.9341940843237</v>
      </c>
      <c r="T120" s="98">
        <f t="shared" si="26"/>
        <v>3473.4557224950058</v>
      </c>
      <c r="U120" s="98">
        <f t="shared" si="26"/>
        <v>1929.9539996659521</v>
      </c>
      <c r="V120" s="98">
        <f t="shared" si="26"/>
        <v>1980.4457305003277</v>
      </c>
      <c r="W120" s="98">
        <f t="shared" si="26"/>
        <v>0</v>
      </c>
      <c r="X120" s="98">
        <f t="shared" si="26"/>
        <v>0</v>
      </c>
      <c r="Y120" s="98">
        <f t="shared" si="26"/>
        <v>0</v>
      </c>
      <c r="Z120" s="98">
        <f t="shared" si="26"/>
        <v>0</v>
      </c>
      <c r="AA120" s="98">
        <f t="shared" si="26"/>
        <v>0</v>
      </c>
      <c r="AB120" s="98">
        <f t="shared" si="26"/>
        <v>0</v>
      </c>
      <c r="AC120" s="98">
        <f t="shared" si="26"/>
        <v>2420.6678318795343</v>
      </c>
      <c r="AD120" s="98">
        <f t="shared" si="26"/>
        <v>4006.8676198689818</v>
      </c>
      <c r="AE120" s="98">
        <f t="shared" si="26"/>
        <v>2093.8151304301064</v>
      </c>
      <c r="AF120" s="98">
        <f t="shared" si="26"/>
        <v>6379.5152014491732</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12273.609870676079</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2308.013386106586</v>
      </c>
      <c r="T121" s="126">
        <f t="shared" si="27"/>
        <v>3449.0402600992338</v>
      </c>
      <c r="U121" s="126">
        <f t="shared" si="27"/>
        <v>1862.2157309875695</v>
      </c>
      <c r="V121" s="126">
        <f t="shared" si="27"/>
        <v>1831.669787993349</v>
      </c>
      <c r="W121" s="126">
        <f t="shared" si="27"/>
        <v>0</v>
      </c>
      <c r="X121" s="126">
        <f t="shared" si="27"/>
        <v>15.089101456152502</v>
      </c>
      <c r="Y121" s="126">
        <f t="shared" si="27"/>
        <v>77.458815668308674</v>
      </c>
      <c r="Z121" s="126">
        <f t="shared" si="27"/>
        <v>139.6455544717214</v>
      </c>
      <c r="AA121" s="126">
        <f t="shared" si="27"/>
        <v>1606.4565871589489</v>
      </c>
      <c r="AB121" s="126">
        <f t="shared" si="27"/>
        <v>0</v>
      </c>
      <c r="AC121" s="126">
        <f t="shared" si="27"/>
        <v>140.96250204924195</v>
      </c>
      <c r="AD121" s="126">
        <f t="shared" si="27"/>
        <v>251.45693058425957</v>
      </c>
      <c r="AE121" s="126">
        <f t="shared" si="27"/>
        <v>137.57654713574493</v>
      </c>
      <c r="AF121" s="126">
        <f t="shared" si="27"/>
        <v>437.29624813131505</v>
      </c>
      <c r="AG121" s="126">
        <f t="shared" si="27"/>
        <v>0</v>
      </c>
      <c r="AH121" s="126">
        <f t="shared" si="27"/>
        <v>0</v>
      </c>
      <c r="AI121" s="126">
        <f t="shared" si="27"/>
        <v>0</v>
      </c>
      <c r="AJ121" s="126">
        <f t="shared" si="27"/>
        <v>13.476914059431305</v>
      </c>
      <c r="AK121" s="126">
        <f t="shared" si="27"/>
        <v>0</v>
      </c>
      <c r="AL121" s="126">
        <f t="shared" si="27"/>
        <v>0</v>
      </c>
      <c r="AM121" s="126">
        <f t="shared" si="27"/>
        <v>0</v>
      </c>
      <c r="AN121" s="126">
        <f t="shared" si="27"/>
        <v>3.2515047742169259</v>
      </c>
      <c r="AO121" s="126">
        <f t="shared" si="27"/>
        <v>0</v>
      </c>
    </row>
    <row r="122" spans="3:43" x14ac:dyDescent="0.3">
      <c r="C122" s="88"/>
      <c r="F122" s="108" t="s">
        <v>100</v>
      </c>
      <c r="G122" s="214" t="s">
        <v>277</v>
      </c>
      <c r="H122" s="153">
        <f>SUM(H115:H121)</f>
        <v>8569847.4597497899</v>
      </c>
      <c r="I122" s="108"/>
      <c r="J122" s="153">
        <f t="shared" ref="J122" si="28">SUM(J115:J121)</f>
        <v>3153834.0799545744</v>
      </c>
      <c r="K122" s="153">
        <f t="shared" ref="K122:AO122" si="29">SUM(K115:K121)</f>
        <v>0</v>
      </c>
      <c r="L122" s="153">
        <f t="shared" si="29"/>
        <v>0</v>
      </c>
      <c r="M122" s="153">
        <f t="shared" si="29"/>
        <v>25322.852976542061</v>
      </c>
      <c r="N122" s="153">
        <f t="shared" si="29"/>
        <v>66906.696789705573</v>
      </c>
      <c r="O122" s="153">
        <f t="shared" si="29"/>
        <v>78398.733989028638</v>
      </c>
      <c r="P122" s="153">
        <f t="shared" si="29"/>
        <v>242789.64512739232</v>
      </c>
      <c r="Q122" s="153">
        <f t="shared" si="29"/>
        <v>0</v>
      </c>
      <c r="R122" s="153">
        <f t="shared" si="29"/>
        <v>0</v>
      </c>
      <c r="S122" s="153">
        <f t="shared" si="29"/>
        <v>543345.03983372089</v>
      </c>
      <c r="T122" s="153">
        <f t="shared" si="29"/>
        <v>928586.97840601497</v>
      </c>
      <c r="U122" s="153">
        <f t="shared" si="29"/>
        <v>506977.61849981203</v>
      </c>
      <c r="V122" s="153">
        <f t="shared" si="29"/>
        <v>507901.5644543753</v>
      </c>
      <c r="W122" s="153">
        <f t="shared" si="29"/>
        <v>0</v>
      </c>
      <c r="X122" s="153">
        <f t="shared" si="29"/>
        <v>1639.7287314939088</v>
      </c>
      <c r="Y122" s="153">
        <f t="shared" si="29"/>
        <v>10577.652376885062</v>
      </c>
      <c r="Z122" s="153">
        <f t="shared" si="29"/>
        <v>18972.546202078502</v>
      </c>
      <c r="AA122" s="153">
        <f t="shared" si="29"/>
        <v>298556.84126703604</v>
      </c>
      <c r="AB122" s="153">
        <f t="shared" si="29"/>
        <v>0</v>
      </c>
      <c r="AC122" s="153">
        <f t="shared" si="29"/>
        <v>340901.39218128799</v>
      </c>
      <c r="AD122" s="153">
        <f t="shared" si="29"/>
        <v>575607.40211338049</v>
      </c>
      <c r="AE122" s="153">
        <f t="shared" si="29"/>
        <v>306569.59601186647</v>
      </c>
      <c r="AF122" s="153">
        <f t="shared" si="29"/>
        <v>952468.95383745793</v>
      </c>
      <c r="AG122" s="153">
        <f t="shared" si="29"/>
        <v>10780.208499112621</v>
      </c>
      <c r="AH122" s="153">
        <f t="shared" si="29"/>
        <v>0</v>
      </c>
      <c r="AI122" s="153">
        <f t="shared" si="29"/>
        <v>0</v>
      </c>
      <c r="AJ122" s="153">
        <f t="shared" si="29"/>
        <v>-193.64466390900449</v>
      </c>
      <c r="AK122" s="153">
        <f t="shared" si="29"/>
        <v>0</v>
      </c>
      <c r="AL122" s="153">
        <f t="shared" si="29"/>
        <v>0</v>
      </c>
      <c r="AM122" s="153">
        <f t="shared" si="29"/>
        <v>0</v>
      </c>
      <c r="AN122" s="153">
        <f t="shared" si="29"/>
        <v>-96.426838065738991</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541858875.63598502</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293286107.90004432</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866219.49710479996</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1454.0526704114131</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247705094.18616545</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-16364.712806820869</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541842510.9231782</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-16364.712806820869</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-3.0201060723815676E-5</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96.249726796051561</v>
      </c>
      <c r="K140" s="199">
        <f t="shared" si="30"/>
        <v>0</v>
      </c>
      <c r="L140" s="199">
        <f t="shared" si="30"/>
        <v>0</v>
      </c>
      <c r="M140" s="199">
        <f t="shared" si="30"/>
        <v>65.718985809593462</v>
      </c>
      <c r="N140" s="199">
        <f t="shared" si="30"/>
        <v>217.07823525997807</v>
      </c>
      <c r="O140" s="199">
        <f t="shared" si="30"/>
        <v>485.07934520900193</v>
      </c>
      <c r="P140" s="199">
        <f t="shared" si="30"/>
        <v>1491.8794267797336</v>
      </c>
      <c r="Q140" s="199">
        <f t="shared" si="30"/>
        <v>0</v>
      </c>
      <c r="R140" s="199">
        <f t="shared" si="30"/>
        <v>0</v>
      </c>
      <c r="S140" s="199">
        <f t="shared" si="30"/>
        <v>2530.5472372063632</v>
      </c>
      <c r="T140" s="199">
        <f t="shared" si="30"/>
        <v>5178.4911402263051</v>
      </c>
      <c r="U140" s="199">
        <f t="shared" si="30"/>
        <v>8083.1759166451602</v>
      </c>
      <c r="V140" s="199">
        <f t="shared" si="30"/>
        <v>12789.445747180538</v>
      </c>
      <c r="W140" s="199">
        <f t="shared" si="30"/>
        <v>0</v>
      </c>
      <c r="X140" s="199">
        <f t="shared" si="30"/>
        <v>1986.1209332026806</v>
      </c>
      <c r="Y140" s="199">
        <f t="shared" si="30"/>
        <v>5007.6257795194988</v>
      </c>
      <c r="Z140" s="199">
        <f t="shared" si="30"/>
        <v>7949.4307932968832</v>
      </c>
      <c r="AA140" s="199">
        <f t="shared" si="30"/>
        <v>15748.65803223665</v>
      </c>
      <c r="AB140" s="199">
        <f t="shared" si="30"/>
        <v>0</v>
      </c>
      <c r="AC140" s="199">
        <f t="shared" si="30"/>
        <v>10451.298118574088</v>
      </c>
      <c r="AD140" s="199">
        <f t="shared" si="30"/>
        <v>32820.059447109372</v>
      </c>
      <c r="AE140" s="199">
        <f t="shared" si="30"/>
        <v>71522.320912504496</v>
      </c>
      <c r="AF140" s="199">
        <f t="shared" si="30"/>
        <v>216588.41815813567</v>
      </c>
      <c r="AG140" s="199">
        <f t="shared" si="30"/>
        <v>241672.13429203705</v>
      </c>
      <c r="AH140" s="199">
        <f t="shared" si="30"/>
        <v>0</v>
      </c>
      <c r="AI140" s="199">
        <f t="shared" si="30"/>
        <v>0</v>
      </c>
      <c r="AJ140" s="199">
        <f t="shared" si="30"/>
        <v>-500.53239052354462</v>
      </c>
      <c r="AK140" s="199">
        <f t="shared" si="30"/>
        <v>0</v>
      </c>
      <c r="AL140" s="199">
        <f t="shared" si="30"/>
        <v>-2005.4242883700617</v>
      </c>
      <c r="AM140" s="199">
        <f t="shared" si="30"/>
        <v>0</v>
      </c>
      <c r="AN140" s="199">
        <f t="shared" si="30"/>
        <v>-7276.9333811467259</v>
      </c>
      <c r="AO140" s="199">
        <f t="shared" si="30"/>
        <v>0</v>
      </c>
    </row>
    <row r="141" spans="3:43" x14ac:dyDescent="0.3">
      <c r="E141" t="s">
        <v>774</v>
      </c>
      <c r="G141" s="13" t="s">
        <v>772</v>
      </c>
      <c r="H141" t="s">
        <v>448</v>
      </c>
      <c r="J141" s="98">
        <f t="shared" ref="J141:AO141" si="31" xml:space="preserve"> IF( J36 &lt;&gt; 0, J112 / J36, 0)</f>
        <v>61.715927660367853</v>
      </c>
      <c r="K141" s="98">
        <f t="shared" si="31"/>
        <v>0</v>
      </c>
      <c r="L141" s="98">
        <f t="shared" si="31"/>
        <v>0</v>
      </c>
      <c r="M141" s="98">
        <f t="shared" si="31"/>
        <v>42.276996426757769</v>
      </c>
      <c r="N141" s="98">
        <f t="shared" si="31"/>
        <v>136.38559760015053</v>
      </c>
      <c r="O141" s="98">
        <f t="shared" si="31"/>
        <v>302.99943106810491</v>
      </c>
      <c r="P141" s="98">
        <f t="shared" si="31"/>
        <v>928.92318549500931</v>
      </c>
      <c r="Q141" s="98">
        <f t="shared" si="31"/>
        <v>0</v>
      </c>
      <c r="R141" s="98">
        <f t="shared" si="31"/>
        <v>0</v>
      </c>
      <c r="S141" s="98">
        <f t="shared" si="31"/>
        <v>2292.3808798434179</v>
      </c>
      <c r="T141" s="98">
        <f t="shared" si="31"/>
        <v>4863.2779093688487</v>
      </c>
      <c r="U141" s="98">
        <f t="shared" si="31"/>
        <v>7619.7153300682894</v>
      </c>
      <c r="V141" s="98">
        <f t="shared" si="31"/>
        <v>12115.283740979101</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48.004054928333836</v>
      </c>
      <c r="K142" s="98">
        <f t="shared" si="32"/>
        <v>0</v>
      </c>
      <c r="L142" s="98">
        <f t="shared" si="32"/>
        <v>0</v>
      </c>
      <c r="M142" s="98">
        <f t="shared" si="32"/>
        <v>37.54956279556967</v>
      </c>
      <c r="N142" s="98">
        <f t="shared" si="32"/>
        <v>131.46017785602839</v>
      </c>
      <c r="O142" s="98">
        <f t="shared" si="32"/>
        <v>297.73455787657502</v>
      </c>
      <c r="P142" s="98">
        <f t="shared" si="32"/>
        <v>922.30711430611507</v>
      </c>
      <c r="Q142" s="98">
        <f t="shared" si="32"/>
        <v>0</v>
      </c>
      <c r="R142" s="98">
        <f t="shared" si="32"/>
        <v>0</v>
      </c>
      <c r="S142" s="98">
        <f t="shared" si="32"/>
        <v>1947.8382854683107</v>
      </c>
      <c r="T142" s="98">
        <f t="shared" si="32"/>
        <v>4115.5662580742028</v>
      </c>
      <c r="U142" s="98">
        <f t="shared" si="32"/>
        <v>6446.6419838116153</v>
      </c>
      <c r="V142" s="98">
        <f t="shared" si="32"/>
        <v>10245.144998864987</v>
      </c>
      <c r="W142" s="98">
        <f t="shared" si="32"/>
        <v>0</v>
      </c>
      <c r="X142" s="98">
        <f t="shared" si="32"/>
        <v>1898.7407436270012</v>
      </c>
      <c r="Y142" s="98">
        <f t="shared" si="32"/>
        <v>5103.542218640976</v>
      </c>
      <c r="Z142" s="98">
        <f t="shared" si="32"/>
        <v>8136.8351638333388</v>
      </c>
      <c r="AA142" s="98">
        <f t="shared" si="32"/>
        <v>16701.30260771326</v>
      </c>
      <c r="AB142" s="98">
        <f t="shared" si="32"/>
        <v>0</v>
      </c>
      <c r="AC142" s="98">
        <f t="shared" si="32"/>
        <v>12369.203529780823</v>
      </c>
      <c r="AD142" s="98">
        <f t="shared" si="32"/>
        <v>38687.903155245833</v>
      </c>
      <c r="AE142" s="98">
        <f t="shared" si="32"/>
        <v>83952.474245722828</v>
      </c>
      <c r="AF142" s="98">
        <f t="shared" si="32"/>
        <v>253132.03984448942</v>
      </c>
      <c r="AG142" s="98">
        <f t="shared" si="32"/>
        <v>0</v>
      </c>
      <c r="AH142" s="98">
        <f t="shared" si="32"/>
        <v>0</v>
      </c>
      <c r="AI142" s="98">
        <f t="shared" si="32"/>
        <v>0</v>
      </c>
      <c r="AJ142" s="98">
        <f t="shared" si="32"/>
        <v>-70.568911125273544</v>
      </c>
      <c r="AK142" s="98">
        <f t="shared" si="32"/>
        <v>0</v>
      </c>
      <c r="AL142" s="98">
        <f t="shared" si="32"/>
        <v>0</v>
      </c>
      <c r="AM142" s="98">
        <f t="shared" si="32"/>
        <v>0</v>
      </c>
      <c r="AN142" s="98">
        <f t="shared" si="32"/>
        <v>-287.24832661882829</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2.7594746069808456</v>
      </c>
      <c r="K146" s="275">
        <f t="shared" si="33"/>
        <v>0.29463079713080353</v>
      </c>
      <c r="L146" s="275">
        <f t="shared" si="33"/>
        <v>0</v>
      </c>
      <c r="M146" s="275">
        <f t="shared" si="33"/>
        <v>4.9046629751509316</v>
      </c>
      <c r="N146" s="275">
        <f t="shared" si="33"/>
        <v>2.9129658323011425</v>
      </c>
      <c r="O146" s="275">
        <f t="shared" si="33"/>
        <v>2.6544878897419739</v>
      </c>
      <c r="P146" s="275">
        <f t="shared" si="33"/>
        <v>2.5317628825689527</v>
      </c>
      <c r="Q146" s="275">
        <f t="shared" si="33"/>
        <v>0.5508725285491235</v>
      </c>
      <c r="R146" s="275">
        <f t="shared" si="33"/>
        <v>0</v>
      </c>
      <c r="S146" s="275">
        <f t="shared" si="33"/>
        <v>2.9521835506243144</v>
      </c>
      <c r="T146" s="275">
        <f t="shared" si="33"/>
        <v>3.2699595983307921</v>
      </c>
      <c r="U146" s="275">
        <f t="shared" si="33"/>
        <v>3.2949717554035525</v>
      </c>
      <c r="V146" s="275">
        <f t="shared" si="33"/>
        <v>3.3412610258785103</v>
      </c>
      <c r="W146" s="275">
        <f t="shared" si="33"/>
        <v>0</v>
      </c>
      <c r="X146" s="275">
        <f t="shared" si="33"/>
        <v>2.6857070903416935</v>
      </c>
      <c r="Y146" s="275">
        <f t="shared" si="33"/>
        <v>3.1658372982835035</v>
      </c>
      <c r="Z146" s="275">
        <f t="shared" si="33"/>
        <v>3.1360936114865492</v>
      </c>
      <c r="AA146" s="275">
        <f t="shared" si="33"/>
        <v>4.1405805730833052</v>
      </c>
      <c r="AB146" s="275">
        <f t="shared" si="33"/>
        <v>0</v>
      </c>
      <c r="AC146" s="275">
        <f t="shared" si="33"/>
        <v>2.4720972423889744</v>
      </c>
      <c r="AD146" s="275">
        <f t="shared" si="33"/>
        <v>2.349301772205973</v>
      </c>
      <c r="AE146" s="275">
        <f t="shared" si="33"/>
        <v>2.2967020061008609</v>
      </c>
      <c r="AF146" s="275">
        <f t="shared" si="33"/>
        <v>2.2546288647110053</v>
      </c>
      <c r="AG146" s="275">
        <f t="shared" si="33"/>
        <v>2.8971179067989845</v>
      </c>
      <c r="AH146" s="275">
        <f t="shared" si="33"/>
        <v>-0.87928272768726856</v>
      </c>
      <c r="AI146" s="275">
        <f t="shared" si="33"/>
        <v>0</v>
      </c>
      <c r="AJ146" s="275">
        <f t="shared" si="33"/>
        <v>-0.69519381242654721</v>
      </c>
      <c r="AK146" s="275">
        <f t="shared" si="33"/>
        <v>0</v>
      </c>
      <c r="AL146" s="275">
        <f t="shared" si="33"/>
        <v>-0.54601589092448799</v>
      </c>
      <c r="AM146" s="275">
        <f t="shared" si="33"/>
        <v>0</v>
      </c>
      <c r="AN146" s="275">
        <f t="shared" si="33"/>
        <v>-0.32671660925555379</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2.0582494838122698</v>
      </c>
      <c r="K147" s="282">
        <f t="shared" si="34"/>
        <v>0</v>
      </c>
      <c r="L147" s="282">
        <f t="shared" si="34"/>
        <v>0</v>
      </c>
      <c r="M147" s="282">
        <f t="shared" si="34"/>
        <v>3.5747343950767254</v>
      </c>
      <c r="N147" s="282">
        <f t="shared" si="34"/>
        <v>2.073523470574973</v>
      </c>
      <c r="O147" s="282">
        <f t="shared" si="34"/>
        <v>1.8785861452896935</v>
      </c>
      <c r="P147" s="282">
        <f t="shared" si="34"/>
        <v>1.7860369630964696</v>
      </c>
      <c r="Q147" s="282">
        <f t="shared" si="34"/>
        <v>0</v>
      </c>
      <c r="R147" s="282">
        <f t="shared" si="34"/>
        <v>0</v>
      </c>
      <c r="S147" s="282">
        <f t="shared" si="34"/>
        <v>1.6340000594481445</v>
      </c>
      <c r="T147" s="282">
        <f t="shared" si="34"/>
        <v>1.8763101164433527</v>
      </c>
      <c r="U147" s="282">
        <f t="shared" si="34"/>
        <v>1.8977753232962324</v>
      </c>
      <c r="V147" s="282">
        <f t="shared" si="34"/>
        <v>1.9338761341004251</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1.6882178951058766</v>
      </c>
      <c r="AH147" s="282">
        <f t="shared" si="34"/>
        <v>-0.86651720797166354</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1.6309451345210126</v>
      </c>
      <c r="K148" s="282">
        <f t="shared" si="35"/>
        <v>0</v>
      </c>
      <c r="L148" s="282">
        <f t="shared" si="35"/>
        <v>0</v>
      </c>
      <c r="M148" s="282">
        <f t="shared" si="35"/>
        <v>2.0721371163939768</v>
      </c>
      <c r="N148" s="282">
        <f t="shared" si="35"/>
        <v>1.3043934567551778</v>
      </c>
      <c r="O148" s="282">
        <f t="shared" si="35"/>
        <v>1.2047376955223823</v>
      </c>
      <c r="P148" s="282">
        <f t="shared" si="35"/>
        <v>1.1573378319856948</v>
      </c>
      <c r="Q148" s="282">
        <f t="shared" si="35"/>
        <v>0</v>
      </c>
      <c r="R148" s="282">
        <f t="shared" si="35"/>
        <v>0</v>
      </c>
      <c r="S148" s="282">
        <f t="shared" si="35"/>
        <v>1.2120740248809889</v>
      </c>
      <c r="T148" s="282">
        <f t="shared" si="35"/>
        <v>1.3861686938717017</v>
      </c>
      <c r="U148" s="282">
        <f t="shared" si="35"/>
        <v>1.4016854228241198</v>
      </c>
      <c r="V148" s="282">
        <f t="shared" si="35"/>
        <v>1.4276578224601431</v>
      </c>
      <c r="W148" s="282">
        <f t="shared" si="35"/>
        <v>0</v>
      </c>
      <c r="X148" s="282">
        <f t="shared" si="35"/>
        <v>1.4450508528133774</v>
      </c>
      <c r="Y148" s="282">
        <f t="shared" si="35"/>
        <v>1.8159042316580134</v>
      </c>
      <c r="Z148" s="282">
        <f t="shared" si="35"/>
        <v>1.8066457640641271</v>
      </c>
      <c r="AA148" s="282">
        <f t="shared" si="35"/>
        <v>2.4713402153493713</v>
      </c>
      <c r="AB148" s="282">
        <f t="shared" si="35"/>
        <v>0</v>
      </c>
      <c r="AC148" s="282">
        <f t="shared" si="35"/>
        <v>2.3395629475337745</v>
      </c>
      <c r="AD148" s="282">
        <f t="shared" si="35"/>
        <v>2.2144828424412699</v>
      </c>
      <c r="AE148" s="282">
        <f t="shared" si="35"/>
        <v>2.1557293555908026</v>
      </c>
      <c r="AF148" s="282">
        <f t="shared" si="35"/>
        <v>2.1070975247049146</v>
      </c>
      <c r="AG148" s="282">
        <f t="shared" si="35"/>
        <v>1.2940310530179124</v>
      </c>
      <c r="AH148" s="282">
        <f t="shared" si="35"/>
        <v>0</v>
      </c>
      <c r="AI148" s="282">
        <f t="shared" si="35"/>
        <v>0</v>
      </c>
      <c r="AJ148" s="282">
        <f t="shared" si="35"/>
        <v>-0.42045303075313883</v>
      </c>
      <c r="AK148" s="282">
        <f t="shared" si="35"/>
        <v>0</v>
      </c>
      <c r="AL148" s="282">
        <f t="shared" si="35"/>
        <v>0</v>
      </c>
      <c r="AM148" s="282">
        <f t="shared" si="35"/>
        <v>0</v>
      </c>
      <c r="AN148" s="282">
        <f t="shared" si="35"/>
        <v>-1.7321897313137509</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2.7594746069808456</v>
      </c>
      <c r="K174" s="275">
        <f t="shared" si="39"/>
        <v>0.29463079713080353</v>
      </c>
      <c r="L174" s="275" t="str">
        <f t="shared" si="39"/>
        <v>-</v>
      </c>
      <c r="M174" s="275">
        <f t="shared" si="39"/>
        <v>4.9046629751509316</v>
      </c>
      <c r="N174" s="275">
        <f t="shared" si="39"/>
        <v>2.9129658323011425</v>
      </c>
      <c r="O174" s="275">
        <f t="shared" si="39"/>
        <v>2.6544878897419739</v>
      </c>
      <c r="P174" s="275">
        <f t="shared" si="39"/>
        <v>2.5317628825689527</v>
      </c>
      <c r="Q174" s="275">
        <f t="shared" si="39"/>
        <v>0.55087252854912339</v>
      </c>
      <c r="R174" s="275" t="str">
        <f t="shared" si="39"/>
        <v>-</v>
      </c>
      <c r="S174" s="275">
        <f t="shared" si="39"/>
        <v>2.9521835506243144</v>
      </c>
      <c r="T174" s="275">
        <f t="shared" si="39"/>
        <v>3.2699595983307921</v>
      </c>
      <c r="U174" s="275">
        <f t="shared" si="39"/>
        <v>3.2949717554035525</v>
      </c>
      <c r="V174" s="275">
        <f t="shared" si="39"/>
        <v>3.3412610258785103</v>
      </c>
      <c r="W174" s="275" t="str">
        <f t="shared" si="39"/>
        <v>-</v>
      </c>
      <c r="X174" s="275">
        <f t="shared" si="39"/>
        <v>2.6857070903416935</v>
      </c>
      <c r="Y174" s="275">
        <f t="shared" si="39"/>
        <v>3.1658372982835035</v>
      </c>
      <c r="Z174" s="275">
        <f t="shared" si="39"/>
        <v>3.1360936114865487</v>
      </c>
      <c r="AA174" s="275">
        <f t="shared" si="39"/>
        <v>4.1405805730833052</v>
      </c>
      <c r="AB174" s="275" t="str">
        <f t="shared" si="39"/>
        <v>-</v>
      </c>
      <c r="AC174" s="275">
        <f t="shared" si="39"/>
        <v>2.4720972423889744</v>
      </c>
      <c r="AD174" s="275">
        <f t="shared" si="39"/>
        <v>2.3493017722059735</v>
      </c>
      <c r="AE174" s="275">
        <f t="shared" si="39"/>
        <v>2.2967020061008609</v>
      </c>
      <c r="AF174" s="275">
        <f t="shared" si="39"/>
        <v>2.2546288647110053</v>
      </c>
      <c r="AG174" s="275">
        <f t="shared" si="39"/>
        <v>2.897117906798985</v>
      </c>
      <c r="AH174" s="275">
        <f t="shared" si="39"/>
        <v>-0.87928272768726856</v>
      </c>
      <c r="AI174" s="275" t="str">
        <f t="shared" si="39"/>
        <v>-</v>
      </c>
      <c r="AJ174" s="275">
        <f t="shared" si="39"/>
        <v>-0.69519381242654721</v>
      </c>
      <c r="AK174" s="275" t="str">
        <f t="shared" si="39"/>
        <v>-</v>
      </c>
      <c r="AL174" s="275">
        <f t="shared" si="39"/>
        <v>-0.54601589092448799</v>
      </c>
      <c r="AM174" s="275" t="str">
        <f t="shared" si="39"/>
        <v>-</v>
      </c>
      <c r="AN174" s="275">
        <f t="shared" si="39"/>
        <v>-0.32671660925555379</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15.639354721909319</v>
      </c>
      <c r="K182" s="126">
        <f t="shared" si="40"/>
        <v>0</v>
      </c>
      <c r="L182" s="126">
        <f t="shared" si="40"/>
        <v>0</v>
      </c>
      <c r="M182" s="126">
        <f t="shared" si="40"/>
        <v>6.5379392462037709</v>
      </c>
      <c r="N182" s="126">
        <f t="shared" si="40"/>
        <v>36.361357593507044</v>
      </c>
      <c r="O182" s="126">
        <f t="shared" si="40"/>
        <v>89.164346790829498</v>
      </c>
      <c r="P182" s="126">
        <f t="shared" si="40"/>
        <v>287.52121467812498</v>
      </c>
      <c r="Q182" s="126">
        <f t="shared" si="40"/>
        <v>0</v>
      </c>
      <c r="R182" s="126">
        <f t="shared" si="40"/>
        <v>0</v>
      </c>
      <c r="S182" s="126">
        <f t="shared" si="40"/>
        <v>271.22273927104936</v>
      </c>
      <c r="T182" s="126">
        <f t="shared" si="40"/>
        <v>501.09013875052801</v>
      </c>
      <c r="U182" s="126">
        <f t="shared" si="40"/>
        <v>776.22091373404749</v>
      </c>
      <c r="V182" s="126">
        <f t="shared" si="40"/>
        <v>1211.1455126087285</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37619.01271489291</v>
      </c>
      <c r="AH182" s="126">
        <f t="shared" si="40"/>
        <v>0</v>
      </c>
      <c r="AI182" s="126">
        <f t="shared" si="40"/>
        <v>0</v>
      </c>
      <c r="AJ182" s="126">
        <f t="shared" si="40"/>
        <v>-274.53516039443741</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7.3432389473782349</v>
      </c>
      <c r="K183" s="98">
        <f t="shared" si="41"/>
        <v>0</v>
      </c>
      <c r="L183" s="98">
        <f t="shared" si="41"/>
        <v>0</v>
      </c>
      <c r="M183" s="98">
        <f t="shared" si="41"/>
        <v>4.2417015013956547</v>
      </c>
      <c r="N183" s="98">
        <f t="shared" si="41"/>
        <v>23.590617668513591</v>
      </c>
      <c r="O183" s="98">
        <f t="shared" si="41"/>
        <v>57.848280537820777</v>
      </c>
      <c r="P183" s="98">
        <f t="shared" si="41"/>
        <v>186.53877346618796</v>
      </c>
      <c r="Q183" s="98">
        <f t="shared" si="41"/>
        <v>0</v>
      </c>
      <c r="R183" s="98">
        <f t="shared" si="41"/>
        <v>0</v>
      </c>
      <c r="S183" s="98">
        <f t="shared" si="41"/>
        <v>168.65849162025066</v>
      </c>
      <c r="T183" s="98">
        <f t="shared" si="41"/>
        <v>311.60037390149307</v>
      </c>
      <c r="U183" s="98">
        <f t="shared" si="41"/>
        <v>482.68905780663408</v>
      </c>
      <c r="V183" s="98">
        <f t="shared" si="41"/>
        <v>753.14472465778033</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30867.052320474493</v>
      </c>
      <c r="AH183" s="98">
        <f t="shared" si="41"/>
        <v>0</v>
      </c>
      <c r="AI183" s="98">
        <f t="shared" si="41"/>
        <v>0</v>
      </c>
      <c r="AJ183" s="98">
        <f t="shared" si="41"/>
        <v>-217.19448636133941</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1.1389452337791006</v>
      </c>
      <c r="K184" s="98">
        <f t="shared" si="42"/>
        <v>0</v>
      </c>
      <c r="L184" s="98">
        <f t="shared" si="42"/>
        <v>0</v>
      </c>
      <c r="M184" s="98">
        <f t="shared" si="42"/>
        <v>0.41157005237581862</v>
      </c>
      <c r="N184" s="98">
        <f t="shared" si="42"/>
        <v>2.2889851504669565</v>
      </c>
      <c r="O184" s="98">
        <f t="shared" si="42"/>
        <v>5.6129880527821552</v>
      </c>
      <c r="P184" s="98">
        <f t="shared" si="42"/>
        <v>18.09975849086479</v>
      </c>
      <c r="Q184" s="98">
        <f t="shared" si="42"/>
        <v>0</v>
      </c>
      <c r="R184" s="98">
        <f t="shared" si="42"/>
        <v>0</v>
      </c>
      <c r="S184" s="98">
        <f t="shared" si="42"/>
        <v>14.932255536927824</v>
      </c>
      <c r="T184" s="98">
        <f t="shared" si="42"/>
        <v>27.587679480590609</v>
      </c>
      <c r="U184" s="98">
        <f t="shared" si="42"/>
        <v>42.7350931862726</v>
      </c>
      <c r="V184" s="98">
        <f t="shared" si="42"/>
        <v>66.680007492304696</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91659.468822094364</v>
      </c>
      <c r="AH184" s="98">
        <f t="shared" si="42"/>
        <v>0</v>
      </c>
      <c r="AI184" s="98">
        <f t="shared" si="42"/>
        <v>0</v>
      </c>
      <c r="AJ184" s="98">
        <f t="shared" si="42"/>
        <v>-20.636955399094916</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39.7485</v>
      </c>
      <c r="K185" s="126">
        <f t="shared" si="43"/>
        <v>0</v>
      </c>
      <c r="L185" s="126">
        <f t="shared" si="43"/>
        <v>0</v>
      </c>
      <c r="M185" s="126">
        <f t="shared" si="43"/>
        <v>32.448500000000003</v>
      </c>
      <c r="N185" s="126">
        <f t="shared" si="43"/>
        <v>81.723500000000001</v>
      </c>
      <c r="O185" s="126">
        <f t="shared" si="43"/>
        <v>168.95849999999999</v>
      </c>
      <c r="P185" s="126">
        <f t="shared" si="43"/>
        <v>496.69200000000012</v>
      </c>
      <c r="Q185" s="126">
        <f t="shared" si="43"/>
        <v>0</v>
      </c>
      <c r="R185" s="126">
        <f t="shared" si="43"/>
        <v>0</v>
      </c>
      <c r="S185" s="126">
        <f t="shared" si="43"/>
        <v>734.1244999999999</v>
      </c>
      <c r="T185" s="126">
        <f t="shared" si="43"/>
        <v>1330.9725000000001</v>
      </c>
      <c r="U185" s="126">
        <f t="shared" si="43"/>
        <v>2046.9199999999996</v>
      </c>
      <c r="V185" s="126">
        <f t="shared" si="43"/>
        <v>3178.6754999999998</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454.10751251705142</v>
      </c>
      <c r="T186" s="98">
        <f t="shared" si="44"/>
        <v>1184.0608585936122</v>
      </c>
      <c r="U186" s="98">
        <f t="shared" si="44"/>
        <v>1887.5435128692068</v>
      </c>
      <c r="V186" s="98">
        <f t="shared" si="44"/>
        <v>3072.6051485017952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17.052900670727482</v>
      </c>
      <c r="T187" s="98">
        <f t="shared" si="45"/>
        <v>44.464519201132987</v>
      </c>
      <c r="U187" s="98">
        <f t="shared" si="45"/>
        <v>70.882095427624009</v>
      </c>
      <c r="V187" s="98">
        <f t="shared" si="45"/>
        <v>115.3841963708969</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15.795848430783215</v>
      </c>
      <c r="T188" s="126">
        <f t="shared" si="46"/>
        <v>29.18318686381744</v>
      </c>
      <c r="U188" s="126">
        <f t="shared" si="46"/>
        <v>45.20663693280467</v>
      </c>
      <c r="V188" s="126">
        <f t="shared" si="46"/>
        <v>70.536382739176858</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11.834211631327024</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63.870038903066657</v>
      </c>
      <c r="K189" s="153">
        <f t="shared" ref="K189:AO189" si="48">SUM(K182:K188)</f>
        <v>0</v>
      </c>
      <c r="L189" s="153">
        <f t="shared" si="48"/>
        <v>0</v>
      </c>
      <c r="M189" s="153">
        <f t="shared" si="48"/>
        <v>43.639710799975248</v>
      </c>
      <c r="N189" s="153">
        <f t="shared" si="48"/>
        <v>143.9644604124876</v>
      </c>
      <c r="O189" s="153">
        <f t="shared" si="48"/>
        <v>321.58411538143241</v>
      </c>
      <c r="P189" s="153">
        <f t="shared" si="48"/>
        <v>988.85174663517785</v>
      </c>
      <c r="Q189" s="153">
        <f t="shared" si="48"/>
        <v>0</v>
      </c>
      <c r="R189" s="153">
        <f t="shared" si="48"/>
        <v>0</v>
      </c>
      <c r="S189" s="153">
        <f t="shared" si="48"/>
        <v>1675.8942480467899</v>
      </c>
      <c r="T189" s="153">
        <f t="shared" si="48"/>
        <v>3428.9592567911741</v>
      </c>
      <c r="U189" s="153">
        <f t="shared" si="48"/>
        <v>5352.1973099565903</v>
      </c>
      <c r="V189" s="153">
        <f t="shared" si="48"/>
        <v>8468.1714723706827</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160145.53385746176</v>
      </c>
      <c r="AH189" s="153">
        <f t="shared" si="48"/>
        <v>0</v>
      </c>
      <c r="AI189" s="153">
        <f t="shared" si="48"/>
        <v>0</v>
      </c>
      <c r="AJ189" s="153">
        <f t="shared" si="48"/>
        <v>-500.53239052354473</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12.221430582183773</v>
      </c>
      <c r="K193" s="126">
        <f t="shared" si="49"/>
        <v>0</v>
      </c>
      <c r="L193" s="126">
        <f t="shared" si="49"/>
        <v>0</v>
      </c>
      <c r="M193" s="126">
        <f t="shared" si="49"/>
        <v>5.108889351534974</v>
      </c>
      <c r="N193" s="126">
        <f t="shared" si="49"/>
        <v>28.41356360487563</v>
      </c>
      <c r="O193" s="126">
        <f t="shared" si="49"/>
        <v>69.674979332477363</v>
      </c>
      <c r="P193" s="126">
        <f t="shared" si="49"/>
        <v>224.67539337603864</v>
      </c>
      <c r="Q193" s="126">
        <f t="shared" si="49"/>
        <v>0</v>
      </c>
      <c r="R193" s="126">
        <f t="shared" si="49"/>
        <v>0</v>
      </c>
      <c r="S193" s="126">
        <f t="shared" si="49"/>
        <v>211.91076019479019</v>
      </c>
      <c r="T193" s="126">
        <f t="shared" si="49"/>
        <v>391.5099173252533</v>
      </c>
      <c r="U193" s="126">
        <f t="shared" si="49"/>
        <v>606.47408971152777</v>
      </c>
      <c r="V193" s="126">
        <f t="shared" si="49"/>
        <v>946.2877890446116</v>
      </c>
      <c r="W193" s="126">
        <f t="shared" si="49"/>
        <v>0</v>
      </c>
      <c r="X193" s="126">
        <f t="shared" si="49"/>
        <v>175.88077654310223</v>
      </c>
      <c r="Y193" s="126">
        <f t="shared" si="49"/>
        <v>376.19637506358993</v>
      </c>
      <c r="Z193" s="126">
        <f t="shared" si="49"/>
        <v>602.8626057774037</v>
      </c>
      <c r="AA193" s="126">
        <f t="shared" si="49"/>
        <v>904.59387747474454</v>
      </c>
      <c r="AB193" s="126">
        <f t="shared" si="49"/>
        <v>0</v>
      </c>
      <c r="AC193" s="126">
        <f t="shared" si="49"/>
        <v>500.75908958316677</v>
      </c>
      <c r="AD193" s="126">
        <f t="shared" si="49"/>
        <v>1654.7207480505731</v>
      </c>
      <c r="AE193" s="126">
        <f t="shared" si="49"/>
        <v>3688.5961156294143</v>
      </c>
      <c r="AF193" s="126">
        <f t="shared" si="49"/>
        <v>11378.481876411004</v>
      </c>
      <c r="AG193" s="126">
        <f t="shared" si="49"/>
        <v>29394.666236852561</v>
      </c>
      <c r="AH193" s="126">
        <f t="shared" si="49"/>
        <v>0</v>
      </c>
      <c r="AI193" s="126">
        <f t="shared" si="49"/>
        <v>0</v>
      </c>
      <c r="AJ193" s="126">
        <f t="shared" si="49"/>
        <v>-274.53516039443741</v>
      </c>
      <c r="AK193" s="126">
        <f t="shared" si="49"/>
        <v>0</v>
      </c>
      <c r="AL193" s="126">
        <f t="shared" si="49"/>
        <v>-1172.1471831312822</v>
      </c>
      <c r="AM193" s="126">
        <f t="shared" si="49"/>
        <v>0</v>
      </c>
      <c r="AN193" s="126">
        <f t="shared" si="49"/>
        <v>-4619.9531266179392</v>
      </c>
      <c r="AO193" s="126">
        <f t="shared" si="49"/>
        <v>0</v>
      </c>
    </row>
    <row r="194" spans="3:43" x14ac:dyDescent="0.3">
      <c r="C194" s="88"/>
      <c r="F194" t="s">
        <v>157</v>
      </c>
      <c r="G194" s="13" t="s">
        <v>790</v>
      </c>
      <c r="H194" s="102"/>
      <c r="J194" s="98">
        <f t="shared" ref="J194:AO194" si="50" xml:space="preserve"> IF( J$25 &lt;&gt; 0, J$23 * thousand * J74 / hundred / J$25, 0)</f>
        <v>5.7463758746943965</v>
      </c>
      <c r="K194" s="98">
        <f t="shared" si="50"/>
        <v>0</v>
      </c>
      <c r="L194" s="98">
        <f t="shared" si="50"/>
        <v>0</v>
      </c>
      <c r="M194" s="98">
        <f t="shared" si="50"/>
        <v>3.3141985268564942</v>
      </c>
      <c r="N194" s="98">
        <f t="shared" si="50"/>
        <v>18.432223554367862</v>
      </c>
      <c r="O194" s="98">
        <f t="shared" si="50"/>
        <v>45.199004709912906</v>
      </c>
      <c r="P194" s="98">
        <f t="shared" si="50"/>
        <v>145.74965447706333</v>
      </c>
      <c r="Q194" s="98">
        <f t="shared" si="50"/>
        <v>0</v>
      </c>
      <c r="R194" s="98">
        <f t="shared" si="50"/>
        <v>0</v>
      </c>
      <c r="S194" s="98">
        <f t="shared" si="50"/>
        <v>131.83349344989026</v>
      </c>
      <c r="T194" s="98">
        <f t="shared" si="50"/>
        <v>243.56535776579591</v>
      </c>
      <c r="U194" s="98">
        <f t="shared" si="50"/>
        <v>377.29843383138643</v>
      </c>
      <c r="V194" s="98">
        <f t="shared" si="50"/>
        <v>588.70264503817759</v>
      </c>
      <c r="W194" s="98">
        <f t="shared" si="50"/>
        <v>0</v>
      </c>
      <c r="X194" s="98">
        <f t="shared" si="50"/>
        <v>80.725577493685805</v>
      </c>
      <c r="Y194" s="98">
        <f t="shared" si="50"/>
        <v>172.66622438750275</v>
      </c>
      <c r="Z194" s="98">
        <f t="shared" si="50"/>
        <v>276.70125727926114</v>
      </c>
      <c r="AA194" s="98">
        <f t="shared" si="50"/>
        <v>415.18956529342836</v>
      </c>
      <c r="AB194" s="98">
        <f t="shared" si="50"/>
        <v>0</v>
      </c>
      <c r="AC194" s="98">
        <f t="shared" si="50"/>
        <v>337.88426401629192</v>
      </c>
      <c r="AD194" s="98">
        <f t="shared" si="50"/>
        <v>1116.5131372312303</v>
      </c>
      <c r="AE194" s="98">
        <f t="shared" si="50"/>
        <v>2488.8586342391454</v>
      </c>
      <c r="AF194" s="98">
        <f t="shared" si="50"/>
        <v>7677.5640311074794</v>
      </c>
      <c r="AG194" s="98">
        <f t="shared" si="50"/>
        <v>24120.065051713416</v>
      </c>
      <c r="AH194" s="98">
        <f t="shared" si="50"/>
        <v>0</v>
      </c>
      <c r="AI194" s="98">
        <f t="shared" si="50"/>
        <v>0</v>
      </c>
      <c r="AJ194" s="98">
        <f t="shared" si="50"/>
        <v>-217.19448636133941</v>
      </c>
      <c r="AK194" s="98">
        <f t="shared" si="50"/>
        <v>0</v>
      </c>
      <c r="AL194" s="98">
        <f t="shared" si="50"/>
        <v>-747.31295004571723</v>
      </c>
      <c r="AM194" s="98">
        <f t="shared" si="50"/>
        <v>0</v>
      </c>
      <c r="AN194" s="98">
        <f t="shared" si="50"/>
        <v>-2786.1554864163963</v>
      </c>
      <c r="AO194" s="98">
        <f t="shared" si="50"/>
        <v>0</v>
      </c>
    </row>
    <row r="195" spans="3:43" x14ac:dyDescent="0.3">
      <c r="C195" s="88"/>
      <c r="F195" t="s">
        <v>158</v>
      </c>
      <c r="G195" s="13" t="s">
        <v>790</v>
      </c>
      <c r="H195" s="102"/>
      <c r="J195" s="98">
        <f t="shared" ref="J195:AO195" si="51" xml:space="preserve"> IF( J$25 &lt;&gt; 0, J$24 * thousand * J75 / hundred / J$25, 0)</f>
        <v>0.88799119921760383</v>
      </c>
      <c r="K195" s="98">
        <f t="shared" si="51"/>
        <v>0</v>
      </c>
      <c r="L195" s="98">
        <f t="shared" si="51"/>
        <v>0</v>
      </c>
      <c r="M195" s="98">
        <f t="shared" si="51"/>
        <v>0.32078254082232915</v>
      </c>
      <c r="N195" s="98">
        <f t="shared" si="51"/>
        <v>1.78406195551101</v>
      </c>
      <c r="O195" s="98">
        <f t="shared" si="51"/>
        <v>4.3748289234919735</v>
      </c>
      <c r="P195" s="98">
        <f t="shared" si="51"/>
        <v>14.107164706115205</v>
      </c>
      <c r="Q195" s="98">
        <f t="shared" si="51"/>
        <v>0</v>
      </c>
      <c r="R195" s="98">
        <f t="shared" si="51"/>
        <v>0</v>
      </c>
      <c r="S195" s="98">
        <f t="shared" si="51"/>
        <v>11.788622792311442</v>
      </c>
      <c r="T195" s="98">
        <f t="shared" si="51"/>
        <v>21.779746958361006</v>
      </c>
      <c r="U195" s="98">
        <f t="shared" si="51"/>
        <v>33.738231462846791</v>
      </c>
      <c r="V195" s="98">
        <f t="shared" si="51"/>
        <v>52.642111178135288</v>
      </c>
      <c r="W195" s="98">
        <f t="shared" si="51"/>
        <v>0</v>
      </c>
      <c r="X195" s="98">
        <f t="shared" si="51"/>
        <v>4.4296578756512757</v>
      </c>
      <c r="Y195" s="98">
        <f t="shared" si="51"/>
        <v>9.4747207076579549</v>
      </c>
      <c r="Z195" s="98">
        <f t="shared" si="51"/>
        <v>15.183439271221816</v>
      </c>
      <c r="AA195" s="98">
        <f t="shared" si="51"/>
        <v>22.782713792714812</v>
      </c>
      <c r="AB195" s="98">
        <f t="shared" si="51"/>
        <v>0</v>
      </c>
      <c r="AC195" s="98">
        <f t="shared" si="51"/>
        <v>17.313554336876503</v>
      </c>
      <c r="AD195" s="98">
        <f t="shared" si="51"/>
        <v>57.211338105870674</v>
      </c>
      <c r="AE195" s="98">
        <f t="shared" si="51"/>
        <v>127.5318024239979</v>
      </c>
      <c r="AF195" s="98">
        <f t="shared" si="51"/>
        <v>393.40666667157541</v>
      </c>
      <c r="AG195" s="98">
        <f t="shared" si="51"/>
        <v>71636.769322122287</v>
      </c>
      <c r="AH195" s="98">
        <f t="shared" si="51"/>
        <v>0</v>
      </c>
      <c r="AI195" s="98">
        <f t="shared" si="51"/>
        <v>0</v>
      </c>
      <c r="AJ195" s="98">
        <f t="shared" si="51"/>
        <v>-20.636955399094916</v>
      </c>
      <c r="AK195" s="98">
        <f t="shared" si="51"/>
        <v>0</v>
      </c>
      <c r="AL195" s="98">
        <f t="shared" si="51"/>
        <v>-98.266576741520964</v>
      </c>
      <c r="AM195" s="98">
        <f t="shared" si="51"/>
        <v>0</v>
      </c>
      <c r="AN195" s="98">
        <f t="shared" si="51"/>
        <v>-183.68203548404324</v>
      </c>
      <c r="AO195" s="98">
        <f t="shared" si="51"/>
        <v>0</v>
      </c>
    </row>
    <row r="196" spans="3:43" x14ac:dyDescent="0.3">
      <c r="C196" s="88"/>
      <c r="F196" s="23" t="s">
        <v>159</v>
      </c>
      <c r="G196" s="85" t="s">
        <v>790</v>
      </c>
      <c r="H196" s="218"/>
      <c r="I196" s="23"/>
      <c r="J196" s="126">
        <f t="shared" ref="J196:AO196" si="52" xml:space="preserve"> IF( J$25 &lt;&gt; 0, J$25 * J76 * days_in_year / hundred / J$25, 0)</f>
        <v>31.134499999999992</v>
      </c>
      <c r="K196" s="126">
        <f t="shared" si="52"/>
        <v>0</v>
      </c>
      <c r="L196" s="126">
        <f t="shared" si="52"/>
        <v>0</v>
      </c>
      <c r="M196" s="126">
        <f t="shared" si="52"/>
        <v>25.403999999999996</v>
      </c>
      <c r="N196" s="126">
        <f t="shared" si="52"/>
        <v>63.911500000000004</v>
      </c>
      <c r="O196" s="126">
        <f t="shared" si="52"/>
        <v>132.09349999999998</v>
      </c>
      <c r="P196" s="126">
        <f t="shared" si="52"/>
        <v>388.17750000000001</v>
      </c>
      <c r="Q196" s="126">
        <f t="shared" si="52"/>
        <v>0</v>
      </c>
      <c r="R196" s="126">
        <f t="shared" si="52"/>
        <v>0</v>
      </c>
      <c r="S196" s="126">
        <f t="shared" si="52"/>
        <v>573.70699999999999</v>
      </c>
      <c r="T196" s="126">
        <f t="shared" si="52"/>
        <v>1040.0675000000001</v>
      </c>
      <c r="U196" s="126">
        <f t="shared" si="52"/>
        <v>1599.5030000000002</v>
      </c>
      <c r="V196" s="126">
        <f t="shared" si="52"/>
        <v>2483.8615000000004</v>
      </c>
      <c r="W196" s="126">
        <f t="shared" si="52"/>
        <v>0</v>
      </c>
      <c r="X196" s="126">
        <f t="shared" si="52"/>
        <v>881.00049999999999</v>
      </c>
      <c r="Y196" s="126">
        <f t="shared" si="52"/>
        <v>1603.81</v>
      </c>
      <c r="Z196" s="126">
        <f t="shared" si="52"/>
        <v>2470.8309999999997</v>
      </c>
      <c r="AA196" s="126">
        <f t="shared" si="52"/>
        <v>3841.4790000000003</v>
      </c>
      <c r="AB196" s="126">
        <f t="shared" si="52"/>
        <v>0</v>
      </c>
      <c r="AC196" s="126">
        <f t="shared" si="52"/>
        <v>5041.1245000000008</v>
      </c>
      <c r="AD196" s="126">
        <f t="shared" si="52"/>
        <v>15959.990000000003</v>
      </c>
      <c r="AE196" s="126">
        <f t="shared" si="52"/>
        <v>35204.688000000002</v>
      </c>
      <c r="AF196" s="126">
        <f t="shared" si="52"/>
        <v>107967.0365</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356.00763176423885</v>
      </c>
      <c r="T197" s="98">
        <f t="shared" si="53"/>
        <v>928.27070795666464</v>
      </c>
      <c r="U197" s="98">
        <f t="shared" si="53"/>
        <v>1479.7814996361374</v>
      </c>
      <c r="V197" s="98">
        <f t="shared" si="53"/>
        <v>2408.8367888951357</v>
      </c>
      <c r="W197" s="98">
        <f t="shared" si="53"/>
        <v>0</v>
      </c>
      <c r="X197" s="98">
        <f t="shared" si="53"/>
        <v>441.16295944761737</v>
      </c>
      <c r="Y197" s="98">
        <f t="shared" si="53"/>
        <v>1830.7471775635443</v>
      </c>
      <c r="Z197" s="98">
        <f t="shared" si="53"/>
        <v>2972.4448658819647</v>
      </c>
      <c r="AA197" s="98">
        <f t="shared" si="53"/>
        <v>7382.6927359416386</v>
      </c>
      <c r="AB197" s="98">
        <f t="shared" si="53"/>
        <v>0</v>
      </c>
      <c r="AC197" s="98">
        <f t="shared" si="53"/>
        <v>3648.5664540058524</v>
      </c>
      <c r="AD197" s="98">
        <f t="shared" si="53"/>
        <v>11187.367821221171</v>
      </c>
      <c r="AE197" s="98">
        <f t="shared" si="53"/>
        <v>23818.634128712813</v>
      </c>
      <c r="AF197" s="98">
        <f t="shared" si="53"/>
        <v>70430.061551330466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13.347174178819396</v>
      </c>
      <c r="T198" s="98">
        <f t="shared" si="54"/>
        <v>34.802037143963709</v>
      </c>
      <c r="U198" s="98">
        <f t="shared" si="54"/>
        <v>55.478870844313398</v>
      </c>
      <c r="V198" s="98">
        <f t="shared" si="54"/>
        <v>90.310322928759689</v>
      </c>
      <c r="W198" s="98">
        <f t="shared" si="54"/>
        <v>0</v>
      </c>
      <c r="X198" s="98">
        <f t="shared" si="54"/>
        <v>1.1720514103632553</v>
      </c>
      <c r="Y198" s="98">
        <f t="shared" si="54"/>
        <v>4.8638031945578142</v>
      </c>
      <c r="Z198" s="98">
        <f t="shared" si="54"/>
        <v>7.8969870943973461</v>
      </c>
      <c r="AA198" s="98">
        <f t="shared" si="54"/>
        <v>19.61383032762609</v>
      </c>
      <c r="AB198" s="98">
        <f t="shared" si="54"/>
        <v>0</v>
      </c>
      <c r="AC198" s="98">
        <f t="shared" si="54"/>
        <v>62.364319056189977</v>
      </c>
      <c r="AD198" s="98">
        <f t="shared" si="54"/>
        <v>191.223754588758</v>
      </c>
      <c r="AE198" s="98">
        <f t="shared" si="54"/>
        <v>407.12781773641746</v>
      </c>
      <c r="AF198" s="98">
        <f t="shared" si="54"/>
        <v>1203.8489322050943</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12.309868087437952</v>
      </c>
      <c r="T199" s="126">
        <f t="shared" si="55"/>
        <v>22.742759418009456</v>
      </c>
      <c r="U199" s="126">
        <f t="shared" si="55"/>
        <v>35.229999816599509</v>
      </c>
      <c r="V199" s="126">
        <f t="shared" si="55"/>
        <v>54.969732755358521</v>
      </c>
      <c r="W199" s="126">
        <f t="shared" si="55"/>
        <v>0</v>
      </c>
      <c r="X199" s="126">
        <f t="shared" si="55"/>
        <v>8.9670093521339407</v>
      </c>
      <c r="Y199" s="126">
        <f t="shared" si="55"/>
        <v>19.179790308734546</v>
      </c>
      <c r="Z199" s="126">
        <f t="shared" si="55"/>
        <v>30.736017490422139</v>
      </c>
      <c r="AA199" s="126">
        <f t="shared" si="55"/>
        <v>46.119319681371159</v>
      </c>
      <c r="AB199" s="126">
        <f t="shared" si="55"/>
        <v>0</v>
      </c>
      <c r="AC199" s="126">
        <f t="shared" si="55"/>
        <v>25.351722900859038</v>
      </c>
      <c r="AD199" s="126">
        <f t="shared" si="55"/>
        <v>83.772861552647271</v>
      </c>
      <c r="AE199" s="126">
        <f t="shared" si="55"/>
        <v>186.74102689670957</v>
      </c>
      <c r="AF199" s="126">
        <f t="shared" si="55"/>
        <v>576.05368642102292</v>
      </c>
      <c r="AG199" s="126">
        <f t="shared" si="55"/>
        <v>0</v>
      </c>
      <c r="AH199" s="126">
        <f t="shared" si="55"/>
        <v>0</v>
      </c>
      <c r="AI199" s="126">
        <f t="shared" si="55"/>
        <v>0</v>
      </c>
      <c r="AJ199" s="126">
        <f t="shared" si="55"/>
        <v>11.834211631327024</v>
      </c>
      <c r="AK199" s="126">
        <f t="shared" si="55"/>
        <v>0</v>
      </c>
      <c r="AL199" s="126">
        <f t="shared" si="55"/>
        <v>12.302421548458678</v>
      </c>
      <c r="AM199" s="126">
        <f t="shared" si="55"/>
        <v>0</v>
      </c>
      <c r="AN199" s="126">
        <f t="shared" si="55"/>
        <v>107.28926737165273</v>
      </c>
      <c r="AO199" s="126">
        <f t="shared" si="55"/>
        <v>0</v>
      </c>
    </row>
    <row r="200" spans="3:43" x14ac:dyDescent="0.3">
      <c r="C200" s="88"/>
      <c r="F200" s="108" t="s">
        <v>100</v>
      </c>
      <c r="G200" s="214" t="s">
        <v>790</v>
      </c>
      <c r="H200" s="219"/>
      <c r="I200" s="108"/>
      <c r="J200" s="153">
        <f t="shared" ref="J200" si="56">SUM(J193:J199)</f>
        <v>49.990297656095763</v>
      </c>
      <c r="K200" s="153">
        <f t="shared" ref="K200:AO200" si="57">SUM(K193:K199)</f>
        <v>0</v>
      </c>
      <c r="L200" s="153">
        <f t="shared" si="57"/>
        <v>0</v>
      </c>
      <c r="M200" s="153">
        <f t="shared" si="57"/>
        <v>34.147870419213795</v>
      </c>
      <c r="N200" s="153">
        <f t="shared" si="57"/>
        <v>112.5413491147545</v>
      </c>
      <c r="O200" s="153">
        <f t="shared" si="57"/>
        <v>251.34231296588223</v>
      </c>
      <c r="P200" s="153">
        <f t="shared" si="57"/>
        <v>772.70971255921722</v>
      </c>
      <c r="Q200" s="153">
        <f t="shared" si="57"/>
        <v>0</v>
      </c>
      <c r="R200" s="153">
        <f t="shared" si="57"/>
        <v>0</v>
      </c>
      <c r="S200" s="153">
        <f t="shared" si="57"/>
        <v>1310.904550467488</v>
      </c>
      <c r="T200" s="153">
        <f t="shared" si="57"/>
        <v>2682.7380265680486</v>
      </c>
      <c r="U200" s="153">
        <f t="shared" si="57"/>
        <v>4187.5041253028112</v>
      </c>
      <c r="V200" s="153">
        <f t="shared" si="57"/>
        <v>6625.610889840179</v>
      </c>
      <c r="W200" s="153">
        <f t="shared" si="57"/>
        <v>0</v>
      </c>
      <c r="X200" s="153">
        <f t="shared" si="57"/>
        <v>1593.3385321225542</v>
      </c>
      <c r="Y200" s="153">
        <f t="shared" si="57"/>
        <v>4016.938091225587</v>
      </c>
      <c r="Z200" s="153">
        <f t="shared" si="57"/>
        <v>6376.656172794671</v>
      </c>
      <c r="AA200" s="153">
        <f t="shared" si="57"/>
        <v>12632.471042511523</v>
      </c>
      <c r="AB200" s="153">
        <f t="shared" si="57"/>
        <v>0</v>
      </c>
      <c r="AC200" s="153">
        <f t="shared" si="57"/>
        <v>9633.3639038992387</v>
      </c>
      <c r="AD200" s="153">
        <f t="shared" si="57"/>
        <v>30250.799660750254</v>
      </c>
      <c r="AE200" s="153">
        <f t="shared" si="57"/>
        <v>65922.177525638501</v>
      </c>
      <c r="AF200" s="153">
        <f t="shared" si="57"/>
        <v>199626.45324414663</v>
      </c>
      <c r="AG200" s="153">
        <f t="shared" si="57"/>
        <v>125151.50061068826</v>
      </c>
      <c r="AH200" s="153">
        <f t="shared" si="57"/>
        <v>0</v>
      </c>
      <c r="AI200" s="153">
        <f t="shared" si="57"/>
        <v>0</v>
      </c>
      <c r="AJ200" s="153">
        <f t="shared" si="57"/>
        <v>-500.53239052354473</v>
      </c>
      <c r="AK200" s="153">
        <f t="shared" si="57"/>
        <v>0</v>
      </c>
      <c r="AL200" s="153">
        <f t="shared" si="57"/>
        <v>-2005.424288370062</v>
      </c>
      <c r="AM200" s="153">
        <f t="shared" si="57"/>
        <v>0</v>
      </c>
      <c r="AN200" s="153">
        <f t="shared" si="57"/>
        <v>-7482.5013811467261</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0.33641329664858033</v>
      </c>
      <c r="K206" s="111">
        <f>IF( AND( ISNUMBER(K$140), K$140 &lt;&gt; 0), ( K$140 - K189 ) / K$140, 0)</f>
        <v>0</v>
      </c>
      <c r="L206" s="111">
        <f t="shared" ref="L206:AK206" si="58">IF( AND( ISNUMBER(L$140), L$140 &lt;&gt; 0), ( L$140 - L189 ) / L$140, 0)</f>
        <v>0</v>
      </c>
      <c r="M206" s="111">
        <f t="shared" si="58"/>
        <v>0.33596493825373591</v>
      </c>
      <c r="N206" s="111">
        <f t="shared" si="58"/>
        <v>0.33680840808350809</v>
      </c>
      <c r="O206" s="111">
        <f t="shared" si="58"/>
        <v>0.33704842608197583</v>
      </c>
      <c r="P206" s="111">
        <f t="shared" si="58"/>
        <v>0.3371771680170938</v>
      </c>
      <c r="Q206" s="111">
        <f t="shared" si="58"/>
        <v>0</v>
      </c>
      <c r="R206" s="111">
        <f t="shared" si="58"/>
        <v>0</v>
      </c>
      <c r="S206" s="111">
        <f t="shared" si="58"/>
        <v>0.33773445387373235</v>
      </c>
      <c r="T206" s="111">
        <f t="shared" si="58"/>
        <v>0.33784587750760831</v>
      </c>
      <c r="U206" s="111">
        <f t="shared" si="58"/>
        <v>0.33785960306330121</v>
      </c>
      <c r="V206" s="111">
        <f t="shared" si="58"/>
        <v>0.33787815048689579</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0.33734381778603567</v>
      </c>
      <c r="AH206" s="111">
        <f t="shared" si="58"/>
        <v>0</v>
      </c>
      <c r="AI206" s="406"/>
      <c r="AJ206" s="111">
        <f t="shared" si="58"/>
        <v>-2.271318297756962E-16</v>
      </c>
      <c r="AK206" s="111">
        <f t="shared" si="58"/>
        <v>0</v>
      </c>
      <c r="AL206" s="406"/>
      <c r="AM206" s="406"/>
      <c r="AN206" s="406"/>
      <c r="AO206" s="406"/>
    </row>
    <row r="207" spans="3:43" x14ac:dyDescent="0.3">
      <c r="C207" s="88"/>
      <c r="D207" s="2"/>
      <c r="E207" t="s">
        <v>795</v>
      </c>
      <c r="G207" s="28" t="s">
        <v>167</v>
      </c>
      <c r="J207" s="111">
        <f>IF( AND( ISNUMBER(J$140), J$140 &lt;&gt; 0), ( J$140 - J200 ) / J$140, 0)</f>
        <v>0.48061880983805028</v>
      </c>
      <c r="K207" s="111">
        <f>IF( AND( ISNUMBER(K$140), K$140 &lt;&gt; 0), ( K$140 - K200 ) / K$140, 0)</f>
        <v>0</v>
      </c>
      <c r="L207" s="111">
        <f t="shared" ref="L207:AO207" si="59">IF( AND( ISNUMBER(L$140), L$140 &lt;&gt; 0), ( L$140 - L200 ) / L$140, 0)</f>
        <v>0</v>
      </c>
      <c r="M207" s="111">
        <f t="shared" si="59"/>
        <v>0.48039565738050405</v>
      </c>
      <c r="N207" s="111">
        <f t="shared" si="59"/>
        <v>0.48156318398308201</v>
      </c>
      <c r="O207" s="111">
        <f t="shared" si="59"/>
        <v>0.48185319484673472</v>
      </c>
      <c r="P207" s="111">
        <f t="shared" si="59"/>
        <v>0.48205619121168913</v>
      </c>
      <c r="Q207" s="111">
        <f t="shared" si="59"/>
        <v>0</v>
      </c>
      <c r="R207" s="111">
        <f t="shared" si="59"/>
        <v>0</v>
      </c>
      <c r="S207" s="111">
        <f t="shared" si="59"/>
        <v>0.48196795886937033</v>
      </c>
      <c r="T207" s="111">
        <f t="shared" si="59"/>
        <v>0.4819460043624193</v>
      </c>
      <c r="U207" s="111">
        <f t="shared" si="59"/>
        <v>0.48194816387952716</v>
      </c>
      <c r="V207" s="111">
        <f t="shared" si="59"/>
        <v>0.48194698810143438</v>
      </c>
      <c r="W207" s="111">
        <f t="shared" si="59"/>
        <v>0</v>
      </c>
      <c r="X207" s="111">
        <f t="shared" si="59"/>
        <v>0.19776358756098139</v>
      </c>
      <c r="Y207" s="111">
        <f t="shared" si="59"/>
        <v>0.19783580720941416</v>
      </c>
      <c r="Z207" s="111">
        <f t="shared" si="59"/>
        <v>0.19784745114435195</v>
      </c>
      <c r="AA207" s="111">
        <f t="shared" si="59"/>
        <v>0.19787000158022741</v>
      </c>
      <c r="AB207" s="111">
        <f t="shared" si="59"/>
        <v>0</v>
      </c>
      <c r="AC207" s="111">
        <f t="shared" si="59"/>
        <v>7.8261494925803865E-2</v>
      </c>
      <c r="AD207" s="111">
        <f t="shared" si="59"/>
        <v>7.8283215498118355E-2</v>
      </c>
      <c r="AE207" s="111">
        <f t="shared" si="59"/>
        <v>7.8299240229030412E-2</v>
      </c>
      <c r="AF207" s="111">
        <f t="shared" si="59"/>
        <v>7.8314274873205636E-2</v>
      </c>
      <c r="AG207" s="111">
        <f t="shared" si="59"/>
        <v>0.48214343793788422</v>
      </c>
      <c r="AH207" s="111">
        <f t="shared" si="59"/>
        <v>0</v>
      </c>
      <c r="AI207" s="111">
        <f t="shared" si="59"/>
        <v>0</v>
      </c>
      <c r="AJ207" s="111">
        <f t="shared" si="59"/>
        <v>-2.271318297756962E-16</v>
      </c>
      <c r="AK207" s="111">
        <f t="shared" si="59"/>
        <v>0</v>
      </c>
      <c r="AL207" s="111">
        <f t="shared" si="59"/>
        <v>-1.133793366131181E-16</v>
      </c>
      <c r="AM207" s="111">
        <f t="shared" si="59"/>
        <v>0</v>
      </c>
      <c r="AN207" s="111">
        <f t="shared" si="59"/>
        <v>-2.8249262324235549E-2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30"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Mid West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6.0220000000000002</v>
      </c>
      <c r="K16" s="220">
        <v>0.95099999999999996</v>
      </c>
      <c r="L16" s="220">
        <v>0.09</v>
      </c>
      <c r="M16" s="388">
        <v>16.39</v>
      </c>
      <c r="N16" s="221">
        <v>0</v>
      </c>
      <c r="O16" s="221">
        <v>0</v>
      </c>
      <c r="P16" s="220">
        <v>0</v>
      </c>
    </row>
    <row r="17" spans="6:16" x14ac:dyDescent="0.3">
      <c r="F17" t="s">
        <v>831</v>
      </c>
      <c r="H17" t="s">
        <v>773</v>
      </c>
      <c r="J17" s="222">
        <v>6.0220000000000002</v>
      </c>
      <c r="K17" s="222">
        <v>0.95099999999999996</v>
      </c>
      <c r="L17" s="222">
        <v>0.09</v>
      </c>
      <c r="M17" s="389">
        <v>0</v>
      </c>
      <c r="N17" s="223">
        <v>0</v>
      </c>
      <c r="O17" s="223">
        <v>0</v>
      </c>
      <c r="P17" s="222">
        <v>0</v>
      </c>
    </row>
    <row r="18" spans="6:16" x14ac:dyDescent="0.3">
      <c r="F18" t="s">
        <v>914</v>
      </c>
      <c r="H18" t="s">
        <v>773</v>
      </c>
      <c r="J18" s="222">
        <v>6.8559999999999999</v>
      </c>
      <c r="K18" s="222">
        <v>1.083</v>
      </c>
      <c r="L18" s="222">
        <v>0.10199999999999999</v>
      </c>
      <c r="M18" s="389">
        <v>8.91</v>
      </c>
      <c r="N18" s="223">
        <v>0</v>
      </c>
      <c r="O18" s="223">
        <v>0</v>
      </c>
      <c r="P18" s="222">
        <v>0</v>
      </c>
    </row>
    <row r="19" spans="6:16" x14ac:dyDescent="0.3">
      <c r="F19" t="s">
        <v>915</v>
      </c>
      <c r="H19" t="s">
        <v>773</v>
      </c>
      <c r="J19" s="222">
        <v>6.8559999999999999</v>
      </c>
      <c r="K19" s="222">
        <v>1.083</v>
      </c>
      <c r="L19" s="222">
        <v>0.10199999999999999</v>
      </c>
      <c r="M19" s="389">
        <v>13.38</v>
      </c>
      <c r="N19" s="223">
        <v>0</v>
      </c>
      <c r="O19" s="223">
        <v>0</v>
      </c>
      <c r="P19" s="222">
        <v>0</v>
      </c>
    </row>
    <row r="20" spans="6:16" x14ac:dyDescent="0.3">
      <c r="F20" t="s">
        <v>916</v>
      </c>
      <c r="H20" t="s">
        <v>773</v>
      </c>
      <c r="J20" s="222">
        <v>6.8559999999999999</v>
      </c>
      <c r="K20" s="222">
        <v>1.083</v>
      </c>
      <c r="L20" s="222">
        <v>0.10199999999999999</v>
      </c>
      <c r="M20" s="389">
        <v>33.75</v>
      </c>
      <c r="N20" s="223">
        <v>0</v>
      </c>
      <c r="O20" s="223">
        <v>0</v>
      </c>
      <c r="P20" s="222">
        <v>0</v>
      </c>
    </row>
    <row r="21" spans="6:16" x14ac:dyDescent="0.3">
      <c r="F21" t="s">
        <v>917</v>
      </c>
      <c r="H21" t="s">
        <v>773</v>
      </c>
      <c r="J21" s="222">
        <v>6.8559999999999999</v>
      </c>
      <c r="K21" s="222">
        <v>1.083</v>
      </c>
      <c r="L21" s="222">
        <v>0.10199999999999999</v>
      </c>
      <c r="M21" s="389">
        <v>69.819999999999993</v>
      </c>
      <c r="N21" s="223">
        <v>0</v>
      </c>
      <c r="O21" s="223">
        <v>0</v>
      </c>
      <c r="P21" s="222">
        <v>0</v>
      </c>
    </row>
    <row r="22" spans="6:16" x14ac:dyDescent="0.3">
      <c r="F22" t="s">
        <v>918</v>
      </c>
      <c r="H22" t="s">
        <v>773</v>
      </c>
      <c r="J22" s="222">
        <v>6.8559999999999999</v>
      </c>
      <c r="K22" s="222">
        <v>1.083</v>
      </c>
      <c r="L22" s="222">
        <v>0.10199999999999999</v>
      </c>
      <c r="M22" s="389">
        <v>205.33</v>
      </c>
      <c r="N22" s="223">
        <v>0</v>
      </c>
      <c r="O22" s="223">
        <v>0</v>
      </c>
      <c r="P22" s="222">
        <v>0</v>
      </c>
    </row>
    <row r="23" spans="6:16" x14ac:dyDescent="0.3">
      <c r="F23" t="s">
        <v>832</v>
      </c>
      <c r="H23" t="s">
        <v>773</v>
      </c>
      <c r="J23" s="222">
        <v>6.8559999999999999</v>
      </c>
      <c r="K23" s="222">
        <v>1.083</v>
      </c>
      <c r="L23" s="222">
        <v>0.10199999999999999</v>
      </c>
      <c r="M23" s="389">
        <v>0</v>
      </c>
      <c r="N23" s="223">
        <v>0</v>
      </c>
      <c r="O23" s="223">
        <v>0</v>
      </c>
      <c r="P23" s="222">
        <v>0</v>
      </c>
    </row>
    <row r="24" spans="6:16" x14ac:dyDescent="0.3">
      <c r="F24" t="s">
        <v>919</v>
      </c>
      <c r="H24" t="s">
        <v>773</v>
      </c>
      <c r="J24" s="222">
        <v>4.2649999999999997</v>
      </c>
      <c r="K24" s="222">
        <v>0.69099999999999995</v>
      </c>
      <c r="L24" s="222">
        <v>5.8000000000000003E-2</v>
      </c>
      <c r="M24" s="389">
        <v>12.56</v>
      </c>
      <c r="N24" s="223">
        <v>4.34</v>
      </c>
      <c r="O24" s="223">
        <v>7.85</v>
      </c>
      <c r="P24" s="222">
        <v>0.218</v>
      </c>
    </row>
    <row r="25" spans="6:16" x14ac:dyDescent="0.3">
      <c r="F25" t="s">
        <v>920</v>
      </c>
      <c r="H25" t="s">
        <v>773</v>
      </c>
      <c r="J25" s="222">
        <v>4.2649999999999997</v>
      </c>
      <c r="K25" s="222">
        <v>0.69099999999999995</v>
      </c>
      <c r="L25" s="222">
        <v>5.8000000000000003E-2</v>
      </c>
      <c r="M25" s="389">
        <v>303.5</v>
      </c>
      <c r="N25" s="223">
        <v>4.34</v>
      </c>
      <c r="O25" s="223">
        <v>7.85</v>
      </c>
      <c r="P25" s="222">
        <v>0.218</v>
      </c>
    </row>
    <row r="26" spans="6:16" x14ac:dyDescent="0.3">
      <c r="F26" t="s">
        <v>921</v>
      </c>
      <c r="H26" t="s">
        <v>773</v>
      </c>
      <c r="J26" s="222">
        <v>4.2649999999999997</v>
      </c>
      <c r="K26" s="222">
        <v>0.69099999999999995</v>
      </c>
      <c r="L26" s="222">
        <v>5.8000000000000003E-2</v>
      </c>
      <c r="M26" s="389">
        <v>550.27</v>
      </c>
      <c r="N26" s="223">
        <v>4.34</v>
      </c>
      <c r="O26" s="223">
        <v>7.85</v>
      </c>
      <c r="P26" s="222">
        <v>0.218</v>
      </c>
    </row>
    <row r="27" spans="6:16" x14ac:dyDescent="0.3">
      <c r="F27" t="s">
        <v>922</v>
      </c>
      <c r="H27" t="s">
        <v>773</v>
      </c>
      <c r="J27" s="222">
        <v>4.2649999999999997</v>
      </c>
      <c r="K27" s="222">
        <v>0.69099999999999995</v>
      </c>
      <c r="L27" s="222">
        <v>5.8000000000000003E-2</v>
      </c>
      <c r="M27" s="389">
        <v>846.28</v>
      </c>
      <c r="N27" s="223">
        <v>4.34</v>
      </c>
      <c r="O27" s="223">
        <v>7.85</v>
      </c>
      <c r="P27" s="222">
        <v>0.218</v>
      </c>
    </row>
    <row r="28" spans="6:16" x14ac:dyDescent="0.3">
      <c r="F28" t="s">
        <v>923</v>
      </c>
      <c r="H28" t="s">
        <v>773</v>
      </c>
      <c r="J28" s="222">
        <v>4.2649999999999997</v>
      </c>
      <c r="K28" s="222">
        <v>0.69099999999999995</v>
      </c>
      <c r="L28" s="222">
        <v>5.8000000000000003E-2</v>
      </c>
      <c r="M28" s="389">
        <v>1314.22</v>
      </c>
      <c r="N28" s="223">
        <v>4.34</v>
      </c>
      <c r="O28" s="223">
        <v>7.85</v>
      </c>
      <c r="P28" s="222">
        <v>0.218</v>
      </c>
    </row>
    <row r="29" spans="6:16" x14ac:dyDescent="0.3">
      <c r="F29" t="s">
        <v>924</v>
      </c>
      <c r="H29" t="s">
        <v>773</v>
      </c>
      <c r="J29" s="222">
        <v>1.887</v>
      </c>
      <c r="K29" s="222">
        <v>0.32800000000000001</v>
      </c>
      <c r="L29" s="222">
        <v>1.7999999999999999E-2</v>
      </c>
      <c r="M29" s="389">
        <v>9.82</v>
      </c>
      <c r="N29" s="223">
        <v>4.9000000000000004</v>
      </c>
      <c r="O29" s="223">
        <v>6.77</v>
      </c>
      <c r="P29" s="222">
        <v>0.13300000000000001</v>
      </c>
    </row>
    <row r="30" spans="6:16" x14ac:dyDescent="0.3">
      <c r="F30" t="s">
        <v>925</v>
      </c>
      <c r="H30" t="s">
        <v>773</v>
      </c>
      <c r="J30" s="222">
        <v>1.887</v>
      </c>
      <c r="K30" s="222">
        <v>0.32800000000000001</v>
      </c>
      <c r="L30" s="222">
        <v>1.7999999999999999E-2</v>
      </c>
      <c r="M30" s="389">
        <v>300.76</v>
      </c>
      <c r="N30" s="223">
        <v>4.9000000000000004</v>
      </c>
      <c r="O30" s="223">
        <v>6.77</v>
      </c>
      <c r="P30" s="222">
        <v>0.13300000000000001</v>
      </c>
    </row>
    <row r="31" spans="6:16" x14ac:dyDescent="0.3">
      <c r="F31" s="311" t="s">
        <v>926</v>
      </c>
      <c r="G31" s="311"/>
      <c r="H31" s="311" t="s">
        <v>773</v>
      </c>
      <c r="I31" s="311"/>
      <c r="J31" s="346">
        <v>1.887</v>
      </c>
      <c r="K31" s="346">
        <v>0.32800000000000001</v>
      </c>
      <c r="L31" s="346">
        <v>1.7999999999999999E-2</v>
      </c>
      <c r="M31" s="390">
        <v>547.53</v>
      </c>
      <c r="N31" s="347">
        <v>4.9000000000000004</v>
      </c>
      <c r="O31" s="347">
        <v>6.77</v>
      </c>
      <c r="P31" s="346">
        <v>0.13300000000000001</v>
      </c>
    </row>
    <row r="32" spans="6:16" x14ac:dyDescent="0.3">
      <c r="F32" s="311" t="s">
        <v>927</v>
      </c>
      <c r="G32" s="311"/>
      <c r="H32" s="311" t="s">
        <v>773</v>
      </c>
      <c r="I32" s="311"/>
      <c r="J32" s="346">
        <v>1.887</v>
      </c>
      <c r="K32" s="346">
        <v>0.32800000000000001</v>
      </c>
      <c r="L32" s="346">
        <v>1.7999999999999999E-2</v>
      </c>
      <c r="M32" s="390">
        <v>843.54</v>
      </c>
      <c r="N32" s="347">
        <v>4.9000000000000004</v>
      </c>
      <c r="O32" s="347">
        <v>6.77</v>
      </c>
      <c r="P32" s="346">
        <v>0.13300000000000001</v>
      </c>
    </row>
    <row r="33" spans="6:16" x14ac:dyDescent="0.3">
      <c r="F33" s="311" t="s">
        <v>928</v>
      </c>
      <c r="G33" s="311"/>
      <c r="H33" s="311" t="s">
        <v>773</v>
      </c>
      <c r="I33" s="311"/>
      <c r="J33" s="346">
        <v>1.887</v>
      </c>
      <c r="K33" s="346">
        <v>0.32800000000000001</v>
      </c>
      <c r="L33" s="346">
        <v>1.7999999999999999E-2</v>
      </c>
      <c r="M33" s="390">
        <v>1311.48</v>
      </c>
      <c r="N33" s="347">
        <v>4.9000000000000004</v>
      </c>
      <c r="O33" s="347">
        <v>6.77</v>
      </c>
      <c r="P33" s="346">
        <v>0.13300000000000001</v>
      </c>
    </row>
    <row r="34" spans="6:16" x14ac:dyDescent="0.3">
      <c r="F34" s="311" t="s">
        <v>929</v>
      </c>
      <c r="G34" s="311"/>
      <c r="H34" s="311" t="s">
        <v>773</v>
      </c>
      <c r="I34" s="311"/>
      <c r="J34" s="346">
        <v>1.284</v>
      </c>
      <c r="K34" s="346">
        <v>0.224</v>
      </c>
      <c r="L34" s="346">
        <v>8.9999999999999993E-3</v>
      </c>
      <c r="M34" s="390">
        <v>90.06</v>
      </c>
      <c r="N34" s="347">
        <v>5.18</v>
      </c>
      <c r="O34" s="347">
        <v>6.84</v>
      </c>
      <c r="P34" s="346">
        <v>5.8999999999999997E-2</v>
      </c>
    </row>
    <row r="35" spans="6:16" x14ac:dyDescent="0.3">
      <c r="F35" s="311" t="s">
        <v>930</v>
      </c>
      <c r="G35" s="311"/>
      <c r="H35" s="311" t="s">
        <v>773</v>
      </c>
      <c r="I35" s="311"/>
      <c r="J35" s="346">
        <v>1.284</v>
      </c>
      <c r="K35" s="346">
        <v>0.224</v>
      </c>
      <c r="L35" s="346">
        <v>8.9999999999999993E-3</v>
      </c>
      <c r="M35" s="390">
        <v>1499.07</v>
      </c>
      <c r="N35" s="347">
        <v>5.18</v>
      </c>
      <c r="O35" s="347">
        <v>6.84</v>
      </c>
      <c r="P35" s="346">
        <v>5.8999999999999997E-2</v>
      </c>
    </row>
    <row r="36" spans="6:16" x14ac:dyDescent="0.3">
      <c r="F36" s="311" t="s">
        <v>931</v>
      </c>
      <c r="G36" s="311"/>
      <c r="H36" s="311" t="s">
        <v>773</v>
      </c>
      <c r="I36" s="311"/>
      <c r="J36" s="346">
        <v>1.284</v>
      </c>
      <c r="K36" s="346">
        <v>0.224</v>
      </c>
      <c r="L36" s="346">
        <v>8.9999999999999993E-3</v>
      </c>
      <c r="M36" s="390">
        <v>4746.01</v>
      </c>
      <c r="N36" s="347">
        <v>5.18</v>
      </c>
      <c r="O36" s="347">
        <v>6.84</v>
      </c>
      <c r="P36" s="346">
        <v>5.8999999999999997E-2</v>
      </c>
    </row>
    <row r="37" spans="6:16" x14ac:dyDescent="0.3">
      <c r="F37" s="311" t="s">
        <v>932</v>
      </c>
      <c r="G37" s="311"/>
      <c r="H37" s="311" t="s">
        <v>773</v>
      </c>
      <c r="I37" s="311"/>
      <c r="J37" s="346">
        <v>1.284</v>
      </c>
      <c r="K37" s="346">
        <v>0.224</v>
      </c>
      <c r="L37" s="346">
        <v>8.9999999999999993E-3</v>
      </c>
      <c r="M37" s="390">
        <v>10468.799999999999</v>
      </c>
      <c r="N37" s="347">
        <v>5.18</v>
      </c>
      <c r="O37" s="347">
        <v>6.84</v>
      </c>
      <c r="P37" s="346">
        <v>5.8999999999999997E-2</v>
      </c>
    </row>
    <row r="38" spans="6:16" x14ac:dyDescent="0.3">
      <c r="F38" s="311" t="s">
        <v>933</v>
      </c>
      <c r="G38" s="311"/>
      <c r="H38" s="311" t="s">
        <v>773</v>
      </c>
      <c r="I38" s="311"/>
      <c r="J38" s="346">
        <v>1.284</v>
      </c>
      <c r="K38" s="346">
        <v>0.224</v>
      </c>
      <c r="L38" s="346">
        <v>8.9999999999999993E-3</v>
      </c>
      <c r="M38" s="390">
        <v>32106.1</v>
      </c>
      <c r="N38" s="347">
        <v>5.18</v>
      </c>
      <c r="O38" s="347">
        <v>6.84</v>
      </c>
      <c r="P38" s="346">
        <v>5.8999999999999997E-2</v>
      </c>
    </row>
    <row r="39" spans="6:16" x14ac:dyDescent="0.3">
      <c r="F39" s="311" t="s">
        <v>841</v>
      </c>
      <c r="G39" s="311"/>
      <c r="H39" s="311" t="s">
        <v>773</v>
      </c>
      <c r="I39" s="311"/>
      <c r="J39" s="346">
        <v>17.327000000000002</v>
      </c>
      <c r="K39" s="346">
        <v>2.81</v>
      </c>
      <c r="L39" s="346">
        <v>2.1760000000000002</v>
      </c>
      <c r="M39" s="390">
        <v>0</v>
      </c>
      <c r="N39" s="347">
        <v>0</v>
      </c>
      <c r="O39" s="347">
        <v>0</v>
      </c>
      <c r="P39" s="346">
        <v>0</v>
      </c>
    </row>
    <row r="40" spans="6:16" x14ac:dyDescent="0.3">
      <c r="F40" s="311" t="s">
        <v>833</v>
      </c>
      <c r="G40" s="311"/>
      <c r="H40" s="311" t="s">
        <v>773</v>
      </c>
      <c r="I40" s="311"/>
      <c r="J40" s="346">
        <v>-4.2030000000000003</v>
      </c>
      <c r="K40" s="346">
        <v>-0.66400000000000003</v>
      </c>
      <c r="L40" s="346">
        <v>-6.3E-2</v>
      </c>
      <c r="M40" s="390">
        <v>0</v>
      </c>
      <c r="N40" s="347">
        <v>0</v>
      </c>
      <c r="O40" s="347">
        <v>0</v>
      </c>
      <c r="P40" s="346">
        <v>0</v>
      </c>
    </row>
    <row r="41" spans="6:16" x14ac:dyDescent="0.3">
      <c r="F41" s="311" t="s">
        <v>834</v>
      </c>
      <c r="G41" s="311"/>
      <c r="H41" s="311" t="s">
        <v>773</v>
      </c>
      <c r="I41" s="311"/>
      <c r="J41" s="346">
        <v>-3.496</v>
      </c>
      <c r="K41" s="346">
        <v>-0.56100000000000005</v>
      </c>
      <c r="L41" s="346">
        <v>-4.9000000000000002E-2</v>
      </c>
      <c r="M41" s="390">
        <v>0</v>
      </c>
      <c r="N41" s="347">
        <v>0</v>
      </c>
      <c r="O41" s="347">
        <v>0</v>
      </c>
      <c r="P41" s="346">
        <v>0</v>
      </c>
    </row>
    <row r="42" spans="6:16" x14ac:dyDescent="0.3">
      <c r="F42" s="311" t="s">
        <v>835</v>
      </c>
      <c r="G42" s="311"/>
      <c r="H42" s="311" t="s">
        <v>773</v>
      </c>
      <c r="I42" s="311"/>
      <c r="J42" s="346">
        <v>-4.2030000000000003</v>
      </c>
      <c r="K42" s="346">
        <v>-0.66400000000000003</v>
      </c>
      <c r="L42" s="346">
        <v>-6.3E-2</v>
      </c>
      <c r="M42" s="390">
        <v>0</v>
      </c>
      <c r="N42" s="347">
        <v>0</v>
      </c>
      <c r="O42" s="347">
        <v>0</v>
      </c>
      <c r="P42" s="346">
        <v>0.215</v>
      </c>
    </row>
    <row r="43" spans="6:16" x14ac:dyDescent="0.3">
      <c r="F43" s="311" t="s">
        <v>844</v>
      </c>
      <c r="G43" s="311"/>
      <c r="H43" s="311" t="s">
        <v>773</v>
      </c>
      <c r="I43" s="311"/>
      <c r="J43" s="346">
        <v>-4.2030000000000003</v>
      </c>
      <c r="K43" s="346">
        <v>-0.66400000000000003</v>
      </c>
      <c r="L43" s="346">
        <v>-6.3E-2</v>
      </c>
      <c r="M43" s="390">
        <v>0</v>
      </c>
      <c r="N43" s="347">
        <v>0</v>
      </c>
      <c r="O43" s="347">
        <v>0</v>
      </c>
      <c r="P43" s="346">
        <v>0</v>
      </c>
    </row>
    <row r="44" spans="6:16" x14ac:dyDescent="0.3">
      <c r="F44" s="311" t="s">
        <v>836</v>
      </c>
      <c r="G44" s="311"/>
      <c r="H44" s="311" t="s">
        <v>773</v>
      </c>
      <c r="I44" s="311"/>
      <c r="J44" s="346">
        <v>-3.496</v>
      </c>
      <c r="K44" s="346">
        <v>-0.56100000000000005</v>
      </c>
      <c r="L44" s="346">
        <v>-4.9000000000000002E-2</v>
      </c>
      <c r="M44" s="390">
        <v>0</v>
      </c>
      <c r="N44" s="347">
        <v>0</v>
      </c>
      <c r="O44" s="347">
        <v>0</v>
      </c>
      <c r="P44" s="346">
        <v>0.16700000000000001</v>
      </c>
    </row>
    <row r="45" spans="6:16" x14ac:dyDescent="0.3">
      <c r="F45" s="311" t="s">
        <v>843</v>
      </c>
      <c r="G45" s="311"/>
      <c r="H45" s="311" t="s">
        <v>773</v>
      </c>
      <c r="I45" s="311"/>
      <c r="J45" s="346">
        <v>-3.496</v>
      </c>
      <c r="K45" s="346">
        <v>-0.56100000000000005</v>
      </c>
      <c r="L45" s="346">
        <v>-4.9000000000000002E-2</v>
      </c>
      <c r="M45" s="390">
        <v>0</v>
      </c>
      <c r="N45" s="347">
        <v>0</v>
      </c>
      <c r="O45" s="347">
        <v>0</v>
      </c>
      <c r="P45" s="346">
        <v>0</v>
      </c>
    </row>
    <row r="46" spans="6:16" x14ac:dyDescent="0.3">
      <c r="F46" s="311" t="s">
        <v>837</v>
      </c>
      <c r="G46" s="311"/>
      <c r="H46" s="311" t="s">
        <v>773</v>
      </c>
      <c r="I46" s="311"/>
      <c r="J46" s="346">
        <v>-1.8</v>
      </c>
      <c r="K46" s="346">
        <v>-0.313</v>
      </c>
      <c r="L46" s="346">
        <v>-1.7000000000000001E-2</v>
      </c>
      <c r="M46" s="390">
        <v>56.32</v>
      </c>
      <c r="N46" s="347">
        <v>0</v>
      </c>
      <c r="O46" s="347">
        <v>0</v>
      </c>
      <c r="P46" s="346">
        <v>0.13</v>
      </c>
    </row>
    <row r="47" spans="6:16" x14ac:dyDescent="0.3">
      <c r="F47" s="37" t="s">
        <v>842</v>
      </c>
      <c r="G47" s="37"/>
      <c r="H47" s="37" t="s">
        <v>773</v>
      </c>
      <c r="I47" s="37"/>
      <c r="J47" s="224">
        <v>-1.8</v>
      </c>
      <c r="K47" s="224">
        <v>-0.313</v>
      </c>
      <c r="L47" s="224">
        <v>-1.7000000000000001E-2</v>
      </c>
      <c r="M47" s="391">
        <v>56.32</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3.99</v>
      </c>
      <c r="K50" s="220">
        <v>0.63</v>
      </c>
      <c r="L50" s="220">
        <v>5.8999999999999997E-2</v>
      </c>
      <c r="M50" s="388">
        <v>10.89</v>
      </c>
      <c r="N50" s="221">
        <v>0</v>
      </c>
      <c r="O50" s="221">
        <v>0</v>
      </c>
      <c r="P50" s="220">
        <v>0</v>
      </c>
    </row>
    <row r="51" spans="4:16" x14ac:dyDescent="0.3">
      <c r="F51" t="s">
        <v>831</v>
      </c>
      <c r="H51" t="s">
        <v>448</v>
      </c>
      <c r="J51" s="222">
        <v>3.99</v>
      </c>
      <c r="K51" s="222">
        <v>0.63</v>
      </c>
      <c r="L51" s="222">
        <v>5.8999999999999997E-2</v>
      </c>
      <c r="M51" s="389">
        <v>0</v>
      </c>
      <c r="N51" s="223">
        <v>0</v>
      </c>
      <c r="O51" s="223">
        <v>0</v>
      </c>
      <c r="P51" s="222">
        <v>0</v>
      </c>
    </row>
    <row r="52" spans="4:16" x14ac:dyDescent="0.3">
      <c r="F52" t="s">
        <v>914</v>
      </c>
      <c r="H52" t="s">
        <v>448</v>
      </c>
      <c r="J52" s="222">
        <v>4.5430000000000001</v>
      </c>
      <c r="K52" s="222">
        <v>0.71799999999999997</v>
      </c>
      <c r="L52" s="222">
        <v>6.8000000000000005E-2</v>
      </c>
      <c r="M52" s="389">
        <v>5.93</v>
      </c>
      <c r="N52" s="223">
        <v>0</v>
      </c>
      <c r="O52" s="223">
        <v>0</v>
      </c>
      <c r="P52" s="222">
        <v>0</v>
      </c>
    </row>
    <row r="53" spans="4:16" x14ac:dyDescent="0.3">
      <c r="F53" t="s">
        <v>915</v>
      </c>
      <c r="H53" t="s">
        <v>448</v>
      </c>
      <c r="J53" s="222">
        <v>4.5430000000000001</v>
      </c>
      <c r="K53" s="222">
        <v>0.71799999999999997</v>
      </c>
      <c r="L53" s="222">
        <v>6.8000000000000005E-2</v>
      </c>
      <c r="M53" s="389">
        <v>8.89</v>
      </c>
      <c r="N53" s="223">
        <v>0</v>
      </c>
      <c r="O53" s="223">
        <v>0</v>
      </c>
      <c r="P53" s="222">
        <v>0</v>
      </c>
    </row>
    <row r="54" spans="4:16" x14ac:dyDescent="0.3">
      <c r="F54" t="s">
        <v>916</v>
      </c>
      <c r="H54" t="s">
        <v>448</v>
      </c>
      <c r="J54" s="222">
        <v>4.5430000000000001</v>
      </c>
      <c r="K54" s="222">
        <v>0.71799999999999997</v>
      </c>
      <c r="L54" s="222">
        <v>6.8000000000000005E-2</v>
      </c>
      <c r="M54" s="389">
        <v>22.39</v>
      </c>
      <c r="N54" s="223">
        <v>0</v>
      </c>
      <c r="O54" s="223">
        <v>0</v>
      </c>
      <c r="P54" s="222">
        <v>0</v>
      </c>
    </row>
    <row r="55" spans="4:16" x14ac:dyDescent="0.3">
      <c r="F55" t="s">
        <v>917</v>
      </c>
      <c r="H55" t="s">
        <v>448</v>
      </c>
      <c r="J55" s="222">
        <v>4.5430000000000001</v>
      </c>
      <c r="K55" s="222">
        <v>0.71799999999999997</v>
      </c>
      <c r="L55" s="222">
        <v>6.8000000000000005E-2</v>
      </c>
      <c r="M55" s="389">
        <v>46.29</v>
      </c>
      <c r="N55" s="223">
        <v>0</v>
      </c>
      <c r="O55" s="223">
        <v>0</v>
      </c>
      <c r="P55" s="222">
        <v>0</v>
      </c>
    </row>
    <row r="56" spans="4:16" x14ac:dyDescent="0.3">
      <c r="F56" t="s">
        <v>918</v>
      </c>
      <c r="H56" t="s">
        <v>448</v>
      </c>
      <c r="J56" s="222">
        <v>4.5430000000000001</v>
      </c>
      <c r="K56" s="222">
        <v>0.71799999999999997</v>
      </c>
      <c r="L56" s="222">
        <v>6.8000000000000005E-2</v>
      </c>
      <c r="M56" s="389">
        <v>136.08000000000001</v>
      </c>
      <c r="N56" s="223">
        <v>0</v>
      </c>
      <c r="O56" s="223">
        <v>0</v>
      </c>
      <c r="P56" s="222">
        <v>0</v>
      </c>
    </row>
    <row r="57" spans="4:16" x14ac:dyDescent="0.3">
      <c r="F57" t="s">
        <v>832</v>
      </c>
      <c r="H57" t="s">
        <v>448</v>
      </c>
      <c r="J57" s="222">
        <v>4.5430000000000001</v>
      </c>
      <c r="K57" s="222">
        <v>0.71799999999999997</v>
      </c>
      <c r="L57" s="222">
        <v>6.8000000000000005E-2</v>
      </c>
      <c r="M57" s="389">
        <v>0</v>
      </c>
      <c r="N57" s="223">
        <v>0</v>
      </c>
      <c r="O57" s="223">
        <v>0</v>
      </c>
      <c r="P57" s="222">
        <v>0</v>
      </c>
    </row>
    <row r="58" spans="4:16" x14ac:dyDescent="0.3">
      <c r="F58" t="s">
        <v>919</v>
      </c>
      <c r="H58" t="s">
        <v>448</v>
      </c>
      <c r="J58" s="222">
        <v>2.8260000000000001</v>
      </c>
      <c r="K58" s="222">
        <v>0.45800000000000002</v>
      </c>
      <c r="L58" s="222">
        <v>3.7999999999999999E-2</v>
      </c>
      <c r="M58" s="389">
        <v>8.34</v>
      </c>
      <c r="N58" s="223">
        <v>2.87</v>
      </c>
      <c r="O58" s="223">
        <v>5.2</v>
      </c>
      <c r="P58" s="222">
        <v>0.14499999999999999</v>
      </c>
    </row>
    <row r="59" spans="4:16" x14ac:dyDescent="0.3">
      <c r="F59" t="s">
        <v>920</v>
      </c>
      <c r="H59" t="s">
        <v>448</v>
      </c>
      <c r="J59" s="222">
        <v>2.8260000000000001</v>
      </c>
      <c r="K59" s="222">
        <v>0.45800000000000002</v>
      </c>
      <c r="L59" s="222">
        <v>3.7999999999999999E-2</v>
      </c>
      <c r="M59" s="389">
        <v>201.13</v>
      </c>
      <c r="N59" s="223">
        <v>2.87</v>
      </c>
      <c r="O59" s="223">
        <v>5.2</v>
      </c>
      <c r="P59" s="222">
        <v>0.14499999999999999</v>
      </c>
    </row>
    <row r="60" spans="4:16" x14ac:dyDescent="0.3">
      <c r="F60" t="s">
        <v>921</v>
      </c>
      <c r="H60" t="s">
        <v>448</v>
      </c>
      <c r="J60" s="222">
        <v>2.8260000000000001</v>
      </c>
      <c r="K60" s="222">
        <v>0.45800000000000002</v>
      </c>
      <c r="L60" s="222">
        <v>3.7999999999999999E-2</v>
      </c>
      <c r="M60" s="389">
        <v>364.65</v>
      </c>
      <c r="N60" s="223">
        <v>2.87</v>
      </c>
      <c r="O60" s="223">
        <v>5.2</v>
      </c>
      <c r="P60" s="222">
        <v>0.14499999999999999</v>
      </c>
    </row>
    <row r="61" spans="4:16" x14ac:dyDescent="0.3">
      <c r="F61" t="s">
        <v>922</v>
      </c>
      <c r="H61" t="s">
        <v>448</v>
      </c>
      <c r="J61" s="222">
        <v>2.8260000000000001</v>
      </c>
      <c r="K61" s="222">
        <v>0.45800000000000002</v>
      </c>
      <c r="L61" s="222">
        <v>3.7999999999999999E-2</v>
      </c>
      <c r="M61" s="389">
        <v>560.79999999999995</v>
      </c>
      <c r="N61" s="223">
        <v>2.87</v>
      </c>
      <c r="O61" s="223">
        <v>5.2</v>
      </c>
      <c r="P61" s="222">
        <v>0.14499999999999999</v>
      </c>
    </row>
    <row r="62" spans="4:16" x14ac:dyDescent="0.3">
      <c r="F62" t="s">
        <v>923</v>
      </c>
      <c r="H62" t="s">
        <v>448</v>
      </c>
      <c r="J62" s="222">
        <v>2.8260000000000001</v>
      </c>
      <c r="K62" s="222">
        <v>0.45800000000000002</v>
      </c>
      <c r="L62" s="222">
        <v>3.7999999999999999E-2</v>
      </c>
      <c r="M62" s="389">
        <v>870.87</v>
      </c>
      <c r="N62" s="223">
        <v>2.87</v>
      </c>
      <c r="O62" s="223">
        <v>5.2</v>
      </c>
      <c r="P62" s="222">
        <v>0.14499999999999999</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11.481</v>
      </c>
      <c r="K73" s="346">
        <v>1.8620000000000001</v>
      </c>
      <c r="L73" s="346">
        <v>1.4419999999999999</v>
      </c>
      <c r="M73" s="390">
        <v>0</v>
      </c>
      <c r="N73" s="347">
        <v>0</v>
      </c>
      <c r="O73" s="347">
        <v>0</v>
      </c>
      <c r="P73" s="346">
        <v>0</v>
      </c>
    </row>
    <row r="74" spans="6:16" x14ac:dyDescent="0.3">
      <c r="F74" s="311" t="s">
        <v>833</v>
      </c>
      <c r="H74" t="s">
        <v>448</v>
      </c>
      <c r="J74" s="346">
        <v>-4.2030000000000003</v>
      </c>
      <c r="K74" s="346">
        <v>-0.66400000000000003</v>
      </c>
      <c r="L74" s="346">
        <v>-6.3E-2</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-4.2030000000000003</v>
      </c>
      <c r="K76" s="346">
        <v>-0.66400000000000003</v>
      </c>
      <c r="L76" s="346">
        <v>-6.3E-2</v>
      </c>
      <c r="M76" s="390">
        <v>0</v>
      </c>
      <c r="N76" s="347">
        <v>0</v>
      </c>
      <c r="O76" s="347">
        <v>0</v>
      </c>
      <c r="P76" s="346">
        <v>0.215</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3.1179999999999999</v>
      </c>
      <c r="K84" s="220">
        <v>0.49299999999999999</v>
      </c>
      <c r="L84" s="220">
        <v>4.5999999999999999E-2</v>
      </c>
      <c r="M84" s="388">
        <v>8.5299999999999994</v>
      </c>
      <c r="N84" s="221">
        <v>0</v>
      </c>
      <c r="O84" s="221">
        <v>0</v>
      </c>
      <c r="P84" s="220">
        <v>0</v>
      </c>
    </row>
    <row r="85" spans="4:16" x14ac:dyDescent="0.3">
      <c r="F85" t="s">
        <v>831</v>
      </c>
      <c r="H85" t="s">
        <v>449</v>
      </c>
      <c r="J85" s="222">
        <v>3.1179999999999999</v>
      </c>
      <c r="K85" s="222">
        <v>0.49299999999999999</v>
      </c>
      <c r="L85" s="222">
        <v>4.5999999999999999E-2</v>
      </c>
      <c r="M85" s="389">
        <v>0</v>
      </c>
      <c r="N85" s="223">
        <v>0</v>
      </c>
      <c r="O85" s="223">
        <v>0</v>
      </c>
      <c r="P85" s="222">
        <v>0</v>
      </c>
    </row>
    <row r="86" spans="4:16" x14ac:dyDescent="0.3">
      <c r="F86" t="s">
        <v>914</v>
      </c>
      <c r="H86" t="s">
        <v>449</v>
      </c>
      <c r="J86" s="222">
        <v>3.55</v>
      </c>
      <c r="K86" s="222">
        <v>0.56100000000000005</v>
      </c>
      <c r="L86" s="222">
        <v>5.2999999999999999E-2</v>
      </c>
      <c r="M86" s="389">
        <v>4.6500000000000004</v>
      </c>
      <c r="N86" s="223">
        <v>0</v>
      </c>
      <c r="O86" s="223">
        <v>0</v>
      </c>
      <c r="P86" s="222">
        <v>0</v>
      </c>
    </row>
    <row r="87" spans="4:16" x14ac:dyDescent="0.3">
      <c r="F87" t="s">
        <v>915</v>
      </c>
      <c r="H87" t="s">
        <v>449</v>
      </c>
      <c r="J87" s="222">
        <v>3.55</v>
      </c>
      <c r="K87" s="222">
        <v>0.56100000000000005</v>
      </c>
      <c r="L87" s="222">
        <v>5.2999999999999999E-2</v>
      </c>
      <c r="M87" s="389">
        <v>6.96</v>
      </c>
      <c r="N87" s="223">
        <v>0</v>
      </c>
      <c r="O87" s="223">
        <v>0</v>
      </c>
      <c r="P87" s="222">
        <v>0</v>
      </c>
    </row>
    <row r="88" spans="4:16" x14ac:dyDescent="0.3">
      <c r="F88" t="s">
        <v>916</v>
      </c>
      <c r="H88" t="s">
        <v>449</v>
      </c>
      <c r="J88" s="222">
        <v>3.55</v>
      </c>
      <c r="K88" s="222">
        <v>0.56100000000000005</v>
      </c>
      <c r="L88" s="222">
        <v>5.2999999999999999E-2</v>
      </c>
      <c r="M88" s="389">
        <v>17.510000000000002</v>
      </c>
      <c r="N88" s="223">
        <v>0</v>
      </c>
      <c r="O88" s="223">
        <v>0</v>
      </c>
      <c r="P88" s="222">
        <v>0</v>
      </c>
    </row>
    <row r="89" spans="4:16" x14ac:dyDescent="0.3">
      <c r="F89" t="s">
        <v>917</v>
      </c>
      <c r="H89" t="s">
        <v>449</v>
      </c>
      <c r="J89" s="222">
        <v>3.55</v>
      </c>
      <c r="K89" s="222">
        <v>0.56100000000000005</v>
      </c>
      <c r="L89" s="222">
        <v>5.2999999999999999E-2</v>
      </c>
      <c r="M89" s="389">
        <v>36.19</v>
      </c>
      <c r="N89" s="223">
        <v>0</v>
      </c>
      <c r="O89" s="223">
        <v>0</v>
      </c>
      <c r="P89" s="222">
        <v>0</v>
      </c>
    </row>
    <row r="90" spans="4:16" x14ac:dyDescent="0.3">
      <c r="F90" t="s">
        <v>918</v>
      </c>
      <c r="H90" t="s">
        <v>449</v>
      </c>
      <c r="J90" s="222">
        <v>3.55</v>
      </c>
      <c r="K90" s="222">
        <v>0.56100000000000005</v>
      </c>
      <c r="L90" s="222">
        <v>5.2999999999999999E-2</v>
      </c>
      <c r="M90" s="389">
        <v>106.35</v>
      </c>
      <c r="N90" s="223">
        <v>0</v>
      </c>
      <c r="O90" s="223">
        <v>0</v>
      </c>
      <c r="P90" s="222">
        <v>0</v>
      </c>
    </row>
    <row r="91" spans="4:16" x14ac:dyDescent="0.3">
      <c r="F91" t="s">
        <v>832</v>
      </c>
      <c r="H91" t="s">
        <v>449</v>
      </c>
      <c r="J91" s="222">
        <v>3.55</v>
      </c>
      <c r="K91" s="222">
        <v>0.56100000000000005</v>
      </c>
      <c r="L91" s="222">
        <v>5.2999999999999999E-2</v>
      </c>
      <c r="M91" s="389">
        <v>0</v>
      </c>
      <c r="N91" s="223">
        <v>0</v>
      </c>
      <c r="O91" s="223">
        <v>0</v>
      </c>
      <c r="P91" s="222">
        <v>0</v>
      </c>
    </row>
    <row r="92" spans="4:16" x14ac:dyDescent="0.3">
      <c r="F92" t="s">
        <v>919</v>
      </c>
      <c r="H92" t="s">
        <v>449</v>
      </c>
      <c r="J92" s="222">
        <v>2.2080000000000002</v>
      </c>
      <c r="K92" s="222">
        <v>0.35799999999999998</v>
      </c>
      <c r="L92" s="222">
        <v>0.03</v>
      </c>
      <c r="M92" s="389">
        <v>6.53</v>
      </c>
      <c r="N92" s="223">
        <v>2.25</v>
      </c>
      <c r="O92" s="223">
        <v>4.07</v>
      </c>
      <c r="P92" s="222">
        <v>0.113</v>
      </c>
    </row>
    <row r="93" spans="4:16" x14ac:dyDescent="0.3">
      <c r="F93" t="s">
        <v>920</v>
      </c>
      <c r="H93" t="s">
        <v>449</v>
      </c>
      <c r="J93" s="222">
        <v>2.2080000000000002</v>
      </c>
      <c r="K93" s="222">
        <v>0.35799999999999998</v>
      </c>
      <c r="L93" s="222">
        <v>0.03</v>
      </c>
      <c r="M93" s="389">
        <v>157.18</v>
      </c>
      <c r="N93" s="223">
        <v>2.25</v>
      </c>
      <c r="O93" s="223">
        <v>4.07</v>
      </c>
      <c r="P93" s="222">
        <v>0.113</v>
      </c>
    </row>
    <row r="94" spans="4:16" x14ac:dyDescent="0.3">
      <c r="F94" t="s">
        <v>921</v>
      </c>
      <c r="H94" t="s">
        <v>449</v>
      </c>
      <c r="J94" s="222">
        <v>2.2080000000000002</v>
      </c>
      <c r="K94" s="222">
        <v>0.35799999999999998</v>
      </c>
      <c r="L94" s="222">
        <v>0.03</v>
      </c>
      <c r="M94" s="389">
        <v>284.95</v>
      </c>
      <c r="N94" s="223">
        <v>2.25</v>
      </c>
      <c r="O94" s="223">
        <v>4.07</v>
      </c>
      <c r="P94" s="222">
        <v>0.113</v>
      </c>
    </row>
    <row r="95" spans="4:16" x14ac:dyDescent="0.3">
      <c r="F95" t="s">
        <v>922</v>
      </c>
      <c r="H95" t="s">
        <v>449</v>
      </c>
      <c r="J95" s="222">
        <v>2.2080000000000002</v>
      </c>
      <c r="K95" s="222">
        <v>0.35799999999999998</v>
      </c>
      <c r="L95" s="222">
        <v>0.03</v>
      </c>
      <c r="M95" s="389">
        <v>438.22</v>
      </c>
      <c r="N95" s="223">
        <v>2.25</v>
      </c>
      <c r="O95" s="223">
        <v>4.07</v>
      </c>
      <c r="P95" s="222">
        <v>0.113</v>
      </c>
    </row>
    <row r="96" spans="4:16" x14ac:dyDescent="0.3">
      <c r="F96" t="s">
        <v>923</v>
      </c>
      <c r="H96" t="s">
        <v>449</v>
      </c>
      <c r="J96" s="222">
        <v>2.2080000000000002</v>
      </c>
      <c r="K96" s="222">
        <v>0.35799999999999998</v>
      </c>
      <c r="L96" s="222">
        <v>0.03</v>
      </c>
      <c r="M96" s="389">
        <v>680.51</v>
      </c>
      <c r="N96" s="223">
        <v>2.25</v>
      </c>
      <c r="O96" s="223">
        <v>4.07</v>
      </c>
      <c r="P96" s="222">
        <v>0.113</v>
      </c>
    </row>
    <row r="97" spans="6:16" x14ac:dyDescent="0.3">
      <c r="F97" t="s">
        <v>924</v>
      </c>
      <c r="H97" t="s">
        <v>449</v>
      </c>
      <c r="J97" s="222">
        <v>1.514</v>
      </c>
      <c r="K97" s="222">
        <v>0.26300000000000001</v>
      </c>
      <c r="L97" s="222">
        <v>1.4E-2</v>
      </c>
      <c r="M97" s="389">
        <v>7.89</v>
      </c>
      <c r="N97" s="223">
        <v>3.93</v>
      </c>
      <c r="O97" s="223">
        <v>5.43</v>
      </c>
      <c r="P97" s="222">
        <v>0.106</v>
      </c>
    </row>
    <row r="98" spans="6:16" x14ac:dyDescent="0.3">
      <c r="F98" t="s">
        <v>925</v>
      </c>
      <c r="H98" t="s">
        <v>449</v>
      </c>
      <c r="J98" s="222">
        <v>1.514</v>
      </c>
      <c r="K98" s="222">
        <v>0.26300000000000001</v>
      </c>
      <c r="L98" s="222">
        <v>1.4E-2</v>
      </c>
      <c r="M98" s="389">
        <v>241.37</v>
      </c>
      <c r="N98" s="223">
        <v>3.93</v>
      </c>
      <c r="O98" s="223">
        <v>5.43</v>
      </c>
      <c r="P98" s="222">
        <v>0.106</v>
      </c>
    </row>
    <row r="99" spans="6:16" x14ac:dyDescent="0.3">
      <c r="F99" s="311" t="s">
        <v>926</v>
      </c>
      <c r="H99" t="s">
        <v>449</v>
      </c>
      <c r="J99" s="346">
        <v>1.514</v>
      </c>
      <c r="K99" s="346">
        <v>0.26300000000000001</v>
      </c>
      <c r="L99" s="346">
        <v>1.4E-2</v>
      </c>
      <c r="M99" s="390">
        <v>439.4</v>
      </c>
      <c r="N99" s="347">
        <v>3.93</v>
      </c>
      <c r="O99" s="347">
        <v>5.43</v>
      </c>
      <c r="P99" s="346">
        <v>0.106</v>
      </c>
    </row>
    <row r="100" spans="6:16" x14ac:dyDescent="0.3">
      <c r="F100" s="311" t="s">
        <v>927</v>
      </c>
      <c r="H100" t="s">
        <v>449</v>
      </c>
      <c r="J100" s="346">
        <v>1.514</v>
      </c>
      <c r="K100" s="346">
        <v>0.26300000000000001</v>
      </c>
      <c r="L100" s="346">
        <v>1.4E-2</v>
      </c>
      <c r="M100" s="390">
        <v>676.94</v>
      </c>
      <c r="N100" s="347">
        <v>3.93</v>
      </c>
      <c r="O100" s="347">
        <v>5.43</v>
      </c>
      <c r="P100" s="346">
        <v>0.106</v>
      </c>
    </row>
    <row r="101" spans="6:16" x14ac:dyDescent="0.3">
      <c r="F101" s="311" t="s">
        <v>928</v>
      </c>
      <c r="H101" t="s">
        <v>449</v>
      </c>
      <c r="J101" s="346">
        <v>1.514</v>
      </c>
      <c r="K101" s="346">
        <v>0.26300000000000001</v>
      </c>
      <c r="L101" s="346">
        <v>1.4E-2</v>
      </c>
      <c r="M101" s="390">
        <v>1052.46</v>
      </c>
      <c r="N101" s="347">
        <v>3.93</v>
      </c>
      <c r="O101" s="347">
        <v>5.43</v>
      </c>
      <c r="P101" s="346">
        <v>0.106</v>
      </c>
    </row>
    <row r="102" spans="6:16" x14ac:dyDescent="0.3">
      <c r="F102" s="311" t="s">
        <v>929</v>
      </c>
      <c r="H102" t="s">
        <v>449</v>
      </c>
      <c r="J102" s="346">
        <v>1.1830000000000001</v>
      </c>
      <c r="K102" s="346">
        <v>0.20599999999999999</v>
      </c>
      <c r="L102" s="346">
        <v>8.0000000000000002E-3</v>
      </c>
      <c r="M102" s="390">
        <v>82.98</v>
      </c>
      <c r="N102" s="347">
        <v>4.78</v>
      </c>
      <c r="O102" s="347">
        <v>6.3</v>
      </c>
      <c r="P102" s="346">
        <v>5.3999999999999999E-2</v>
      </c>
    </row>
    <row r="103" spans="6:16" x14ac:dyDescent="0.3">
      <c r="F103" s="311" t="s">
        <v>930</v>
      </c>
      <c r="H103" t="s">
        <v>449</v>
      </c>
      <c r="J103" s="346">
        <v>1.1830000000000001</v>
      </c>
      <c r="K103" s="346">
        <v>0.20599999999999999</v>
      </c>
      <c r="L103" s="346">
        <v>8.0000000000000002E-3</v>
      </c>
      <c r="M103" s="390">
        <v>1381.13</v>
      </c>
      <c r="N103" s="347">
        <v>4.78</v>
      </c>
      <c r="O103" s="347">
        <v>6.3</v>
      </c>
      <c r="P103" s="346">
        <v>5.3999999999999999E-2</v>
      </c>
    </row>
    <row r="104" spans="6:16" x14ac:dyDescent="0.3">
      <c r="F104" s="311" t="s">
        <v>931</v>
      </c>
      <c r="H104" t="s">
        <v>449</v>
      </c>
      <c r="J104" s="346">
        <v>1.1830000000000001</v>
      </c>
      <c r="K104" s="346">
        <v>0.20599999999999999</v>
      </c>
      <c r="L104" s="346">
        <v>8.0000000000000002E-3</v>
      </c>
      <c r="M104" s="390">
        <v>4372.6000000000004</v>
      </c>
      <c r="N104" s="347">
        <v>4.78</v>
      </c>
      <c r="O104" s="347">
        <v>6.3</v>
      </c>
      <c r="P104" s="346">
        <v>5.3999999999999999E-2</v>
      </c>
    </row>
    <row r="105" spans="6:16" x14ac:dyDescent="0.3">
      <c r="F105" s="311" t="s">
        <v>932</v>
      </c>
      <c r="H105" t="s">
        <v>449</v>
      </c>
      <c r="J105" s="346">
        <v>1.1830000000000001</v>
      </c>
      <c r="K105" s="346">
        <v>0.20599999999999999</v>
      </c>
      <c r="L105" s="346">
        <v>8.0000000000000002E-3</v>
      </c>
      <c r="M105" s="390">
        <v>9645.1200000000008</v>
      </c>
      <c r="N105" s="347">
        <v>4.78</v>
      </c>
      <c r="O105" s="347">
        <v>6.3</v>
      </c>
      <c r="P105" s="346">
        <v>5.3999999999999999E-2</v>
      </c>
    </row>
    <row r="106" spans="6:16" x14ac:dyDescent="0.3">
      <c r="F106" s="311" t="s">
        <v>933</v>
      </c>
      <c r="H106" t="s">
        <v>449</v>
      </c>
      <c r="J106" s="346">
        <v>1.1830000000000001</v>
      </c>
      <c r="K106" s="346">
        <v>0.20599999999999999</v>
      </c>
      <c r="L106" s="346">
        <v>8.0000000000000002E-3</v>
      </c>
      <c r="M106" s="390">
        <v>29580.01</v>
      </c>
      <c r="N106" s="347">
        <v>4.78</v>
      </c>
      <c r="O106" s="347">
        <v>6.3</v>
      </c>
      <c r="P106" s="346">
        <v>5.3999999999999999E-2</v>
      </c>
    </row>
    <row r="107" spans="6:16" x14ac:dyDescent="0.3">
      <c r="F107" s="311" t="s">
        <v>841</v>
      </c>
      <c r="H107" t="s">
        <v>449</v>
      </c>
      <c r="J107" s="346">
        <v>8.9710000000000001</v>
      </c>
      <c r="K107" s="346">
        <v>1.4550000000000001</v>
      </c>
      <c r="L107" s="346">
        <v>1.127</v>
      </c>
      <c r="M107" s="390">
        <v>0</v>
      </c>
      <c r="N107" s="347">
        <v>0</v>
      </c>
      <c r="O107" s="347">
        <v>0</v>
      </c>
      <c r="P107" s="346">
        <v>0</v>
      </c>
    </row>
    <row r="108" spans="6:16" x14ac:dyDescent="0.3">
      <c r="F108" s="311" t="s">
        <v>833</v>
      </c>
      <c r="H108" t="s">
        <v>449</v>
      </c>
      <c r="J108" s="346">
        <v>-4.2030000000000003</v>
      </c>
      <c r="K108" s="346">
        <v>-0.66400000000000003</v>
      </c>
      <c r="L108" s="346">
        <v>-6.3E-2</v>
      </c>
      <c r="M108" s="390">
        <v>0</v>
      </c>
      <c r="N108" s="347">
        <v>0</v>
      </c>
      <c r="O108" s="347">
        <v>0</v>
      </c>
      <c r="P108" s="346">
        <v>0</v>
      </c>
    </row>
    <row r="109" spans="6:16" x14ac:dyDescent="0.3">
      <c r="F109" s="311" t="s">
        <v>834</v>
      </c>
      <c r="H109" t="s">
        <v>449</v>
      </c>
      <c r="J109" s="346">
        <v>-3.496</v>
      </c>
      <c r="K109" s="346">
        <v>-0.56100000000000005</v>
      </c>
      <c r="L109" s="346">
        <v>-4.9000000000000002E-2</v>
      </c>
      <c r="M109" s="390">
        <v>0</v>
      </c>
      <c r="N109" s="347">
        <v>0</v>
      </c>
      <c r="O109" s="347">
        <v>0</v>
      </c>
      <c r="P109" s="346">
        <v>0</v>
      </c>
    </row>
    <row r="110" spans="6:16" x14ac:dyDescent="0.3">
      <c r="F110" s="311" t="s">
        <v>835</v>
      </c>
      <c r="H110" t="s">
        <v>449</v>
      </c>
      <c r="J110" s="346">
        <v>-4.2030000000000003</v>
      </c>
      <c r="K110" s="346">
        <v>-0.66400000000000003</v>
      </c>
      <c r="L110" s="346">
        <v>-6.3E-2</v>
      </c>
      <c r="M110" s="390">
        <v>0</v>
      </c>
      <c r="N110" s="347">
        <v>0</v>
      </c>
      <c r="O110" s="347">
        <v>0</v>
      </c>
      <c r="P110" s="346">
        <v>0.215</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-3.496</v>
      </c>
      <c r="K112" s="346">
        <v>-0.56100000000000005</v>
      </c>
      <c r="L112" s="346">
        <v>-4.9000000000000002E-2</v>
      </c>
      <c r="M112" s="390">
        <v>0</v>
      </c>
      <c r="N112" s="347">
        <v>0</v>
      </c>
      <c r="O112" s="347">
        <v>0</v>
      </c>
      <c r="P112" s="346">
        <v>0.16700000000000001</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-1.8</v>
      </c>
      <c r="K114" s="346">
        <v>-0.313</v>
      </c>
      <c r="L114" s="346">
        <v>-1.7000000000000001E-2</v>
      </c>
      <c r="M114" s="390">
        <v>0</v>
      </c>
      <c r="N114" s="347">
        <v>0</v>
      </c>
      <c r="O114" s="347">
        <v>0</v>
      </c>
      <c r="P114" s="346">
        <v>0.13</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Mid West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445711197.27068853</v>
      </c>
    </row>
    <row r="20" spans="2:40" x14ac:dyDescent="0.3">
      <c r="E20"/>
      <c r="F20" s="28" t="s">
        <v>193</v>
      </c>
      <c r="G20" t="s">
        <v>277</v>
      </c>
      <c r="H20" s="233">
        <v>99417322.396165669</v>
      </c>
    </row>
    <row r="21" spans="2:40" x14ac:dyDescent="0.3">
      <c r="E21"/>
      <c r="F21" s="28" t="s">
        <v>194</v>
      </c>
      <c r="G21" t="s">
        <v>277</v>
      </c>
      <c r="H21" s="233">
        <v>108384503.69235161</v>
      </c>
    </row>
    <row r="22" spans="2:40" x14ac:dyDescent="0.3">
      <c r="E22"/>
      <c r="F22" s="28" t="s">
        <v>195</v>
      </c>
      <c r="G22" t="s">
        <v>277</v>
      </c>
      <c r="H22" s="233">
        <v>275984631.36507499</v>
      </c>
    </row>
    <row r="23" spans="2:40" x14ac:dyDescent="0.3">
      <c r="E23"/>
      <c r="F23" s="67" t="s">
        <v>196</v>
      </c>
      <c r="G23" s="37" t="s">
        <v>277</v>
      </c>
      <c r="H23" s="234">
        <v>300144402.58664244</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6.0221483582302522</v>
      </c>
      <c r="K32" s="285">
        <f>Rounding!K110</f>
        <v>6.0221483582302522</v>
      </c>
      <c r="L32" s="285">
        <f>Rounding!L110</f>
        <v>6.8556231914876014</v>
      </c>
      <c r="M32" s="285">
        <f>Rounding!M110</f>
        <v>6.8556231914876014</v>
      </c>
      <c r="N32" s="285">
        <f>Rounding!N110</f>
        <v>6.8556231914876014</v>
      </c>
      <c r="O32" s="285">
        <f>Rounding!O110</f>
        <v>6.8556231914876014</v>
      </c>
      <c r="P32" s="285">
        <f>Rounding!P110</f>
        <v>6.8556231914876014</v>
      </c>
      <c r="Q32" s="285">
        <f>Rounding!Q110</f>
        <v>6.8556231914876014</v>
      </c>
      <c r="R32" s="285">
        <f>Rounding!R110</f>
        <v>4.2652239720587861</v>
      </c>
      <c r="S32" s="285">
        <f>Rounding!S110</f>
        <v>4.2652239720587861</v>
      </c>
      <c r="T32" s="285">
        <f>Rounding!T110</f>
        <v>4.2652239720587861</v>
      </c>
      <c r="U32" s="285">
        <f>Rounding!U110</f>
        <v>4.2652239720587861</v>
      </c>
      <c r="V32" s="285">
        <f>Rounding!V110</f>
        <v>4.2652239720587861</v>
      </c>
      <c r="W32" s="285">
        <f>Rounding!W110</f>
        <v>1.8872051661991804</v>
      </c>
      <c r="X32" s="285">
        <f>Rounding!X110</f>
        <v>1.8872051661991804</v>
      </c>
      <c r="Y32" s="285">
        <f>Rounding!Y110</f>
        <v>1.8872051661991804</v>
      </c>
      <c r="Z32" s="285">
        <f>Rounding!Z110</f>
        <v>1.8872051661991804</v>
      </c>
      <c r="AA32" s="285">
        <f>Rounding!AA110</f>
        <v>1.8872051661991804</v>
      </c>
      <c r="AB32" s="285">
        <f>Rounding!AB110</f>
        <v>1.2836091007228547</v>
      </c>
      <c r="AC32" s="285">
        <f>Rounding!AC110</f>
        <v>1.2836091007228547</v>
      </c>
      <c r="AD32" s="285">
        <f>Rounding!AD110</f>
        <v>1.2836091007228547</v>
      </c>
      <c r="AE32" s="285">
        <f>Rounding!AE110</f>
        <v>1.2836091007228547</v>
      </c>
      <c r="AF32" s="285">
        <f>Rounding!AF110</f>
        <v>1.2836091007228547</v>
      </c>
      <c r="AG32" s="285">
        <f>Rounding!AG110</f>
        <v>17.326587222112757</v>
      </c>
      <c r="AH32" s="285">
        <f>Rounding!AH110</f>
        <v>-4.202689326414502</v>
      </c>
      <c r="AI32" s="285">
        <f>Rounding!AI110</f>
        <v>-3.496113279359268</v>
      </c>
      <c r="AJ32" s="285">
        <f>Rounding!AJ110</f>
        <v>-4.202689326414502</v>
      </c>
      <c r="AK32" s="285">
        <f>Rounding!AL110</f>
        <v>-3.496113279359268</v>
      </c>
      <c r="AL32" s="285">
        <f>Rounding!AN110</f>
        <v>-1.799828021767933</v>
      </c>
    </row>
    <row r="33" spans="3:40" x14ac:dyDescent="0.3">
      <c r="C33" s="235"/>
      <c r="D33"/>
      <c r="F33" s="238" t="s">
        <v>157</v>
      </c>
      <c r="G33" s="238" t="s">
        <v>269</v>
      </c>
      <c r="H33" s="267" t="s">
        <v>773</v>
      </c>
      <c r="I33" s="267"/>
      <c r="J33" s="380">
        <f>Rounding!J111</f>
        <v>0.95141599957883705</v>
      </c>
      <c r="K33" s="380">
        <f>Rounding!K111</f>
        <v>0.95141599957883705</v>
      </c>
      <c r="L33" s="380">
        <f>Rounding!L111</f>
        <v>1.0830934748644807</v>
      </c>
      <c r="M33" s="380">
        <f>Rounding!M111</f>
        <v>1.0830934748644807</v>
      </c>
      <c r="N33" s="380">
        <f>Rounding!N111</f>
        <v>1.0830934748644807</v>
      </c>
      <c r="O33" s="380">
        <f>Rounding!O111</f>
        <v>1.0830934748644807</v>
      </c>
      <c r="P33" s="380">
        <f>Rounding!P111</f>
        <v>1.0830934748644807</v>
      </c>
      <c r="Q33" s="380">
        <f>Rounding!Q111</f>
        <v>1.0830934748644807</v>
      </c>
      <c r="R33" s="380">
        <f>Rounding!R111</f>
        <v>0.69123793373055575</v>
      </c>
      <c r="S33" s="380">
        <f>Rounding!S111</f>
        <v>0.69123793373055575</v>
      </c>
      <c r="T33" s="380">
        <f>Rounding!T111</f>
        <v>0.69123793373055575</v>
      </c>
      <c r="U33" s="380">
        <f>Rounding!U111</f>
        <v>0.69123793373055575</v>
      </c>
      <c r="V33" s="380">
        <f>Rounding!V111</f>
        <v>0.69123793373055575</v>
      </c>
      <c r="W33" s="380">
        <f>Rounding!W111</f>
        <v>0.32804937533032358</v>
      </c>
      <c r="X33" s="380">
        <f>Rounding!X111</f>
        <v>0.32804937533032358</v>
      </c>
      <c r="Y33" s="380">
        <f>Rounding!Y111</f>
        <v>0.32804937533032358</v>
      </c>
      <c r="Z33" s="380">
        <f>Rounding!Z111</f>
        <v>0.32804937533032358</v>
      </c>
      <c r="AA33" s="380">
        <f>Rounding!AA111</f>
        <v>0.32804937533032358</v>
      </c>
      <c r="AB33" s="380">
        <f>Rounding!AB111</f>
        <v>0.22373534796604932</v>
      </c>
      <c r="AC33" s="380">
        <f>Rounding!AC111</f>
        <v>0.22373534796604932</v>
      </c>
      <c r="AD33" s="380">
        <f>Rounding!AD111</f>
        <v>0.22373534796604932</v>
      </c>
      <c r="AE33" s="380">
        <f>Rounding!AE111</f>
        <v>0.22373534796604932</v>
      </c>
      <c r="AF33" s="380">
        <f>Rounding!AF111</f>
        <v>0.22373534796604932</v>
      </c>
      <c r="AG33" s="380">
        <f>Rounding!AG111</f>
        <v>2.8096973994973631</v>
      </c>
      <c r="AH33" s="380">
        <f>Rounding!AH111</f>
        <v>-0.66396668241248991</v>
      </c>
      <c r="AI33" s="380">
        <f>Rounding!AI111</f>
        <v>-0.56093505629734364</v>
      </c>
      <c r="AJ33" s="380">
        <f>Rounding!AJ111</f>
        <v>-0.66396668241248991</v>
      </c>
      <c r="AK33" s="380">
        <f>Rounding!AL111</f>
        <v>-0.56093505629734364</v>
      </c>
      <c r="AL33" s="380">
        <f>Rounding!AN111</f>
        <v>-0.31311949231288139</v>
      </c>
    </row>
    <row r="34" spans="3:40" x14ac:dyDescent="0.3">
      <c r="C34" s="235"/>
      <c r="D34"/>
      <c r="F34" s="238" t="s">
        <v>158</v>
      </c>
      <c r="G34" s="238" t="s">
        <v>269</v>
      </c>
      <c r="H34" s="267" t="s">
        <v>773</v>
      </c>
      <c r="I34" s="267"/>
      <c r="J34" s="380">
        <f>Rounding!J112</f>
        <v>8.9640186385782888E-2</v>
      </c>
      <c r="K34" s="380">
        <f>Rounding!K112</f>
        <v>8.9640186385782888E-2</v>
      </c>
      <c r="L34" s="380">
        <f>Rounding!L112</f>
        <v>0.10204652959699598</v>
      </c>
      <c r="M34" s="380">
        <f>Rounding!M112</f>
        <v>0.10204652959699598</v>
      </c>
      <c r="N34" s="380">
        <f>Rounding!N112</f>
        <v>0.10204652959699598</v>
      </c>
      <c r="O34" s="380">
        <f>Rounding!O112</f>
        <v>0.10204652959699598</v>
      </c>
      <c r="P34" s="380">
        <f>Rounding!P112</f>
        <v>0.10204652959699598</v>
      </c>
      <c r="Q34" s="380">
        <f>Rounding!Q112</f>
        <v>0.10204652959699598</v>
      </c>
      <c r="R34" s="380">
        <f>Rounding!R112</f>
        <v>5.7596045435720458E-2</v>
      </c>
      <c r="S34" s="380">
        <f>Rounding!S112</f>
        <v>5.7596045435720458E-2</v>
      </c>
      <c r="T34" s="380">
        <f>Rounding!T112</f>
        <v>5.7596045435720458E-2</v>
      </c>
      <c r="U34" s="380">
        <f>Rounding!U112</f>
        <v>5.7596045435720458E-2</v>
      </c>
      <c r="V34" s="380">
        <f>Rounding!V112</f>
        <v>5.7596045435720458E-2</v>
      </c>
      <c r="W34" s="380">
        <f>Rounding!W112</f>
        <v>1.7962266911247405E-2</v>
      </c>
      <c r="X34" s="380">
        <f>Rounding!X112</f>
        <v>1.7962266911247405E-2</v>
      </c>
      <c r="Y34" s="380">
        <f>Rounding!Y112</f>
        <v>1.7962266911247405E-2</v>
      </c>
      <c r="Z34" s="380">
        <f>Rounding!Z112</f>
        <v>1.7962266911247405E-2</v>
      </c>
      <c r="AA34" s="380">
        <f>Rounding!AA112</f>
        <v>1.7962266911247405E-2</v>
      </c>
      <c r="AB34" s="380">
        <f>Rounding!AB112</f>
        <v>9.027522293881542E-3</v>
      </c>
      <c r="AC34" s="380">
        <f>Rounding!AC112</f>
        <v>9.027522293881542E-3</v>
      </c>
      <c r="AD34" s="380">
        <f>Rounding!AD112</f>
        <v>9.027522293881542E-3</v>
      </c>
      <c r="AE34" s="380">
        <f>Rounding!AE112</f>
        <v>9.027522293881542E-3</v>
      </c>
      <c r="AF34" s="380">
        <f>Rounding!AF112</f>
        <v>9.027522293881542E-3</v>
      </c>
      <c r="AG34" s="380">
        <f>Rounding!AG112</f>
        <v>2.176208190034381</v>
      </c>
      <c r="AH34" s="380">
        <f>Rounding!AH112</f>
        <v>-6.2557385194018558E-2</v>
      </c>
      <c r="AI34" s="380">
        <f>Rounding!AI112</f>
        <v>-4.912713168906957E-2</v>
      </c>
      <c r="AJ34" s="380">
        <f>Rounding!AJ112</f>
        <v>-6.2557385194018558E-2</v>
      </c>
      <c r="AK34" s="380">
        <f>Rounding!AL112</f>
        <v>-4.912713168906957E-2</v>
      </c>
      <c r="AL34" s="380">
        <f>Rounding!AN112</f>
        <v>-1.6727759883072086E-2</v>
      </c>
    </row>
    <row r="35" spans="3:40" x14ac:dyDescent="0.3">
      <c r="C35" s="235"/>
      <c r="D35"/>
      <c r="F35" s="238" t="s">
        <v>159</v>
      </c>
      <c r="G35" s="238" t="s">
        <v>270</v>
      </c>
      <c r="H35" t="s">
        <v>773</v>
      </c>
      <c r="J35" s="381">
        <f>Rounding!J113</f>
        <v>16.296532150362982</v>
      </c>
      <c r="K35" s="381">
        <f>Rounding!K113</f>
        <v>0</v>
      </c>
      <c r="L35" s="381">
        <f>Rounding!L113</f>
        <v>8.84551917264527</v>
      </c>
      <c r="M35" s="381">
        <f>Rounding!M113</f>
        <v>13.311836563746883</v>
      </c>
      <c r="N35" s="381">
        <f>Rounding!N113</f>
        <v>33.685359016406885</v>
      </c>
      <c r="O35" s="381">
        <f>Rounding!O113</f>
        <v>69.757108855790676</v>
      </c>
      <c r="P35" s="381">
        <f>Rounding!P113</f>
        <v>205.26230327984126</v>
      </c>
      <c r="Q35" s="381">
        <f>Rounding!Q113</f>
        <v>0</v>
      </c>
      <c r="R35" s="381">
        <f>Rounding!R113</f>
        <v>12.488244880854314</v>
      </c>
      <c r="S35" s="381">
        <f>Rounding!S113</f>
        <v>303.42898017111816</v>
      </c>
      <c r="T35" s="381">
        <f>Rounding!T113</f>
        <v>550.20512851462718</v>
      </c>
      <c r="U35" s="381">
        <f>Rounding!U113</f>
        <v>846.21738453063199</v>
      </c>
      <c r="V35" s="381">
        <f>Rounding!V113</f>
        <v>1314.1572328197235</v>
      </c>
      <c r="W35" s="381">
        <f>Rounding!W113</f>
        <v>9.7484171632986403</v>
      </c>
      <c r="X35" s="381">
        <f>Rounding!X113</f>
        <v>300.68915245356249</v>
      </c>
      <c r="Y35" s="381">
        <f>Rounding!Y113</f>
        <v>547.46530079707168</v>
      </c>
      <c r="Z35" s="381">
        <f>Rounding!Z113</f>
        <v>843.47755681307603</v>
      </c>
      <c r="AA35" s="381">
        <f>Rounding!AA113</f>
        <v>1311.4174051021673</v>
      </c>
      <c r="AB35" s="381">
        <f>Rounding!AB113</f>
        <v>89.995785082793589</v>
      </c>
      <c r="AC35" s="381">
        <f>Rounding!AC113</f>
        <v>1498.9991907636288</v>
      </c>
      <c r="AD35" s="381">
        <f>Rounding!AD113</f>
        <v>4745.9415641094911</v>
      </c>
      <c r="AE35" s="381">
        <f>Rounding!AE113</f>
        <v>10468.727988284827</v>
      </c>
      <c r="AF35" s="381">
        <f>Rounding!AF113</f>
        <v>32106.029140934832</v>
      </c>
      <c r="AG35" s="381">
        <f>Rounding!AG113</f>
        <v>0</v>
      </c>
      <c r="AH35" s="381">
        <f>Rounding!AH113</f>
        <v>0</v>
      </c>
      <c r="AI35" s="381">
        <f>Rounding!AI113</f>
        <v>0</v>
      </c>
      <c r="AJ35" s="381">
        <f>Rounding!AJ113</f>
        <v>0</v>
      </c>
      <c r="AK35" s="381">
        <f>Rounding!AL113</f>
        <v>0</v>
      </c>
      <c r="AL35" s="381">
        <f>Rounding!AN113</f>
        <v>56.323203629082776</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4.3379810793048073</v>
      </c>
      <c r="S36" s="381">
        <f>Rounding!S114</f>
        <v>4.3379810793048073</v>
      </c>
      <c r="T36" s="381">
        <f>Rounding!T114</f>
        <v>4.3379810793048073</v>
      </c>
      <c r="U36" s="381">
        <f>Rounding!U114</f>
        <v>4.3379810793048073</v>
      </c>
      <c r="V36" s="381">
        <f>Rounding!V114</f>
        <v>4.3379810793048073</v>
      </c>
      <c r="W36" s="381">
        <f>Rounding!W114</f>
        <v>4.897144183304933</v>
      </c>
      <c r="X36" s="381">
        <f>Rounding!X114</f>
        <v>4.897144183304933</v>
      </c>
      <c r="Y36" s="381">
        <f>Rounding!Y114</f>
        <v>4.897144183304933</v>
      </c>
      <c r="Z36" s="381">
        <f>Rounding!Z114</f>
        <v>4.897144183304933</v>
      </c>
      <c r="AA36" s="381">
        <f>Rounding!AA114</f>
        <v>4.897144183304933</v>
      </c>
      <c r="AB36" s="381">
        <f>Rounding!AB114</f>
        <v>5.184787903497317</v>
      </c>
      <c r="AC36" s="381">
        <f>Rounding!AC114</f>
        <v>5.184787903497317</v>
      </c>
      <c r="AD36" s="381">
        <f>Rounding!AD114</f>
        <v>5.184787903497317</v>
      </c>
      <c r="AE36" s="381">
        <f>Rounding!AE114</f>
        <v>5.184787903497317</v>
      </c>
      <c r="AF36" s="381">
        <f>Rounding!AF114</f>
        <v>5.184787903497317</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7.8549236543849492</v>
      </c>
      <c r="S37" s="381">
        <f>Rounding!S115</f>
        <v>7.8549236543849492</v>
      </c>
      <c r="T37" s="381">
        <f>Rounding!T115</f>
        <v>7.8549236543849492</v>
      </c>
      <c r="U37" s="381">
        <f>Rounding!U115</f>
        <v>7.8549236543849492</v>
      </c>
      <c r="V37" s="381">
        <f>Rounding!V115</f>
        <v>7.8549236543849492</v>
      </c>
      <c r="W37" s="381">
        <f>Rounding!W115</f>
        <v>6.7662485707310234</v>
      </c>
      <c r="X37" s="381">
        <f>Rounding!X115</f>
        <v>6.7662485707310234</v>
      </c>
      <c r="Y37" s="381">
        <f>Rounding!Y115</f>
        <v>6.7662485707310234</v>
      </c>
      <c r="Z37" s="381">
        <f>Rounding!Z115</f>
        <v>6.7662485707310234</v>
      </c>
      <c r="AA37" s="381">
        <f>Rounding!AA115</f>
        <v>6.7662485707310234</v>
      </c>
      <c r="AB37" s="381">
        <f>Rounding!AB115</f>
        <v>6.840016635421672</v>
      </c>
      <c r="AC37" s="381">
        <f>Rounding!AC115</f>
        <v>6.840016635421672</v>
      </c>
      <c r="AD37" s="381">
        <f>Rounding!AD115</f>
        <v>6.840016635421672</v>
      </c>
      <c r="AE37" s="381">
        <f>Rounding!AE115</f>
        <v>6.840016635421672</v>
      </c>
      <c r="AF37" s="381">
        <f>Rounding!AF115</f>
        <v>6.840016635421672</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0.21808178761874525</v>
      </c>
      <c r="S38" s="286">
        <f>Rounding!S116</f>
        <v>0.21808178761874525</v>
      </c>
      <c r="T38" s="286">
        <f>Rounding!T116</f>
        <v>0.21808178761874525</v>
      </c>
      <c r="U38" s="286">
        <f>Rounding!U116</f>
        <v>0.21808178761874525</v>
      </c>
      <c r="V38" s="286">
        <f>Rounding!V116</f>
        <v>0.21808178761874525</v>
      </c>
      <c r="W38" s="286">
        <f>Rounding!W116</f>
        <v>0.13269223171545483</v>
      </c>
      <c r="X38" s="286">
        <f>Rounding!X116</f>
        <v>0.13269223171545483</v>
      </c>
      <c r="Y38" s="286">
        <f>Rounding!Y116</f>
        <v>0.13269223171545483</v>
      </c>
      <c r="Z38" s="286">
        <f>Rounding!Z116</f>
        <v>0.13269223171545483</v>
      </c>
      <c r="AA38" s="286">
        <f>Rounding!AA116</f>
        <v>0.13269223171545483</v>
      </c>
      <c r="AB38" s="286">
        <f>Rounding!AB116</f>
        <v>5.8701869092401736E-2</v>
      </c>
      <c r="AC38" s="286">
        <f>Rounding!AC116</f>
        <v>5.8701869092401736E-2</v>
      </c>
      <c r="AD38" s="286">
        <f>Rounding!AD116</f>
        <v>5.8701869092401736E-2</v>
      </c>
      <c r="AE38" s="286">
        <f>Rounding!AE116</f>
        <v>5.8701869092401736E-2</v>
      </c>
      <c r="AF38" s="286">
        <f>Rounding!AF116</f>
        <v>5.8701869092401736E-2</v>
      </c>
      <c r="AG38" s="286">
        <f>Rounding!AG116</f>
        <v>0</v>
      </c>
      <c r="AH38" s="286">
        <f>Rounding!AH116</f>
        <v>0</v>
      </c>
      <c r="AI38" s="286">
        <f>Rounding!AI116</f>
        <v>0</v>
      </c>
      <c r="AJ38" s="286">
        <f>Rounding!AJ116</f>
        <v>0.21538700524373328</v>
      </c>
      <c r="AK38" s="286">
        <f>Rounding!AL116</f>
        <v>0.16741946552320358</v>
      </c>
      <c r="AL38" s="286">
        <f>Rounding!AN116</f>
        <v>0.1303488247405111</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9.2538017393323582E-2</v>
      </c>
      <c r="K43" s="233">
        <f>Rounding!K47</f>
        <v>0</v>
      </c>
      <c r="L43" s="233">
        <f>Rounding!L47</f>
        <v>6.7209034716197477E-2</v>
      </c>
      <c r="M43" s="233">
        <f>Rounding!M47</f>
        <v>6.7209034716197477E-2</v>
      </c>
      <c r="N43" s="233">
        <f>Rounding!N47</f>
        <v>6.7209034716197477E-2</v>
      </c>
      <c r="O43" s="233">
        <f>Rounding!O47</f>
        <v>6.7209034716197477E-2</v>
      </c>
      <c r="P43" s="233">
        <f>Rounding!P47</f>
        <v>6.7209034716197477E-2</v>
      </c>
      <c r="Q43" s="233">
        <f>Rounding!Q47</f>
        <v>0</v>
      </c>
      <c r="R43" s="233">
        <f>Rounding!R47</f>
        <v>6.7209034716197477E-2</v>
      </c>
      <c r="S43" s="233">
        <f>Rounding!S47</f>
        <v>6.7209034716197477E-2</v>
      </c>
      <c r="T43" s="233">
        <f>Rounding!T47</f>
        <v>6.7209034716197477E-2</v>
      </c>
      <c r="U43" s="233">
        <f>Rounding!U47</f>
        <v>6.7209034716197477E-2</v>
      </c>
      <c r="V43" s="233">
        <f>Rounding!V47</f>
        <v>6.7209034716197477E-2</v>
      </c>
      <c r="W43" s="233">
        <f>Rounding!W47</f>
        <v>6.7209034716197477E-2</v>
      </c>
      <c r="X43" s="233">
        <f>Rounding!X47</f>
        <v>6.7209034716197477E-2</v>
      </c>
      <c r="Y43" s="233">
        <f>Rounding!Y47</f>
        <v>6.7209034716197477E-2</v>
      </c>
      <c r="Z43" s="233">
        <f>Rounding!Z47</f>
        <v>6.7209034716197477E-2</v>
      </c>
      <c r="AA43" s="233">
        <f>Rounding!AA47</f>
        <v>6.7209034716197477E-2</v>
      </c>
      <c r="AB43" s="233">
        <f>Rounding!AB47</f>
        <v>6.7209034716197477E-2</v>
      </c>
      <c r="AC43" s="233">
        <f>Rounding!AC47</f>
        <v>6.7209034716197477E-2</v>
      </c>
      <c r="AD43" s="233">
        <f>Rounding!AD47</f>
        <v>6.7209034716197477E-2</v>
      </c>
      <c r="AE43" s="233">
        <f>Rounding!AE47</f>
        <v>6.7209034716197477E-2</v>
      </c>
      <c r="AF43" s="233">
        <f>Rounding!AF47</f>
        <v>6.7209034716197477E-2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8.3503476129090037E-2</v>
      </c>
      <c r="L50" s="303">
        <v>8.3503476129090037E-2</v>
      </c>
      <c r="M50" s="303">
        <v>0.11235890369236912</v>
      </c>
      <c r="N50" s="303">
        <v>0.11235890369236912</v>
      </c>
      <c r="O50" s="303">
        <v>8.3503476129090037E-2</v>
      </c>
      <c r="P50" s="302"/>
      <c r="Q50" s="302"/>
      <c r="R50" s="302"/>
      <c r="S50" s="302"/>
      <c r="T50" s="302"/>
    </row>
    <row r="51" spans="2:40" x14ac:dyDescent="0.3">
      <c r="D51"/>
      <c r="E51" s="304" t="s">
        <v>827</v>
      </c>
      <c r="F51" s="304"/>
      <c r="G51" s="108" t="s">
        <v>520</v>
      </c>
      <c r="H51" s="108"/>
      <c r="I51" s="108"/>
      <c r="J51" s="305">
        <f t="array" ref="J51:O51">TRANSPOSE('System peak demand'!H154:H159)</f>
        <v>3941790.7962087183</v>
      </c>
      <c r="K51" s="305">
        <v>3888168.3826797819</v>
      </c>
      <c r="L51" s="305">
        <v>1190617.8230122789</v>
      </c>
      <c r="M51" s="305">
        <v>1153976.3302209461</v>
      </c>
      <c r="N51" s="305">
        <v>1147273.6603455101</v>
      </c>
      <c r="O51" s="305">
        <v>2619821.7242727885</v>
      </c>
      <c r="P51" s="306"/>
      <c r="Q51" s="306"/>
      <c r="R51" s="306"/>
      <c r="S51" s="306"/>
      <c r="T51" s="306"/>
    </row>
    <row r="52" spans="2:40" x14ac:dyDescent="0.3">
      <c r="D52"/>
      <c r="E52" s="304" t="s">
        <v>816</v>
      </c>
      <c r="F52" s="304"/>
      <c r="G52" s="108" t="s">
        <v>277</v>
      </c>
      <c r="H52" s="108"/>
      <c r="I52" s="108"/>
      <c r="J52" s="306"/>
      <c r="K52" s="305">
        <f>'Unit costs'!L108</f>
        <v>445711197.27068853</v>
      </c>
      <c r="L52" s="305">
        <f>'Unit costs'!M108</f>
        <v>99417322.396165669</v>
      </c>
      <c r="M52" s="305">
        <f>'Unit costs'!N108</f>
        <v>108384503.69235161</v>
      </c>
      <c r="N52" s="305">
        <f>'Unit costs'!O108</f>
        <v>275984631.36507499</v>
      </c>
      <c r="O52" s="305">
        <f>'Unit costs'!P108</f>
        <v>300144402.58664244</v>
      </c>
      <c r="P52" s="305">
        <f>'Unit costs'!Q108</f>
        <v>1649150691.3619161</v>
      </c>
      <c r="Q52" s="305">
        <f>'Unit costs'!R108</f>
        <v>573494652.48398638</v>
      </c>
      <c r="R52" s="305">
        <f>'Unit costs'!S108</f>
        <v>1040511142.3197615</v>
      </c>
      <c r="S52" s="305">
        <f>'Unit costs'!T108</f>
        <v>809171051.03558314</v>
      </c>
      <c r="T52" s="305">
        <f>'Unit costs'!U108</f>
        <v>44961399.100686677</v>
      </c>
    </row>
    <row r="53" spans="2:40" x14ac:dyDescent="0.3">
      <c r="D53"/>
      <c r="E53" s="307" t="s">
        <v>392</v>
      </c>
      <c r="F53" s="307"/>
      <c r="G53" s="23" t="s">
        <v>283</v>
      </c>
      <c r="H53" s="23"/>
      <c r="I53" s="23"/>
      <c r="J53" s="232">
        <f>'Load &amp; loss characteristics'!K29</f>
        <v>1</v>
      </c>
      <c r="K53" s="232">
        <f>'Load &amp; loss characteristics'!L29</f>
        <v>1.0049999999999999</v>
      </c>
      <c r="L53" s="232">
        <f>'Load &amp; loss characteristics'!M29</f>
        <v>1.0089999999999999</v>
      </c>
      <c r="M53" s="232">
        <f>'Load &amp; loss characteristics'!N29</f>
        <v>1.0269999999999999</v>
      </c>
      <c r="N53" s="232">
        <f>'Load &amp; loss characteristics'!O29</f>
        <v>1.0329999999999999</v>
      </c>
      <c r="O53" s="232">
        <f>'Load &amp; loss characteristics'!P29</f>
        <v>1.0329999999999999</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96.249726796051561</v>
      </c>
      <c r="K62" s="234">
        <f>'Net revenue summary'!K140</f>
        <v>0</v>
      </c>
      <c r="L62" s="234">
        <f>'Net revenue summary'!L140</f>
        <v>0</v>
      </c>
      <c r="M62" s="234">
        <f>'Net revenue summary'!M140</f>
        <v>65.718985809593462</v>
      </c>
      <c r="N62" s="234">
        <f>'Net revenue summary'!N140</f>
        <v>217.07823525997807</v>
      </c>
      <c r="O62" s="234">
        <f>'Net revenue summary'!O140</f>
        <v>485.07934520900193</v>
      </c>
      <c r="P62" s="234">
        <f>'Net revenue summary'!P140</f>
        <v>1491.8794267797336</v>
      </c>
      <c r="Q62" s="234">
        <f>'Net revenue summary'!Q140</f>
        <v>0</v>
      </c>
      <c r="R62" s="234">
        <f>'Net revenue summary'!R140</f>
        <v>0</v>
      </c>
      <c r="S62" s="234">
        <f>'Net revenue summary'!S140</f>
        <v>2530.5472372063632</v>
      </c>
      <c r="T62" s="234">
        <f>'Net revenue summary'!T140</f>
        <v>5178.4911402263051</v>
      </c>
      <c r="U62" s="234">
        <f>'Net revenue summary'!U140</f>
        <v>8083.1759166451602</v>
      </c>
      <c r="V62" s="234">
        <f>'Net revenue summary'!V140</f>
        <v>12789.445747180538</v>
      </c>
      <c r="W62" s="234">
        <f>'Net revenue summary'!W140</f>
        <v>0</v>
      </c>
      <c r="X62" s="234">
        <f>'Net revenue summary'!X140</f>
        <v>1986.1209332026806</v>
      </c>
      <c r="Y62" s="234">
        <f>'Net revenue summary'!Y140</f>
        <v>5007.6257795194988</v>
      </c>
      <c r="Z62" s="234">
        <f>'Net revenue summary'!Z140</f>
        <v>7949.4307932968832</v>
      </c>
      <c r="AA62" s="234">
        <f>'Net revenue summary'!AA140</f>
        <v>15748.65803223665</v>
      </c>
      <c r="AB62" s="234">
        <f>'Net revenue summary'!AB140</f>
        <v>0</v>
      </c>
      <c r="AC62" s="234">
        <f>'Net revenue summary'!AC140</f>
        <v>10451.298118574088</v>
      </c>
      <c r="AD62" s="234">
        <f>'Net revenue summary'!AD140</f>
        <v>32820.059447109372</v>
      </c>
      <c r="AE62" s="234">
        <f>'Net revenue summary'!AE140</f>
        <v>71522.320912504496</v>
      </c>
      <c r="AF62" s="234">
        <f>'Net revenue summary'!AF140</f>
        <v>216588.41815813567</v>
      </c>
      <c r="AG62" s="234">
        <f>'Net revenue summary'!AG140</f>
        <v>241672.13429203705</v>
      </c>
      <c r="AH62" s="234">
        <f>'Net revenue summary'!AH140</f>
        <v>0</v>
      </c>
      <c r="AI62" s="234">
        <f>'Net revenue summary'!AI140</f>
        <v>0</v>
      </c>
      <c r="AJ62" s="234">
        <f>'Net revenue summary'!AJ140</f>
        <v>-500.53239052354462</v>
      </c>
      <c r="AK62" s="234">
        <f>'Net revenue summary'!AL140</f>
        <v>-2005.4242883700617</v>
      </c>
      <c r="AL62" s="234">
        <f>'Net revenue summary'!AN140</f>
        <v>-7276.9333811467259</v>
      </c>
    </row>
    <row r="63" spans="2:40" x14ac:dyDescent="0.3">
      <c r="C63" s="235"/>
      <c r="D63"/>
      <c r="E63" s="108" t="s">
        <v>776</v>
      </c>
      <c r="F63" s="108"/>
      <c r="G63" s="214" t="s">
        <v>269</v>
      </c>
      <c r="H63" s="308" t="s">
        <v>773</v>
      </c>
      <c r="I63" s="308"/>
      <c r="J63" s="428">
        <f>'Net revenue summary'!J146</f>
        <v>2.7594746069808456</v>
      </c>
      <c r="K63" s="428">
        <f>'Net revenue summary'!K146</f>
        <v>0.29463079713080353</v>
      </c>
      <c r="L63" s="428">
        <f>'Net revenue summary'!L146</f>
        <v>0</v>
      </c>
      <c r="M63" s="428">
        <f>'Net revenue summary'!M146</f>
        <v>4.9046629751509316</v>
      </c>
      <c r="N63" s="428">
        <f>'Net revenue summary'!N146</f>
        <v>2.9129658323011425</v>
      </c>
      <c r="O63" s="428">
        <f>'Net revenue summary'!O146</f>
        <v>2.6544878897419739</v>
      </c>
      <c r="P63" s="428">
        <f>'Net revenue summary'!P146</f>
        <v>2.5317628825689527</v>
      </c>
      <c r="Q63" s="428">
        <f>'Net revenue summary'!Q146</f>
        <v>0.5508725285491235</v>
      </c>
      <c r="R63" s="428">
        <f>'Net revenue summary'!R146</f>
        <v>0</v>
      </c>
      <c r="S63" s="428">
        <f>'Net revenue summary'!S146</f>
        <v>2.9521835506243144</v>
      </c>
      <c r="T63" s="428">
        <f>'Net revenue summary'!T146</f>
        <v>3.2699595983307921</v>
      </c>
      <c r="U63" s="428">
        <f>'Net revenue summary'!U146</f>
        <v>3.2949717554035525</v>
      </c>
      <c r="V63" s="428">
        <f>'Net revenue summary'!V146</f>
        <v>3.3412610258785103</v>
      </c>
      <c r="W63" s="428">
        <f>'Net revenue summary'!W146</f>
        <v>0</v>
      </c>
      <c r="X63" s="428">
        <f>'Net revenue summary'!X146</f>
        <v>2.6857070903416935</v>
      </c>
      <c r="Y63" s="428">
        <f>'Net revenue summary'!Y146</f>
        <v>3.1658372982835035</v>
      </c>
      <c r="Z63" s="428">
        <f>'Net revenue summary'!Z146</f>
        <v>3.1360936114865492</v>
      </c>
      <c r="AA63" s="428">
        <f>'Net revenue summary'!AA146</f>
        <v>4.1405805730833052</v>
      </c>
      <c r="AB63" s="428">
        <f>'Net revenue summary'!AB146</f>
        <v>0</v>
      </c>
      <c r="AC63" s="428">
        <f>'Net revenue summary'!AC146</f>
        <v>2.4720972423889744</v>
      </c>
      <c r="AD63" s="428">
        <f>'Net revenue summary'!AD146</f>
        <v>2.349301772205973</v>
      </c>
      <c r="AE63" s="428">
        <f>'Net revenue summary'!AE146</f>
        <v>2.2967020061008609</v>
      </c>
      <c r="AF63" s="428">
        <f>'Net revenue summary'!AF146</f>
        <v>2.2546288647110053</v>
      </c>
      <c r="AG63" s="428">
        <f>'Net revenue summary'!AG146</f>
        <v>2.8971179067989845</v>
      </c>
      <c r="AH63" s="428">
        <f>'Net revenue summary'!AH146</f>
        <v>-0.87928272768726856</v>
      </c>
      <c r="AI63" s="428">
        <f>'Net revenue summary'!AI146</f>
        <v>0</v>
      </c>
      <c r="AJ63" s="428">
        <f>'Net revenue summary'!AJ146</f>
        <v>-0.69519381242654721</v>
      </c>
      <c r="AK63" s="428">
        <f>'Net revenue summary'!AL146</f>
        <v>-0.54601589092448799</v>
      </c>
      <c r="AL63" s="428">
        <f>'Net revenue summary'!AN146</f>
        <v>-0.32671660925555379</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2.7594746069808456</v>
      </c>
      <c r="K65" s="430">
        <f>'Net revenue summary'!K174</f>
        <v>0.29463079713080353</v>
      </c>
      <c r="L65" s="430" t="str">
        <f>'Net revenue summary'!L174</f>
        <v>-</v>
      </c>
      <c r="M65" s="430">
        <f>'Net revenue summary'!M174</f>
        <v>4.9046629751509316</v>
      </c>
      <c r="N65" s="430">
        <f>'Net revenue summary'!N174</f>
        <v>2.9129658323011425</v>
      </c>
      <c r="O65" s="430">
        <f>'Net revenue summary'!O174</f>
        <v>2.6544878897419739</v>
      </c>
      <c r="P65" s="430">
        <f>'Net revenue summary'!P174</f>
        <v>2.5317628825689527</v>
      </c>
      <c r="Q65" s="430">
        <f>'Net revenue summary'!Q174</f>
        <v>0.55087252854912339</v>
      </c>
      <c r="R65" s="430" t="str">
        <f>'Net revenue summary'!R174</f>
        <v>-</v>
      </c>
      <c r="S65" s="430">
        <f>'Net revenue summary'!S174</f>
        <v>2.9521835506243144</v>
      </c>
      <c r="T65" s="430">
        <f>'Net revenue summary'!T174</f>
        <v>3.2699595983307921</v>
      </c>
      <c r="U65" s="430">
        <f>'Net revenue summary'!U174</f>
        <v>3.2949717554035525</v>
      </c>
      <c r="V65" s="430">
        <f>'Net revenue summary'!V174</f>
        <v>3.3412610258785103</v>
      </c>
      <c r="W65" s="430" t="str">
        <f>'Net revenue summary'!W174</f>
        <v>-</v>
      </c>
      <c r="X65" s="430">
        <f>'Net revenue summary'!X174</f>
        <v>2.6857070903416935</v>
      </c>
      <c r="Y65" s="430">
        <f>'Net revenue summary'!Y174</f>
        <v>3.1658372982835035</v>
      </c>
      <c r="Z65" s="430">
        <f>'Net revenue summary'!Z174</f>
        <v>3.1360936114865487</v>
      </c>
      <c r="AA65" s="430">
        <f>'Net revenue summary'!AA174</f>
        <v>4.1405805730833052</v>
      </c>
      <c r="AB65" s="430" t="str">
        <f>'Net revenue summary'!AB174</f>
        <v>-</v>
      </c>
      <c r="AC65" s="430">
        <f>'Net revenue summary'!AC174</f>
        <v>2.4720972423889744</v>
      </c>
      <c r="AD65" s="430">
        <f>'Net revenue summary'!AD174</f>
        <v>2.3493017722059735</v>
      </c>
      <c r="AE65" s="430">
        <f>'Net revenue summary'!AE174</f>
        <v>2.2967020061008609</v>
      </c>
      <c r="AF65" s="430">
        <f>'Net revenue summary'!AF174</f>
        <v>2.2546288647110053</v>
      </c>
      <c r="AG65" s="430">
        <f>'Net revenue summary'!AG174</f>
        <v>2.897117906798985</v>
      </c>
      <c r="AH65" s="430">
        <f>'Net revenue summary'!AH174</f>
        <v>-0.87928272768726856</v>
      </c>
      <c r="AI65" s="430" t="str">
        <f>'Net revenue summary'!AI174</f>
        <v>-</v>
      </c>
      <c r="AJ65" s="430">
        <f>'Net revenue summary'!AJ174</f>
        <v>-0.69519381242654721</v>
      </c>
      <c r="AK65" s="430">
        <f>'Net revenue summary'!AL174</f>
        <v>-0.54601589092448799</v>
      </c>
      <c r="AL65" s="430">
        <f>'Net revenue summary'!AN174</f>
        <v>-0.32671660925555379</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0.33641329664858033</v>
      </c>
      <c r="K73" s="309">
        <f>'Net revenue summary'!K206</f>
        <v>0</v>
      </c>
      <c r="L73" s="309">
        <f>'Net revenue summary'!L206</f>
        <v>0</v>
      </c>
      <c r="M73" s="309">
        <f>'Net revenue summary'!M206</f>
        <v>0.33596493825373591</v>
      </c>
      <c r="N73" s="309">
        <f>'Net revenue summary'!N206</f>
        <v>0.33680840808350809</v>
      </c>
      <c r="O73" s="309">
        <f>'Net revenue summary'!O206</f>
        <v>0.33704842608197583</v>
      </c>
      <c r="P73" s="309">
        <f>'Net revenue summary'!P206</f>
        <v>0.3371771680170938</v>
      </c>
      <c r="Q73" s="309">
        <f>'Net revenue summary'!Q206</f>
        <v>0</v>
      </c>
      <c r="R73" s="309">
        <f>'Net revenue summary'!R206</f>
        <v>0</v>
      </c>
      <c r="S73" s="309">
        <f>'Net revenue summary'!S206</f>
        <v>0.33773445387373235</v>
      </c>
      <c r="T73" s="309">
        <f>'Net revenue summary'!T206</f>
        <v>0.33784587750760831</v>
      </c>
      <c r="U73" s="309">
        <f>'Net revenue summary'!U206</f>
        <v>0.33785960306330121</v>
      </c>
      <c r="V73" s="309">
        <f>'Net revenue summary'!V206</f>
        <v>0.33787815048689579</v>
      </c>
      <c r="W73" s="165"/>
      <c r="X73" s="165"/>
      <c r="Y73" s="165"/>
      <c r="Z73" s="165"/>
      <c r="AA73" s="165"/>
      <c r="AB73" s="165"/>
      <c r="AC73" s="165"/>
      <c r="AD73" s="165"/>
      <c r="AE73" s="165"/>
      <c r="AF73" s="165"/>
      <c r="AG73" s="309">
        <f>'Net revenue summary'!AG206</f>
        <v>0.33734381778603567</v>
      </c>
      <c r="AH73" s="309">
        <f>'Net revenue summary'!AH206</f>
        <v>0</v>
      </c>
      <c r="AI73" s="165"/>
      <c r="AJ73" s="309">
        <f>'Net revenue summary'!AJ206</f>
        <v>-2.271318297756962E-16</v>
      </c>
      <c r="AK73" s="165"/>
      <c r="AL73" s="165"/>
    </row>
    <row r="74" spans="2:40" x14ac:dyDescent="0.3">
      <c r="C74" s="235"/>
      <c r="D74"/>
      <c r="E74" s="37" t="s">
        <v>795</v>
      </c>
      <c r="F74" s="37"/>
      <c r="G74" s="67" t="s">
        <v>167</v>
      </c>
      <c r="H74" s="37" t="s">
        <v>449</v>
      </c>
      <c r="I74" s="37"/>
      <c r="J74" s="310">
        <f>'Net revenue summary'!J207</f>
        <v>0.48061880983805028</v>
      </c>
      <c r="K74" s="310">
        <f>'Net revenue summary'!K207</f>
        <v>0</v>
      </c>
      <c r="L74" s="310">
        <f>'Net revenue summary'!L207</f>
        <v>0</v>
      </c>
      <c r="M74" s="310">
        <f>'Net revenue summary'!M207</f>
        <v>0.48039565738050405</v>
      </c>
      <c r="N74" s="310">
        <f>'Net revenue summary'!N207</f>
        <v>0.48156318398308201</v>
      </c>
      <c r="O74" s="310">
        <f>'Net revenue summary'!O207</f>
        <v>0.48185319484673472</v>
      </c>
      <c r="P74" s="310">
        <f>'Net revenue summary'!P207</f>
        <v>0.48205619121168913</v>
      </c>
      <c r="Q74" s="310">
        <f>'Net revenue summary'!Q207</f>
        <v>0</v>
      </c>
      <c r="R74" s="310">
        <f>'Net revenue summary'!R207</f>
        <v>0</v>
      </c>
      <c r="S74" s="310">
        <f>'Net revenue summary'!S207</f>
        <v>0.48196795886937033</v>
      </c>
      <c r="T74" s="310">
        <f>'Net revenue summary'!T207</f>
        <v>0.4819460043624193</v>
      </c>
      <c r="U74" s="310">
        <f>'Net revenue summary'!U207</f>
        <v>0.48194816387952716</v>
      </c>
      <c r="V74" s="310">
        <f>'Net revenue summary'!V207</f>
        <v>0.48194698810143438</v>
      </c>
      <c r="W74" s="310">
        <f>'Net revenue summary'!W207</f>
        <v>0</v>
      </c>
      <c r="X74" s="310">
        <f>'Net revenue summary'!X207</f>
        <v>0.19776358756098139</v>
      </c>
      <c r="Y74" s="310">
        <f>'Net revenue summary'!Y207</f>
        <v>0.19783580720941416</v>
      </c>
      <c r="Z74" s="310">
        <f>'Net revenue summary'!Z207</f>
        <v>0.19784745114435195</v>
      </c>
      <c r="AA74" s="310">
        <f>'Net revenue summary'!AA207</f>
        <v>0.19787000158022741</v>
      </c>
      <c r="AB74" s="310">
        <f>'Net revenue summary'!AB207</f>
        <v>0</v>
      </c>
      <c r="AC74" s="310">
        <f>'Net revenue summary'!AC207</f>
        <v>7.8261494925803865E-2</v>
      </c>
      <c r="AD74" s="310">
        <f>'Net revenue summary'!AD207</f>
        <v>7.8283215498118355E-2</v>
      </c>
      <c r="AE74" s="310">
        <f>'Net revenue summary'!AE207</f>
        <v>7.8299240229030412E-2</v>
      </c>
      <c r="AF74" s="310">
        <f>'Net revenue summary'!AF207</f>
        <v>7.8314274873205636E-2</v>
      </c>
      <c r="AG74" s="310">
        <f>'Net revenue summary'!AG207</f>
        <v>0.48214343793788422</v>
      </c>
      <c r="AH74" s="310">
        <f>'Net revenue summary'!AH207</f>
        <v>0</v>
      </c>
      <c r="AI74" s="310">
        <f>'Net revenue summary'!AI207</f>
        <v>0</v>
      </c>
      <c r="AJ74" s="310">
        <f>'Net revenue summary'!AJ207</f>
        <v>-2.271318297756962E-16</v>
      </c>
      <c r="AK74" s="310">
        <f>'Net revenue summary'!AL207</f>
        <v>-1.133793366131181E-16</v>
      </c>
      <c r="AL74" s="310">
        <f>'Net revenue summary'!AN207</f>
        <v>-2.8249262324235549E-2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Mid West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Mid West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Mid West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47" activePane="bottomRight" state="frozen"/>
      <selection pane="topRight"/>
      <selection pane="bottomLeft"/>
      <selection pane="bottomRight" activeCell="J161" sqref="J161:Y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Mid West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0.4454000851757805</v>
      </c>
      <c r="K15" s="252">
        <v>0.17235133349412979</v>
      </c>
      <c r="L15" s="252">
        <v>0.42631761647328226</v>
      </c>
      <c r="M15" s="252">
        <v>0.22423880040220068</v>
      </c>
      <c r="N15" s="252">
        <v>0.51368112238457309</v>
      </c>
      <c r="O15" s="252">
        <v>0.53489695823059702</v>
      </c>
      <c r="P15" s="252">
        <v>0.66792120955326817</v>
      </c>
      <c r="Q15" s="252">
        <v>0.52082016691902244</v>
      </c>
      <c r="R15" s="70"/>
      <c r="S15" s="70"/>
      <c r="T15" s="70"/>
      <c r="U15" s="70"/>
      <c r="V15" s="70"/>
      <c r="W15" s="70"/>
      <c r="X15" s="70"/>
      <c r="Y15" s="70"/>
      <c r="AQ15" t="s">
        <v>242</v>
      </c>
    </row>
    <row r="16" spans="1:43" x14ac:dyDescent="0.3">
      <c r="E16" s="28" t="s">
        <v>243</v>
      </c>
      <c r="G16" s="13" t="s">
        <v>167</v>
      </c>
      <c r="I16" t="s">
        <v>154</v>
      </c>
      <c r="J16" s="252">
        <v>0.80373443818124723</v>
      </c>
      <c r="K16" s="70"/>
      <c r="L16" s="252">
        <v>0.83607866834868372</v>
      </c>
      <c r="M16" s="70"/>
      <c r="N16" s="252">
        <v>0.84438109464534994</v>
      </c>
      <c r="O16" s="252">
        <v>0.89602122406344564</v>
      </c>
      <c r="P16" s="252">
        <v>0.83810413824810015</v>
      </c>
      <c r="Q16" s="252">
        <v>0.67762207968518728</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79.092618502232185</v>
      </c>
      <c r="L23" s="253">
        <v>0</v>
      </c>
      <c r="M23" s="253">
        <v>127.63198085068298</v>
      </c>
      <c r="N23" s="253">
        <v>0</v>
      </c>
      <c r="O23" s="253">
        <v>0</v>
      </c>
      <c r="P23" s="253">
        <v>0</v>
      </c>
      <c r="Q23" s="83"/>
      <c r="R23" s="253">
        <v>124.04293104575001</v>
      </c>
      <c r="S23" s="253">
        <v>0</v>
      </c>
      <c r="T23" s="253">
        <v>4277.9371551869754</v>
      </c>
      <c r="U23" s="253">
        <v>0</v>
      </c>
      <c r="V23" s="253">
        <v>907.20921076491038</v>
      </c>
      <c r="W23" s="253">
        <v>0</v>
      </c>
      <c r="X23" s="253">
        <v>81186.840431867386</v>
      </c>
      <c r="Y23" s="253">
        <v>0</v>
      </c>
    </row>
    <row r="24" spans="3:43" x14ac:dyDescent="0.3">
      <c r="E24" s="32"/>
      <c r="F24" s="72" t="s">
        <v>248</v>
      </c>
      <c r="G24" s="72" t="s">
        <v>207</v>
      </c>
      <c r="J24" s="79"/>
      <c r="K24" s="254">
        <v>3392.6048671577928</v>
      </c>
      <c r="L24" s="254">
        <v>0</v>
      </c>
      <c r="M24" s="254">
        <v>959.76246317801258</v>
      </c>
      <c r="N24" s="254">
        <v>0</v>
      </c>
      <c r="O24" s="254">
        <v>0</v>
      </c>
      <c r="P24" s="254">
        <v>0</v>
      </c>
      <c r="Q24" s="79"/>
      <c r="R24" s="255">
        <v>667.41170453977281</v>
      </c>
      <c r="S24" s="255">
        <v>0</v>
      </c>
      <c r="T24" s="254">
        <v>21422.814813085839</v>
      </c>
      <c r="U24" s="254">
        <v>0</v>
      </c>
      <c r="V24" s="254">
        <v>3604.4281560365216</v>
      </c>
      <c r="W24" s="254">
        <v>0</v>
      </c>
      <c r="X24" s="254">
        <v>281566.89250858821</v>
      </c>
      <c r="Y24" s="254">
        <v>0</v>
      </c>
    </row>
    <row r="25" spans="3:43" x14ac:dyDescent="0.3">
      <c r="E25" s="32"/>
      <c r="F25" s="72" t="s">
        <v>249</v>
      </c>
      <c r="G25" s="72" t="s">
        <v>207</v>
      </c>
      <c r="J25" s="79"/>
      <c r="K25" s="254">
        <v>13095.75106613846</v>
      </c>
      <c r="L25" s="254">
        <v>0</v>
      </c>
      <c r="M25" s="254">
        <v>2930.5689204763953</v>
      </c>
      <c r="N25" s="254">
        <v>0</v>
      </c>
      <c r="O25" s="254">
        <v>0</v>
      </c>
      <c r="P25" s="254">
        <v>0</v>
      </c>
      <c r="Q25" s="79"/>
      <c r="R25" s="255">
        <v>329.05439631479078</v>
      </c>
      <c r="S25" s="255">
        <v>0</v>
      </c>
      <c r="T25" s="254">
        <v>21453.635266692032</v>
      </c>
      <c r="U25" s="254">
        <v>0</v>
      </c>
      <c r="V25" s="254">
        <v>5426.3333985064392</v>
      </c>
      <c r="W25" s="254">
        <v>0</v>
      </c>
      <c r="X25" s="254">
        <v>341773.46231736481</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654.93140614185506</v>
      </c>
      <c r="U26" s="254">
        <v>0</v>
      </c>
      <c r="V26" s="254">
        <v>27.058064434890188</v>
      </c>
      <c r="W26" s="254">
        <v>0</v>
      </c>
      <c r="X26" s="254">
        <v>316.31557457887271</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3604.9287740861882</v>
      </c>
      <c r="U29" s="81"/>
      <c r="V29" s="256">
        <v>199.32917063675237</v>
      </c>
      <c r="W29" s="81"/>
      <c r="X29" s="256">
        <v>26105.589426777409</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908173.56228729698</v>
      </c>
      <c r="K32" s="83"/>
      <c r="L32" s="253">
        <v>10542.196730826568</v>
      </c>
      <c r="M32" s="83"/>
      <c r="N32" s="253">
        <v>62012.489288938974</v>
      </c>
      <c r="O32" s="253">
        <v>165.27685456335206</v>
      </c>
      <c r="P32" s="253">
        <v>95716.204981290939</v>
      </c>
      <c r="Q32" s="253">
        <v>9658.0802606626021</v>
      </c>
      <c r="R32" s="83"/>
      <c r="S32" s="83"/>
      <c r="T32" s="83"/>
      <c r="U32" s="83"/>
      <c r="V32" s="83"/>
      <c r="W32" s="83"/>
      <c r="X32" s="83"/>
      <c r="Y32" s="83"/>
    </row>
    <row r="33" spans="5:42" x14ac:dyDescent="0.3">
      <c r="E33" s="32"/>
      <c r="F33" s="72" t="s">
        <v>248</v>
      </c>
      <c r="G33" s="72" t="s">
        <v>207</v>
      </c>
      <c r="J33" s="254">
        <v>2700660.7423146009</v>
      </c>
      <c r="K33" s="79"/>
      <c r="L33" s="254">
        <v>43276.151386902842</v>
      </c>
      <c r="M33" s="331"/>
      <c r="N33" s="254">
        <v>237940.27466714167</v>
      </c>
      <c r="O33" s="254">
        <v>436.69171436386927</v>
      </c>
      <c r="P33" s="254">
        <v>370887.43495112588</v>
      </c>
      <c r="Q33" s="255">
        <v>48862.829823812179</v>
      </c>
      <c r="R33" s="79"/>
      <c r="S33" s="79"/>
      <c r="T33" s="79"/>
      <c r="U33" s="79"/>
      <c r="V33" s="79"/>
      <c r="W33" s="79"/>
      <c r="X33" s="79"/>
      <c r="Y33" s="79"/>
    </row>
    <row r="34" spans="5:42" x14ac:dyDescent="0.3">
      <c r="E34" s="32"/>
      <c r="F34" s="72" t="s">
        <v>249</v>
      </c>
      <c r="G34" s="72" t="s">
        <v>207</v>
      </c>
      <c r="J34" s="254">
        <v>4472740.9997048797</v>
      </c>
      <c r="K34" s="79"/>
      <c r="L34" s="254">
        <v>44337.155401507771</v>
      </c>
      <c r="M34" s="331"/>
      <c r="N34" s="254">
        <v>253902.53763430205</v>
      </c>
      <c r="O34" s="254">
        <v>450.15459635774067</v>
      </c>
      <c r="P34" s="254">
        <v>489370.31514945655</v>
      </c>
      <c r="Q34" s="255">
        <v>187359.28019489619</v>
      </c>
      <c r="R34" s="79"/>
      <c r="S34" s="79"/>
      <c r="T34" s="79"/>
      <c r="U34" s="79"/>
      <c r="V34" s="79"/>
      <c r="W34" s="79"/>
      <c r="X34" s="79"/>
      <c r="Y34" s="79"/>
    </row>
    <row r="35" spans="5:42" x14ac:dyDescent="0.3">
      <c r="E35" s="32"/>
      <c r="F35" s="72" t="s">
        <v>212</v>
      </c>
      <c r="G35" s="72" t="s">
        <v>212</v>
      </c>
      <c r="J35" s="254">
        <v>2316983.3909131573</v>
      </c>
      <c r="K35" s="79"/>
      <c r="L35" s="254">
        <v>73254.274695125219</v>
      </c>
      <c r="M35" s="331"/>
      <c r="N35" s="254">
        <v>6461.3791307301226</v>
      </c>
      <c r="O35" s="254">
        <v>14.227203377601226</v>
      </c>
      <c r="P35" s="254">
        <v>2261.2124841732189</v>
      </c>
      <c r="Q35" s="254">
        <v>29.475632524712577</v>
      </c>
      <c r="R35" s="79"/>
      <c r="S35" s="79"/>
      <c r="T35" s="79"/>
      <c r="U35" s="79"/>
      <c r="V35" s="79"/>
      <c r="W35" s="79"/>
      <c r="X35" s="79"/>
      <c r="Y35" s="79"/>
    </row>
    <row r="36" spans="5:42" x14ac:dyDescent="0.3">
      <c r="E36" s="32"/>
      <c r="F36" s="72" t="s">
        <v>250</v>
      </c>
      <c r="G36" s="72" t="s">
        <v>251</v>
      </c>
      <c r="J36" s="79"/>
      <c r="K36" s="79"/>
      <c r="L36" s="79"/>
      <c r="M36" s="331"/>
      <c r="N36" s="254">
        <v>280097.44685078936</v>
      </c>
      <c r="O36" s="254">
        <v>437.55551930884275</v>
      </c>
      <c r="P36" s="254">
        <v>472871.2108175414</v>
      </c>
      <c r="Q36" s="79"/>
      <c r="R36" s="79"/>
      <c r="S36" s="79"/>
      <c r="T36" s="79"/>
      <c r="U36" s="79"/>
      <c r="V36" s="79"/>
      <c r="W36" s="79"/>
      <c r="X36" s="79"/>
      <c r="Y36" s="79"/>
    </row>
    <row r="37" spans="5:42" x14ac:dyDescent="0.3">
      <c r="E37" s="32"/>
      <c r="F37" s="72" t="s">
        <v>252</v>
      </c>
      <c r="G37" s="72" t="s">
        <v>251</v>
      </c>
      <c r="J37" s="79"/>
      <c r="K37" s="79"/>
      <c r="L37" s="79"/>
      <c r="M37" s="331"/>
      <c r="N37" s="254">
        <v>5805.3349058088652</v>
      </c>
      <c r="O37" s="254">
        <v>0.84134381716200657</v>
      </c>
      <c r="P37" s="254">
        <v>6132.593033999502</v>
      </c>
      <c r="Q37" s="79"/>
      <c r="R37" s="79"/>
      <c r="S37" s="79"/>
      <c r="T37" s="79"/>
      <c r="U37" s="79"/>
      <c r="V37" s="79"/>
      <c r="W37" s="79"/>
      <c r="X37" s="79"/>
      <c r="Y37" s="79"/>
    </row>
    <row r="38" spans="5:42" x14ac:dyDescent="0.3">
      <c r="E38" s="32"/>
      <c r="F38" s="80" t="s">
        <v>253</v>
      </c>
      <c r="G38" s="80" t="s">
        <v>254</v>
      </c>
      <c r="H38" s="37"/>
      <c r="I38" s="37"/>
      <c r="J38" s="81"/>
      <c r="K38" s="81"/>
      <c r="L38" s="81"/>
      <c r="M38" s="81"/>
      <c r="N38" s="256">
        <v>70388.252001957808</v>
      </c>
      <c r="O38" s="256">
        <v>120.35421296383187</v>
      </c>
      <c r="P38" s="256">
        <v>106158.57836800472</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44248.438611225938</v>
      </c>
      <c r="M41" s="83"/>
      <c r="N41" s="253">
        <v>92669.987736650684</v>
      </c>
      <c r="O41" s="253">
        <v>848.43683032169793</v>
      </c>
      <c r="P41" s="253">
        <v>170744.01178947199</v>
      </c>
      <c r="Q41" s="83"/>
      <c r="R41" s="83"/>
      <c r="S41" s="83"/>
      <c r="T41" s="83"/>
      <c r="U41" s="83"/>
      <c r="V41" s="83"/>
      <c r="W41" s="83"/>
      <c r="X41" s="83"/>
      <c r="Y41" s="83"/>
    </row>
    <row r="42" spans="5:42" x14ac:dyDescent="0.3">
      <c r="E42" s="32"/>
      <c r="F42" s="72" t="s">
        <v>248</v>
      </c>
      <c r="G42" s="72" t="s">
        <v>207</v>
      </c>
      <c r="J42" s="79"/>
      <c r="K42" s="79"/>
      <c r="L42" s="254">
        <v>181641.6613032938</v>
      </c>
      <c r="M42" s="79"/>
      <c r="N42" s="254">
        <v>355572.28210466803</v>
      </c>
      <c r="O42" s="254">
        <v>2241.7254668929554</v>
      </c>
      <c r="P42" s="254">
        <v>661610.10644164355</v>
      </c>
      <c r="Q42" s="79"/>
      <c r="R42" s="79"/>
      <c r="S42" s="79"/>
      <c r="T42" s="79"/>
      <c r="U42" s="79"/>
      <c r="V42" s="79"/>
      <c r="W42" s="79"/>
      <c r="X42" s="79"/>
      <c r="Y42" s="79"/>
    </row>
    <row r="43" spans="5:42" x14ac:dyDescent="0.3">
      <c r="E43" s="32"/>
      <c r="F43" s="72" t="s">
        <v>249</v>
      </c>
      <c r="G43" s="72" t="s">
        <v>207</v>
      </c>
      <c r="J43" s="79"/>
      <c r="K43" s="79"/>
      <c r="L43" s="254">
        <v>186094.98087275602</v>
      </c>
      <c r="M43" s="79"/>
      <c r="N43" s="254">
        <v>379425.90788839856</v>
      </c>
      <c r="O43" s="254">
        <v>2310.8362020654781</v>
      </c>
      <c r="P43" s="254">
        <v>872966.60869106569</v>
      </c>
      <c r="Q43" s="79"/>
      <c r="R43" s="79"/>
      <c r="S43" s="79"/>
      <c r="T43" s="79"/>
      <c r="U43" s="79"/>
      <c r="V43" s="79"/>
      <c r="W43" s="79"/>
      <c r="X43" s="79"/>
      <c r="Y43" s="79"/>
    </row>
    <row r="44" spans="5:42" x14ac:dyDescent="0.3">
      <c r="E44" s="32"/>
      <c r="F44" s="72" t="s">
        <v>212</v>
      </c>
      <c r="G44" s="72" t="s">
        <v>212</v>
      </c>
      <c r="J44" s="79"/>
      <c r="K44" s="79"/>
      <c r="L44" s="254">
        <v>55284.145014072637</v>
      </c>
      <c r="M44" s="79"/>
      <c r="N44" s="254">
        <v>5226.3128944582313</v>
      </c>
      <c r="O44" s="254">
        <v>34.145288106242944</v>
      </c>
      <c r="P44" s="254">
        <v>1220.6903562725615</v>
      </c>
      <c r="Q44" s="79"/>
      <c r="R44" s="79"/>
      <c r="S44" s="79"/>
      <c r="T44" s="79"/>
      <c r="U44" s="79"/>
      <c r="V44" s="79"/>
      <c r="W44" s="79"/>
      <c r="X44" s="79"/>
      <c r="Y44" s="79"/>
    </row>
    <row r="45" spans="5:42" x14ac:dyDescent="0.3">
      <c r="E45" s="32"/>
      <c r="F45" s="72" t="s">
        <v>250</v>
      </c>
      <c r="G45" s="72" t="s">
        <v>251</v>
      </c>
      <c r="J45" s="79"/>
      <c r="K45" s="79"/>
      <c r="L45" s="79"/>
      <c r="M45" s="79"/>
      <c r="N45" s="254">
        <v>590737.67677829985</v>
      </c>
      <c r="O45" s="254">
        <v>4357.8646747951016</v>
      </c>
      <c r="P45" s="254">
        <v>782731.24384929566</v>
      </c>
      <c r="Q45" s="79"/>
      <c r="R45" s="79"/>
      <c r="S45" s="79"/>
      <c r="T45" s="79"/>
      <c r="U45" s="79"/>
      <c r="V45" s="79"/>
      <c r="W45" s="79"/>
      <c r="X45" s="79"/>
      <c r="Y45" s="79"/>
    </row>
    <row r="46" spans="5:42" x14ac:dyDescent="0.3">
      <c r="E46" s="32"/>
      <c r="F46" s="72" t="s">
        <v>252</v>
      </c>
      <c r="G46" s="72" t="s">
        <v>251</v>
      </c>
      <c r="J46" s="79"/>
      <c r="K46" s="79"/>
      <c r="L46" s="79"/>
      <c r="M46" s="79"/>
      <c r="N46" s="254">
        <v>12243.703374434506</v>
      </c>
      <c r="O46" s="254">
        <v>8.3794223552683675</v>
      </c>
      <c r="P46" s="254">
        <v>10151.119509316282</v>
      </c>
      <c r="Q46" s="79"/>
      <c r="R46" s="79"/>
      <c r="S46" s="79"/>
      <c r="T46" s="79"/>
      <c r="U46" s="79"/>
      <c r="V46" s="79"/>
      <c r="W46" s="79"/>
      <c r="X46" s="79"/>
      <c r="Y46" s="79"/>
    </row>
    <row r="47" spans="5:42" x14ac:dyDescent="0.3">
      <c r="E47" s="32"/>
      <c r="F47" s="80" t="s">
        <v>253</v>
      </c>
      <c r="G47" s="80" t="s">
        <v>254</v>
      </c>
      <c r="H47" s="37"/>
      <c r="I47" s="37"/>
      <c r="J47" s="81"/>
      <c r="K47" s="81"/>
      <c r="L47" s="81"/>
      <c r="M47" s="81"/>
      <c r="N47" s="256">
        <v>105186.52814327805</v>
      </c>
      <c r="O47" s="256">
        <v>617.82968481987496</v>
      </c>
      <c r="P47" s="256">
        <v>189371.71150865365</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56137.558818578182</v>
      </c>
      <c r="M50" s="83"/>
      <c r="N50" s="253">
        <v>50034.646144910752</v>
      </c>
      <c r="O50" s="253">
        <v>1529.592604563642</v>
      </c>
      <c r="P50" s="253">
        <v>93417.07755487453</v>
      </c>
      <c r="Q50" s="83"/>
      <c r="R50" s="83"/>
      <c r="S50" s="83"/>
      <c r="T50" s="83"/>
      <c r="U50" s="83"/>
      <c r="V50" s="83"/>
      <c r="W50" s="83"/>
      <c r="X50" s="83"/>
      <c r="Y50" s="83"/>
    </row>
    <row r="51" spans="5:42" x14ac:dyDescent="0.3">
      <c r="E51" s="32"/>
      <c r="F51" s="72" t="s">
        <v>248</v>
      </c>
      <c r="G51" s="72" t="s">
        <v>207</v>
      </c>
      <c r="J51" s="79"/>
      <c r="K51" s="79"/>
      <c r="L51" s="254">
        <v>230446.9889866561</v>
      </c>
      <c r="M51" s="79"/>
      <c r="N51" s="254">
        <v>191981.60859375176</v>
      </c>
      <c r="O51" s="254">
        <v>4041.4637520171209</v>
      </c>
      <c r="P51" s="254">
        <v>361978.6250586313</v>
      </c>
      <c r="Q51" s="79"/>
      <c r="R51" s="79"/>
      <c r="S51" s="79"/>
      <c r="T51" s="79"/>
      <c r="U51" s="79"/>
      <c r="V51" s="79"/>
      <c r="W51" s="79"/>
      <c r="X51" s="79"/>
      <c r="Y51" s="79"/>
    </row>
    <row r="52" spans="5:42" x14ac:dyDescent="0.3">
      <c r="E52" s="32"/>
      <c r="F52" s="72" t="s">
        <v>249</v>
      </c>
      <c r="G52" s="72" t="s">
        <v>207</v>
      </c>
      <c r="J52" s="79"/>
      <c r="K52" s="79"/>
      <c r="L52" s="254">
        <v>236096.87171958454</v>
      </c>
      <c r="M52" s="79"/>
      <c r="N52" s="254">
        <v>204860.72679061376</v>
      </c>
      <c r="O52" s="254">
        <v>4166.0590850317949</v>
      </c>
      <c r="P52" s="254">
        <v>477615.51653981599</v>
      </c>
      <c r="Q52" s="79"/>
      <c r="R52" s="79"/>
      <c r="S52" s="79"/>
      <c r="T52" s="79"/>
      <c r="U52" s="79"/>
      <c r="V52" s="79"/>
      <c r="W52" s="79"/>
      <c r="X52" s="79"/>
      <c r="Y52" s="79"/>
    </row>
    <row r="53" spans="5:42" x14ac:dyDescent="0.3">
      <c r="E53" s="32"/>
      <c r="F53" s="72" t="s">
        <v>212</v>
      </c>
      <c r="G53" s="72" t="s">
        <v>212</v>
      </c>
      <c r="J53" s="79"/>
      <c r="K53" s="79"/>
      <c r="L53" s="254">
        <v>28602.568054592724</v>
      </c>
      <c r="M53" s="79"/>
      <c r="N53" s="254">
        <v>1821.6194320933253</v>
      </c>
      <c r="O53" s="254">
        <v>38.413449119523314</v>
      </c>
      <c r="P53" s="254">
        <v>299.60559324766018</v>
      </c>
      <c r="Q53" s="79"/>
      <c r="R53" s="79"/>
      <c r="S53" s="79"/>
      <c r="T53" s="79"/>
      <c r="U53" s="79"/>
      <c r="V53" s="79"/>
      <c r="W53" s="79"/>
      <c r="X53" s="79"/>
      <c r="Y53" s="79"/>
    </row>
    <row r="54" spans="5:42" x14ac:dyDescent="0.3">
      <c r="E54" s="32"/>
      <c r="F54" s="72" t="s">
        <v>250</v>
      </c>
      <c r="G54" s="72" t="s">
        <v>251</v>
      </c>
      <c r="J54" s="79"/>
      <c r="K54" s="79"/>
      <c r="L54" s="79"/>
      <c r="M54" s="79"/>
      <c r="N54" s="254">
        <v>328231.20060753607</v>
      </c>
      <c r="O54" s="254">
        <v>7959.9748765133081</v>
      </c>
      <c r="P54" s="254">
        <v>409021.37951980095</v>
      </c>
      <c r="Q54" s="79"/>
      <c r="R54" s="79"/>
      <c r="S54" s="79"/>
      <c r="T54" s="79"/>
      <c r="U54" s="79"/>
      <c r="V54" s="79"/>
      <c r="W54" s="79"/>
      <c r="X54" s="79"/>
      <c r="Y54" s="79"/>
    </row>
    <row r="55" spans="5:42" x14ac:dyDescent="0.3">
      <c r="E55" s="32"/>
      <c r="F55" s="72" t="s">
        <v>252</v>
      </c>
      <c r="G55" s="72" t="s">
        <v>251</v>
      </c>
      <c r="J55" s="79"/>
      <c r="K55" s="79"/>
      <c r="L55" s="79"/>
      <c r="M55" s="79"/>
      <c r="N55" s="254">
        <v>6802.9611390122927</v>
      </c>
      <c r="O55" s="254">
        <v>15.305659171430394</v>
      </c>
      <c r="P55" s="254">
        <v>5304.5345231808924</v>
      </c>
      <c r="Q55" s="79"/>
      <c r="R55" s="79"/>
      <c r="S55" s="79"/>
      <c r="T55" s="79"/>
      <c r="U55" s="79"/>
      <c r="V55" s="79"/>
      <c r="W55" s="79"/>
      <c r="X55" s="79"/>
      <c r="Y55" s="79"/>
    </row>
    <row r="56" spans="5:42" x14ac:dyDescent="0.3">
      <c r="E56" s="32"/>
      <c r="F56" s="80" t="s">
        <v>253</v>
      </c>
      <c r="G56" s="80" t="s">
        <v>254</v>
      </c>
      <c r="H56" s="37"/>
      <c r="I56" s="37"/>
      <c r="J56" s="81"/>
      <c r="K56" s="81"/>
      <c r="L56" s="81"/>
      <c r="M56" s="81"/>
      <c r="N56" s="256">
        <v>56792.612618196406</v>
      </c>
      <c r="O56" s="256">
        <v>1113.8457018916126</v>
      </c>
      <c r="P56" s="256">
        <v>103608.62249456655</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180970.16538484537</v>
      </c>
      <c r="M59" s="83"/>
      <c r="N59" s="253">
        <v>49213.927350924445</v>
      </c>
      <c r="O59" s="253">
        <v>17596.149942377655</v>
      </c>
      <c r="P59" s="253">
        <v>296932.42327001889</v>
      </c>
      <c r="Q59" s="83"/>
      <c r="R59" s="83"/>
      <c r="S59" s="83"/>
      <c r="T59" s="83"/>
      <c r="U59" s="83"/>
      <c r="V59" s="83"/>
      <c r="W59" s="83"/>
      <c r="X59" s="83"/>
      <c r="Y59" s="83"/>
    </row>
    <row r="60" spans="5:42" x14ac:dyDescent="0.3">
      <c r="E60" s="32"/>
      <c r="F60" s="72" t="s">
        <v>248</v>
      </c>
      <c r="G60" s="72" t="s">
        <v>207</v>
      </c>
      <c r="J60" s="79"/>
      <c r="K60" s="79"/>
      <c r="L60" s="254">
        <v>742889.9757492349</v>
      </c>
      <c r="M60" s="79"/>
      <c r="N60" s="254">
        <v>188832.53237531945</v>
      </c>
      <c r="O60" s="254">
        <v>46492.250259973443</v>
      </c>
      <c r="P60" s="254">
        <v>1150573.2476748892</v>
      </c>
      <c r="Q60" s="79"/>
      <c r="R60" s="79"/>
      <c r="S60" s="79"/>
      <c r="T60" s="79"/>
      <c r="U60" s="79"/>
      <c r="V60" s="79"/>
      <c r="W60" s="79"/>
      <c r="X60" s="79"/>
      <c r="Y60" s="79"/>
    </row>
    <row r="61" spans="5:42" x14ac:dyDescent="0.3">
      <c r="E61" s="32"/>
      <c r="F61" s="72" t="s">
        <v>249</v>
      </c>
      <c r="G61" s="72" t="s">
        <v>207</v>
      </c>
      <c r="J61" s="79"/>
      <c r="K61" s="79"/>
      <c r="L61" s="254">
        <v>761103.45410669909</v>
      </c>
      <c r="M61" s="79"/>
      <c r="N61" s="254">
        <v>201500.39426942827</v>
      </c>
      <c r="O61" s="254">
        <v>47925.571887775201</v>
      </c>
      <c r="P61" s="254">
        <v>1518132.8342692214</v>
      </c>
      <c r="Q61" s="79"/>
      <c r="R61" s="79"/>
      <c r="S61" s="79"/>
      <c r="T61" s="79"/>
      <c r="U61" s="79"/>
      <c r="V61" s="79"/>
      <c r="W61" s="79"/>
      <c r="X61" s="79"/>
      <c r="Y61" s="79"/>
    </row>
    <row r="62" spans="5:42" x14ac:dyDescent="0.3">
      <c r="E62" s="32"/>
      <c r="F62" s="72" t="s">
        <v>212</v>
      </c>
      <c r="G62" s="72" t="s">
        <v>212</v>
      </c>
      <c r="J62" s="79"/>
      <c r="K62" s="79"/>
      <c r="L62" s="254">
        <v>28594.323457617986</v>
      </c>
      <c r="M62" s="79"/>
      <c r="N62" s="254">
        <v>1148.3224537912572</v>
      </c>
      <c r="O62" s="254">
        <v>294.50310991634535</v>
      </c>
      <c r="P62" s="254">
        <v>308.71522277208226</v>
      </c>
      <c r="Q62" s="79"/>
      <c r="R62" s="79"/>
      <c r="S62" s="79"/>
      <c r="T62" s="79"/>
      <c r="U62" s="79"/>
      <c r="V62" s="79"/>
      <c r="W62" s="79"/>
      <c r="X62" s="79"/>
      <c r="Y62" s="79"/>
    </row>
    <row r="63" spans="5:42" x14ac:dyDescent="0.3">
      <c r="E63" s="32"/>
      <c r="F63" s="72" t="s">
        <v>250</v>
      </c>
      <c r="G63" s="72" t="s">
        <v>251</v>
      </c>
      <c r="J63" s="79"/>
      <c r="K63" s="79"/>
      <c r="L63" s="79"/>
      <c r="M63" s="79"/>
      <c r="N63" s="254">
        <v>336818.43192775827</v>
      </c>
      <c r="O63" s="254">
        <v>151572.09873412279</v>
      </c>
      <c r="P63" s="254">
        <v>1246221.8227586662</v>
      </c>
      <c r="Q63" s="79"/>
      <c r="R63" s="79"/>
      <c r="S63" s="79"/>
      <c r="T63" s="79"/>
      <c r="U63" s="79"/>
      <c r="V63" s="79"/>
      <c r="W63" s="79"/>
      <c r="X63" s="79"/>
      <c r="Y63" s="79"/>
    </row>
    <row r="64" spans="5:42" x14ac:dyDescent="0.3">
      <c r="E64" s="32"/>
      <c r="F64" s="72" t="s">
        <v>252</v>
      </c>
      <c r="G64" s="72" t="s">
        <v>251</v>
      </c>
      <c r="J64" s="79"/>
      <c r="K64" s="79"/>
      <c r="L64" s="79"/>
      <c r="M64" s="79"/>
      <c r="N64" s="254">
        <v>6980.9411752034039</v>
      </c>
      <c r="O64" s="254">
        <v>291.44701071456973</v>
      </c>
      <c r="P64" s="254">
        <v>16162.056590112155</v>
      </c>
      <c r="Q64" s="79"/>
      <c r="R64" s="79"/>
      <c r="S64" s="79"/>
      <c r="T64" s="79"/>
      <c r="U64" s="79"/>
      <c r="V64" s="79"/>
      <c r="W64" s="79"/>
      <c r="X64" s="79"/>
      <c r="Y64" s="79"/>
    </row>
    <row r="65" spans="4:43" x14ac:dyDescent="0.3">
      <c r="E65" s="32"/>
      <c r="F65" s="80" t="s">
        <v>253</v>
      </c>
      <c r="G65" s="80" t="s">
        <v>254</v>
      </c>
      <c r="H65" s="37"/>
      <c r="I65" s="37"/>
      <c r="J65" s="81"/>
      <c r="K65" s="81"/>
      <c r="L65" s="81"/>
      <c r="M65" s="81"/>
      <c r="N65" s="256">
        <v>55861.042833524734</v>
      </c>
      <c r="O65" s="256">
        <v>12813.474597537663</v>
      </c>
      <c r="P65" s="256">
        <v>329326.9298743431</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1.4162400381651923</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7.6951102681025541</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3.9412575596031192</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11244.916691828073</v>
      </c>
      <c r="K79" s="83"/>
      <c r="L79" s="253">
        <v>25.345746314499099</v>
      </c>
      <c r="M79" s="83"/>
      <c r="N79" s="253">
        <v>554.5724790936348</v>
      </c>
      <c r="O79" s="83"/>
      <c r="P79" s="83"/>
      <c r="Q79" s="253">
        <v>4.4788941885141398</v>
      </c>
      <c r="R79" s="83"/>
      <c r="S79" s="83"/>
      <c r="T79" s="83"/>
      <c r="U79" s="83"/>
      <c r="V79" s="83"/>
      <c r="W79" s="83"/>
      <c r="X79" s="83"/>
      <c r="Y79" s="83"/>
    </row>
    <row r="80" spans="4:43" x14ac:dyDescent="0.3">
      <c r="E80" s="32"/>
      <c r="F80" s="72" t="s">
        <v>248</v>
      </c>
      <c r="G80" s="72" t="s">
        <v>207</v>
      </c>
      <c r="J80" s="254">
        <v>31905.391196577795</v>
      </c>
      <c r="K80" s="79"/>
      <c r="L80" s="254">
        <v>108.92045730750806</v>
      </c>
      <c r="M80" s="331"/>
      <c r="N80" s="254">
        <v>2064.9906269954017</v>
      </c>
      <c r="O80" s="79"/>
      <c r="P80" s="79"/>
      <c r="Q80" s="255">
        <v>207.65367753570459</v>
      </c>
      <c r="R80" s="79"/>
      <c r="S80" s="79"/>
      <c r="T80" s="79"/>
      <c r="U80" s="79"/>
      <c r="V80" s="79"/>
      <c r="W80" s="79"/>
      <c r="X80" s="79"/>
      <c r="Y80" s="79"/>
    </row>
    <row r="81" spans="5:42" x14ac:dyDescent="0.3">
      <c r="E81" s="32"/>
      <c r="F81" s="72" t="s">
        <v>249</v>
      </c>
      <c r="G81" s="72" t="s">
        <v>207</v>
      </c>
      <c r="J81" s="254">
        <v>49515.527633638289</v>
      </c>
      <c r="K81" s="79"/>
      <c r="L81" s="254">
        <v>107.1605759851722</v>
      </c>
      <c r="M81" s="331"/>
      <c r="N81" s="254">
        <v>2862.7335648077615</v>
      </c>
      <c r="O81" s="79"/>
      <c r="P81" s="79"/>
      <c r="Q81" s="255">
        <v>324.70153315126709</v>
      </c>
      <c r="R81" s="79"/>
      <c r="S81" s="79"/>
      <c r="T81" s="79"/>
      <c r="U81" s="79"/>
      <c r="V81" s="79"/>
      <c r="W81" s="79"/>
      <c r="X81" s="79"/>
      <c r="Y81" s="79"/>
    </row>
    <row r="82" spans="5:42" x14ac:dyDescent="0.3">
      <c r="E82" s="32"/>
      <c r="F82" s="72" t="s">
        <v>212</v>
      </c>
      <c r="G82" s="72" t="s">
        <v>212</v>
      </c>
      <c r="J82" s="254">
        <v>30904.405938754266</v>
      </c>
      <c r="K82" s="79"/>
      <c r="L82" s="254">
        <v>204.13858265677618</v>
      </c>
      <c r="M82" s="331"/>
      <c r="N82" s="254">
        <v>39.077594674274273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3191.8406087588619</v>
      </c>
      <c r="O83" s="79"/>
      <c r="P83" s="79"/>
      <c r="Q83" s="79"/>
      <c r="R83" s="79"/>
      <c r="S83" s="79"/>
      <c r="T83" s="79"/>
      <c r="U83" s="79"/>
      <c r="V83" s="79"/>
      <c r="W83" s="79"/>
      <c r="X83" s="79"/>
      <c r="Y83" s="79"/>
    </row>
    <row r="84" spans="5:42" x14ac:dyDescent="0.3">
      <c r="E84" s="32"/>
      <c r="F84" s="72" t="s">
        <v>252</v>
      </c>
      <c r="G84" s="72" t="s">
        <v>251</v>
      </c>
      <c r="J84" s="79"/>
      <c r="K84" s="79"/>
      <c r="L84" s="79"/>
      <c r="M84" s="331"/>
      <c r="N84" s="254">
        <v>8.6021462198396907</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741.93247749313116</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106.38292269517217</v>
      </c>
      <c r="M88" s="83"/>
      <c r="N88" s="253">
        <v>828.73991071759519</v>
      </c>
      <c r="O88" s="83"/>
      <c r="P88" s="83"/>
      <c r="Q88" s="83"/>
      <c r="R88" s="83"/>
      <c r="S88" s="83"/>
      <c r="T88" s="83"/>
      <c r="U88" s="83"/>
      <c r="V88" s="83"/>
      <c r="W88" s="83"/>
      <c r="X88" s="83"/>
      <c r="Y88" s="83"/>
    </row>
    <row r="89" spans="5:42" x14ac:dyDescent="0.3">
      <c r="E89" s="32"/>
      <c r="F89" s="72" t="s">
        <v>248</v>
      </c>
      <c r="G89" s="72" t="s">
        <v>207</v>
      </c>
      <c r="J89" s="79"/>
      <c r="K89" s="79"/>
      <c r="L89" s="254">
        <v>457.16849075534611</v>
      </c>
      <c r="M89" s="79"/>
      <c r="N89" s="254">
        <v>3085.8728342339809</v>
      </c>
      <c r="O89" s="79"/>
      <c r="P89" s="79"/>
      <c r="Q89" s="79"/>
      <c r="R89" s="79"/>
      <c r="S89" s="79"/>
      <c r="T89" s="79"/>
      <c r="U89" s="79"/>
      <c r="V89" s="79"/>
      <c r="W89" s="79"/>
      <c r="X89" s="79"/>
      <c r="Y89" s="79"/>
    </row>
    <row r="90" spans="5:42" x14ac:dyDescent="0.3">
      <c r="E90" s="32"/>
      <c r="F90" s="72" t="s">
        <v>249</v>
      </c>
      <c r="G90" s="72" t="s">
        <v>207</v>
      </c>
      <c r="J90" s="79"/>
      <c r="K90" s="79"/>
      <c r="L90" s="254">
        <v>449.78179492308999</v>
      </c>
      <c r="M90" s="79"/>
      <c r="N90" s="254">
        <v>4278.0008895942292</v>
      </c>
      <c r="O90" s="79"/>
      <c r="P90" s="79"/>
      <c r="Q90" s="79"/>
      <c r="R90" s="79"/>
      <c r="S90" s="79"/>
      <c r="T90" s="79"/>
      <c r="U90" s="79"/>
      <c r="V90" s="79"/>
      <c r="W90" s="79"/>
      <c r="X90" s="79"/>
      <c r="Y90" s="79"/>
    </row>
    <row r="91" spans="5:42" x14ac:dyDescent="0.3">
      <c r="E91" s="32"/>
      <c r="F91" s="72" t="s">
        <v>212</v>
      </c>
      <c r="G91" s="72" t="s">
        <v>212</v>
      </c>
      <c r="J91" s="79"/>
      <c r="K91" s="79"/>
      <c r="L91" s="254">
        <v>154.06100263136565</v>
      </c>
      <c r="M91" s="79"/>
      <c r="N91" s="254">
        <v>31.608072022774834</v>
      </c>
      <c r="O91" s="79"/>
      <c r="P91" s="79"/>
      <c r="Q91" s="79"/>
      <c r="R91" s="79"/>
      <c r="S91" s="79"/>
      <c r="T91" s="79"/>
      <c r="U91" s="79"/>
      <c r="V91" s="79"/>
      <c r="W91" s="79"/>
      <c r="X91" s="79"/>
      <c r="Y91" s="79"/>
    </row>
    <row r="92" spans="5:42" x14ac:dyDescent="0.3">
      <c r="E92" s="32"/>
      <c r="F92" s="72" t="s">
        <v>250</v>
      </c>
      <c r="G92" s="72" t="s">
        <v>251</v>
      </c>
      <c r="J92" s="79"/>
      <c r="K92" s="79"/>
      <c r="L92" s="79"/>
      <c r="M92" s="79"/>
      <c r="N92" s="254">
        <v>6731.7304283365711</v>
      </c>
      <c r="O92" s="79"/>
      <c r="P92" s="79"/>
      <c r="Q92" s="79"/>
      <c r="R92" s="79"/>
      <c r="S92" s="79"/>
      <c r="T92" s="79"/>
      <c r="U92" s="79"/>
      <c r="V92" s="79"/>
      <c r="W92" s="79"/>
      <c r="X92" s="79"/>
      <c r="Y92" s="79"/>
    </row>
    <row r="93" spans="5:42" x14ac:dyDescent="0.3">
      <c r="E93" s="32"/>
      <c r="F93" s="72" t="s">
        <v>252</v>
      </c>
      <c r="G93" s="72" t="s">
        <v>251</v>
      </c>
      <c r="J93" s="79"/>
      <c r="K93" s="79"/>
      <c r="L93" s="79"/>
      <c r="M93" s="79"/>
      <c r="N93" s="254">
        <v>18.142299868668054</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1108.7262320716898</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134.96696759323282</v>
      </c>
      <c r="M97" s="83"/>
      <c r="N97" s="253">
        <v>447.45563468462888</v>
      </c>
      <c r="O97" s="83"/>
      <c r="P97" s="83"/>
      <c r="Q97" s="83"/>
      <c r="R97" s="83"/>
      <c r="S97" s="83"/>
      <c r="T97" s="83"/>
      <c r="U97" s="83"/>
      <c r="V97" s="83"/>
      <c r="W97" s="83"/>
      <c r="X97" s="83"/>
      <c r="Y97" s="83"/>
    </row>
    <row r="98" spans="5:42" x14ac:dyDescent="0.3">
      <c r="E98" s="32"/>
      <c r="F98" s="72" t="s">
        <v>248</v>
      </c>
      <c r="G98" s="72" t="s">
        <v>207</v>
      </c>
      <c r="J98" s="79"/>
      <c r="K98" s="79"/>
      <c r="L98" s="254">
        <v>580.00516730702805</v>
      </c>
      <c r="M98" s="79"/>
      <c r="N98" s="254">
        <v>1666.1333305434889</v>
      </c>
      <c r="O98" s="79"/>
      <c r="P98" s="79"/>
      <c r="Q98" s="79"/>
      <c r="R98" s="79"/>
      <c r="S98" s="79"/>
      <c r="T98" s="79"/>
      <c r="U98" s="79"/>
      <c r="V98" s="79"/>
      <c r="W98" s="79"/>
      <c r="X98" s="79"/>
      <c r="Y98" s="79"/>
    </row>
    <row r="99" spans="5:42" x14ac:dyDescent="0.3">
      <c r="E99" s="32"/>
      <c r="F99" s="72" t="s">
        <v>249</v>
      </c>
      <c r="G99" s="72" t="s">
        <v>207</v>
      </c>
      <c r="J99" s="79"/>
      <c r="K99" s="79"/>
      <c r="L99" s="254">
        <v>570.63373896349719</v>
      </c>
      <c r="M99" s="79"/>
      <c r="N99" s="254">
        <v>2309.7905367889166</v>
      </c>
      <c r="O99" s="79"/>
      <c r="P99" s="79"/>
      <c r="Q99" s="79"/>
      <c r="R99" s="79"/>
      <c r="S99" s="79"/>
      <c r="T99" s="79"/>
      <c r="U99" s="79"/>
      <c r="V99" s="79"/>
      <c r="W99" s="79"/>
      <c r="X99" s="79"/>
      <c r="Y99" s="79"/>
    </row>
    <row r="100" spans="5:42" x14ac:dyDescent="0.3">
      <c r="E100" s="32"/>
      <c r="F100" s="72" t="s">
        <v>212</v>
      </c>
      <c r="G100" s="72" t="s">
        <v>212</v>
      </c>
      <c r="J100" s="79"/>
      <c r="K100" s="79"/>
      <c r="L100" s="254">
        <v>79.707125997892078</v>
      </c>
      <c r="M100" s="79"/>
      <c r="N100" s="254">
        <v>11.016921368933966</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3740.3471075511425</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10.080394567265232</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598.6266540892949</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435.09185224411988</v>
      </c>
      <c r="M106" s="83"/>
      <c r="N106" s="253">
        <v>440.11601549761281</v>
      </c>
      <c r="O106" s="83"/>
      <c r="P106" s="83"/>
      <c r="Q106" s="83"/>
      <c r="R106" s="83"/>
      <c r="S106" s="83"/>
      <c r="T106" s="83"/>
      <c r="U106" s="83"/>
      <c r="V106" s="83"/>
      <c r="W106" s="83"/>
      <c r="X106" s="83"/>
      <c r="Y106" s="83"/>
    </row>
    <row r="107" spans="5:42" x14ac:dyDescent="0.3">
      <c r="E107" s="32"/>
      <c r="F107" s="72" t="s">
        <v>248</v>
      </c>
      <c r="G107" s="72" t="s">
        <v>207</v>
      </c>
      <c r="J107" s="79"/>
      <c r="K107" s="79"/>
      <c r="L107" s="254">
        <v>1869.7576677823238</v>
      </c>
      <c r="M107" s="79"/>
      <c r="N107" s="254">
        <v>1638.8037290968496</v>
      </c>
      <c r="O107" s="79"/>
      <c r="P107" s="79"/>
      <c r="Q107" s="79"/>
      <c r="R107" s="79"/>
      <c r="S107" s="79"/>
      <c r="T107" s="79"/>
      <c r="U107" s="79"/>
      <c r="V107" s="79"/>
      <c r="W107" s="79"/>
      <c r="X107" s="79"/>
      <c r="Y107" s="79"/>
    </row>
    <row r="108" spans="5:42" x14ac:dyDescent="0.3">
      <c r="E108" s="32"/>
      <c r="F108" s="72" t="s">
        <v>249</v>
      </c>
      <c r="G108" s="72" t="s">
        <v>207</v>
      </c>
      <c r="J108" s="79"/>
      <c r="K108" s="79"/>
      <c r="L108" s="254">
        <v>1839.54707485822</v>
      </c>
      <c r="M108" s="79"/>
      <c r="N108" s="254">
        <v>2271.9030198426772</v>
      </c>
      <c r="O108" s="79"/>
      <c r="P108" s="79"/>
      <c r="Q108" s="79"/>
      <c r="R108" s="79"/>
      <c r="S108" s="79"/>
      <c r="T108" s="79"/>
      <c r="U108" s="79"/>
      <c r="V108" s="79"/>
      <c r="W108" s="79"/>
      <c r="X108" s="79"/>
      <c r="Y108" s="79"/>
    </row>
    <row r="109" spans="5:42" x14ac:dyDescent="0.3">
      <c r="E109" s="32"/>
      <c r="F109" s="72" t="s">
        <v>212</v>
      </c>
      <c r="G109" s="72" t="s">
        <v>212</v>
      </c>
      <c r="J109" s="79"/>
      <c r="K109" s="79"/>
      <c r="L109" s="254">
        <v>79.68415067873147</v>
      </c>
      <c r="M109" s="79"/>
      <c r="N109" s="254">
        <v>6.9449073482168764</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3838.2026001765089</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10.344119282612207</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588.80737518065018</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2.405417066698996</v>
      </c>
      <c r="U117" s="83"/>
      <c r="V117" s="253">
        <v>0</v>
      </c>
      <c r="W117" s="83"/>
      <c r="X117" s="253">
        <v>5.5315659252622229</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13.065209505688999</v>
      </c>
      <c r="U118" s="79"/>
      <c r="V118" s="254">
        <v>0</v>
      </c>
      <c r="W118" s="79"/>
      <c r="X118" s="254">
        <v>3.5193669404444461E-2</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30.585567519526965</v>
      </c>
      <c r="U119" s="79"/>
      <c r="V119" s="254">
        <v>0</v>
      </c>
      <c r="W119" s="79"/>
      <c r="X119" s="254">
        <v>0</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2.7440506140904959</v>
      </c>
      <c r="U120" s="79"/>
      <c r="V120" s="254">
        <v>0</v>
      </c>
      <c r="W120" s="79"/>
      <c r="X120" s="254">
        <v>0.33569155719989663</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6.2683321206657237</v>
      </c>
      <c r="U123" s="81"/>
      <c r="V123" s="256">
        <v>0</v>
      </c>
      <c r="W123" s="81"/>
      <c r="X123" s="256">
        <v>2.5011575186284043</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23494.309373783628</v>
      </c>
      <c r="K126" s="83"/>
      <c r="L126" s="253">
        <v>134.22688975140395</v>
      </c>
      <c r="M126" s="83"/>
      <c r="N126" s="253">
        <v>5092.3678206961267</v>
      </c>
      <c r="O126" s="253">
        <v>11.470696027676713</v>
      </c>
      <c r="P126" s="253">
        <v>1505.4198786766365</v>
      </c>
      <c r="Q126" s="253">
        <v>4.7499448082760933</v>
      </c>
      <c r="R126" s="83"/>
      <c r="S126" s="83"/>
      <c r="T126" s="83"/>
      <c r="U126" s="83"/>
      <c r="V126" s="83"/>
      <c r="W126" s="83"/>
      <c r="X126" s="83"/>
      <c r="Y126" s="83"/>
    </row>
    <row r="127" spans="4:43" x14ac:dyDescent="0.3">
      <c r="E127" s="32"/>
      <c r="F127" s="72" t="s">
        <v>248</v>
      </c>
      <c r="G127" s="72" t="s">
        <v>207</v>
      </c>
      <c r="J127" s="254">
        <v>66581.853503650185</v>
      </c>
      <c r="K127" s="79"/>
      <c r="L127" s="254">
        <v>560.86101090414024</v>
      </c>
      <c r="M127" s="331"/>
      <c r="N127" s="254">
        <v>18174.481136935185</v>
      </c>
      <c r="O127" s="254">
        <v>43.278708143533713</v>
      </c>
      <c r="P127" s="254">
        <v>5500.5249681367704</v>
      </c>
      <c r="Q127" s="255">
        <v>310.64116500904521</v>
      </c>
      <c r="R127" s="79"/>
      <c r="S127" s="79"/>
      <c r="T127" s="79"/>
      <c r="U127" s="79"/>
      <c r="V127" s="79"/>
      <c r="W127" s="79"/>
      <c r="X127" s="79"/>
      <c r="Y127" s="79"/>
    </row>
    <row r="128" spans="4:43" x14ac:dyDescent="0.3">
      <c r="E128" s="32"/>
      <c r="F128" s="72" t="s">
        <v>249</v>
      </c>
      <c r="G128" s="72" t="s">
        <v>207</v>
      </c>
      <c r="J128" s="254">
        <v>103298.46470504548</v>
      </c>
      <c r="K128" s="79"/>
      <c r="L128" s="254">
        <v>526.97664209102822</v>
      </c>
      <c r="M128" s="331"/>
      <c r="N128" s="254">
        <v>21560.861947820267</v>
      </c>
      <c r="O128" s="254">
        <v>58.722639272901716</v>
      </c>
      <c r="P128" s="254">
        <v>7565.2122379166958</v>
      </c>
      <c r="Q128" s="255">
        <v>517.68074529552484</v>
      </c>
      <c r="R128" s="79"/>
      <c r="S128" s="79"/>
      <c r="T128" s="79"/>
      <c r="U128" s="79"/>
      <c r="V128" s="79"/>
      <c r="W128" s="79"/>
      <c r="X128" s="79"/>
      <c r="Y128" s="79"/>
    </row>
    <row r="129" spans="5:42" x14ac:dyDescent="0.3">
      <c r="E129" s="32"/>
      <c r="F129" s="72" t="s">
        <v>212</v>
      </c>
      <c r="G129" s="72" t="s">
        <v>212</v>
      </c>
      <c r="J129" s="254">
        <v>65699.326539455738</v>
      </c>
      <c r="K129" s="79"/>
      <c r="L129" s="254">
        <v>674.38476219834467</v>
      </c>
      <c r="M129" s="331"/>
      <c r="N129" s="254">
        <v>278.94771546863126</v>
      </c>
      <c r="O129" s="254">
        <v>0.86358747870005459</v>
      </c>
      <c r="P129" s="254">
        <v>27.560496628623962</v>
      </c>
      <c r="Q129" s="254">
        <v>0</v>
      </c>
      <c r="R129" s="79"/>
      <c r="S129" s="79"/>
      <c r="T129" s="79"/>
      <c r="U129" s="79"/>
      <c r="V129" s="79"/>
      <c r="W129" s="79"/>
      <c r="X129" s="79"/>
      <c r="Y129" s="79"/>
    </row>
    <row r="130" spans="5:42" x14ac:dyDescent="0.3">
      <c r="E130" s="32"/>
      <c r="F130" s="72" t="s">
        <v>250</v>
      </c>
      <c r="G130" s="72" t="s">
        <v>251</v>
      </c>
      <c r="J130" s="79"/>
      <c r="K130" s="79"/>
      <c r="L130" s="79"/>
      <c r="M130" s="331"/>
      <c r="N130" s="254">
        <v>23790.983588386411</v>
      </c>
      <c r="O130" s="254">
        <v>39.604595471054651</v>
      </c>
      <c r="P130" s="254">
        <v>9724.219148420696</v>
      </c>
      <c r="Q130" s="79"/>
      <c r="R130" s="79"/>
      <c r="S130" s="79"/>
      <c r="T130" s="79"/>
      <c r="U130" s="79"/>
      <c r="V130" s="79"/>
      <c r="W130" s="79"/>
      <c r="X130" s="79"/>
      <c r="Y130" s="79"/>
    </row>
    <row r="131" spans="5:42" x14ac:dyDescent="0.3">
      <c r="E131" s="32"/>
      <c r="F131" s="72" t="s">
        <v>252</v>
      </c>
      <c r="G131" s="72" t="s">
        <v>251</v>
      </c>
      <c r="J131" s="79"/>
      <c r="K131" s="79"/>
      <c r="L131" s="79"/>
      <c r="M131" s="331"/>
      <c r="N131" s="254">
        <v>110.86359894209711</v>
      </c>
      <c r="O131" s="254">
        <v>0</v>
      </c>
      <c r="P131" s="254">
        <v>105.26931210608977</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2042.4897222182178</v>
      </c>
      <c r="O132" s="256">
        <v>14.235001373728778</v>
      </c>
      <c r="P132" s="256">
        <v>261.04167046155914</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563.38640254867573</v>
      </c>
      <c r="M135" s="83"/>
      <c r="N135" s="253">
        <v>7609.9132433730265</v>
      </c>
      <c r="O135" s="253">
        <v>58.883991984342245</v>
      </c>
      <c r="P135" s="253">
        <v>2685.4536236900685</v>
      </c>
      <c r="Q135" s="83"/>
      <c r="R135" s="83"/>
      <c r="S135" s="83"/>
      <c r="T135" s="83"/>
      <c r="U135" s="83"/>
      <c r="V135" s="83"/>
      <c r="W135" s="83"/>
      <c r="X135" s="83"/>
      <c r="Y135" s="83"/>
    </row>
    <row r="136" spans="5:42" x14ac:dyDescent="0.3">
      <c r="E136" s="32"/>
      <c r="F136" s="72" t="s">
        <v>248</v>
      </c>
      <c r="G136" s="72" t="s">
        <v>207</v>
      </c>
      <c r="J136" s="79"/>
      <c r="K136" s="79"/>
      <c r="L136" s="341">
        <v>2354.0846982919243</v>
      </c>
      <c r="M136" s="79"/>
      <c r="N136" s="254">
        <v>27159.511953025001</v>
      </c>
      <c r="O136" s="254">
        <v>222.16813149504119</v>
      </c>
      <c r="P136" s="254">
        <v>9812.1493658404652</v>
      </c>
      <c r="Q136" s="79"/>
      <c r="R136" s="79"/>
      <c r="S136" s="79"/>
      <c r="T136" s="79"/>
      <c r="U136" s="79"/>
      <c r="V136" s="79"/>
      <c r="W136" s="79"/>
      <c r="X136" s="79"/>
      <c r="Y136" s="79"/>
    </row>
    <row r="137" spans="5:42" x14ac:dyDescent="0.3">
      <c r="E137" s="32"/>
      <c r="F137" s="72" t="s">
        <v>249</v>
      </c>
      <c r="G137" s="72" t="s">
        <v>207</v>
      </c>
      <c r="J137" s="79"/>
      <c r="K137" s="79"/>
      <c r="L137" s="341">
        <v>2211.862877585153</v>
      </c>
      <c r="M137" s="79"/>
      <c r="N137" s="254">
        <v>32220.03882131707</v>
      </c>
      <c r="O137" s="254">
        <v>301.44843973738506</v>
      </c>
      <c r="P137" s="254">
        <v>13495.255978788438</v>
      </c>
      <c r="Q137" s="79"/>
      <c r="R137" s="79"/>
      <c r="S137" s="79"/>
      <c r="T137" s="79"/>
      <c r="U137" s="79"/>
      <c r="V137" s="79"/>
      <c r="W137" s="79"/>
      <c r="X137" s="79"/>
      <c r="Y137" s="79"/>
    </row>
    <row r="138" spans="5:42" x14ac:dyDescent="0.3">
      <c r="E138" s="32"/>
      <c r="F138" s="72" t="s">
        <v>212</v>
      </c>
      <c r="G138" s="72" t="s">
        <v>212</v>
      </c>
      <c r="J138" s="79"/>
      <c r="K138" s="79"/>
      <c r="L138" s="254">
        <v>508.95029872072712</v>
      </c>
      <c r="M138" s="79"/>
      <c r="N138" s="254">
        <v>225.62799871931324</v>
      </c>
      <c r="O138" s="254">
        <v>2.0726099488801308</v>
      </c>
      <c r="P138" s="254">
        <v>14.878226917690466</v>
      </c>
      <c r="Q138" s="79"/>
      <c r="R138" s="79"/>
      <c r="S138" s="79"/>
      <c r="T138" s="79"/>
      <c r="U138" s="79"/>
      <c r="V138" s="79"/>
      <c r="W138" s="79"/>
      <c r="X138" s="79"/>
      <c r="Y138" s="79"/>
    </row>
    <row r="139" spans="5:42" x14ac:dyDescent="0.3">
      <c r="E139" s="32"/>
      <c r="F139" s="72" t="s">
        <v>250</v>
      </c>
      <c r="G139" s="72" t="s">
        <v>251</v>
      </c>
      <c r="J139" s="79"/>
      <c r="K139" s="79"/>
      <c r="L139" s="79"/>
      <c r="M139" s="79"/>
      <c r="N139" s="254">
        <v>50176.217353244472</v>
      </c>
      <c r="O139" s="254">
        <v>394.4447274610601</v>
      </c>
      <c r="P139" s="254">
        <v>16096.243491641466</v>
      </c>
      <c r="Q139" s="79"/>
      <c r="R139" s="79"/>
      <c r="S139" s="79"/>
      <c r="T139" s="79"/>
      <c r="U139" s="79"/>
      <c r="V139" s="79"/>
      <c r="W139" s="79"/>
      <c r="X139" s="79"/>
      <c r="Y139" s="79"/>
    </row>
    <row r="140" spans="5:42" x14ac:dyDescent="0.3">
      <c r="E140" s="32"/>
      <c r="F140" s="72" t="s">
        <v>252</v>
      </c>
      <c r="G140" s="72" t="s">
        <v>251</v>
      </c>
      <c r="J140" s="79"/>
      <c r="K140" s="79"/>
      <c r="L140" s="79"/>
      <c r="M140" s="79"/>
      <c r="N140" s="254">
        <v>233.81614368382117</v>
      </c>
      <c r="O140" s="254">
        <v>0</v>
      </c>
      <c r="P140" s="254">
        <v>174.24951597603749</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3052.248017786932</v>
      </c>
      <c r="O141" s="256">
        <v>73.074354404064792</v>
      </c>
      <c r="P141" s="256">
        <v>465.66098256344367</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714.76278719221432</v>
      </c>
      <c r="M144" s="83"/>
      <c r="N144" s="253">
        <v>4108.7662319291576</v>
      </c>
      <c r="O144" s="253">
        <v>106.1581905069866</v>
      </c>
      <c r="P144" s="253">
        <v>1469.2593128454439</v>
      </c>
      <c r="Q144" s="83"/>
      <c r="R144" s="83"/>
      <c r="S144" s="83"/>
      <c r="T144" s="83"/>
      <c r="U144" s="83"/>
      <c r="V144" s="83"/>
      <c r="W144" s="83"/>
      <c r="X144" s="83"/>
      <c r="Y144" s="83"/>
    </row>
    <row r="145" spans="5:42" x14ac:dyDescent="0.3">
      <c r="E145" s="32"/>
      <c r="F145" s="72" t="s">
        <v>248</v>
      </c>
      <c r="G145" s="72" t="s">
        <v>207</v>
      </c>
      <c r="J145" s="79"/>
      <c r="K145" s="79"/>
      <c r="L145" s="254">
        <v>2986.6041008902475</v>
      </c>
      <c r="M145" s="79"/>
      <c r="N145" s="254">
        <v>14664.04175966706</v>
      </c>
      <c r="O145" s="254">
        <v>400.53274299241258</v>
      </c>
      <c r="P145" s="254">
        <v>5368.4009686906647</v>
      </c>
      <c r="Q145" s="79"/>
      <c r="R145" s="79"/>
      <c r="S145" s="79"/>
      <c r="T145" s="79"/>
      <c r="U145" s="79"/>
      <c r="V145" s="79"/>
      <c r="W145" s="79"/>
      <c r="X145" s="79"/>
      <c r="Y145" s="79"/>
    </row>
    <row r="146" spans="5:42" x14ac:dyDescent="0.3">
      <c r="E146" s="32"/>
      <c r="F146" s="72" t="s">
        <v>249</v>
      </c>
      <c r="G146" s="72" t="s">
        <v>207</v>
      </c>
      <c r="J146" s="79"/>
      <c r="K146" s="79"/>
      <c r="L146" s="254">
        <v>2806.1686759171712</v>
      </c>
      <c r="M146" s="79"/>
      <c r="N146" s="254">
        <v>17396.335972129404</v>
      </c>
      <c r="O146" s="254">
        <v>543.46215015762846</v>
      </c>
      <c r="P146" s="254">
        <v>7383.4939286058006</v>
      </c>
      <c r="Q146" s="79"/>
      <c r="R146" s="79"/>
      <c r="S146" s="79"/>
      <c r="T146" s="79"/>
      <c r="U146" s="79"/>
      <c r="V146" s="79"/>
      <c r="W146" s="79"/>
      <c r="X146" s="79"/>
      <c r="Y146" s="79"/>
    </row>
    <row r="147" spans="5:42" x14ac:dyDescent="0.3">
      <c r="E147" s="32"/>
      <c r="F147" s="72" t="s">
        <v>212</v>
      </c>
      <c r="G147" s="72" t="s">
        <v>212</v>
      </c>
      <c r="J147" s="79"/>
      <c r="K147" s="79"/>
      <c r="L147" s="254">
        <v>263.31754885346095</v>
      </c>
      <c r="M147" s="79"/>
      <c r="N147" s="254">
        <v>78.642124034947344</v>
      </c>
      <c r="O147" s="254">
        <v>2.3316861924901473</v>
      </c>
      <c r="P147" s="254">
        <v>3.6517041191014741</v>
      </c>
      <c r="Q147" s="79"/>
      <c r="R147" s="79"/>
      <c r="S147" s="79"/>
      <c r="T147" s="79"/>
      <c r="U147" s="79"/>
      <c r="V147" s="79"/>
      <c r="W147" s="79"/>
      <c r="X147" s="79"/>
      <c r="Y147" s="79"/>
    </row>
    <row r="148" spans="5:42" x14ac:dyDescent="0.3">
      <c r="E148" s="32"/>
      <c r="F148" s="72" t="s">
        <v>250</v>
      </c>
      <c r="G148" s="72" t="s">
        <v>251</v>
      </c>
      <c r="J148" s="79"/>
      <c r="K148" s="79"/>
      <c r="L148" s="79"/>
      <c r="M148" s="79"/>
      <c r="N148" s="254">
        <v>27879.379818160778</v>
      </c>
      <c r="O148" s="254">
        <v>720.48362100890699</v>
      </c>
      <c r="P148" s="254">
        <v>8411.1983133069025</v>
      </c>
      <c r="Q148" s="79"/>
      <c r="R148" s="79"/>
      <c r="S148" s="79"/>
      <c r="T148" s="79"/>
      <c r="U148" s="79"/>
      <c r="V148" s="79"/>
      <c r="W148" s="79"/>
      <c r="X148" s="79"/>
      <c r="Y148" s="79"/>
    </row>
    <row r="149" spans="5:42" x14ac:dyDescent="0.3">
      <c r="E149" s="32"/>
      <c r="F149" s="72" t="s">
        <v>252</v>
      </c>
      <c r="G149" s="72" t="s">
        <v>251</v>
      </c>
      <c r="J149" s="79"/>
      <c r="K149" s="79"/>
      <c r="L149" s="79"/>
      <c r="M149" s="79"/>
      <c r="N149" s="254">
        <v>129.91511559125925</v>
      </c>
      <c r="O149" s="254">
        <v>0</v>
      </c>
      <c r="P149" s="254">
        <v>91.055235069802407</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1647.9785229978493</v>
      </c>
      <c r="O150" s="256">
        <v>131.74108912426547</v>
      </c>
      <c r="P150" s="256">
        <v>254.77138358471282</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2304.1746476211338</v>
      </c>
      <c r="M153" s="83"/>
      <c r="N153" s="253">
        <v>4041.3700989201598</v>
      </c>
      <c r="O153" s="253">
        <v>1221.2241561571352</v>
      </c>
      <c r="P153" s="253">
        <v>4670.1389038740672</v>
      </c>
      <c r="Q153" s="83"/>
      <c r="R153" s="83"/>
      <c r="S153" s="83"/>
      <c r="T153" s="83"/>
      <c r="U153" s="83"/>
      <c r="V153" s="83"/>
      <c r="W153" s="83"/>
      <c r="X153" s="83"/>
      <c r="Y153" s="83"/>
    </row>
    <row r="154" spans="5:42" x14ac:dyDescent="0.3">
      <c r="E154" s="32"/>
      <c r="F154" s="72" t="s">
        <v>248</v>
      </c>
      <c r="G154" s="72" t="s">
        <v>207</v>
      </c>
      <c r="J154" s="79"/>
      <c r="K154" s="79"/>
      <c r="L154" s="254">
        <v>9627.8899448384436</v>
      </c>
      <c r="M154" s="79"/>
      <c r="N154" s="254">
        <v>14423.507338116386</v>
      </c>
      <c r="O154" s="254">
        <v>4607.6544705424303</v>
      </c>
      <c r="P154" s="254">
        <v>17063.821203163487</v>
      </c>
      <c r="Q154" s="79"/>
      <c r="R154" s="79"/>
      <c r="S154" s="79"/>
      <c r="T154" s="79"/>
      <c r="U154" s="79"/>
      <c r="V154" s="79"/>
      <c r="W154" s="79"/>
      <c r="X154" s="79"/>
      <c r="Y154" s="79"/>
    </row>
    <row r="155" spans="5:42" x14ac:dyDescent="0.3">
      <c r="E155" s="32"/>
      <c r="F155" s="72" t="s">
        <v>249</v>
      </c>
      <c r="G155" s="72" t="s">
        <v>207</v>
      </c>
      <c r="J155" s="79"/>
      <c r="K155" s="79"/>
      <c r="L155" s="254">
        <v>9046.2218177260784</v>
      </c>
      <c r="M155" s="79"/>
      <c r="N155" s="254">
        <v>17110.983701675126</v>
      </c>
      <c r="O155" s="254">
        <v>6251.8878907031922</v>
      </c>
      <c r="P155" s="254">
        <v>23468.928827628395</v>
      </c>
      <c r="Q155" s="79"/>
      <c r="R155" s="79"/>
      <c r="S155" s="79"/>
      <c r="T155" s="79"/>
      <c r="U155" s="79"/>
      <c r="V155" s="79"/>
      <c r="W155" s="79"/>
      <c r="X155" s="79"/>
      <c r="Y155" s="79"/>
    </row>
    <row r="156" spans="5:42" x14ac:dyDescent="0.3">
      <c r="E156" s="32"/>
      <c r="F156" s="72" t="s">
        <v>212</v>
      </c>
      <c r="G156" s="72" t="s">
        <v>212</v>
      </c>
      <c r="J156" s="79"/>
      <c r="K156" s="79"/>
      <c r="L156" s="254">
        <v>263.24164842862751</v>
      </c>
      <c r="M156" s="79"/>
      <c r="N156" s="254">
        <v>49.574853700034836</v>
      </c>
      <c r="O156" s="254">
        <v>17.876260809091129</v>
      </c>
      <c r="P156" s="254">
        <v>3.7627356632633431</v>
      </c>
      <c r="Q156" s="79"/>
      <c r="R156" s="79"/>
      <c r="S156" s="79"/>
      <c r="T156" s="79"/>
      <c r="U156" s="79"/>
      <c r="V156" s="79"/>
      <c r="W156" s="79"/>
      <c r="X156" s="79"/>
      <c r="Y156" s="79"/>
    </row>
    <row r="157" spans="5:42" x14ac:dyDescent="0.3">
      <c r="E157" s="32"/>
      <c r="F157" s="72" t="s">
        <v>250</v>
      </c>
      <c r="G157" s="72" t="s">
        <v>251</v>
      </c>
      <c r="J157" s="79"/>
      <c r="K157" s="79"/>
      <c r="L157" s="79"/>
      <c r="M157" s="79"/>
      <c r="N157" s="254">
        <v>28608.764115326172</v>
      </c>
      <c r="O157" s="254">
        <v>13719.291358833447</v>
      </c>
      <c r="P157" s="254">
        <v>25627.557429639197</v>
      </c>
      <c r="Q157" s="79"/>
      <c r="R157" s="79"/>
      <c r="S157" s="79"/>
      <c r="T157" s="79"/>
      <c r="U157" s="79"/>
      <c r="V157" s="79"/>
      <c r="W157" s="79"/>
      <c r="X157" s="79"/>
      <c r="Y157" s="79"/>
    </row>
    <row r="158" spans="5:42" x14ac:dyDescent="0.3">
      <c r="E158" s="32"/>
      <c r="F158" s="72" t="s">
        <v>252</v>
      </c>
      <c r="G158" s="72" t="s">
        <v>251</v>
      </c>
      <c r="J158" s="79"/>
      <c r="K158" s="79"/>
      <c r="L158" s="79"/>
      <c r="M158" s="79"/>
      <c r="N158" s="254">
        <v>133.31397330957071</v>
      </c>
      <c r="O158" s="254">
        <v>0</v>
      </c>
      <c r="P158" s="254">
        <v>277.43053713629803</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1620.9467150383618</v>
      </c>
      <c r="O159" s="256">
        <v>1515.5250822254236</v>
      </c>
      <c r="P159" s="256">
        <v>809.80786690984269</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4299.1452360111598</v>
      </c>
      <c r="K161" s="327">
        <v>0</v>
      </c>
      <c r="L161" s="327">
        <v>5.193117118193495</v>
      </c>
      <c r="M161" s="327">
        <v>0</v>
      </c>
      <c r="N161" s="327">
        <v>1.4132195480163814</v>
      </c>
      <c r="O161" s="327">
        <v>0</v>
      </c>
      <c r="P161" s="327">
        <v>1.3720253070452479</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3.6115984849117162E-2</v>
      </c>
      <c r="L169" s="257">
        <v>0.15158851416680294</v>
      </c>
      <c r="M169" s="257">
        <v>0.19231885683082187</v>
      </c>
      <c r="N169" s="257">
        <v>0.61997664415325793</v>
      </c>
    </row>
    <row r="170" spans="3:43" x14ac:dyDescent="0.3">
      <c r="E170" s="32"/>
      <c r="F170" s="352" t="s">
        <v>248</v>
      </c>
      <c r="G170" s="352" t="s">
        <v>167</v>
      </c>
      <c r="H170" s="423"/>
      <c r="I170" s="311"/>
      <c r="J170" s="369">
        <v>0</v>
      </c>
      <c r="K170" s="369">
        <f t="shared" ref="K170:N171" si="0">K169</f>
        <v>3.6115984849117162E-2</v>
      </c>
      <c r="L170" s="369">
        <f t="shared" si="0"/>
        <v>0.15158851416680294</v>
      </c>
      <c r="M170" s="369">
        <f t="shared" si="0"/>
        <v>0.19231885683082187</v>
      </c>
      <c r="N170" s="369">
        <f t="shared" si="0"/>
        <v>0.61997664415325793</v>
      </c>
    </row>
    <row r="171" spans="3:43" x14ac:dyDescent="0.3">
      <c r="E171" s="32"/>
      <c r="F171" s="80" t="s">
        <v>249</v>
      </c>
      <c r="G171" s="80" t="s">
        <v>167</v>
      </c>
      <c r="H171" s="424"/>
      <c r="I171" s="37"/>
      <c r="J171" s="258">
        <v>0</v>
      </c>
      <c r="K171" s="258">
        <f t="shared" si="0"/>
        <v>3.6115984849117162E-2</v>
      </c>
      <c r="L171" s="258">
        <f t="shared" si="0"/>
        <v>0.15158851416680294</v>
      </c>
      <c r="M171" s="258">
        <f t="shared" si="0"/>
        <v>0.19231885683082187</v>
      </c>
      <c r="N171" s="258">
        <f t="shared" si="0"/>
        <v>0.61997664415325793</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3.6115984849117162E-2</v>
      </c>
      <c r="L174" s="257">
        <v>0.15158851416680294</v>
      </c>
      <c r="M174" s="257">
        <v>0.19231885683082187</v>
      </c>
      <c r="N174" s="257">
        <v>0.61997664415325793</v>
      </c>
    </row>
    <row r="175" spans="3:43" x14ac:dyDescent="0.3">
      <c r="E175" s="32"/>
      <c r="F175" s="352" t="s">
        <v>248</v>
      </c>
      <c r="G175" s="352" t="s">
        <v>167</v>
      </c>
      <c r="H175" s="423"/>
      <c r="I175" s="311"/>
      <c r="J175" s="369">
        <v>0</v>
      </c>
      <c r="K175" s="369">
        <f t="shared" ref="K175:N176" si="1">K174</f>
        <v>3.6115984849117162E-2</v>
      </c>
      <c r="L175" s="369">
        <f t="shared" si="1"/>
        <v>0.15158851416680294</v>
      </c>
      <c r="M175" s="369">
        <f t="shared" si="1"/>
        <v>0.19231885683082187</v>
      </c>
      <c r="N175" s="369">
        <f t="shared" si="1"/>
        <v>0.61997664415325793</v>
      </c>
    </row>
    <row r="176" spans="3:43" x14ac:dyDescent="0.3">
      <c r="E176" s="32"/>
      <c r="F176" s="80" t="s">
        <v>249</v>
      </c>
      <c r="G176" s="80" t="s">
        <v>167</v>
      </c>
      <c r="H176" s="424"/>
      <c r="I176" s="37"/>
      <c r="J176" s="258">
        <v>0</v>
      </c>
      <c r="K176" s="258">
        <f t="shared" si="1"/>
        <v>3.6115984849117162E-2</v>
      </c>
      <c r="L176" s="258">
        <f t="shared" si="1"/>
        <v>0.15158851416680294</v>
      </c>
      <c r="M176" s="258">
        <f t="shared" si="1"/>
        <v>0.19231885683082187</v>
      </c>
      <c r="N176" s="258">
        <f t="shared" si="1"/>
        <v>0.61997664415325793</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3.6115984849117162E-2</v>
      </c>
      <c r="L179" s="257">
        <v>0.15158851416680294</v>
      </c>
      <c r="M179" s="257">
        <v>0.19231885683082187</v>
      </c>
      <c r="N179" s="257">
        <v>0.61997664415325793</v>
      </c>
    </row>
    <row r="180" spans="3:43" x14ac:dyDescent="0.3">
      <c r="E180" s="32"/>
      <c r="F180" s="352" t="s">
        <v>248</v>
      </c>
      <c r="G180" s="352" t="s">
        <v>167</v>
      </c>
      <c r="H180" s="423"/>
      <c r="I180" s="311"/>
      <c r="J180" s="369">
        <v>0</v>
      </c>
      <c r="K180" s="369">
        <f t="shared" ref="K180:N181" si="2">K179</f>
        <v>3.6115984849117162E-2</v>
      </c>
      <c r="L180" s="369">
        <f t="shared" si="2"/>
        <v>0.15158851416680294</v>
      </c>
      <c r="M180" s="369">
        <f t="shared" si="2"/>
        <v>0.19231885683082187</v>
      </c>
      <c r="N180" s="369">
        <f t="shared" si="2"/>
        <v>0.61997664415325793</v>
      </c>
    </row>
    <row r="181" spans="3:43" x14ac:dyDescent="0.3">
      <c r="E181" s="32"/>
      <c r="F181" s="80" t="s">
        <v>249</v>
      </c>
      <c r="G181" s="80" t="s">
        <v>167</v>
      </c>
      <c r="H181" s="424"/>
      <c r="I181" s="37"/>
      <c r="J181" s="258">
        <v>0</v>
      </c>
      <c r="K181" s="258">
        <f t="shared" si="2"/>
        <v>3.6115984849117162E-2</v>
      </c>
      <c r="L181" s="258">
        <f t="shared" si="2"/>
        <v>0.15158851416680294</v>
      </c>
      <c r="M181" s="258">
        <f t="shared" si="2"/>
        <v>0.19231885683082187</v>
      </c>
      <c r="N181" s="258">
        <f t="shared" si="2"/>
        <v>0.61997664415325793</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15" activePane="bottomRight" state="frozen"/>
      <selection pane="topRight"/>
      <selection pane="bottomLeft"/>
      <selection pane="bottomRight" activeCell="K21" sqref="K21:S21"/>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5.649040831841079E-2</v>
      </c>
      <c r="L15" s="259">
        <v>2.5568682496299511E-2</v>
      </c>
      <c r="M15" s="94"/>
      <c r="N15" s="259">
        <v>2.6631596666738533E-2</v>
      </c>
      <c r="O15" s="94"/>
      <c r="P15" s="77"/>
      <c r="Q15" s="259">
        <v>0.34000000000000008</v>
      </c>
      <c r="R15" s="66"/>
      <c r="S15" s="66"/>
      <c r="U15" s="63" t="s">
        <v>280</v>
      </c>
    </row>
    <row r="17" spans="3:27" x14ac:dyDescent="0.3">
      <c r="E17" s="28" t="s">
        <v>281</v>
      </c>
      <c r="G17" s="28" t="s">
        <v>167</v>
      </c>
      <c r="H17" s="28"/>
      <c r="I17" s="95"/>
      <c r="J17" s="94"/>
      <c r="K17" s="66"/>
      <c r="L17" s="66"/>
      <c r="M17" s="66"/>
      <c r="N17" s="66"/>
      <c r="O17" s="66"/>
      <c r="P17" s="259">
        <v>0.69256562916818787</v>
      </c>
      <c r="Q17" s="66"/>
      <c r="R17" s="66"/>
      <c r="S17" s="66"/>
    </row>
    <row r="19" spans="3:27" x14ac:dyDescent="0.3">
      <c r="E19" s="28" t="s">
        <v>282</v>
      </c>
      <c r="G19" s="28" t="s">
        <v>283</v>
      </c>
      <c r="I19" t="s">
        <v>154</v>
      </c>
      <c r="J19" s="79"/>
      <c r="K19" s="254">
        <v>1</v>
      </c>
      <c r="L19" s="254">
        <v>1.0049999999999999</v>
      </c>
      <c r="M19" s="254">
        <v>1.0089999999999999</v>
      </c>
      <c r="N19" s="254">
        <v>1.0269999999999999</v>
      </c>
      <c r="O19" s="254">
        <v>1.0329999999999999</v>
      </c>
      <c r="P19" s="79"/>
      <c r="Q19" s="254">
        <v>1.0509999999999999</v>
      </c>
      <c r="R19" s="254">
        <v>1.0669999999999999</v>
      </c>
      <c r="S19" s="254">
        <v>1.0900000000000001</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0.29001352857580265</v>
      </c>
      <c r="L21" s="254">
        <v>0.29001352857580265</v>
      </c>
      <c r="M21" s="254">
        <v>0.29001352857580265</v>
      </c>
      <c r="N21" s="254">
        <v>0.29001352857580265</v>
      </c>
      <c r="O21" s="254">
        <v>0.29001352857580265</v>
      </c>
      <c r="P21" s="254">
        <v>0.29001352857580265</v>
      </c>
      <c r="Q21" s="254">
        <v>0.29001352857580265</v>
      </c>
      <c r="R21" s="254">
        <v>0.29001352857580265</v>
      </c>
      <c r="S21" s="254">
        <v>0.29001352857580265</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v>
      </c>
      <c r="P26" s="257">
        <v>0</v>
      </c>
      <c r="Q26" s="257">
        <v>0.38684969697494365</v>
      </c>
      <c r="R26" s="257">
        <v>0.64124825573068889</v>
      </c>
      <c r="S26" s="257">
        <v>0.89564681448643413</v>
      </c>
    </row>
    <row r="27" spans="3:27" x14ac:dyDescent="0.3">
      <c r="F27" s="28" t="s">
        <v>185</v>
      </c>
      <c r="G27" s="28" t="s">
        <v>167</v>
      </c>
      <c r="J27" s="66"/>
      <c r="K27" s="66"/>
      <c r="L27" s="252">
        <v>0</v>
      </c>
      <c r="M27" s="252">
        <v>0</v>
      </c>
      <c r="N27" s="252">
        <v>0</v>
      </c>
      <c r="O27" s="252">
        <v>0</v>
      </c>
      <c r="P27" s="252">
        <v>0</v>
      </c>
      <c r="Q27" s="252">
        <v>0.38684969697494365</v>
      </c>
      <c r="R27" s="252">
        <v>0.64124825573068889</v>
      </c>
      <c r="S27" s="70"/>
    </row>
    <row r="28" spans="3:27" x14ac:dyDescent="0.3">
      <c r="F28" s="28" t="s">
        <v>184</v>
      </c>
      <c r="G28" s="28" t="s">
        <v>167</v>
      </c>
      <c r="J28" s="66"/>
      <c r="K28" s="66"/>
      <c r="L28" s="252">
        <v>0</v>
      </c>
      <c r="M28" s="252">
        <v>0</v>
      </c>
      <c r="N28" s="252">
        <v>0</v>
      </c>
      <c r="O28" s="252">
        <v>0.25764106948138837</v>
      </c>
      <c r="P28" s="252">
        <v>0.25764106948138837</v>
      </c>
      <c r="Q28" s="252">
        <v>0.51528213896277675</v>
      </c>
      <c r="R28" s="70"/>
      <c r="S28" s="70"/>
    </row>
    <row r="29" spans="3:27" x14ac:dyDescent="0.3">
      <c r="F29" s="67" t="s">
        <v>183</v>
      </c>
      <c r="G29" s="67" t="s">
        <v>167</v>
      </c>
      <c r="H29" s="37"/>
      <c r="I29" s="37"/>
      <c r="J29" s="68"/>
      <c r="K29" s="68"/>
      <c r="L29" s="258">
        <v>0</v>
      </c>
      <c r="M29" s="258">
        <v>0</v>
      </c>
      <c r="N29" s="258">
        <v>0</v>
      </c>
      <c r="O29" s="258">
        <v>0.25764106948138837</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50859316.660207875</v>
      </c>
      <c r="M33" s="254">
        <v>12040801.082095377</v>
      </c>
      <c r="N33" s="254">
        <v>12238674.082866751</v>
      </c>
      <c r="O33" s="254">
        <v>23592346.894599915</v>
      </c>
      <c r="P33" s="254">
        <v>25187654.921688259</v>
      </c>
      <c r="Q33" s="254">
        <v>150548924.49464691</v>
      </c>
      <c r="R33" s="254">
        <v>73348598.858690292</v>
      </c>
      <c r="S33" s="254">
        <v>168369595.05154186</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0.67962169758696023</v>
      </c>
      <c r="L40" s="257">
        <v>0.57259913549562458</v>
      </c>
      <c r="M40" s="257">
        <v>0.57259913549562458</v>
      </c>
      <c r="N40" s="257">
        <v>0.61149906551342081</v>
      </c>
      <c r="O40" s="257">
        <v>0.61149906551342081</v>
      </c>
      <c r="P40" s="257">
        <v>0.57259913549562458</v>
      </c>
      <c r="Q40" s="257">
        <v>0.61149906551342081</v>
      </c>
      <c r="R40" s="257">
        <v>0.61149906551342081</v>
      </c>
      <c r="S40" s="257">
        <v>0.61149906551342081</v>
      </c>
    </row>
    <row r="41" spans="2:27" x14ac:dyDescent="0.3">
      <c r="F41" t="s">
        <v>295</v>
      </c>
      <c r="G41" s="72" t="s">
        <v>167</v>
      </c>
      <c r="J41" s="66"/>
      <c r="K41" s="252">
        <v>0.32037830241303972</v>
      </c>
      <c r="L41" s="252">
        <v>0.39711140438484333</v>
      </c>
      <c r="M41" s="252">
        <v>0.39711140438484333</v>
      </c>
      <c r="N41" s="252">
        <v>0.30834923604054471</v>
      </c>
      <c r="O41" s="252">
        <v>0.30834923604054471</v>
      </c>
      <c r="P41" s="252">
        <v>0.39711140438484333</v>
      </c>
      <c r="Q41" s="252">
        <v>0.30834923604054471</v>
      </c>
      <c r="R41" s="252">
        <v>0.30834923604054471</v>
      </c>
      <c r="S41" s="252">
        <v>0.30834923604054471</v>
      </c>
    </row>
    <row r="42" spans="2:27" x14ac:dyDescent="0.3">
      <c r="F42" s="37" t="s">
        <v>257</v>
      </c>
      <c r="G42" s="80" t="s">
        <v>167</v>
      </c>
      <c r="H42" s="37"/>
      <c r="I42" s="37"/>
      <c r="J42" s="68"/>
      <c r="K42" s="258">
        <v>0</v>
      </c>
      <c r="L42" s="258">
        <v>3.0289460119532003E-2</v>
      </c>
      <c r="M42" s="258">
        <v>3.0289460119532003E-2</v>
      </c>
      <c r="N42" s="258">
        <v>8.0151698446034286E-2</v>
      </c>
      <c r="O42" s="258">
        <v>8.0151698446034286E-2</v>
      </c>
      <c r="P42" s="258">
        <v>3.0289460119532003E-2</v>
      </c>
      <c r="Q42" s="258">
        <v>8.0151698446034286E-2</v>
      </c>
      <c r="R42" s="258">
        <v>8.0151698446034286E-2</v>
      </c>
      <c r="S42" s="258">
        <v>8.0151698446034286E-2</v>
      </c>
    </row>
    <row r="43" spans="2:27" x14ac:dyDescent="0.3">
      <c r="F43" s="37" t="s">
        <v>296</v>
      </c>
      <c r="G43" s="80" t="s">
        <v>167</v>
      </c>
      <c r="H43" s="37"/>
      <c r="I43" s="37"/>
      <c r="J43" s="68"/>
      <c r="K43" s="258">
        <v>0.52112302627959961</v>
      </c>
      <c r="L43" s="258">
        <v>0.55851896623370301</v>
      </c>
      <c r="M43" s="258">
        <v>0.55851896623370301</v>
      </c>
      <c r="N43" s="258">
        <v>0.60075573288312512</v>
      </c>
      <c r="O43" s="258">
        <v>0.60075573288312512</v>
      </c>
      <c r="P43" s="258">
        <v>0.55851896623370301</v>
      </c>
      <c r="Q43" s="258">
        <v>0.60075573288312512</v>
      </c>
      <c r="R43" s="258">
        <v>0.60075573288312512</v>
      </c>
      <c r="S43" s="258">
        <v>0.60075573288312512</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66" activePane="bottomLeft" state="frozen"/>
      <selection pane="bottomLeft" activeCell="J65" sqref="J65"/>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Mid West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258</v>
      </c>
    </row>
    <row r="17" spans="3:27" x14ac:dyDescent="0.3">
      <c r="E17" s="28" t="s">
        <v>305</v>
      </c>
      <c r="F17" s="28"/>
      <c r="G17" s="13" t="s">
        <v>304</v>
      </c>
      <c r="H17" s="254">
        <v>3265.5</v>
      </c>
    </row>
    <row r="18" spans="3:27" x14ac:dyDescent="0.3">
      <c r="E18" s="67" t="s">
        <v>257</v>
      </c>
      <c r="F18" s="67"/>
      <c r="G18" s="86" t="s">
        <v>304</v>
      </c>
      <c r="H18" s="256">
        <v>5236.5</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783</v>
      </c>
    </row>
    <row r="22" spans="3:27" x14ac:dyDescent="0.3">
      <c r="E22" t="s">
        <v>295</v>
      </c>
      <c r="G22" s="13" t="s">
        <v>304</v>
      </c>
      <c r="H22" s="254">
        <v>2740.5</v>
      </c>
    </row>
    <row r="23" spans="3:27" x14ac:dyDescent="0.3">
      <c r="E23" s="37" t="s">
        <v>257</v>
      </c>
      <c r="F23" s="37"/>
      <c r="G23" s="86" t="s">
        <v>304</v>
      </c>
      <c r="H23" s="256">
        <v>5236.5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0.33736714141926882</v>
      </c>
      <c r="J30" s="438">
        <v>-1.1590728377086634E-13</v>
      </c>
    </row>
    <row r="31" spans="3:27" x14ac:dyDescent="0.3">
      <c r="E31" s="28" t="s">
        <v>177</v>
      </c>
      <c r="G31" s="72" t="s">
        <v>167</v>
      </c>
      <c r="H31" s="252">
        <v>0.48222066856052825</v>
      </c>
      <c r="J31" s="438">
        <v>-1.7752466163756253E-13</v>
      </c>
    </row>
    <row r="32" spans="3:27" x14ac:dyDescent="0.3">
      <c r="E32" s="28" t="s">
        <v>178</v>
      </c>
      <c r="G32" s="72" t="s">
        <v>167</v>
      </c>
      <c r="H32" s="252">
        <v>0.19751655620510125</v>
      </c>
      <c r="J32" s="438">
        <v>-1.2578826869003024E-13</v>
      </c>
    </row>
    <row r="33" spans="3:27" x14ac:dyDescent="0.3">
      <c r="E33" s="67" t="s">
        <v>179</v>
      </c>
      <c r="F33" s="37"/>
      <c r="G33" s="80" t="s">
        <v>167</v>
      </c>
      <c r="H33" s="258">
        <v>7.8679419876678647E-2</v>
      </c>
      <c r="J33" s="438">
        <v>-7.1692651815169484E-14</v>
      </c>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430100000</v>
      </c>
    </row>
    <row r="41" spans="3:27" x14ac:dyDescent="0.3">
      <c r="E41" t="s">
        <v>313</v>
      </c>
      <c r="G41" t="s">
        <v>277</v>
      </c>
      <c r="H41" s="254">
        <v>-29909092.406927299</v>
      </c>
    </row>
    <row r="42" spans="3:27" x14ac:dyDescent="0.3">
      <c r="E42" t="s">
        <v>314</v>
      </c>
      <c r="G42" t="s">
        <v>277</v>
      </c>
      <c r="H42" s="254">
        <v>-3200298.6823624461</v>
      </c>
    </row>
    <row r="43" spans="3:27" x14ac:dyDescent="0.3">
      <c r="E43" s="37" t="s">
        <v>315</v>
      </c>
      <c r="F43" s="37"/>
      <c r="G43" s="37" t="s">
        <v>283</v>
      </c>
      <c r="H43" s="256">
        <v>1.2769999999999999</v>
      </c>
    </row>
    <row r="44" spans="3:27" x14ac:dyDescent="0.3">
      <c r="E44" t="s">
        <v>316</v>
      </c>
      <c r="G44" t="s">
        <v>277</v>
      </c>
      <c r="H44" s="98">
        <f>SUM(H40:H42)</f>
        <v>396990608.91071028</v>
      </c>
    </row>
    <row r="45" spans="3:27" x14ac:dyDescent="0.3">
      <c r="E45" t="s">
        <v>317</v>
      </c>
      <c r="G45" t="s">
        <v>277</v>
      </c>
      <c r="H45" s="98">
        <f>H44 * (H43 - 1)</f>
        <v>109966398.66826671</v>
      </c>
    </row>
    <row r="46" spans="3:27" x14ac:dyDescent="0.3">
      <c r="H46" s="89"/>
    </row>
    <row r="47" spans="3:27" x14ac:dyDescent="0.3">
      <c r="E47" t="s">
        <v>318</v>
      </c>
      <c r="G47" t="s">
        <v>277</v>
      </c>
      <c r="H47" s="254">
        <v>508597.42172502109</v>
      </c>
    </row>
    <row r="48" spans="3:27" x14ac:dyDescent="0.3">
      <c r="E48" t="s">
        <v>319</v>
      </c>
      <c r="G48" t="s">
        <v>277</v>
      </c>
      <c r="H48" s="254">
        <v>-19642328.847615391</v>
      </c>
    </row>
    <row r="49" spans="5:8" x14ac:dyDescent="0.3">
      <c r="E49" t="s">
        <v>320</v>
      </c>
      <c r="G49" t="s">
        <v>277</v>
      </c>
      <c r="H49" s="254">
        <v>-4654047.5031020669</v>
      </c>
    </row>
    <row r="50" spans="5:8" x14ac:dyDescent="0.3">
      <c r="E50" t="s">
        <v>321</v>
      </c>
      <c r="G50" t="s">
        <v>277</v>
      </c>
      <c r="H50" s="254">
        <v>2256776.345130966</v>
      </c>
    </row>
    <row r="51" spans="5:8" x14ac:dyDescent="0.3">
      <c r="E51" t="s">
        <v>322</v>
      </c>
      <c r="G51" t="s">
        <v>277</v>
      </c>
      <c r="H51" s="254">
        <v>-386236.47458403069</v>
      </c>
    </row>
    <row r="52" spans="5:8" x14ac:dyDescent="0.3">
      <c r="E52" t="s">
        <v>323</v>
      </c>
      <c r="G52" t="s">
        <v>277</v>
      </c>
      <c r="H52" s="254">
        <v>53973.590366909753</v>
      </c>
    </row>
    <row r="53" spans="5:8" x14ac:dyDescent="0.3">
      <c r="E53" t="s">
        <v>873</v>
      </c>
      <c r="G53" t="s">
        <v>277</v>
      </c>
      <c r="H53" s="254">
        <v>223535.4878586324</v>
      </c>
    </row>
    <row r="54" spans="5:8" x14ac:dyDescent="0.3">
      <c r="E54" t="s">
        <v>874</v>
      </c>
      <c r="G54" t="s">
        <v>277</v>
      </c>
      <c r="H54" s="254">
        <v>644138.06191657891</v>
      </c>
    </row>
    <row r="55" spans="5:8" x14ac:dyDescent="0.3">
      <c r="E55" s="37" t="s">
        <v>324</v>
      </c>
      <c r="F55" s="37"/>
      <c r="G55" s="37" t="s">
        <v>277</v>
      </c>
      <c r="H55" s="256"/>
    </row>
    <row r="56" spans="5:8" x14ac:dyDescent="0.3">
      <c r="E56" t="s">
        <v>325</v>
      </c>
      <c r="G56" t="s">
        <v>277</v>
      </c>
      <c r="H56" s="99">
        <f>SUM(H47:H55)</f>
        <v>-20995591.918303385</v>
      </c>
    </row>
    <row r="57" spans="5:8" x14ac:dyDescent="0.3">
      <c r="H57" s="89"/>
    </row>
    <row r="58" spans="5:8" x14ac:dyDescent="0.3">
      <c r="E58" t="s">
        <v>326</v>
      </c>
      <c r="G58" t="s">
        <v>277</v>
      </c>
      <c r="H58" s="254">
        <v>6890894.3429671973</v>
      </c>
    </row>
    <row r="59" spans="5:8" x14ac:dyDescent="0.3">
      <c r="E59" t="s">
        <v>327</v>
      </c>
      <c r="G59" t="s">
        <v>277</v>
      </c>
      <c r="H59" s="254">
        <v>23905530.439987704</v>
      </c>
    </row>
    <row r="60" spans="5:8" x14ac:dyDescent="0.3">
      <c r="E60" t="s">
        <v>328</v>
      </c>
      <c r="G60" t="s">
        <v>277</v>
      </c>
      <c r="H60" s="254"/>
    </row>
    <row r="61" spans="5:8" x14ac:dyDescent="0.3">
      <c r="E61" t="s">
        <v>329</v>
      </c>
      <c r="G61" t="s">
        <v>277</v>
      </c>
      <c r="H61" s="254">
        <v>1617431.1318734391</v>
      </c>
    </row>
    <row r="62" spans="5:8" x14ac:dyDescent="0.3">
      <c r="E62" t="s">
        <v>330</v>
      </c>
      <c r="G62" t="s">
        <v>277</v>
      </c>
      <c r="H62" s="254"/>
    </row>
    <row r="63" spans="5:8" x14ac:dyDescent="0.3">
      <c r="E63" t="s">
        <v>331</v>
      </c>
      <c r="G63" t="s">
        <v>277</v>
      </c>
      <c r="H63" s="254">
        <v>1064906.784</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33478762.69882834</v>
      </c>
    </row>
    <row r="70" spans="5:10" x14ac:dyDescent="0.3">
      <c r="H70" s="89"/>
    </row>
    <row r="71" spans="5:10" x14ac:dyDescent="0.3">
      <c r="E71" s="37" t="s">
        <v>338</v>
      </c>
      <c r="F71" s="37"/>
      <c r="G71" s="37" t="s">
        <v>277</v>
      </c>
      <c r="H71" s="256">
        <v>28599966.047934189</v>
      </c>
      <c r="J71" s="437"/>
    </row>
    <row r="72" spans="5:10" x14ac:dyDescent="0.3">
      <c r="E72" t="s">
        <v>339</v>
      </c>
      <c r="G72" t="s">
        <v>277</v>
      </c>
      <c r="H72" s="98">
        <f>H71 + H69 + H56 + H45 + H44</f>
        <v>548040144.40743613</v>
      </c>
      <c r="J72" s="437">
        <v>0</v>
      </c>
    </row>
    <row r="73" spans="5:10" x14ac:dyDescent="0.3">
      <c r="H73" s="89"/>
    </row>
    <row r="74" spans="5:10" x14ac:dyDescent="0.3">
      <c r="E74" t="s">
        <v>340</v>
      </c>
      <c r="G74" t="s">
        <v>277</v>
      </c>
      <c r="H74" s="254"/>
      <c r="J74" s="439"/>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548040144.40743613</v>
      </c>
    </row>
    <row r="81" spans="3:27" x14ac:dyDescent="0.3">
      <c r="H81" s="89"/>
    </row>
    <row r="82" spans="3:27" x14ac:dyDescent="0.3">
      <c r="E82" t="s">
        <v>347</v>
      </c>
      <c r="G82" t="s">
        <v>277</v>
      </c>
      <c r="H82" s="254">
        <v>6181268.7714511678</v>
      </c>
      <c r="J82" s="437">
        <v>0</v>
      </c>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6181268.7714511678</v>
      </c>
    </row>
    <row r="87" spans="3:27" x14ac:dyDescent="0.3">
      <c r="E87" s="23" t="s">
        <v>352</v>
      </c>
      <c r="F87" s="23"/>
      <c r="G87" s="23" t="s">
        <v>277</v>
      </c>
      <c r="H87" s="101">
        <f>H80-H86</f>
        <v>541858875.63598502</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13815110.913975246</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54877324.45348423</v>
      </c>
    </row>
    <row r="103" spans="2:27" x14ac:dyDescent="0.3">
      <c r="F103" s="28" t="s">
        <v>361</v>
      </c>
      <c r="G103" t="s">
        <v>357</v>
      </c>
      <c r="H103" s="254">
        <v>137597202.16465038</v>
      </c>
      <c r="R103" s="88"/>
      <c r="S103" s="88"/>
    </row>
    <row r="104" spans="2:27" x14ac:dyDescent="0.3">
      <c r="F104" s="67" t="s">
        <v>362</v>
      </c>
      <c r="G104" s="37" t="s">
        <v>357</v>
      </c>
      <c r="H104" s="256">
        <v>31873549.986733001</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97 H16:H18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 ds:uri="http://purl.org/dc/elements/1.1/"/>
    <ds:schemaRef ds:uri="http://schemas.microsoft.com/office/2006/documentManagement/types"/>
    <ds:schemaRef ds:uri="dcbf8a88-e063-4a69-82e9-42d02808f636"/>
    <ds:schemaRef ds:uri="df11e38d-df47-44a9-bb81-9cb5331e96c9"/>
    <ds:schemaRef ds:uri="http://www.w3.org/XML/1998/namespace"/>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2020-12-16T15:24:12Z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