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8" yWindow="-108" windowWidth="19416" windowHeight="10416" tabRatio="870" firstSheet="3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0" i="15" l="1"/>
  <c r="H112" i="15"/>
  <c r="H109" i="15"/>
  <c r="H108" i="15"/>
  <c r="H111" i="15"/>
  <c r="H114" i="15" l="1"/>
  <c r="H116" i="15" l="1"/>
  <c r="H118" i="15" s="1"/>
  <c r="H120" i="15" s="1"/>
  <c r="H49" i="20" l="1"/>
  <c r="H124" i="15"/>
  <c r="H131" i="15" s="1"/>
  <c r="H133" i="15" s="1"/>
  <c r="H134" i="15" s="1"/>
  <c r="H140" i="15" l="1"/>
  <c r="H84" i="21" s="1"/>
  <c r="H137" i="15"/>
  <c r="H141" i="15"/>
  <c r="H85" i="21" s="1"/>
  <c r="H138" i="15"/>
  <c r="H82" i="21" s="1"/>
  <c r="H139" i="15"/>
  <c r="H83" i="21" s="1"/>
  <c r="N56" i="20"/>
  <c r="N55" i="20"/>
  <c r="N58" i="20" l="1"/>
  <c r="H59" i="20" s="1"/>
  <c r="H60" i="20" s="1"/>
  <c r="J62" i="20" s="1"/>
  <c r="N98" i="21"/>
  <c r="N137" i="21" s="1"/>
  <c r="AL98" i="21"/>
  <c r="AL137" i="21" s="1"/>
  <c r="W98" i="21"/>
  <c r="W137" i="21" s="1"/>
  <c r="AF98" i="21"/>
  <c r="AF137" i="21" s="1"/>
  <c r="U98" i="21"/>
  <c r="U137" i="21" s="1"/>
  <c r="L98" i="21"/>
  <c r="L137" i="21" s="1"/>
  <c r="M98" i="21"/>
  <c r="M137" i="21" s="1"/>
  <c r="T98" i="21"/>
  <c r="T137" i="21" s="1"/>
  <c r="AM98" i="21"/>
  <c r="AM137" i="21" s="1"/>
  <c r="AP98" i="21"/>
  <c r="AP137" i="21" s="1"/>
  <c r="S98" i="21"/>
  <c r="S137" i="21" s="1"/>
  <c r="P98" i="21"/>
  <c r="P137" i="21" s="1"/>
  <c r="O98" i="21"/>
  <c r="O137" i="21" s="1"/>
  <c r="AE98" i="21"/>
  <c r="AE137" i="21" s="1"/>
  <c r="J98" i="21"/>
  <c r="J137" i="21" s="1"/>
  <c r="AJ98" i="21"/>
  <c r="AJ137" i="21" s="1"/>
  <c r="AK98" i="21"/>
  <c r="AK137" i="21" s="1"/>
  <c r="X98" i="21"/>
  <c r="X137" i="21" s="1"/>
  <c r="AA98" i="21"/>
  <c r="AA137" i="21" s="1"/>
  <c r="Z98" i="21"/>
  <c r="Z137" i="21" s="1"/>
  <c r="AD98" i="21"/>
  <c r="AD137" i="21" s="1"/>
  <c r="V98" i="21"/>
  <c r="V137" i="21" s="1"/>
  <c r="AQ98" i="21"/>
  <c r="AQ137" i="21" s="1"/>
  <c r="AN98" i="21"/>
  <c r="AN137" i="21" s="1"/>
  <c r="AC98" i="21"/>
  <c r="AC137" i="21" s="1"/>
  <c r="Q98" i="21"/>
  <c r="Q137" i="21" s="1"/>
  <c r="AG98" i="21"/>
  <c r="AG137" i="21" s="1"/>
  <c r="AB98" i="21"/>
  <c r="AB137" i="21" s="1"/>
  <c r="AI98" i="21"/>
  <c r="AI137" i="21" s="1"/>
  <c r="AH98" i="21"/>
  <c r="AH137" i="21" s="1"/>
  <c r="K98" i="21"/>
  <c r="K137" i="21" s="1"/>
  <c r="Y98" i="21"/>
  <c r="Y137" i="21" s="1"/>
  <c r="AO98" i="21"/>
  <c r="AO137" i="21" s="1"/>
  <c r="R98" i="21"/>
  <c r="R137" i="21" s="1"/>
  <c r="T101" i="21"/>
  <c r="T140" i="21" s="1"/>
  <c r="T32" i="38" s="1"/>
  <c r="AA101" i="21"/>
  <c r="AA140" i="21" s="1"/>
  <c r="AA32" i="38" s="1"/>
  <c r="AJ101" i="21"/>
  <c r="AJ140" i="21" s="1"/>
  <c r="AJ32" i="38" s="1"/>
  <c r="L101" i="21"/>
  <c r="L140" i="21" s="1"/>
  <c r="L32" i="38" s="1"/>
  <c r="AF101" i="21"/>
  <c r="AF140" i="21" s="1"/>
  <c r="AF32" i="38" s="1"/>
  <c r="AH101" i="21"/>
  <c r="AH140" i="21" s="1"/>
  <c r="AH32" i="38" s="1"/>
  <c r="O101" i="21"/>
  <c r="O140" i="21" s="1"/>
  <c r="O32" i="38" s="1"/>
  <c r="S101" i="21"/>
  <c r="S140" i="21" s="1"/>
  <c r="S32" i="38" s="1"/>
  <c r="V101" i="21"/>
  <c r="V140" i="21" s="1"/>
  <c r="V32" i="38" s="1"/>
  <c r="W101" i="21"/>
  <c r="W140" i="21" s="1"/>
  <c r="W32" i="38" s="1"/>
  <c r="AC101" i="21"/>
  <c r="AC140" i="21" s="1"/>
  <c r="AC32" i="38" s="1"/>
  <c r="AL101" i="21"/>
  <c r="AL140" i="21" s="1"/>
  <c r="AL32" i="38" s="1"/>
  <c r="J101" i="21"/>
  <c r="J140" i="21" s="1"/>
  <c r="J32" i="38" s="1"/>
  <c r="AI101" i="21"/>
  <c r="AI140" i="21" s="1"/>
  <c r="AI32" i="38" s="1"/>
  <c r="Y101" i="21"/>
  <c r="Y140" i="21" s="1"/>
  <c r="Y32" i="38" s="1"/>
  <c r="AQ101" i="21"/>
  <c r="AQ140" i="21" s="1"/>
  <c r="AQ32" i="38" s="1"/>
  <c r="AO101" i="21"/>
  <c r="AO140" i="21" s="1"/>
  <c r="AO32" i="38" s="1"/>
  <c r="AP101" i="21"/>
  <c r="AP140" i="21" s="1"/>
  <c r="AP32" i="38" s="1"/>
  <c r="R101" i="21"/>
  <c r="R140" i="21" s="1"/>
  <c r="R32" i="38" s="1"/>
  <c r="X101" i="21"/>
  <c r="X140" i="21" s="1"/>
  <c r="X32" i="38" s="1"/>
  <c r="AG101" i="21"/>
  <c r="AG140" i="21" s="1"/>
  <c r="AG32" i="38" s="1"/>
  <c r="P101" i="21"/>
  <c r="P140" i="21" s="1"/>
  <c r="P32" i="38" s="1"/>
  <c r="U101" i="21"/>
  <c r="U140" i="21" s="1"/>
  <c r="U32" i="38" s="1"/>
  <c r="M101" i="21"/>
  <c r="M140" i="21" s="1"/>
  <c r="M32" i="38" s="1"/>
  <c r="AK101" i="21"/>
  <c r="AK140" i="21" s="1"/>
  <c r="AK32" i="38" s="1"/>
  <c r="AD101" i="21"/>
  <c r="AD140" i="21" s="1"/>
  <c r="AD32" i="38" s="1"/>
  <c r="AE101" i="21"/>
  <c r="AE140" i="21" s="1"/>
  <c r="AE32" i="38" s="1"/>
  <c r="AB101" i="21"/>
  <c r="AB140" i="21" s="1"/>
  <c r="AB32" i="38" s="1"/>
  <c r="Z101" i="21"/>
  <c r="Z140" i="21" s="1"/>
  <c r="Z32" i="38" s="1"/>
  <c r="AN101" i="21"/>
  <c r="AN140" i="21" s="1"/>
  <c r="AN32" i="38" s="1"/>
  <c r="AM101" i="21"/>
  <c r="AM140" i="21" s="1"/>
  <c r="AM32" i="38" s="1"/>
  <c r="Q101" i="21"/>
  <c r="Q140" i="21" s="1"/>
  <c r="Q32" i="38" s="1"/>
  <c r="K101" i="21"/>
  <c r="K140" i="21" s="1"/>
  <c r="K32" i="38" s="1"/>
  <c r="N101" i="21"/>
  <c r="N140" i="21" s="1"/>
  <c r="N32" i="38" s="1"/>
  <c r="H81" i="21"/>
  <c r="H143" i="15"/>
  <c r="H147" i="15" s="1"/>
  <c r="AK100" i="21"/>
  <c r="AK139" i="21" s="1"/>
  <c r="AL100" i="21"/>
  <c r="AL139" i="21" s="1"/>
  <c r="O100" i="21"/>
  <c r="O139" i="21" s="1"/>
  <c r="AD100" i="21"/>
  <c r="AD139" i="21" s="1"/>
  <c r="AF100" i="21"/>
  <c r="AF139" i="21" s="1"/>
  <c r="AM100" i="21"/>
  <c r="AM139" i="21" s="1"/>
  <c r="AE100" i="21"/>
  <c r="AE139" i="21" s="1"/>
  <c r="AA100" i="21"/>
  <c r="AA139" i="21" s="1"/>
  <c r="T100" i="21"/>
  <c r="T139" i="21" s="1"/>
  <c r="AN100" i="21"/>
  <c r="AN139" i="21" s="1"/>
  <c r="Q100" i="21"/>
  <c r="Q139" i="21" s="1"/>
  <c r="Y100" i="21"/>
  <c r="Y139" i="21" s="1"/>
  <c r="X100" i="21"/>
  <c r="X139" i="21" s="1"/>
  <c r="AB100" i="21"/>
  <c r="AB139" i="21" s="1"/>
  <c r="P100" i="21"/>
  <c r="P139" i="21" s="1"/>
  <c r="R100" i="21"/>
  <c r="R139" i="21" s="1"/>
  <c r="S100" i="21"/>
  <c r="S139" i="21" s="1"/>
  <c r="AI100" i="21"/>
  <c r="AI139" i="21" s="1"/>
  <c r="K100" i="21"/>
  <c r="K139" i="21" s="1"/>
  <c r="Z100" i="21"/>
  <c r="Z139" i="21" s="1"/>
  <c r="U100" i="21"/>
  <c r="U139" i="21" s="1"/>
  <c r="AG100" i="21"/>
  <c r="AG139" i="21" s="1"/>
  <c r="AH100" i="21"/>
  <c r="AH139" i="21" s="1"/>
  <c r="N100" i="21"/>
  <c r="N139" i="21" s="1"/>
  <c r="W100" i="21"/>
  <c r="W139" i="21" s="1"/>
  <c r="J100" i="21"/>
  <c r="J139" i="21" s="1"/>
  <c r="V100" i="21"/>
  <c r="V139" i="21" s="1"/>
  <c r="AC100" i="21"/>
  <c r="AC139" i="21" s="1"/>
  <c r="AO100" i="21"/>
  <c r="AO139" i="21" s="1"/>
  <c r="M100" i="21"/>
  <c r="M139" i="21" s="1"/>
  <c r="AP100" i="21"/>
  <c r="AP139" i="21" s="1"/>
  <c r="AQ100" i="21"/>
  <c r="AQ139" i="21" s="1"/>
  <c r="AJ100" i="21"/>
  <c r="AJ139" i="21" s="1"/>
  <c r="L100" i="21"/>
  <c r="L139" i="21" s="1"/>
  <c r="J99" i="21"/>
  <c r="J138" i="21" s="1"/>
  <c r="J30" i="38" s="1"/>
  <c r="Z99" i="21"/>
  <c r="Z138" i="21" s="1"/>
  <c r="Z30" i="38" s="1"/>
  <c r="L99" i="21"/>
  <c r="L138" i="21" s="1"/>
  <c r="L30" i="38" s="1"/>
  <c r="M99" i="21"/>
  <c r="M138" i="21" s="1"/>
  <c r="M30" i="38" s="1"/>
  <c r="T99" i="21"/>
  <c r="T138" i="21" s="1"/>
  <c r="T30" i="38" s="1"/>
  <c r="AP99" i="21"/>
  <c r="AP138" i="21" s="1"/>
  <c r="AP30" i="38" s="1"/>
  <c r="AC99" i="21"/>
  <c r="AC138" i="21" s="1"/>
  <c r="AC30" i="38" s="1"/>
  <c r="AQ99" i="21"/>
  <c r="AQ138" i="21" s="1"/>
  <c r="AQ30" i="38" s="1"/>
  <c r="P99" i="21"/>
  <c r="P138" i="21" s="1"/>
  <c r="P30" i="38" s="1"/>
  <c r="AD99" i="21"/>
  <c r="AD138" i="21" s="1"/>
  <c r="AD30" i="38" s="1"/>
  <c r="AB99" i="21"/>
  <c r="AB138" i="21" s="1"/>
  <c r="AB30" i="38" s="1"/>
  <c r="R99" i="21"/>
  <c r="R138" i="21" s="1"/>
  <c r="R30" i="38" s="1"/>
  <c r="AL99" i="21"/>
  <c r="AL138" i="21" s="1"/>
  <c r="AL30" i="38" s="1"/>
  <c r="AM99" i="21"/>
  <c r="AM138" i="21" s="1"/>
  <c r="AM30" i="38" s="1"/>
  <c r="S99" i="21"/>
  <c r="S138" i="21" s="1"/>
  <c r="S30" i="38" s="1"/>
  <c r="AO99" i="21"/>
  <c r="AO138" i="21" s="1"/>
  <c r="AO30" i="38" s="1"/>
  <c r="AI99" i="21"/>
  <c r="AI138" i="21" s="1"/>
  <c r="AI30" i="38" s="1"/>
  <c r="W99" i="21"/>
  <c r="W138" i="21" s="1"/>
  <c r="W30" i="38" s="1"/>
  <c r="AF99" i="21"/>
  <c r="AF138" i="21" s="1"/>
  <c r="AF30" i="38" s="1"/>
  <c r="K99" i="21"/>
  <c r="K138" i="21" s="1"/>
  <c r="K30" i="38" s="1"/>
  <c r="Q99" i="21"/>
  <c r="Q138" i="21" s="1"/>
  <c r="Q30" i="38" s="1"/>
  <c r="V99" i="21"/>
  <c r="V138" i="21" s="1"/>
  <c r="V30" i="38" s="1"/>
  <c r="AA99" i="21"/>
  <c r="AA138" i="21" s="1"/>
  <c r="AA30" i="38" s="1"/>
  <c r="AE99" i="21"/>
  <c r="AE138" i="21" s="1"/>
  <c r="AE30" i="38" s="1"/>
  <c r="O99" i="21"/>
  <c r="O138" i="21" s="1"/>
  <c r="O30" i="38" s="1"/>
  <c r="AG99" i="21"/>
  <c r="AG138" i="21" s="1"/>
  <c r="AG30" i="38" s="1"/>
  <c r="AH99" i="21"/>
  <c r="AH138" i="21" s="1"/>
  <c r="AH30" i="38" s="1"/>
  <c r="AJ99" i="21"/>
  <c r="AJ138" i="21" s="1"/>
  <c r="AJ30" i="38" s="1"/>
  <c r="AN99" i="21"/>
  <c r="AN138" i="21" s="1"/>
  <c r="AN30" i="38" s="1"/>
  <c r="U99" i="21"/>
  <c r="U138" i="21" s="1"/>
  <c r="U30" i="38" s="1"/>
  <c r="AK99" i="21"/>
  <c r="AK138" i="21" s="1"/>
  <c r="AK30" i="38" s="1"/>
  <c r="N99" i="21"/>
  <c r="N138" i="21" s="1"/>
  <c r="N30" i="38" s="1"/>
  <c r="Y99" i="21"/>
  <c r="Y138" i="21" s="1"/>
  <c r="Y30" i="38" s="1"/>
  <c r="X99" i="21"/>
  <c r="X138" i="21" s="1"/>
  <c r="X30" i="38" s="1"/>
  <c r="K62" i="20" l="1"/>
  <c r="K45" i="22" s="1"/>
  <c r="M62" i="20"/>
  <c r="M45" i="22" s="1"/>
  <c r="L62" i="20"/>
  <c r="L45" i="22" s="1"/>
  <c r="N62" i="20"/>
  <c r="N45" i="22" s="1"/>
  <c r="L22" i="39"/>
  <c r="L28" i="39" s="1"/>
  <c r="L31" i="38"/>
  <c r="J22" i="39"/>
  <c r="J28" i="39" s="1"/>
  <c r="J31" i="38"/>
  <c r="AI22" i="39"/>
  <c r="AI28" i="39" s="1"/>
  <c r="AI31" i="38"/>
  <c r="AN31" i="38"/>
  <c r="AN22" i="39"/>
  <c r="AN28" i="39" s="1"/>
  <c r="AL22" i="39"/>
  <c r="AL28" i="39" s="1"/>
  <c r="AL31" i="38"/>
  <c r="AH24" i="39"/>
  <c r="AH30" i="39" s="1"/>
  <c r="AH29" i="38"/>
  <c r="V24" i="39"/>
  <c r="V30" i="39" s="1"/>
  <c r="V29" i="38"/>
  <c r="L29" i="38"/>
  <c r="L24" i="39"/>
  <c r="L30" i="39" s="1"/>
  <c r="AJ31" i="38"/>
  <c r="AJ22" i="39"/>
  <c r="AJ28" i="39" s="1"/>
  <c r="W22" i="39"/>
  <c r="W28" i="39" s="1"/>
  <c r="W31" i="38"/>
  <c r="S22" i="39"/>
  <c r="S28" i="39" s="1"/>
  <c r="S31" i="38"/>
  <c r="T31" i="38"/>
  <c r="T22" i="39"/>
  <c r="T28" i="39" s="1"/>
  <c r="AK31" i="38"/>
  <c r="AK22" i="39"/>
  <c r="AK28" i="39" s="1"/>
  <c r="AI29" i="38"/>
  <c r="AI24" i="39"/>
  <c r="AI30" i="39" s="1"/>
  <c r="AD24" i="39"/>
  <c r="AD30" i="39" s="1"/>
  <c r="AD29" i="38"/>
  <c r="O24" i="39"/>
  <c r="O30" i="39" s="1"/>
  <c r="O29" i="38"/>
  <c r="U29" i="38"/>
  <c r="U24" i="39"/>
  <c r="U30" i="39" s="1"/>
  <c r="AE29" i="38"/>
  <c r="AE24" i="39"/>
  <c r="AE30" i="39" s="1"/>
  <c r="AQ22" i="39"/>
  <c r="AQ28" i="39" s="1"/>
  <c r="AQ31" i="38"/>
  <c r="N31" i="38"/>
  <c r="N22" i="39"/>
  <c r="N28" i="39" s="1"/>
  <c r="R31" i="38"/>
  <c r="R22" i="39"/>
  <c r="R28" i="39" s="1"/>
  <c r="AA22" i="39"/>
  <c r="AA28" i="39" s="1"/>
  <c r="AA31" i="38"/>
  <c r="H34" i="33"/>
  <c r="A4" i="15"/>
  <c r="H57" i="38"/>
  <c r="AB24" i="39"/>
  <c r="AB30" i="39" s="1"/>
  <c r="AB29" i="38"/>
  <c r="Z24" i="39"/>
  <c r="Z30" i="39" s="1"/>
  <c r="Z29" i="38"/>
  <c r="P29" i="38"/>
  <c r="P24" i="39"/>
  <c r="P30" i="39" s="1"/>
  <c r="AF24" i="39"/>
  <c r="AF30" i="39" s="1"/>
  <c r="AF29" i="38"/>
  <c r="AP31" i="38"/>
  <c r="AP22" i="39"/>
  <c r="AP28" i="39" s="1"/>
  <c r="AH31" i="38"/>
  <c r="AH22" i="39"/>
  <c r="AH28" i="39" s="1"/>
  <c r="P31" i="38"/>
  <c r="P22" i="39"/>
  <c r="P28" i="39" s="1"/>
  <c r="AE31" i="38"/>
  <c r="AE22" i="39"/>
  <c r="AE28" i="39" s="1"/>
  <c r="AC97" i="21"/>
  <c r="AC136" i="21" s="1"/>
  <c r="O97" i="21"/>
  <c r="O136" i="21" s="1"/>
  <c r="X97" i="21"/>
  <c r="X136" i="21" s="1"/>
  <c r="T97" i="21"/>
  <c r="T136" i="21" s="1"/>
  <c r="AN97" i="21"/>
  <c r="AN136" i="21" s="1"/>
  <c r="AO97" i="21"/>
  <c r="AO136" i="21" s="1"/>
  <c r="L97" i="21"/>
  <c r="L136" i="21" s="1"/>
  <c r="AI97" i="21"/>
  <c r="AI136" i="21" s="1"/>
  <c r="J97" i="21"/>
  <c r="J136" i="21" s="1"/>
  <c r="AB97" i="21"/>
  <c r="AB136" i="21" s="1"/>
  <c r="N97" i="21"/>
  <c r="N136" i="21" s="1"/>
  <c r="R97" i="21"/>
  <c r="R136" i="21" s="1"/>
  <c r="AE97" i="21"/>
  <c r="AE136" i="21" s="1"/>
  <c r="AP97" i="21"/>
  <c r="AP136" i="21" s="1"/>
  <c r="W97" i="21"/>
  <c r="W136" i="21" s="1"/>
  <c r="V97" i="21"/>
  <c r="V136" i="21" s="1"/>
  <c r="Z97" i="21"/>
  <c r="Z136" i="21" s="1"/>
  <c r="AQ97" i="21"/>
  <c r="AQ136" i="21" s="1"/>
  <c r="U97" i="21"/>
  <c r="U136" i="21" s="1"/>
  <c r="Y97" i="21"/>
  <c r="Y136" i="21" s="1"/>
  <c r="AL97" i="21"/>
  <c r="AL136" i="21" s="1"/>
  <c r="AM97" i="21"/>
  <c r="AM136" i="21" s="1"/>
  <c r="M97" i="21"/>
  <c r="M136" i="21" s="1"/>
  <c r="AA97" i="21"/>
  <c r="AA136" i="21" s="1"/>
  <c r="AJ97" i="21"/>
  <c r="AJ136" i="21" s="1"/>
  <c r="K97" i="21"/>
  <c r="K136" i="21" s="1"/>
  <c r="AD97" i="21"/>
  <c r="AD136" i="21" s="1"/>
  <c r="AH97" i="21"/>
  <c r="AH136" i="21" s="1"/>
  <c r="Q97" i="21"/>
  <c r="Q136" i="21" s="1"/>
  <c r="S97" i="21"/>
  <c r="S136" i="21" s="1"/>
  <c r="P97" i="21"/>
  <c r="P136" i="21" s="1"/>
  <c r="AG97" i="21"/>
  <c r="AG136" i="21" s="1"/>
  <c r="AK97" i="21"/>
  <c r="AK136" i="21" s="1"/>
  <c r="AF97" i="21"/>
  <c r="AF136" i="21" s="1"/>
  <c r="AG29" i="38"/>
  <c r="AG24" i="39"/>
  <c r="AG30" i="39" s="1"/>
  <c r="AA29" i="38"/>
  <c r="AA24" i="39"/>
  <c r="AA30" i="39" s="1"/>
  <c r="S24" i="39"/>
  <c r="S30" i="39" s="1"/>
  <c r="S29" i="38"/>
  <c r="W29" i="38"/>
  <c r="W24" i="39"/>
  <c r="W30" i="39" s="1"/>
  <c r="M22" i="39"/>
  <c r="M28" i="39" s="1"/>
  <c r="M31" i="38"/>
  <c r="AG31" i="38"/>
  <c r="AG22" i="39"/>
  <c r="AG28" i="39" s="1"/>
  <c r="AB31" i="38"/>
  <c r="AB22" i="39"/>
  <c r="AB28" i="39" s="1"/>
  <c r="AM22" i="39"/>
  <c r="AM28" i="39" s="1"/>
  <c r="AM31" i="38"/>
  <c r="R24" i="39"/>
  <c r="R30" i="39" s="1"/>
  <c r="R29" i="38"/>
  <c r="Q29" i="38"/>
  <c r="Q24" i="39"/>
  <c r="Q30" i="39" s="1"/>
  <c r="X24" i="39"/>
  <c r="X30" i="39" s="1"/>
  <c r="X29" i="38"/>
  <c r="AP24" i="39"/>
  <c r="AP30" i="39" s="1"/>
  <c r="AP29" i="38"/>
  <c r="AL24" i="39"/>
  <c r="AL30" i="39" s="1"/>
  <c r="AL29" i="38"/>
  <c r="AO31" i="38"/>
  <c r="AO22" i="39"/>
  <c r="AO28" i="39" s="1"/>
  <c r="U22" i="39"/>
  <c r="U28" i="39" s="1"/>
  <c r="U31" i="38"/>
  <c r="X31" i="38"/>
  <c r="X22" i="39"/>
  <c r="X28" i="39" s="1"/>
  <c r="AF22" i="39"/>
  <c r="AF28" i="39" s="1"/>
  <c r="AF31" i="38"/>
  <c r="AO29" i="38"/>
  <c r="AO24" i="39"/>
  <c r="AO30" i="39" s="1"/>
  <c r="AC29" i="38"/>
  <c r="AC24" i="39"/>
  <c r="AC30" i="39" s="1"/>
  <c r="AK29" i="38"/>
  <c r="AK24" i="39"/>
  <c r="AK30" i="39" s="1"/>
  <c r="AM29" i="38"/>
  <c r="AM24" i="39"/>
  <c r="AM30" i="39" s="1"/>
  <c r="N24" i="39"/>
  <c r="N30" i="39" s="1"/>
  <c r="N29" i="38"/>
  <c r="H55" i="38"/>
  <c r="AC22" i="39"/>
  <c r="AC28" i="39" s="1"/>
  <c r="AC31" i="38"/>
  <c r="Z22" i="39"/>
  <c r="Z28" i="39" s="1"/>
  <c r="Z31" i="38"/>
  <c r="Y22" i="39"/>
  <c r="Y28" i="39" s="1"/>
  <c r="Y31" i="38"/>
  <c r="AD22" i="39"/>
  <c r="AD28" i="39" s="1"/>
  <c r="AD31" i="38"/>
  <c r="Y24" i="39"/>
  <c r="Y30" i="39" s="1"/>
  <c r="Y29" i="38"/>
  <c r="AN24" i="39"/>
  <c r="AN30" i="39" s="1"/>
  <c r="AN29" i="38"/>
  <c r="AJ24" i="39"/>
  <c r="AJ30" i="39" s="1"/>
  <c r="AJ29" i="38"/>
  <c r="T29" i="38"/>
  <c r="T24" i="39"/>
  <c r="T30" i="39" s="1"/>
  <c r="J45" i="22"/>
  <c r="H63" i="20"/>
  <c r="H67" i="20" s="1"/>
  <c r="V31" i="38"/>
  <c r="V22" i="39"/>
  <c r="V28" i="39" s="1"/>
  <c r="K22" i="39"/>
  <c r="K28" i="39" s="1"/>
  <c r="K31" i="38"/>
  <c r="Q31" i="38"/>
  <c r="Q22" i="39"/>
  <c r="Q28" i="39" s="1"/>
  <c r="O31" i="38"/>
  <c r="O22" i="39"/>
  <c r="O28" i="39" s="1"/>
  <c r="K29" i="38"/>
  <c r="K24" i="39"/>
  <c r="K30" i="39" s="1"/>
  <c r="AQ24" i="39"/>
  <c r="AQ30" i="39" s="1"/>
  <c r="AQ29" i="38"/>
  <c r="J24" i="39"/>
  <c r="J30" i="39" s="1"/>
  <c r="J29" i="38"/>
  <c r="M24" i="39"/>
  <c r="M30" i="39" s="1"/>
  <c r="M29" i="38"/>
  <c r="H37" i="33" l="1"/>
  <c r="A4" i="20"/>
  <c r="P23" i="39"/>
  <c r="P29" i="39" s="1"/>
  <c r="P28" i="38"/>
  <c r="L23" i="39"/>
  <c r="L29" i="39" s="1"/>
  <c r="L28" i="38"/>
  <c r="S23" i="39"/>
  <c r="S29" i="39" s="1"/>
  <c r="S28" i="38"/>
  <c r="AM28" i="38"/>
  <c r="AM23" i="39"/>
  <c r="AM29" i="39" s="1"/>
  <c r="AP23" i="39"/>
  <c r="AP29" i="39" s="1"/>
  <c r="AP28" i="38"/>
  <c r="AO23" i="39"/>
  <c r="AO29" i="39" s="1"/>
  <c r="AO28" i="38"/>
  <c r="M28" i="38"/>
  <c r="M23" i="39"/>
  <c r="M29" i="39" s="1"/>
  <c r="W23" i="39"/>
  <c r="W29" i="39" s="1"/>
  <c r="W28" i="38"/>
  <c r="Q28" i="38"/>
  <c r="Q23" i="39"/>
  <c r="Q29" i="39" s="1"/>
  <c r="AL28" i="38"/>
  <c r="AL23" i="39"/>
  <c r="AL29" i="39" s="1"/>
  <c r="AE23" i="39"/>
  <c r="AE29" i="39" s="1"/>
  <c r="AE28" i="38"/>
  <c r="AN23" i="39"/>
  <c r="AN29" i="39" s="1"/>
  <c r="AN28" i="38"/>
  <c r="AH28" i="38"/>
  <c r="AH23" i="39"/>
  <c r="AH29" i="39" s="1"/>
  <c r="Y23" i="39"/>
  <c r="Y29" i="39" s="1"/>
  <c r="Y28" i="38"/>
  <c r="R23" i="39"/>
  <c r="R29" i="39" s="1"/>
  <c r="R28" i="38"/>
  <c r="T28" i="38"/>
  <c r="T23" i="39"/>
  <c r="T29" i="39" s="1"/>
  <c r="H54" i="38"/>
  <c r="AD28" i="38"/>
  <c r="AD23" i="39"/>
  <c r="AD29" i="39" s="1"/>
  <c r="U28" i="38"/>
  <c r="U23" i="39"/>
  <c r="U29" i="39" s="1"/>
  <c r="N23" i="39"/>
  <c r="N29" i="39" s="1"/>
  <c r="N28" i="38"/>
  <c r="X23" i="39"/>
  <c r="X29" i="39" s="1"/>
  <c r="X28" i="38"/>
  <c r="H56" i="38"/>
  <c r="H46" i="39"/>
  <c r="H38" i="39"/>
  <c r="AF23" i="39"/>
  <c r="AF29" i="39" s="1"/>
  <c r="AF28" i="38"/>
  <c r="K28" i="38"/>
  <c r="K23" i="39"/>
  <c r="K29" i="39" s="1"/>
  <c r="AQ28" i="38"/>
  <c r="AQ23" i="39"/>
  <c r="AQ29" i="39" s="1"/>
  <c r="AB28" i="38"/>
  <c r="AB23" i="39"/>
  <c r="AB29" i="39" s="1"/>
  <c r="O23" i="39"/>
  <c r="O29" i="39" s="1"/>
  <c r="O28" i="38"/>
  <c r="H36" i="39"/>
  <c r="H44" i="39"/>
  <c r="H50" i="39" s="1"/>
  <c r="AK28" i="38"/>
  <c r="AK23" i="39"/>
  <c r="AK29" i="39" s="1"/>
  <c r="AJ23" i="39"/>
  <c r="AJ29" i="39" s="1"/>
  <c r="AJ28" i="38"/>
  <c r="Z23" i="39"/>
  <c r="Z29" i="39" s="1"/>
  <c r="Z28" i="38"/>
  <c r="H142" i="21"/>
  <c r="J28" i="38"/>
  <c r="J23" i="39"/>
  <c r="J29" i="39" s="1"/>
  <c r="H143" i="21"/>
  <c r="AC23" i="39"/>
  <c r="AC29" i="39" s="1"/>
  <c r="AC28" i="38"/>
  <c r="AG23" i="39"/>
  <c r="AG29" i="39" s="1"/>
  <c r="AG28" i="38"/>
  <c r="AA28" i="38"/>
  <c r="AA23" i="39"/>
  <c r="AA29" i="39" s="1"/>
  <c r="V28" i="38"/>
  <c r="V23" i="39"/>
  <c r="V29" i="39" s="1"/>
  <c r="AI28" i="38"/>
  <c r="AI23" i="39"/>
  <c r="AI29" i="39" s="1"/>
  <c r="H57" i="39" l="1"/>
  <c r="H30" i="24" s="1"/>
  <c r="H45" i="39"/>
  <c r="H51" i="39" s="1"/>
  <c r="H37" i="39"/>
  <c r="H53" i="38"/>
  <c r="H59" i="38" s="1"/>
  <c r="H147" i="21"/>
  <c r="H35" i="33" l="1"/>
  <c r="A4" i="21"/>
  <c r="H60" i="38"/>
  <c r="H62" i="38"/>
  <c r="H63" i="38" s="1"/>
  <c r="H53" i="39"/>
  <c r="H62" i="39" s="1"/>
  <c r="H58" i="39"/>
  <c r="H31" i="24" s="1"/>
  <c r="H39" i="33" l="1"/>
  <c r="A4" i="39"/>
  <c r="H79" i="38"/>
  <c r="L43" i="22" s="1"/>
  <c r="H77" i="38"/>
  <c r="H80" i="38"/>
  <c r="M43" i="22" s="1"/>
  <c r="H81" i="38"/>
  <c r="N43" i="22" s="1"/>
  <c r="H78" i="38"/>
  <c r="K43" i="22" s="1"/>
  <c r="K78" i="22" l="1"/>
  <c r="K47" i="22"/>
  <c r="K70" i="22" s="1"/>
  <c r="N47" i="22"/>
  <c r="N70" i="22" s="1"/>
  <c r="N78" i="22"/>
  <c r="M78" i="22"/>
  <c r="M47" i="22"/>
  <c r="M70" i="22" s="1"/>
  <c r="J43" i="22"/>
  <c r="H83" i="38"/>
  <c r="H87" i="38" s="1"/>
  <c r="L47" i="22"/>
  <c r="L70" i="22" s="1"/>
  <c r="L78" i="22"/>
  <c r="M84" i="22" l="1"/>
  <c r="M130" i="22" s="1"/>
  <c r="K84" i="22"/>
  <c r="K130" i="22" s="1"/>
  <c r="L84" i="22"/>
  <c r="L130" i="22" s="1"/>
  <c r="N84" i="22"/>
  <c r="N130" i="22" s="1"/>
  <c r="J78" i="22"/>
  <c r="J47" i="22"/>
  <c r="H36" i="33"/>
  <c r="A4" i="38"/>
  <c r="H49" i="22" l="1"/>
  <c r="J70" i="22"/>
  <c r="J84" i="22" s="1"/>
  <c r="J130" i="22" s="1"/>
  <c r="H134" i="22" s="1"/>
  <c r="J146" i="22" l="1"/>
  <c r="H18" i="24" s="1"/>
  <c r="L146" i="22"/>
  <c r="H20" i="24" s="1"/>
  <c r="H140" i="22"/>
  <c r="H150" i="22" s="1"/>
  <c r="M146" i="22"/>
  <c r="H21" i="24" s="1"/>
  <c r="K146" i="22"/>
  <c r="H19" i="24" s="1"/>
  <c r="N146" i="22"/>
  <c r="H36" i="24" l="1"/>
  <c r="H20" i="23" s="1"/>
  <c r="H37" i="24"/>
  <c r="H21" i="23" s="1"/>
  <c r="H23" i="24"/>
  <c r="H43" i="24" s="1"/>
  <c r="H39" i="24"/>
  <c r="H23" i="23" s="1"/>
  <c r="H154" i="22"/>
  <c r="H188" i="22" s="1"/>
  <c r="H38" i="24"/>
  <c r="H22" i="23" s="1"/>
  <c r="A4" i="22" l="1"/>
  <c r="H38" i="33"/>
  <c r="A4" i="24"/>
  <c r="H41" i="33"/>
  <c r="H42" i="33" l="1"/>
  <c r="A4" i="33" s="1"/>
</calcChain>
</file>

<file path=xl/sharedStrings.xml><?xml version="1.0" encoding="utf-8"?>
<sst xmlns="http://schemas.openxmlformats.org/spreadsheetml/2006/main" count="2921" uniqueCount="772">
  <si>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</si>
  <si>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</si>
  <si>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</si>
  <si>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</si>
  <si>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</si>
  <si>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</si>
  <si>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</si>
  <si>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</si>
  <si>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</si>
  <si>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</si>
  <si>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</si>
  <si>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</si>
  <si>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</si>
  <si>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</si>
  <si>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</si>
  <si>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</si>
  <si>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</si>
  <si>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</si>
  <si>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</si>
  <si>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</si>
  <si>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</si>
  <si>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</si>
  <si>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</si>
  <si>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</si>
  <si>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</si>
  <si>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</si>
  <si>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</si>
  <si>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</si>
  <si>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</si>
  <si>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</si>
  <si>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</si>
  <si>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</si>
  <si>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</si>
  <si>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</si>
  <si>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</si>
  <si>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</si>
  <si>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</si>
  <si>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</si>
  <si>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</si>
  <si>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</si>
  <si>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</si>
  <si>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</si>
  <si>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</si>
  <si>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</si>
  <si>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</si>
  <si>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</si>
  <si>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</si>
  <si>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</si>
  <si>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</si>
  <si>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</si>
  <si>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</si>
  <si>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</si>
  <si>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</si>
  <si>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</si>
  <si>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</si>
  <si>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</si>
  <si>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</si>
  <si>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</si>
  <si>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</si>
  <si>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</si>
  <si>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</si>
  <si>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</si>
  <si>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</si>
  <si>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</si>
  <si>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</si>
  <si>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</si>
  <si>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</si>
  <si>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</si>
  <si>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</si>
  <si>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</si>
  <si>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</si>
  <si>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</si>
  <si>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</si>
  <si>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</si>
  <si>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</si>
  <si>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</si>
  <si>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</si>
  <si>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</si>
  <si>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</si>
  <si>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</si>
  <si>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</si>
  <si>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</si>
  <si>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</si>
  <si>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</si>
  <si>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</si>
  <si>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</si>
  <si>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</si>
  <si>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</si>
  <si>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</si>
  <si>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</si>
  <si>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</si>
  <si>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</si>
  <si>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</si>
  <si>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</si>
  <si>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</si>
  <si>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</si>
  <si>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</si>
  <si>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</si>
  <si>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</si>
  <si>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</si>
  <si>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</si>
  <si>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</si>
  <si>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</si>
  <si>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</si>
  <si>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</si>
  <si>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</si>
  <si>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</si>
  <si>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</si>
  <si>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</si>
  <si>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</si>
  <si>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</si>
  <si>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</si>
  <si>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</si>
  <si>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</si>
  <si>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</si>
  <si>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</si>
  <si>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</si>
  <si>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</si>
  <si>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</si>
  <si>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</si>
  <si>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</si>
  <si>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</si>
  <si>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</si>
  <si>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</si>
  <si>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</si>
  <si>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</si>
  <si>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</si>
  <si>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</si>
  <si>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</si>
  <si>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</si>
  <si>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</si>
  <si>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</si>
  <si>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</si>
  <si>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</si>
  <si>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</si>
  <si>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</si>
  <si>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</si>
  <si>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</si>
  <si>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</si>
  <si>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</si>
  <si>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</si>
  <si>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</si>
  <si>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</si>
  <si>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</si>
  <si>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</si>
  <si>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</si>
  <si>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</si>
  <si>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</si>
  <si>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</si>
  <si>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</si>
  <si>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</si>
  <si>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</si>
  <si>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</si>
  <si>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</si>
  <si>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</si>
  <si>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</si>
  <si>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</si>
  <si>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</si>
  <si>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</si>
  <si>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</si>
  <si>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</si>
  <si>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</si>
  <si>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</si>
  <si>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</si>
  <si>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</si>
  <si>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</si>
  <si>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</si>
  <si>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</si>
  <si>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</si>
  <si>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</si>
  <si>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</si>
  <si>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</si>
  <si>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</si>
  <si>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</si>
  <si>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</si>
  <si>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</si>
  <si>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</si>
  <si>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</si>
  <si>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</si>
  <si>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</si>
  <si>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</si>
  <si>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</si>
  <si>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</si>
  <si>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</si>
  <si>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</si>
  <si>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</si>
  <si>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</si>
  <si>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</si>
  <si>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</si>
  <si>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</si>
  <si>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</si>
  <si>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</si>
  <si>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</si>
  <si>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</si>
  <si>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</si>
  <si>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</si>
  <si>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</si>
  <si>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</si>
  <si>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</si>
  <si>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</si>
  <si>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</si>
  <si>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</si>
  <si>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</si>
  <si>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</si>
  <si>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</si>
  <si>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</si>
  <si>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</si>
  <si>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</si>
  <si>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</si>
  <si>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</si>
  <si>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</si>
  <si>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</si>
  <si>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</si>
  <si>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</si>
  <si>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</si>
  <si>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</si>
  <si>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</si>
  <si>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</si>
  <si>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</si>
  <si>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</si>
  <si>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</si>
  <si>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</si>
  <si>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</si>
  <si>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</si>
  <si>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</si>
  <si>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</si>
  <si>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</si>
  <si>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</si>
  <si>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</si>
  <si>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</si>
  <si>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</si>
  <si>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</si>
  <si>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</si>
  <si>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</si>
  <si>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</si>
  <si>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</si>
  <si>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</si>
  <si>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</si>
  <si>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</si>
  <si>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</si>
  <si>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</si>
  <si>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</si>
  <si>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</si>
  <si>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</si>
  <si>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</si>
  <si>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</si>
  <si>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</si>
  <si>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</si>
  <si>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</si>
  <si>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</si>
  <si>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</si>
  <si>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</si>
  <si>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</si>
  <si>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</si>
  <si>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</si>
  <si>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</si>
  <si>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</si>
  <si>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</si>
  <si>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</si>
  <si>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</si>
  <si>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</si>
  <si>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</si>
  <si>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</si>
  <si>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</si>
  <si>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</si>
  <si>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</si>
  <si>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</si>
  <si>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</si>
  <si>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</si>
  <si>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</si>
  <si>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</si>
  <si>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</si>
  <si>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</si>
  <si>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</si>
  <si>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</si>
  <si>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</si>
  <si>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</si>
  <si>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</si>
  <si>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</si>
  <si>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</si>
  <si>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</si>
  <si>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</si>
  <si>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</si>
  <si>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</si>
  <si>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</si>
  <si>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</si>
  <si>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</si>
  <si>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</si>
  <si>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</si>
  <si>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</si>
  <si>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</si>
  <si>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</si>
  <si>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</si>
  <si>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</si>
  <si>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</si>
  <si>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</si>
  <si>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</si>
  <si>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</si>
  <si>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</si>
  <si>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</si>
  <si>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</si>
  <si>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</si>
  <si>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</si>
  <si>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</si>
  <si>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</si>
  <si>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</si>
  <si>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</si>
  <si>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</si>
  <si>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</si>
  <si>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</si>
  <si>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</si>
  <si>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</si>
  <si>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</si>
  <si>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</si>
  <si>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</si>
  <si>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</si>
  <si>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</si>
  <si>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</si>
  <si>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</si>
  <si>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</si>
  <si>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</si>
  <si>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</si>
  <si>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</si>
  <si>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</si>
  <si>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</si>
  <si>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</si>
  <si>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</si>
  <si>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</si>
  <si>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</si>
  <si>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</si>
  <si>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</si>
  <si>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</si>
  <si>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</si>
  <si>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</si>
  <si>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</si>
  <si>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</si>
  <si>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</si>
  <si>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</si>
  <si>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</si>
  <si>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</si>
  <si>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</si>
  <si>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</si>
  <si>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</si>
  <si>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</si>
  <si>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</si>
  <si>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</si>
  <si>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</si>
  <si>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</si>
  <si>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</si>
  <si>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</si>
  <si>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</si>
  <si>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</si>
  <si>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</si>
  <si>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</si>
  <si>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</si>
  <si>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</si>
  <si>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</si>
  <si>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</si>
  <si>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</si>
  <si>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</si>
  <si>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</si>
  <si>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</si>
  <si>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</si>
  <si>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</si>
  <si>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</si>
  <si>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</si>
  <si>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</si>
  <si>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</si>
  <si>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</si>
  <si>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</si>
  <si>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</si>
  <si>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</si>
  <si>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</si>
  <si>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</si>
  <si>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</si>
  <si>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</si>
  <si>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</si>
  <si>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</si>
  <si>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</si>
  <si>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</si>
  <si>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</si>
  <si>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</si>
  <si>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</si>
  <si>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</si>
  <si>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</si>
  <si>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</si>
  <si>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</si>
  <si>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</si>
  <si>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</si>
  <si>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</si>
  <si>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</si>
  <si>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</si>
  <si>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</si>
  <si>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</si>
  <si>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</si>
  <si>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</si>
  <si>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</si>
  <si>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</si>
  <si>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</si>
  <si>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</si>
  <si>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</si>
  <si>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</si>
  <si>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</si>
  <si>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</si>
  <si>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</si>
  <si>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</si>
  <si>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</si>
  <si>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</si>
  <si>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</si>
  <si>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</si>
  <si>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</si>
  <si>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</si>
  <si>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</si>
  <si>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</si>
  <si>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</si>
  <si>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</si>
  <si>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</si>
  <si>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</si>
  <si>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</si>
  <si>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</si>
  <si>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</si>
  <si>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</si>
  <si>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</si>
  <si>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</si>
  <si>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</si>
  <si>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</si>
  <si>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</si>
  <si>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</si>
  <si>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</si>
  <si>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</si>
  <si>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</si>
  <si>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</si>
  <si>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</si>
  <si>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</si>
  <si>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</si>
  <si>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</si>
  <si>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</si>
  <si>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</si>
  <si>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</si>
  <si>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</si>
  <si>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</si>
  <si>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</si>
  <si>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</si>
  <si>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</si>
  <si>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</si>
  <si>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</si>
  <si>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</si>
  <si>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</si>
  <si>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</si>
  <si>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</si>
  <si>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</si>
  <si>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</si>
  <si>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</si>
  <si>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</si>
  <si>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</si>
  <si>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</si>
  <si>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</si>
  <si>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</si>
  <si>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</si>
  <si>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</si>
  <si>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</si>
  <si>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</si>
  <si>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</si>
  <si>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</si>
  <si>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</si>
  <si>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</si>
  <si>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</si>
  <si>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</si>
  <si>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</si>
  <si>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</si>
  <si>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</si>
  <si>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</si>
  <si>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</si>
  <si>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</si>
  <si>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</si>
  <si>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</si>
  <si>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</si>
  <si>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</si>
  <si>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</si>
  <si>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</si>
  <si>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</si>
  <si>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</si>
  <si>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</si>
  <si>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</si>
  <si>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</si>
  <si>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</si>
  <si>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</si>
  <si>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</si>
  <si>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</si>
  <si>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</si>
  <si>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</si>
  <si>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</si>
  <si>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</si>
  <si>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</si>
  <si>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</si>
  <si>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</si>
  <si>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</si>
  <si>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</si>
  <si>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</si>
  <si>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</si>
  <si>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</si>
  <si>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</si>
  <si>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</si>
  <si>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</si>
  <si>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</si>
  <si>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</si>
  <si>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</si>
  <si>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</si>
  <si>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</si>
  <si>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</si>
  <si>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</si>
  <si>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</si>
  <si>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</si>
  <si>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</si>
  <si>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</si>
  <si>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</si>
  <si>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</si>
  <si>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</si>
  <si>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</si>
  <si>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</si>
  <si>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</si>
  <si>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</si>
  <si>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</si>
  <si>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</si>
  <si>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</si>
  <si>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</si>
  <si>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</si>
  <si>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</si>
  <si>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</si>
  <si>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</si>
  <si>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</si>
  <si>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</si>
  <si>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</si>
  <si>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</si>
  <si>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</si>
  <si>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</si>
  <si>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</si>
  <si>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</si>
  <si>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</si>
  <si>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</si>
  <si>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</si>
  <si>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</si>
  <si>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</si>
  <si>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</si>
  <si>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</si>
  <si>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</si>
  <si>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</si>
  <si>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</si>
  <si>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</si>
  <si>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</si>
  <si>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</si>
  <si>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</si>
  <si>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</si>
  <si>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</si>
  <si>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</si>
  <si>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</si>
  <si>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</si>
  <si>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</si>
  <si>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</si>
  <si>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</si>
  <si>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</si>
  <si>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</si>
  <si>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</si>
  <si>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</si>
  <si>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</si>
  <si>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</si>
  <si>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</si>
  <si>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</si>
  <si>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</si>
  <si>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</si>
  <si>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</si>
  <si>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</si>
  <si>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</si>
  <si>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</si>
  <si>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</si>
  <si>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</si>
  <si>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</si>
  <si>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</si>
  <si>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</si>
  <si>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</si>
  <si>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</si>
  <si>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</si>
  <si>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</si>
  <si>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</si>
  <si>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</si>
  <si>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</si>
  <si>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</si>
  <si>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</si>
  <si>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</si>
  <si>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</si>
  <si>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</si>
  <si>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</si>
  <si>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</si>
  <si>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</si>
  <si>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</si>
  <si>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</si>
  <si>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</si>
  <si>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</si>
  <si>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</si>
  <si>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</si>
  <si>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</si>
  <si>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</si>
  <si>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</si>
  <si>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</si>
  <si>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</si>
  <si>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</si>
  <si>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</si>
  <si>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</si>
  <si>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</si>
  <si>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</si>
  <si>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</si>
  <si>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</si>
  <si>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</si>
  <si>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</si>
  <si>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</si>
  <si>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</si>
  <si>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</si>
  <si>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</si>
  <si>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</si>
  <si>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</si>
  <si>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</si>
  <si>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</si>
  <si>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</si>
  <si>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</si>
  <si>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</si>
  <si>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</si>
  <si>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</si>
  <si>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</si>
  <si>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</si>
  <si>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</si>
  <si>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</si>
  <si>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</si>
  <si>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</si>
  <si>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</si>
  <si>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</si>
  <si>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</si>
  <si>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</si>
  <si>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</si>
  <si>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</si>
  <si>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</si>
  <si>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</si>
  <si>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</si>
  <si>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</si>
  <si>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</si>
  <si>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</si>
  <si>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</si>
  <si>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</si>
  <si>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</si>
  <si>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</si>
  <si>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</si>
  <si>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</si>
  <si>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</si>
  <si>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</si>
  <si>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</si>
  <si>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</si>
  <si>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</si>
  <si>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</si>
  <si>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</si>
  <si>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</si>
  <si>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</si>
  <si>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</si>
  <si>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</si>
  <si>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</si>
  <si>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</si>
  <si>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</si>
  <si>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</si>
  <si>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</si>
  <si>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</si>
  <si>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</si>
  <si>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</si>
  <si>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</si>
  <si>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</si>
  <si>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</si>
  <si>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</si>
  <si>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</si>
  <si>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</si>
  <si>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</si>
  <si>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</si>
  <si>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</si>
  <si>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</si>
  <si>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</si>
  <si>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</si>
  <si>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</si>
  <si>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</si>
  <si>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</si>
  <si>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</si>
  <si>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</si>
  <si>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</si>
  <si>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</si>
  <si>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</si>
  <si>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</si>
  <si>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</si>
  <si>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</si>
  <si>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</si>
  <si>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</si>
  <si>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</si>
  <si>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</si>
  <si>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</si>
  <si>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</si>
  <si>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</si>
  <si>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</si>
  <si>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</si>
  <si>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</si>
  <si>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</si>
  <si>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</si>
  <si>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</si>
  <si>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</si>
  <si>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</si>
  <si>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</si>
  <si>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</si>
  <si>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</si>
  <si>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</si>
  <si>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</si>
  <si>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</si>
  <si>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</si>
  <si>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</si>
  <si>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</si>
  <si>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</si>
  <si>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</si>
  <si>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</si>
  <si>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</si>
  <si>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</si>
  <si>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</si>
  <si>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</si>
  <si>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</si>
  <si>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</si>
  <si>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</si>
  <si>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</si>
  <si>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</si>
  <si>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</si>
  <si>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</si>
  <si>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</si>
  <si>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</si>
  <si>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</si>
  <si>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</si>
  <si>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</si>
  <si>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</si>
  <si>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</si>
  <si>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</si>
  <si>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</si>
  <si>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</si>
  <si>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</si>
  <si>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</si>
  <si>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</si>
  <si>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</si>
  <si>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</si>
  <si>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</si>
  <si>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</si>
  <si>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</si>
  <si>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</si>
  <si>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</si>
  <si>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</si>
  <si>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</si>
  <si>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</si>
  <si>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</si>
  <si>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</si>
  <si>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</si>
  <si>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</si>
  <si>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</si>
  <si>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</si>
  <si>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</si>
  <si>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</si>
  <si>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[Enter DNO name]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</si>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</sst>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/>
  </sheetViews>
  <sheetFormatPr defaultColWidth="0" defaultRowHeight="15" customHeight="1" x14ac:dyDescent="0.3"/>
  <cols>
    <col min="1" max="1" width="2.77734375" customWidth="1"/>
    <col min="2" max="2" width="22.77734375" customWidth="1"/>
    <col min="3" max="3" width="2.77734375" customWidth="1"/>
    <col min="4" max="4" width="100.44140625" customWidth="1"/>
    <col min="5" max="5" width="2.77734375" customWidth="1"/>
    <col min="6" max="16384" width="9.21875" hidden="1"/>
  </cols>
  <sheetData>
    <row r="1" spans="1:5" ht="15" customHeight="1" x14ac:dyDescent="0.3">
      <c r="A1" s="42"/>
      <c r="B1" s="43"/>
      <c r="C1" s="42"/>
      <c r="D1" s="42"/>
      <c r="E1" s="42"/>
    </row>
    <row r="2" spans="1:5" ht="28.8" x14ac:dyDescent="0.3">
      <c r="A2" s="42"/>
      <c r="B2" s="43"/>
      <c r="C2" s="42"/>
      <c r="D2" s="44" t="s">
        <v>0</v>
      </c>
      <c r="E2" s="42"/>
    </row>
    <row r="3" spans="1:5" ht="15" customHeight="1" x14ac:dyDescent="0.3">
      <c r="A3" s="42"/>
      <c r="B3" s="43"/>
      <c r="C3" s="42"/>
      <c r="D3" s="42"/>
      <c r="E3" s="42"/>
    </row>
    <row r="4" spans="1:5" ht="21" x14ac:dyDescent="0.3">
      <c r="A4" s="42"/>
      <c r="B4" s="43"/>
      <c r="C4" s="42"/>
      <c r="D4" s="215" t="s">
        <v>771</v>
      </c>
      <c r="E4" s="42"/>
    </row>
    <row r="5" spans="1:5" ht="14.4" x14ac:dyDescent="0.3">
      <c r="A5" s="42"/>
      <c r="B5" s="43"/>
      <c r="C5" s="42"/>
      <c r="D5" s="42"/>
      <c r="E5" s="42"/>
    </row>
    <row r="6" spans="1:5" ht="14.4" x14ac:dyDescent="0.3">
      <c r="A6" s="42"/>
      <c r="B6" s="45" t="str">
        <f>'Version control'!F7</f>
        <v>Model date:</v>
      </c>
      <c r="C6" s="42"/>
      <c r="D6" s="46">
        <f>'Version control'!H7</f>
        <v>44141</v>
      </c>
      <c r="E6" s="42"/>
    </row>
    <row r="7" spans="1:5" ht="15" customHeight="1" x14ac:dyDescent="0.3">
      <c r="A7" s="42"/>
      <c r="B7" s="43"/>
      <c r="C7" s="42"/>
      <c r="D7" s="42"/>
      <c r="E7" s="42"/>
    </row>
    <row r="8" spans="1:5" ht="15" customHeight="1" x14ac:dyDescent="0.3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3">
      <c r="A9" s="42"/>
      <c r="B9" s="43"/>
      <c r="C9" s="42"/>
      <c r="D9" s="42"/>
      <c r="E9" s="42"/>
    </row>
    <row r="10" spans="1:5" ht="15" customHeight="1" x14ac:dyDescent="0.3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3">
      <c r="A11" s="42"/>
      <c r="B11" s="43"/>
      <c r="C11" s="42"/>
      <c r="D11" s="42"/>
      <c r="E11" s="42"/>
    </row>
    <row r="12" spans="1:5" ht="15" customHeight="1" x14ac:dyDescent="0.3">
      <c r="A12" s="42"/>
      <c r="B12" s="45" t="str">
        <f>'Version control'!F13</f>
        <v>DCUSA text version:</v>
      </c>
      <c r="C12" s="42"/>
      <c r="D12" s="47" t="str">
        <f>'Version control'!H13</f>
        <v>01 April 2022 Charging Methodologies Pre-Release – October 2020 (Schedules 16, 17, 18, 20 and 29) DCP 361</v>
      </c>
      <c r="E12" s="42"/>
    </row>
    <row r="13" spans="1:5" s="1" customFormat="1" ht="15" customHeight="1" x14ac:dyDescent="0.3">
      <c r="A13" s="42"/>
      <c r="B13" s="45"/>
      <c r="C13" s="42"/>
      <c r="D13" s="47"/>
      <c r="E13" s="42"/>
    </row>
    <row r="14" spans="1:5" s="1" customFormat="1" ht="15" customHeight="1" x14ac:dyDescent="0.3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3">
      <c r="A15" s="42"/>
      <c r="B15" s="43"/>
      <c r="C15" s="42"/>
      <c r="D15" s="42"/>
      <c r="E15" s="42"/>
    </row>
    <row r="16" spans="1:5" ht="28.8" x14ac:dyDescent="0.3">
      <c r="A16" s="42"/>
      <c r="B16" s="45" t="s">
        <v>4</v>
      </c>
      <c r="C16" s="42"/>
      <c r="D16" s="48" t="s">
        <v>759</v>
      </c>
      <c r="E16" s="42"/>
    </row>
    <row r="17" spans="1:5" ht="14.4" x14ac:dyDescent="0.3">
      <c r="A17" s="42"/>
      <c r="B17" s="43"/>
      <c r="C17" s="42"/>
      <c r="D17" s="48" t="s">
        <v>727</v>
      </c>
      <c r="E17" s="42"/>
    </row>
    <row r="18" spans="1:5" ht="14.4" x14ac:dyDescent="0.3">
      <c r="A18" s="42"/>
      <c r="B18" s="43"/>
      <c r="C18" s="42"/>
      <c r="D18" s="42"/>
      <c r="E18" s="42"/>
    </row>
    <row r="19" spans="1:5" ht="15" customHeight="1" x14ac:dyDescent="0.3">
      <c r="A19" s="42"/>
      <c r="B19" s="45" t="s">
        <v>1</v>
      </c>
      <c r="C19" s="42"/>
      <c r="D19" s="222" t="s">
        <v>768</v>
      </c>
      <c r="E19" s="42"/>
    </row>
    <row r="20" spans="1:5" ht="15" customHeight="1" x14ac:dyDescent="0.3">
      <c r="A20" s="42"/>
      <c r="B20" s="43"/>
      <c r="C20" s="42"/>
      <c r="D20" s="42"/>
      <c r="E20" s="42"/>
    </row>
    <row r="21" spans="1:5" ht="15" customHeight="1" x14ac:dyDescent="0.3">
      <c r="A21" s="42"/>
      <c r="B21" s="45" t="s">
        <v>2</v>
      </c>
      <c r="C21" s="42"/>
      <c r="D21" s="18" t="s">
        <v>762</v>
      </c>
      <c r="E21" s="42"/>
    </row>
    <row r="22" spans="1:5" ht="15" customHeight="1" x14ac:dyDescent="0.3">
      <c r="A22" s="42"/>
      <c r="B22" s="43"/>
      <c r="C22" s="42"/>
      <c r="D22" s="42"/>
      <c r="E22" s="42"/>
    </row>
    <row r="23" spans="1:5" ht="15" customHeight="1" x14ac:dyDescent="0.3">
      <c r="A23" s="42"/>
      <c r="B23" s="45" t="s">
        <v>3</v>
      </c>
      <c r="C23" s="42"/>
      <c r="D23" s="18" t="s">
        <v>564</v>
      </c>
      <c r="E23" s="42"/>
    </row>
    <row r="24" spans="1:5" ht="15" customHeight="1" x14ac:dyDescent="0.3">
      <c r="A24" s="42"/>
      <c r="B24" s="43"/>
      <c r="C24" s="42"/>
      <c r="D24" s="42"/>
      <c r="E24" s="42"/>
    </row>
    <row r="25" spans="1:5" ht="30" customHeight="1" x14ac:dyDescent="0.3">
      <c r="A25" s="42"/>
      <c r="B25" s="45" t="s">
        <v>11</v>
      </c>
      <c r="C25" s="42"/>
      <c r="D25" s="18" t="s">
        <v>565</v>
      </c>
      <c r="E25" s="42"/>
    </row>
    <row r="26" spans="1:5" ht="15" customHeight="1" x14ac:dyDescent="0.3">
      <c r="A26" s="42"/>
      <c r="B26" s="43"/>
      <c r="C26" s="42"/>
      <c r="D26" s="42"/>
      <c r="E26" s="42"/>
    </row>
    <row r="27" spans="1:5" ht="15" customHeight="1" x14ac:dyDescent="0.3">
      <c r="A27" s="42"/>
      <c r="B27" s="45" t="s">
        <v>5</v>
      </c>
      <c r="C27" s="42"/>
      <c r="D27" s="42"/>
      <c r="E27" s="42"/>
    </row>
    <row r="28" spans="1:5" ht="15" customHeight="1" x14ac:dyDescent="0.3">
      <c r="A28" s="42"/>
      <c r="B28" s="49" t="s">
        <v>6</v>
      </c>
      <c r="C28" s="50"/>
      <c r="D28" s="50" t="s">
        <v>7</v>
      </c>
      <c r="E28" s="42"/>
    </row>
    <row r="29" spans="1:5" ht="14.4" x14ac:dyDescent="0.3">
      <c r="A29" s="42"/>
      <c r="B29" s="51"/>
      <c r="C29" s="52"/>
      <c r="D29" s="52" t="s">
        <v>9</v>
      </c>
      <c r="E29" s="42"/>
    </row>
    <row r="30" spans="1:5" ht="14.4" x14ac:dyDescent="0.3">
      <c r="A30" s="42"/>
      <c r="B30" s="19" t="s">
        <v>265</v>
      </c>
      <c r="C30" s="53"/>
      <c r="D30" s="53" t="s">
        <v>8</v>
      </c>
      <c r="E30" s="42"/>
    </row>
    <row r="31" spans="1:5" ht="14.4" x14ac:dyDescent="0.3">
      <c r="A31" s="42"/>
      <c r="B31" s="20" t="s">
        <v>265</v>
      </c>
      <c r="C31" s="53"/>
      <c r="D31" s="53" t="s">
        <v>264</v>
      </c>
      <c r="E31" s="42"/>
    </row>
    <row r="32" spans="1:5" ht="14.4" x14ac:dyDescent="0.3">
      <c r="A32" s="42"/>
      <c r="B32" s="21" t="s">
        <v>265</v>
      </c>
      <c r="C32" s="53"/>
      <c r="D32" s="54" t="s">
        <v>511</v>
      </c>
      <c r="E32" s="42"/>
    </row>
    <row r="33" spans="1:5" ht="14.4" x14ac:dyDescent="0.3">
      <c r="A33" s="42"/>
      <c r="B33" s="55" t="s">
        <v>265</v>
      </c>
      <c r="C33" s="53"/>
      <c r="D33" s="53" t="s">
        <v>10</v>
      </c>
      <c r="E33" s="42"/>
    </row>
    <row r="34" spans="1:5" ht="14.4" x14ac:dyDescent="0.3">
      <c r="A34" s="42"/>
      <c r="B34" s="56" t="s">
        <v>265</v>
      </c>
      <c r="C34" s="53"/>
      <c r="D34" s="53" t="s">
        <v>478</v>
      </c>
      <c r="E34" s="42"/>
    </row>
    <row r="35" spans="1:5" ht="14.4" x14ac:dyDescent="0.3">
      <c r="A35" s="42"/>
      <c r="B35" s="57" t="s">
        <v>265</v>
      </c>
      <c r="C35" s="53"/>
      <c r="D35" s="53" t="s">
        <v>479</v>
      </c>
      <c r="E35" s="42"/>
    </row>
    <row r="36" spans="1:5" ht="14.4" x14ac:dyDescent="0.3">
      <c r="A36" s="42"/>
      <c r="B36" s="58" t="s">
        <v>265</v>
      </c>
      <c r="C36" s="53"/>
      <c r="D36" s="54" t="s">
        <v>494</v>
      </c>
      <c r="E36" s="42"/>
    </row>
    <row r="37" spans="1:5" ht="14.4" x14ac:dyDescent="0.3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3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3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3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3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3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3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3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3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3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3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3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3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101"/>
      <c r="C18" s="110" t="s">
        <v>719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3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3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128039448.18043911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56267333.977708012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3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256167621.02693674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3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201113153.3360422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3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300132918.75211143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73"/>
      <c r="B27" s="101"/>
      <c r="C27" s="110" t="s">
        <v>648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3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0.44297946696451018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3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0.55702053303548982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571</v>
      </c>
      <c r="Q31" s="42"/>
    </row>
    <row r="32" spans="1:17" x14ac:dyDescent="0.3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3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0.44297946696451018</v>
      </c>
      <c r="K34" s="180">
        <f>H$31</f>
        <v>0.55702053303548982</v>
      </c>
      <c r="L34" s="181"/>
      <c r="M34" s="181"/>
      <c r="N34" s="181"/>
      <c r="O34" s="74"/>
      <c r="P34" s="115" t="s">
        <v>571</v>
      </c>
      <c r="Q34" s="42"/>
    </row>
    <row r="35" spans="1:17" x14ac:dyDescent="0.3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3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3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3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3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56718846.505400941</v>
      </c>
      <c r="K40" s="130">
        <f>SUMPRODUCT($H21:$H25, K34:K38)</f>
        <v>71320601.675038174</v>
      </c>
      <c r="L40" s="130">
        <f>SUMPRODUCT($H21:$H25, L34:L38)</f>
        <v>56267333.977708012</v>
      </c>
      <c r="M40" s="130">
        <f>SUMPRODUCT($H21:$H25, M34:M38)</f>
        <v>256167621.02693674</v>
      </c>
      <c r="N40" s="130">
        <f>SUMPRODUCT($H21:$H25, N34:N38)</f>
        <v>501246072.0881536</v>
      </c>
      <c r="O40" s="74"/>
      <c r="P40" s="115" t="s">
        <v>577</v>
      </c>
      <c r="Q40" s="42"/>
    </row>
    <row r="41" spans="1:17" x14ac:dyDescent="0.3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941720475.27323747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577</v>
      </c>
      <c r="Q41" s="42"/>
    </row>
    <row r="42" spans="1:17" x14ac:dyDescent="0.3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3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6.0228961772275505E-2</v>
      </c>
      <c r="K44" s="154">
        <f>IF($H42, K40 / $H41, 0)</f>
        <v>7.5734364440090046E-2</v>
      </c>
      <c r="L44" s="154">
        <f>IF($H42, L40 / $H41, 0)</f>
        <v>5.9749506838939877E-2</v>
      </c>
      <c r="M44" s="154">
        <f>IF($H42, M40 / $H41, 0)</f>
        <v>0.27202086792538993</v>
      </c>
      <c r="N44" s="154">
        <f>IF($H42, N40 / $H41, 0)</f>
        <v>0.53226629902330469</v>
      </c>
      <c r="O44" s="74"/>
      <c r="P44" s="115" t="s">
        <v>577</v>
      </c>
      <c r="Q44" s="42"/>
    </row>
    <row r="45" spans="1:17" x14ac:dyDescent="0.3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73"/>
      <c r="B47" s="101"/>
      <c r="C47" s="110" t="s">
        <v>649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3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0.88081567297350938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3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0.44297946696451018</v>
      </c>
      <c r="K52" s="212">
        <f>K34</f>
        <v>0.55702053303548982</v>
      </c>
      <c r="L52" s="181"/>
      <c r="M52" s="181"/>
      <c r="N52" s="181"/>
      <c r="O52" s="74"/>
      <c r="P52" s="115" t="s">
        <v>571</v>
      </c>
      <c r="Q52" s="42"/>
    </row>
    <row r="53" spans="1:17" x14ac:dyDescent="0.3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3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3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0.88081567297350938</v>
      </c>
      <c r="O55" s="74"/>
      <c r="P55" s="115" t="s">
        <v>578</v>
      </c>
      <c r="Q55" s="42"/>
    </row>
    <row r="56" spans="1:17" x14ac:dyDescent="0.3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0.88081567297350938</v>
      </c>
      <c r="O56" s="74"/>
      <c r="P56" s="115" t="s">
        <v>578</v>
      </c>
      <c r="Q56" s="42"/>
    </row>
    <row r="57" spans="1:1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56718846.505400941</v>
      </c>
      <c r="K58" s="130">
        <f>SUMPRODUCT($H21:$H25, K52:K56)</f>
        <v>71320601.675038174</v>
      </c>
      <c r="L58" s="130">
        <f>SUMPRODUCT($H21:$H25, L52:L56)</f>
        <v>56267333.977708012</v>
      </c>
      <c r="M58" s="130">
        <f>SUMPRODUCT($H21:$H25, M52:M56)</f>
        <v>256167621.02693674</v>
      </c>
      <c r="N58" s="130">
        <f>SUMPRODUCT($H21:$H25, N52:N56)</f>
        <v>441505396.31165522</v>
      </c>
      <c r="O58" s="74"/>
      <c r="P58" s="115" t="s">
        <v>577</v>
      </c>
      <c r="Q58" s="42"/>
    </row>
    <row r="59" spans="1:17" x14ac:dyDescent="0.3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881979799.49673915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577</v>
      </c>
      <c r="Q59" s="42"/>
    </row>
    <row r="60" spans="1:17" x14ac:dyDescent="0.3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6.4308555068681758E-2</v>
      </c>
      <c r="K62" s="154">
        <f>IF($H60, K58 / $H59, 0)</f>
        <v>8.0864212214082409E-2</v>
      </c>
      <c r="L62" s="154">
        <f>IF($H60, L58 / $H59, 0)</f>
        <v>6.3796624378261668E-2</v>
      </c>
      <c r="M62" s="154">
        <f>IF($H60, M58 / $H59, 0)</f>
        <v>0.29044613172898848</v>
      </c>
      <c r="N62" s="154">
        <f>IF($H60, N58 / $H59, 0)</f>
        <v>0.50058447660998562</v>
      </c>
      <c r="O62" s="74"/>
      <c r="P62" s="115" t="s">
        <v>577</v>
      </c>
      <c r="Q62" s="42"/>
    </row>
    <row r="63" spans="1:17" x14ac:dyDescent="0.3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3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3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3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3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734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3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3">
      <c r="A14" s="73"/>
      <c r="B14" s="73"/>
      <c r="C14" s="109" t="s">
        <v>761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101"/>
      <c r="C16" s="110" t="s">
        <v>650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3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400701156.21951115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3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417700000.00000006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413364200.00000006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3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1231765356.2195113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579</v>
      </c>
      <c r="Q23" s="42"/>
    </row>
    <row r="24" spans="1:17" x14ac:dyDescent="0.3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3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0.33558680467250857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579</v>
      </c>
      <c r="Q27" s="42"/>
    </row>
    <row r="28" spans="1:17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0.66441319532749143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579</v>
      </c>
      <c r="Q29" s="42"/>
    </row>
    <row r="30" spans="1:1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73"/>
      <c r="B31" s="101"/>
      <c r="C31" s="110" t="s">
        <v>651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3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0.242768364290849</v>
      </c>
      <c r="K33" s="166">
        <f>Expensed!H69</f>
        <v>0.24068462309888566</v>
      </c>
      <c r="L33" s="166">
        <f>Expensed!H70</f>
        <v>7.6689156499704356E-2</v>
      </c>
      <c r="M33" s="166">
        <f>Expensed!H71</f>
        <v>0.18421749053706352</v>
      </c>
      <c r="N33" s="166">
        <f>Expensed!H72</f>
        <v>0.25564036557349745</v>
      </c>
      <c r="O33" s="74"/>
      <c r="P33" s="73"/>
      <c r="Q33" s="53"/>
    </row>
    <row r="34" spans="1:17" x14ac:dyDescent="0.3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3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6.0228961772275505E-2</v>
      </c>
      <c r="K35" s="166">
        <f>Capitalised!K44</f>
        <v>7.5734364440090046E-2</v>
      </c>
      <c r="L35" s="166">
        <f>Capitalised!L44</f>
        <v>5.9749506838939877E-2</v>
      </c>
      <c r="M35" s="166">
        <f>Capitalised!M44</f>
        <v>0.27202086792538993</v>
      </c>
      <c r="N35" s="166">
        <f>Capitalised!N44</f>
        <v>0.53226629902330469</v>
      </c>
      <c r="O35" s="74"/>
      <c r="P35" s="73"/>
      <c r="Q35" s="42"/>
    </row>
    <row r="36" spans="1:17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3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0.12148677659031244</v>
      </c>
      <c r="K37" s="135">
        <f>($H$27 * K33) + ($H$29 * K35)</f>
        <v>0.13108949467329906</v>
      </c>
      <c r="L37" s="135">
        <f>($H$27 * L33) + ($H$29 * L35)</f>
        <v>6.5434229740867572E-2</v>
      </c>
      <c r="M37" s="135">
        <f>($H$27 * M33) + ($H$29 * M35)</f>
        <v>0.24255521306818706</v>
      </c>
      <c r="N37" s="135">
        <f>($H$27 * N33) + ($H$29 * N35)</f>
        <v>0.43943428592733386</v>
      </c>
      <c r="O37" s="74"/>
      <c r="P37" s="115" t="s">
        <v>579</v>
      </c>
      <c r="Q37" s="42"/>
    </row>
    <row r="38" spans="1:17" x14ac:dyDescent="0.3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3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3">
      <c r="A41" s="73"/>
      <c r="B41" s="101"/>
      <c r="C41" s="110" t="s">
        <v>652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3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3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0.24750034780210026</v>
      </c>
      <c r="K43" s="166">
        <f>Expensed!H78</f>
        <v>0.24589675251082527</v>
      </c>
      <c r="L43" s="166">
        <f>Expensed!H79</f>
        <v>7.7411350724670536E-2</v>
      </c>
      <c r="M43" s="166">
        <f>Expensed!H80</f>
        <v>0.18656022176755185</v>
      </c>
      <c r="N43" s="166">
        <f>Expensed!H81</f>
        <v>0.24263132719485198</v>
      </c>
      <c r="O43" s="74"/>
      <c r="P43" s="73"/>
      <c r="Q43" s="42"/>
    </row>
    <row r="44" spans="1:17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3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6.4308555068681758E-2</v>
      </c>
      <c r="K45" s="166">
        <f>Capitalised!K62</f>
        <v>8.0864212214082409E-2</v>
      </c>
      <c r="L45" s="166">
        <f>Capitalised!L62</f>
        <v>6.3796624378261668E-2</v>
      </c>
      <c r="M45" s="166">
        <f>Capitalised!M62</f>
        <v>0.29044613172898848</v>
      </c>
      <c r="N45" s="166">
        <f>Capitalised!N62</f>
        <v>0.50058447660998562</v>
      </c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0.12578530343431815</v>
      </c>
      <c r="K47" s="135">
        <f>($H$27 * K43) + ($H$29 * K45)</f>
        <v>0.13624695507925336</v>
      </c>
      <c r="L47" s="135">
        <f>($H$27 * L43) + ($H$29 * L45)</f>
        <v>6.8365546889343626E-2</v>
      </c>
      <c r="M47" s="135">
        <f>($H$27 * M43) + ($H$29 * M45)</f>
        <v>0.25558339115453405</v>
      </c>
      <c r="N47" s="135">
        <f>($H$27 * N43) + ($H$29 * N45)</f>
        <v>0.41401880344255076</v>
      </c>
      <c r="O47" s="74"/>
      <c r="P47" s="115" t="s">
        <v>579</v>
      </c>
      <c r="Q47" s="42"/>
    </row>
    <row r="48" spans="1:17" x14ac:dyDescent="0.3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3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3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3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3">
      <c r="A56" s="73"/>
      <c r="B56" s="101"/>
      <c r="C56" s="110" t="s">
        <v>653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293049903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3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3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26407908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4400000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3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30807908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607</v>
      </c>
      <c r="Q64" s="42"/>
    </row>
    <row r="65" spans="1:17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3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262241995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572</v>
      </c>
      <c r="Q66" s="42"/>
    </row>
    <row r="67" spans="1:17" x14ac:dyDescent="0.3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3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580</v>
      </c>
      <c r="Q68" s="42"/>
    </row>
    <row r="69" spans="1:17" x14ac:dyDescent="0.3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31858934.659162834</v>
      </c>
      <c r="K69" s="158">
        <f>$H66 * K37</f>
        <v>34377170.606667817</v>
      </c>
      <c r="L69" s="158">
        <f>$H66 * L37</f>
        <v>17159602.948533446</v>
      </c>
      <c r="M69" s="158">
        <f>$H66 * M37</f>
        <v>63608162.972651444</v>
      </c>
      <c r="N69" s="158">
        <f>$H66 * N37</f>
        <v>115238123.81298445</v>
      </c>
      <c r="O69" s="74"/>
      <c r="P69" s="73"/>
      <c r="Q69" s="42"/>
    </row>
    <row r="70" spans="1:17" x14ac:dyDescent="0.3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32986188.914295945</v>
      </c>
      <c r="K70" s="147">
        <f>$H66 * K47</f>
        <v>35729673.312658787</v>
      </c>
      <c r="L70" s="147">
        <f>$H66 * L47</f>
        <v>17928317.405527517</v>
      </c>
      <c r="M70" s="147">
        <f>$H66 * M47</f>
        <v>67024698.385230362</v>
      </c>
      <c r="N70" s="147">
        <f>$H66 * N47</f>
        <v>108573116.98228738</v>
      </c>
      <c r="O70" s="74"/>
      <c r="P70" s="73"/>
      <c r="Q70" s="42"/>
    </row>
    <row r="71" spans="1:1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3">
      <c r="A72" s="73"/>
      <c r="B72" s="101"/>
      <c r="C72" s="110" t="s">
        <v>654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3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3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7510000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3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581</v>
      </c>
      <c r="Q76" s="42"/>
    </row>
    <row r="77" spans="1:17" x14ac:dyDescent="0.3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1823190.4158242759</v>
      </c>
      <c r="K77" s="158">
        <f>$H74 * K33</f>
        <v>1807541.5194726314</v>
      </c>
      <c r="L77" s="158">
        <f>$H74 * L33</f>
        <v>575935.56531277974</v>
      </c>
      <c r="M77" s="158">
        <f>$H74 * M33</f>
        <v>1383473.3539333469</v>
      </c>
      <c r="N77" s="158">
        <f>$H74 * N33</f>
        <v>1919859.1454569658</v>
      </c>
      <c r="O77" s="74"/>
      <c r="P77" s="73"/>
      <c r="Q77" s="42"/>
    </row>
    <row r="78" spans="1:17" x14ac:dyDescent="0.3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1858727.6119937729</v>
      </c>
      <c r="K78" s="147">
        <f>$H74 * K43</f>
        <v>1846684.6113562977</v>
      </c>
      <c r="L78" s="147">
        <f>$H74 * L43</f>
        <v>581359.24394227576</v>
      </c>
      <c r="M78" s="147">
        <f>$H74 * M43</f>
        <v>1401067.2654743143</v>
      </c>
      <c r="N78" s="147">
        <f>$H74 * N43</f>
        <v>1822161.2672333384</v>
      </c>
      <c r="O78" s="74"/>
      <c r="P78" s="73"/>
      <c r="Q78" s="42"/>
    </row>
    <row r="79" spans="1:17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3">
      <c r="A80" s="73"/>
      <c r="B80" s="101"/>
      <c r="C80" s="110" t="s">
        <v>655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3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581</v>
      </c>
      <c r="Q82" s="42"/>
    </row>
    <row r="83" spans="1:17" x14ac:dyDescent="0.3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33682125.074987113</v>
      </c>
      <c r="K83" s="145">
        <f t="shared" si="0"/>
        <v>36184712.126140445</v>
      </c>
      <c r="L83" s="145">
        <f t="shared" si="0"/>
        <v>17735538.513846226</v>
      </c>
      <c r="M83" s="145">
        <f t="shared" si="0"/>
        <v>64991636.326584794</v>
      </c>
      <c r="N83" s="145">
        <f t="shared" si="0"/>
        <v>117157982.95844142</v>
      </c>
      <c r="O83" s="74"/>
      <c r="P83" s="73"/>
      <c r="Q83" s="42"/>
    </row>
    <row r="84" spans="1:17" x14ac:dyDescent="0.3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34844916.526289716</v>
      </c>
      <c r="K84" s="147">
        <f t="shared" si="0"/>
        <v>37576357.924015082</v>
      </c>
      <c r="L84" s="147">
        <f t="shared" si="0"/>
        <v>18509676.649469793</v>
      </c>
      <c r="M84" s="147">
        <f t="shared" si="0"/>
        <v>68425765.650704682</v>
      </c>
      <c r="N84" s="147">
        <f t="shared" si="0"/>
        <v>110395278.24952072</v>
      </c>
      <c r="O84" s="74"/>
      <c r="P84" s="73"/>
      <c r="Q84" s="42"/>
    </row>
    <row r="85" spans="1:17" x14ac:dyDescent="0.3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3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3">
      <c r="A88" s="73"/>
      <c r="B88" s="73"/>
      <c r="C88" s="109" t="s">
        <v>720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3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3">
      <c r="A90" s="73"/>
      <c r="B90" s="101"/>
      <c r="C90" s="110" t="s">
        <v>656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3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3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3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710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3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9669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3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19286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3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3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3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3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3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3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24298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568</v>
      </c>
      <c r="Q102" s="42"/>
    </row>
    <row r="103" spans="1:17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3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1439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3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3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3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3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3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3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3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3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3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0.95806620818277188</v>
      </c>
      <c r="O114" s="74"/>
      <c r="P114" s="115" t="s">
        <v>568</v>
      </c>
      <c r="Q114" s="42"/>
    </row>
    <row r="115" spans="1:17" x14ac:dyDescent="0.3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0.97204413878851459</v>
      </c>
      <c r="N115" s="190">
        <f>IF($H$106, ($H$102 + $H110 * $H$104) / ($H$102 + $H$104), N$116)</f>
        <v>0.97204413878851459</v>
      </c>
      <c r="O115" s="74"/>
      <c r="P115" s="115" t="s">
        <v>568</v>
      </c>
      <c r="Q115" s="42"/>
    </row>
    <row r="116" spans="1:17" x14ac:dyDescent="0.3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568</v>
      </c>
      <c r="Q116" s="42"/>
    </row>
    <row r="117" spans="1:17" x14ac:dyDescent="0.3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3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19286</v>
      </c>
      <c r="K118" s="130">
        <f>SUMPRODUCT($H93:$H95, K114:K116)</f>
        <v>19286</v>
      </c>
      <c r="L118" s="130">
        <f>SUMPRODUCT($H93:$H95, L114:L116)</f>
        <v>19286</v>
      </c>
      <c r="M118" s="130">
        <f>SUMPRODUCT($H93:$H95, M114:M116)</f>
        <v>28684.694777946148</v>
      </c>
      <c r="N118" s="130">
        <f>SUMPRODUCT($H93:$H95, N114:N116)</f>
        <v>29364.921785755916</v>
      </c>
      <c r="O118" s="74"/>
      <c r="P118" s="115" t="s">
        <v>582</v>
      </c>
      <c r="Q118" s="42"/>
    </row>
    <row r="119" spans="1:1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3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3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3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3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3">
      <c r="A126" s="73"/>
      <c r="B126" s="101"/>
      <c r="C126" s="110" t="s">
        <v>657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3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583</v>
      </c>
      <c r="Q128" s="42"/>
    </row>
    <row r="129" spans="1:17" x14ac:dyDescent="0.3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1746.4546860410201</v>
      </c>
      <c r="K129" s="145">
        <f t="shared" si="1"/>
        <v>1876.2165366659983</v>
      </c>
      <c r="L129" s="145">
        <f t="shared" si="1"/>
        <v>919.60689172696391</v>
      </c>
      <c r="M129" s="145">
        <f t="shared" si="1"/>
        <v>2265.7252179149127</v>
      </c>
      <c r="N129" s="145">
        <f t="shared" si="1"/>
        <v>3989.7256942557706</v>
      </c>
      <c r="O129" s="74"/>
      <c r="P129" s="73"/>
      <c r="Q129" s="42"/>
    </row>
    <row r="130" spans="1:17" x14ac:dyDescent="0.3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1806.7466828937943</v>
      </c>
      <c r="K130" s="147">
        <f t="shared" si="1"/>
        <v>1948.3748793951613</v>
      </c>
      <c r="L130" s="147">
        <f t="shared" si="1"/>
        <v>959.74679298298213</v>
      </c>
      <c r="M130" s="147">
        <f t="shared" si="1"/>
        <v>2385.4451365232212</v>
      </c>
      <c r="N130" s="147">
        <f t="shared" si="1"/>
        <v>3759.4269467140321</v>
      </c>
      <c r="O130" s="74"/>
      <c r="P130" s="73"/>
      <c r="Q130" s="42"/>
    </row>
    <row r="131" spans="1:17" x14ac:dyDescent="0.3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3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584</v>
      </c>
      <c r="Q132" s="42"/>
    </row>
    <row r="133" spans="1:17" x14ac:dyDescent="0.3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10797.729026604666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3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10859.74043850919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3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3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1049.139794233814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583</v>
      </c>
      <c r="Q136" s="42"/>
    </row>
    <row r="137" spans="1:17" x14ac:dyDescent="0.3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3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3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3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3">
      <c r="A142" s="73"/>
      <c r="B142" s="101"/>
      <c r="C142" s="110" t="s">
        <v>658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3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3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584</v>
      </c>
      <c r="Q144" s="42"/>
    </row>
    <row r="145" spans="1:17" x14ac:dyDescent="0.3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0.14741909549711821</v>
      </c>
      <c r="K145" s="180">
        <f t="shared" si="2"/>
        <v>0.15837235686831944</v>
      </c>
      <c r="L145" s="180">
        <f t="shared" si="2"/>
        <v>7.7624468172500405E-2</v>
      </c>
      <c r="M145" s="180">
        <f t="shared" si="2"/>
        <v>0.19125097544167394</v>
      </c>
      <c r="N145" s="180">
        <f t="shared" si="2"/>
        <v>0.33677470009948096</v>
      </c>
      <c r="O145" s="74"/>
      <c r="P145" s="73"/>
      <c r="Q145" s="42"/>
    </row>
    <row r="146" spans="1:17" x14ac:dyDescent="0.3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0.15171423740799864</v>
      </c>
      <c r="K146" s="192">
        <f t="shared" si="2"/>
        <v>0.16360689177460869</v>
      </c>
      <c r="L146" s="192">
        <f t="shared" si="2"/>
        <v>8.0590851047791678E-2</v>
      </c>
      <c r="M146" s="192">
        <f t="shared" si="2"/>
        <v>0.20030809697493912</v>
      </c>
      <c r="N146" s="193">
        <f t="shared" si="2"/>
        <v>0.31568265640774801</v>
      </c>
      <c r="O146" s="74"/>
      <c r="P146" s="73"/>
      <c r="Q146" s="42"/>
    </row>
    <row r="147" spans="1:17" x14ac:dyDescent="0.3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3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3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8.8558403920907053E-2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567</v>
      </c>
      <c r="Q149" s="126"/>
    </row>
    <row r="150" spans="1:17" x14ac:dyDescent="0.3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8.8097266386913925E-2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3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3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3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3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3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3">
      <c r="A156" s="73"/>
      <c r="B156" s="101"/>
      <c r="C156" s="110" t="s">
        <v>659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3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3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8.8558403920907053E-2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567</v>
      </c>
      <c r="Q158" s="42"/>
    </row>
    <row r="159" spans="1:17" x14ac:dyDescent="0.3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3">
      <c r="A160" s="73"/>
      <c r="B160" s="101"/>
      <c r="C160" s="110" t="s">
        <v>660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3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3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3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0.14101901896510943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3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9.8551199280301302E-2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3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8.3651855967758273E-2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3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0.67677792578683094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3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3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3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0.30579145236543764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3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7.7624468172500405E-2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3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0.19125097544167394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3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4.749163782029775E-2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573</v>
      </c>
      <c r="Q172" s="42"/>
    </row>
    <row r="173" spans="1:17" x14ac:dyDescent="0.3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3.3189550582067656E-2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573</v>
      </c>
      <c r="Q173" s="42"/>
    </row>
    <row r="174" spans="1:17" x14ac:dyDescent="0.3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2.8171828706306769E-2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573</v>
      </c>
      <c r="Q174" s="42"/>
    </row>
    <row r="175" spans="1:17" x14ac:dyDescent="0.3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0.22792168299080878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573</v>
      </c>
      <c r="Q175" s="42"/>
    </row>
    <row r="176" spans="1:17" x14ac:dyDescent="0.3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3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3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0.22792168299080878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3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2.8171828706306769E-2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3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3.3189550582067656E-2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3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4.749163782029775E-2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3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0.19125097544167394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3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7.7624468172500405E-2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3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0.30579145236543764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3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3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3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3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3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735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661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30325409.744328141</v>
      </c>
      <c r="K21" s="156">
        <f>Expenditure!K133</f>
        <v>18345159.149511326</v>
      </c>
      <c r="L21" s="156">
        <f>Expenditure!L133</f>
        <v>928751.06495268748</v>
      </c>
      <c r="M21" s="156">
        <f>Expenditure!M133</f>
        <v>2422644.6884674057</v>
      </c>
      <c r="N21" s="156">
        <f>Expenditure!N133</f>
        <v>4805839.0514134774</v>
      </c>
      <c r="O21" s="156">
        <f>Expenditure!O133</f>
        <v>-816335.35161236289</v>
      </c>
      <c r="P21" s="156">
        <f>Expenditure!P133</f>
        <v>247553.70270184771</v>
      </c>
      <c r="Q21" s="156">
        <f>Expenditure!Q133</f>
        <v>1987962.462542101</v>
      </c>
      <c r="R21" s="156">
        <f>Expenditure!R133</f>
        <v>858919.19694113266</v>
      </c>
      <c r="S21" s="156">
        <f>Expenditure!S133</f>
        <v>6563649.888173705</v>
      </c>
      <c r="T21" s="156">
        <f>Expenditure!T133</f>
        <v>1716513.5902108334</v>
      </c>
      <c r="U21" s="156">
        <f>Expenditure!U133</f>
        <v>584877.85331861337</v>
      </c>
      <c r="V21" s="156">
        <f>Expenditure!V133</f>
        <v>512991.54517615365</v>
      </c>
      <c r="W21" s="156">
        <f>Expenditure!W133</f>
        <v>605359.72260683577</v>
      </c>
      <c r="X21" s="156">
        <f>Expenditure!X133</f>
        <v>2383366.2690927843</v>
      </c>
      <c r="Y21" s="156">
        <f>Expenditure!Y133</f>
        <v>0</v>
      </c>
      <c r="Z21" s="156">
        <f>Expenditure!Z133</f>
        <v>0</v>
      </c>
      <c r="AA21" s="156">
        <f>Expenditure!AA133</f>
        <v>557883.98061242944</v>
      </c>
      <c r="AB21" s="156">
        <f>Expenditure!AB133</f>
        <v>802316.66280500381</v>
      </c>
      <c r="AC21" s="156">
        <f>Expenditure!AC133</f>
        <v>2923290.6119205002</v>
      </c>
      <c r="AD21" s="156">
        <f>Expenditure!AD133</f>
        <v>637442.30619897996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14738915.569099298</v>
      </c>
      <c r="K22" s="201">
        <f>Expenditure!K139</f>
        <v>17467255.744938038</v>
      </c>
      <c r="L22" s="201">
        <f>Expenditure!L139</f>
        <v>277200.189218499</v>
      </c>
      <c r="M22" s="201">
        <f>Expenditure!M139</f>
        <v>6516857.7051632823</v>
      </c>
      <c r="N22" s="201">
        <f>Expenditure!N139</f>
        <v>659314.8758013224</v>
      </c>
      <c r="O22" s="201">
        <f>Expenditure!O139</f>
        <v>3354276.3342367187</v>
      </c>
      <c r="P22" s="201">
        <f>Expenditure!P139</f>
        <v>73886.249846925319</v>
      </c>
      <c r="Q22" s="201">
        <f>Expenditure!Q139</f>
        <v>593338.29221936443</v>
      </c>
      <c r="R22" s="201">
        <f>Expenditure!R139</f>
        <v>256357.78294112868</v>
      </c>
      <c r="S22" s="201">
        <f>Expenditure!S139</f>
        <v>1959023.3159607919</v>
      </c>
      <c r="T22" s="201">
        <f>Expenditure!T139</f>
        <v>512320.15763751202</v>
      </c>
      <c r="U22" s="201">
        <f>Expenditure!U139</f>
        <v>174565.88501235071</v>
      </c>
      <c r="V22" s="201">
        <f>Expenditure!V139</f>
        <v>153110.29914949706</v>
      </c>
      <c r="W22" s="201">
        <f>Expenditure!W139</f>
        <v>180679.01721374749</v>
      </c>
      <c r="X22" s="201">
        <f>Expenditure!X139</f>
        <v>711352.70332439791</v>
      </c>
      <c r="Y22" s="201">
        <f>Expenditure!Y139</f>
        <v>0</v>
      </c>
      <c r="Z22" s="201">
        <f>Expenditure!Z139</f>
        <v>0</v>
      </c>
      <c r="AA22" s="201">
        <f>Expenditure!AA139</f>
        <v>166509.14418667485</v>
      </c>
      <c r="AB22" s="201">
        <f>Expenditure!AB139</f>
        <v>239463.87695827984</v>
      </c>
      <c r="AC22" s="201">
        <f>Expenditure!AC139</f>
        <v>872501.51450034091</v>
      </c>
      <c r="AD22" s="201">
        <f>Expenditure!AD139</f>
        <v>190254.56288788756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7872452.5007420005</v>
      </c>
      <c r="L23" s="152">
        <f>Expenditure!L136</f>
        <v>559904.91253415274</v>
      </c>
      <c r="M23" s="152">
        <f>Expenditure!M136</f>
        <v>8095011.7807053039</v>
      </c>
      <c r="N23" s="152">
        <f>Expenditure!N136</f>
        <v>883590.35861467908</v>
      </c>
      <c r="O23" s="152">
        <f>Expenditure!O136</f>
        <v>289370.8166479771</v>
      </c>
      <c r="P23" s="152">
        <f>Expenditure!P136</f>
        <v>149239.70425363077</v>
      </c>
      <c r="Q23" s="152">
        <f>Expenditure!Q136</f>
        <v>1198458.8666582215</v>
      </c>
      <c r="R23" s="152">
        <f>Expenditure!R136</f>
        <v>517806.2195403548</v>
      </c>
      <c r="S23" s="152">
        <f>Expenditure!S136</f>
        <v>3956948.1589018828</v>
      </c>
      <c r="T23" s="152">
        <f>Expenditure!T136</f>
        <v>1034813.7707272947</v>
      </c>
      <c r="U23" s="152">
        <f>Expenditure!U136</f>
        <v>352598.23182243516</v>
      </c>
      <c r="V23" s="152">
        <f>Expenditure!V136</f>
        <v>309261.0033747268</v>
      </c>
      <c r="W23" s="152">
        <f>Expenditure!W136</f>
        <v>364945.88843905751</v>
      </c>
      <c r="X23" s="152">
        <f>Expenditure!X136</f>
        <v>1436831.1733793011</v>
      </c>
      <c r="Y23" s="152">
        <f>Expenditure!Y136</f>
        <v>0</v>
      </c>
      <c r="Z23" s="152">
        <f>Expenditure!Z136</f>
        <v>0</v>
      </c>
      <c r="AA23" s="152">
        <f>Expenditure!AA136</f>
        <v>336324.7625292571</v>
      </c>
      <c r="AB23" s="152">
        <f>Expenditure!AB136</f>
        <v>483682.93492660846</v>
      </c>
      <c r="AC23" s="152">
        <f>Expenditure!AC136</f>
        <v>1762328.826468304</v>
      </c>
      <c r="AD23" s="152">
        <f>Expenditure!AD136</f>
        <v>384287.12726815563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5413256.6013145372</v>
      </c>
      <c r="K24" s="162">
        <f>Expenditure!K137</f>
        <v>8671256.1710437313</v>
      </c>
      <c r="L24" s="162">
        <f>Expenditure!L137</f>
        <v>616717.46225866338</v>
      </c>
      <c r="M24" s="162">
        <f>Expenditure!M137</f>
        <v>8916398.1429543849</v>
      </c>
      <c r="N24" s="162">
        <f>Expenditure!N137</f>
        <v>973246.69143321365</v>
      </c>
      <c r="O24" s="162">
        <f>Expenditure!O137</f>
        <v>318732.75568728219</v>
      </c>
      <c r="P24" s="162">
        <f>Expenditure!P137</f>
        <v>164382.79003297453</v>
      </c>
      <c r="Q24" s="162">
        <f>Expenditure!Q137</f>
        <v>1320064.3436429366</v>
      </c>
      <c r="R24" s="162">
        <f>Expenditure!R137</f>
        <v>570347.09020739468</v>
      </c>
      <c r="S24" s="162">
        <f>Expenditure!S137</f>
        <v>4358452.6090369066</v>
      </c>
      <c r="T24" s="162">
        <f>Expenditure!T137</f>
        <v>1139814.472612486</v>
      </c>
      <c r="U24" s="162">
        <f>Expenditure!U137</f>
        <v>388375.74355656322</v>
      </c>
      <c r="V24" s="162">
        <f>Expenditure!V137</f>
        <v>340641.16407479387</v>
      </c>
      <c r="W24" s="162">
        <f>Expenditure!W137</f>
        <v>401976.29479834257</v>
      </c>
      <c r="X24" s="162">
        <f>Expenditure!X137</f>
        <v>1582623.8618447003</v>
      </c>
      <c r="Y24" s="162">
        <f>Expenditure!Y137</f>
        <v>0</v>
      </c>
      <c r="Z24" s="162">
        <f>Expenditure!Z137</f>
        <v>0</v>
      </c>
      <c r="AA24" s="162">
        <f>Expenditure!AA137</f>
        <v>370451.03444978094</v>
      </c>
      <c r="AB24" s="162">
        <f>Expenditure!AB137</f>
        <v>532761.37695535016</v>
      </c>
      <c r="AC24" s="162">
        <f>Expenditure!AC137</f>
        <v>1941149.1794305791</v>
      </c>
      <c r="AD24" s="162">
        <f>Expenditure!AD137</f>
        <v>423280.05452717427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3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585</v>
      </c>
      <c r="AT26" s="42"/>
    </row>
    <row r="27" spans="1:46" x14ac:dyDescent="0.3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30325409.744328141</v>
      </c>
      <c r="K27" s="145">
        <f t="shared" si="0"/>
        <v>18345159.149511326</v>
      </c>
      <c r="L27" s="145">
        <f t="shared" si="0"/>
        <v>928751.06495268748</v>
      </c>
      <c r="M27" s="145">
        <f t="shared" si="0"/>
        <v>2422644.6884674057</v>
      </c>
      <c r="N27" s="145">
        <f t="shared" si="0"/>
        <v>4805839.0514134774</v>
      </c>
      <c r="O27" s="145">
        <f t="shared" si="0"/>
        <v>0</v>
      </c>
      <c r="P27" s="145">
        <f t="shared" si="0"/>
        <v>247553.70270184771</v>
      </c>
      <c r="Q27" s="145">
        <f t="shared" si="0"/>
        <v>1987962.462542101</v>
      </c>
      <c r="R27" s="145">
        <f t="shared" si="0"/>
        <v>858919.19694113266</v>
      </c>
      <c r="S27" s="145">
        <f t="shared" si="0"/>
        <v>6563649.888173705</v>
      </c>
      <c r="T27" s="145">
        <f t="shared" si="0"/>
        <v>1716513.5902108334</v>
      </c>
      <c r="U27" s="145">
        <f t="shared" si="0"/>
        <v>584877.85331861337</v>
      </c>
      <c r="V27" s="145">
        <f t="shared" si="0"/>
        <v>512991.54517615365</v>
      </c>
      <c r="W27" s="145">
        <f t="shared" si="0"/>
        <v>605359.72260683577</v>
      </c>
      <c r="X27" s="145">
        <f t="shared" si="0"/>
        <v>2383366.2690927843</v>
      </c>
      <c r="Y27" s="145">
        <f t="shared" si="0"/>
        <v>0</v>
      </c>
      <c r="Z27" s="145">
        <f t="shared" si="0"/>
        <v>0</v>
      </c>
      <c r="AA27" s="145">
        <f t="shared" si="0"/>
        <v>557883.98061242944</v>
      </c>
      <c r="AB27" s="145">
        <f t="shared" si="0"/>
        <v>802316.66280500381</v>
      </c>
      <c r="AC27" s="145">
        <f t="shared" si="0"/>
        <v>2923290.6119205002</v>
      </c>
      <c r="AD27" s="145">
        <f t="shared" si="0"/>
        <v>637442.30619897996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14738915.569099298</v>
      </c>
      <c r="K28" s="130">
        <f t="shared" si="2"/>
        <v>17467255.744938038</v>
      </c>
      <c r="L28" s="130">
        <f t="shared" si="2"/>
        <v>277200.189218499</v>
      </c>
      <c r="M28" s="130">
        <f t="shared" si="2"/>
        <v>6516857.7051632823</v>
      </c>
      <c r="N28" s="130">
        <f t="shared" si="2"/>
        <v>659314.8758013224</v>
      </c>
      <c r="O28" s="130">
        <f t="shared" si="2"/>
        <v>3354276.3342367187</v>
      </c>
      <c r="P28" s="130">
        <f t="shared" si="2"/>
        <v>73886.249846925319</v>
      </c>
      <c r="Q28" s="130">
        <f t="shared" si="2"/>
        <v>593338.29221936443</v>
      </c>
      <c r="R28" s="130">
        <f t="shared" si="2"/>
        <v>256357.78294112868</v>
      </c>
      <c r="S28" s="130">
        <f t="shared" si="2"/>
        <v>1959023.3159607919</v>
      </c>
      <c r="T28" s="130">
        <f t="shared" si="2"/>
        <v>512320.15763751202</v>
      </c>
      <c r="U28" s="130">
        <f t="shared" si="2"/>
        <v>174565.88501235071</v>
      </c>
      <c r="V28" s="130">
        <f t="shared" si="2"/>
        <v>153110.29914949706</v>
      </c>
      <c r="W28" s="130">
        <f t="shared" si="2"/>
        <v>180679.01721374749</v>
      </c>
      <c r="X28" s="130">
        <f t="shared" si="2"/>
        <v>711352.70332439791</v>
      </c>
      <c r="Y28" s="130">
        <f t="shared" si="2"/>
        <v>0</v>
      </c>
      <c r="Z28" s="130">
        <f t="shared" si="2"/>
        <v>0</v>
      </c>
      <c r="AA28" s="130">
        <f t="shared" si="2"/>
        <v>166509.14418667485</v>
      </c>
      <c r="AB28" s="130">
        <f t="shared" si="2"/>
        <v>239463.87695827984</v>
      </c>
      <c r="AC28" s="130">
        <f t="shared" si="2"/>
        <v>872501.51450034091</v>
      </c>
      <c r="AD28" s="130">
        <f t="shared" si="2"/>
        <v>190254.56288788756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7872452.5007420005</v>
      </c>
      <c r="L29" s="130">
        <f t="shared" si="4"/>
        <v>559904.91253415274</v>
      </c>
      <c r="M29" s="130">
        <f t="shared" si="4"/>
        <v>8095011.7807053039</v>
      </c>
      <c r="N29" s="130">
        <f t="shared" si="4"/>
        <v>883590.35861467908</v>
      </c>
      <c r="O29" s="130">
        <f t="shared" si="4"/>
        <v>289370.8166479771</v>
      </c>
      <c r="P29" s="130">
        <f t="shared" si="4"/>
        <v>149239.70425363077</v>
      </c>
      <c r="Q29" s="130">
        <f t="shared" si="4"/>
        <v>1198458.8666582215</v>
      </c>
      <c r="R29" s="130">
        <f t="shared" si="4"/>
        <v>517806.2195403548</v>
      </c>
      <c r="S29" s="130">
        <f t="shared" si="4"/>
        <v>3956948.1589018828</v>
      </c>
      <c r="T29" s="130">
        <f t="shared" si="4"/>
        <v>1034813.7707272947</v>
      </c>
      <c r="U29" s="130">
        <f t="shared" si="4"/>
        <v>352598.23182243516</v>
      </c>
      <c r="V29" s="130">
        <f t="shared" si="4"/>
        <v>309261.0033747268</v>
      </c>
      <c r="W29" s="130">
        <f t="shared" si="4"/>
        <v>364945.88843905751</v>
      </c>
      <c r="X29" s="130">
        <f t="shared" si="4"/>
        <v>1436831.1733793011</v>
      </c>
      <c r="Y29" s="130">
        <f t="shared" si="4"/>
        <v>0</v>
      </c>
      <c r="Z29" s="130">
        <f t="shared" si="4"/>
        <v>0</v>
      </c>
      <c r="AA29" s="130">
        <f t="shared" si="4"/>
        <v>336324.7625292571</v>
      </c>
      <c r="AB29" s="130">
        <f t="shared" si="4"/>
        <v>483682.93492660846</v>
      </c>
      <c r="AC29" s="130">
        <f t="shared" si="4"/>
        <v>1762328.826468304</v>
      </c>
      <c r="AD29" s="130">
        <f t="shared" si="4"/>
        <v>384287.12726815563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5413256.6013145372</v>
      </c>
      <c r="K30" s="147">
        <f t="shared" si="6"/>
        <v>8671256.1710437313</v>
      </c>
      <c r="L30" s="147">
        <f t="shared" si="6"/>
        <v>616717.46225866338</v>
      </c>
      <c r="M30" s="147">
        <f t="shared" si="6"/>
        <v>8916398.1429543849</v>
      </c>
      <c r="N30" s="147">
        <f t="shared" si="6"/>
        <v>973246.69143321365</v>
      </c>
      <c r="O30" s="147">
        <f t="shared" si="6"/>
        <v>318732.75568728219</v>
      </c>
      <c r="P30" s="147">
        <f t="shared" si="6"/>
        <v>164382.79003297453</v>
      </c>
      <c r="Q30" s="147">
        <f t="shared" si="6"/>
        <v>1320064.3436429366</v>
      </c>
      <c r="R30" s="147">
        <f t="shared" si="6"/>
        <v>570347.09020739468</v>
      </c>
      <c r="S30" s="147">
        <f t="shared" si="6"/>
        <v>4358452.6090369066</v>
      </c>
      <c r="T30" s="147">
        <f t="shared" si="6"/>
        <v>1139814.472612486</v>
      </c>
      <c r="U30" s="147">
        <f t="shared" si="6"/>
        <v>388375.74355656322</v>
      </c>
      <c r="V30" s="147">
        <f t="shared" si="6"/>
        <v>340641.16407479387</v>
      </c>
      <c r="W30" s="147">
        <f t="shared" si="6"/>
        <v>401976.29479834257</v>
      </c>
      <c r="X30" s="147">
        <f t="shared" si="6"/>
        <v>1582623.8618447003</v>
      </c>
      <c r="Y30" s="147">
        <f t="shared" si="6"/>
        <v>0</v>
      </c>
      <c r="Z30" s="147">
        <f t="shared" si="6"/>
        <v>0</v>
      </c>
      <c r="AA30" s="147">
        <f t="shared" si="6"/>
        <v>370451.03444978094</v>
      </c>
      <c r="AB30" s="147">
        <f t="shared" si="6"/>
        <v>532761.37695535016</v>
      </c>
      <c r="AC30" s="147">
        <f t="shared" si="6"/>
        <v>1941149.1794305791</v>
      </c>
      <c r="AD30" s="147">
        <f t="shared" si="6"/>
        <v>423280.05452717427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3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3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77209931.490973964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586</v>
      </c>
      <c r="AT35" s="42"/>
    </row>
    <row r="36" spans="1:46" x14ac:dyDescent="0.3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49097183.22029607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587</v>
      </c>
      <c r="AT36" s="42"/>
    </row>
    <row r="37" spans="1:46" x14ac:dyDescent="0.3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31437950.527533341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588</v>
      </c>
      <c r="AT37" s="42"/>
    </row>
    <row r="38" spans="1:46" x14ac:dyDescent="0.3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38443927.839861795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588</v>
      </c>
      <c r="AT38" s="42"/>
    </row>
    <row r="39" spans="1:46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3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56827803.698673032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586</v>
      </c>
      <c r="AT43" s="42"/>
    </row>
    <row r="44" spans="1:46" x14ac:dyDescent="0.3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43013820.418457165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587</v>
      </c>
      <c r="AT44" s="42"/>
    </row>
    <row r="45" spans="1:46" x14ac:dyDescent="0.3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17700330.369244114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588</v>
      </c>
      <c r="AT45" s="42"/>
    </row>
    <row r="46" spans="1:46" x14ac:dyDescent="0.3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24909607.82469181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588</v>
      </c>
      <c r="AT46" s="42"/>
    </row>
    <row r="47" spans="1:46" x14ac:dyDescent="0.3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3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3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0.7360167610732351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586</v>
      </c>
      <c r="AT56" s="42"/>
    </row>
    <row r="57" spans="1:46" x14ac:dyDescent="0.3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0.87609548241203117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587</v>
      </c>
      <c r="AT57" s="42"/>
    </row>
    <row r="58" spans="1:46" x14ac:dyDescent="0.3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0.60974231359265363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588</v>
      </c>
      <c r="AT58" s="42"/>
    </row>
    <row r="59" spans="1:46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28.8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3">
      <c r="A16" s="73"/>
      <c r="B16" s="101"/>
      <c r="C16" s="110" t="s">
        <v>672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0.22792168299080878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3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2.8171828706306769E-2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3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3.3189550582067656E-2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3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4.749163782029775E-2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3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0.19125097544167394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3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7.7624468172500405E-2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3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0.30579145236543764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3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3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3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3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3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3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3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0.91144159607909292</v>
      </c>
      <c r="K46" s="177">
        <f>SUMPRODUCT($H19:$H25, K38:K44)</f>
        <v>0.60565014371365522</v>
      </c>
      <c r="L46" s="177">
        <f>SUMPRODUCT($H19:$H25, L38:L44)</f>
        <v>0.52802567554115487</v>
      </c>
      <c r="M46" s="177">
        <f>SUMPRODUCT($H19:$H25, M38:M44)</f>
        <v>0.33677470009948096</v>
      </c>
      <c r="N46" s="74"/>
      <c r="O46" s="115" t="s">
        <v>567</v>
      </c>
      <c r="P46" s="42"/>
    </row>
    <row r="47" spans="1:16" x14ac:dyDescent="0.3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3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3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3">
      <c r="A50" s="73"/>
      <c r="B50" s="101"/>
      <c r="C50" s="110" t="s">
        <v>664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3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3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567</v>
      </c>
      <c r="P55" s="42"/>
    </row>
    <row r="56" spans="1:16" x14ac:dyDescent="0.3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0.91144159607909292</v>
      </c>
      <c r="K56" s="180">
        <f>SUMPRODUCT($H19:$H$25, K38:K$44)</f>
        <v>0.60565014371365522</v>
      </c>
      <c r="L56" s="180">
        <f>SUMPRODUCT($H19:$H$25, L38:L$44)</f>
        <v>0.52802567554115487</v>
      </c>
      <c r="M56" s="180">
        <f>SUMPRODUCT($H19:$H$25, M38:M$44)</f>
        <v>0.33677470009948096</v>
      </c>
      <c r="N56" s="74"/>
      <c r="O56" s="73"/>
      <c r="P56" s="42"/>
    </row>
    <row r="57" spans="1:16" x14ac:dyDescent="0.3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0.68351991308828419</v>
      </c>
      <c r="K57" s="177">
        <f>SUMPRODUCT($H20:$H$25, K39:K$44)</f>
        <v>0.37772846072284655</v>
      </c>
      <c r="L57" s="177">
        <f>SUMPRODUCT($H20:$H$25, L39:L$44)</f>
        <v>0.30010399255034614</v>
      </c>
      <c r="M57" s="177">
        <f>SUMPRODUCT($H20:$H$25, M39:M$44)</f>
        <v>0.10885301710867218</v>
      </c>
      <c r="N57" s="74"/>
      <c r="O57" s="73"/>
      <c r="P57" s="42"/>
    </row>
    <row r="58" spans="1:16" x14ac:dyDescent="0.3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0.65534808438197745</v>
      </c>
      <c r="K58" s="177">
        <f>SUMPRODUCT($H21:$H$25, K40:K$44)</f>
        <v>0.34955663201653975</v>
      </c>
      <c r="L58" s="177">
        <f>SUMPRODUCT($H21:$H$25, L40:L$44)</f>
        <v>0.27193216384403934</v>
      </c>
      <c r="M58" s="177">
        <f>SUMPRODUCT($H21:$H$25, M40:M$44)</f>
        <v>8.0681188402365406E-2</v>
      </c>
      <c r="N58" s="74"/>
      <c r="O58" s="73"/>
      <c r="P58" s="42"/>
    </row>
    <row r="59" spans="1:16" x14ac:dyDescent="0.3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0.62215853379990982</v>
      </c>
      <c r="K59" s="177">
        <f>SUMPRODUCT($H22:$H$25, K41:K$44)</f>
        <v>0.31636708143447212</v>
      </c>
      <c r="L59" s="177">
        <f>SUMPRODUCT($H22:$H$25, L41:L$44)</f>
        <v>0.23874261326197169</v>
      </c>
      <c r="M59" s="177">
        <f>SUMPRODUCT($H22:$H$25, M41:M$44)</f>
        <v>4.749163782029775E-2</v>
      </c>
      <c r="N59" s="74"/>
      <c r="O59" s="73"/>
      <c r="P59" s="42"/>
    </row>
    <row r="60" spans="1:16" x14ac:dyDescent="0.3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0.57466689597961196</v>
      </c>
      <c r="K60" s="193">
        <f>SUMPRODUCT($H23:$H$25, K42:K$44)</f>
        <v>0.26887544361417437</v>
      </c>
      <c r="L60" s="193">
        <f>SUMPRODUCT($H23:$H$25, L42:L$44)</f>
        <v>0.19125097544167394</v>
      </c>
      <c r="M60" s="193">
        <f>SUMPRODUCT($H23:$H$25, M42:M$44)</f>
        <v>0</v>
      </c>
      <c r="N60" s="74"/>
      <c r="O60" s="73"/>
      <c r="P60" s="42"/>
    </row>
    <row r="61" spans="1:1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3">
      <c r="A62" s="73"/>
      <c r="B62" s="101"/>
      <c r="C62" s="110" t="s">
        <v>665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3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3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3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3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3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3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3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3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0.7360167610732351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3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3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3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6.0167504097553039E-2</v>
      </c>
      <c r="I74" s="131" t="s">
        <v>314</v>
      </c>
      <c r="J74" s="135"/>
      <c r="K74" s="135"/>
      <c r="L74" s="135"/>
      <c r="M74" s="135"/>
      <c r="N74" s="74"/>
      <c r="O74" s="115" t="s">
        <v>567</v>
      </c>
      <c r="P74" s="42"/>
    </row>
    <row r="75" spans="1:16" x14ac:dyDescent="0.3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3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8.7614850611779146E-3</v>
      </c>
      <c r="I76" s="131" t="s">
        <v>314</v>
      </c>
      <c r="J76" s="135"/>
      <c r="K76" s="135"/>
      <c r="L76" s="135"/>
      <c r="M76" s="135"/>
      <c r="N76" s="74"/>
      <c r="O76" s="115" t="s">
        <v>567</v>
      </c>
      <c r="P76" s="42"/>
    </row>
    <row r="77" spans="1:16" x14ac:dyDescent="0.3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3">
      <c r="A79" s="73"/>
      <c r="B79" s="101"/>
      <c r="C79" s="110" t="s">
        <v>666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3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3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3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3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8.8558403920907053E-2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3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3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3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3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3">
      <c r="A91" s="73"/>
      <c r="B91" s="101"/>
      <c r="C91" s="110" t="s">
        <v>667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3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3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567</v>
      </c>
      <c r="P93" s="42"/>
    </row>
    <row r="94" spans="1:16" x14ac:dyDescent="0.3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0.91144159607909292</v>
      </c>
      <c r="K94" s="180">
        <f t="shared" si="0"/>
        <v>0.87243256479243891</v>
      </c>
      <c r="L94" s="180">
        <f t="shared" si="0"/>
        <v>0.85637254209001024</v>
      </c>
      <c r="M94" s="180">
        <f t="shared" si="0"/>
        <v>0.79179047413938863</v>
      </c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0.7436874171858372</v>
      </c>
      <c r="K95" s="177">
        <f t="shared" si="0"/>
        <v>0.63078446140209732</v>
      </c>
      <c r="L95" s="177">
        <f t="shared" si="0"/>
        <v>0.58430230141883921</v>
      </c>
      <c r="M95" s="177">
        <f t="shared" si="0"/>
        <v>0.39738388479191439</v>
      </c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0.65534808438197745</v>
      </c>
      <c r="K96" s="177">
        <f t="shared" si="0"/>
        <v>0.50353259579936716</v>
      </c>
      <c r="L96" s="177">
        <f t="shared" si="0"/>
        <v>0.44103014155228631</v>
      </c>
      <c r="M96" s="177">
        <f t="shared" si="0"/>
        <v>0.18968941669421061</v>
      </c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0.63092001886108773</v>
      </c>
      <c r="K97" s="177">
        <f t="shared" si="0"/>
        <v>0.46834422826323463</v>
      </c>
      <c r="L97" s="177">
        <f t="shared" si="0"/>
        <v>0.40141175642920307</v>
      </c>
      <c r="M97" s="177">
        <f t="shared" si="0"/>
        <v>0.13225662980321234</v>
      </c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0.57466689597961196</v>
      </c>
      <c r="K98" s="193">
        <f t="shared" si="0"/>
        <v>0.38731220543212447</v>
      </c>
      <c r="L98" s="193">
        <f t="shared" si="0"/>
        <v>0.31017825761659401</v>
      </c>
      <c r="M98" s="193">
        <f t="shared" si="0"/>
        <v>0</v>
      </c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3">
      <c r="A100" s="73"/>
      <c r="B100" s="101"/>
      <c r="C100" s="110" t="s">
        <v>668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3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3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3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567</v>
      </c>
      <c r="P104" s="42"/>
    </row>
    <row r="105" spans="1:16" x14ac:dyDescent="0.3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0.91144159607909292</v>
      </c>
      <c r="K105" s="153">
        <f t="shared" si="1"/>
        <v>0.87243256479243891</v>
      </c>
      <c r="L105" s="153">
        <f t="shared" si="1"/>
        <v>0.85637254209001024</v>
      </c>
      <c r="M105" s="153">
        <f t="shared" si="1"/>
        <v>0.79179047413938863</v>
      </c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0.7436874171858372</v>
      </c>
      <c r="K106" s="154">
        <f t="shared" si="1"/>
        <v>0.63078446140209732</v>
      </c>
      <c r="L106" s="154">
        <f t="shared" si="1"/>
        <v>0.58430230141883921</v>
      </c>
      <c r="M106" s="154">
        <f t="shared" si="1"/>
        <v>0.39738388479191439</v>
      </c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0.65534808438197745</v>
      </c>
      <c r="K107" s="154">
        <f t="shared" si="1"/>
        <v>0.50353259579936716</v>
      </c>
      <c r="L107" s="154">
        <f t="shared" si="1"/>
        <v>0.44103014155228631</v>
      </c>
      <c r="M107" s="154">
        <f t="shared" si="1"/>
        <v>0.18968941669421061</v>
      </c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0.63092001886108773</v>
      </c>
      <c r="K108" s="154">
        <f t="shared" si="1"/>
        <v>0.46834422826323463</v>
      </c>
      <c r="L108" s="154">
        <f t="shared" si="1"/>
        <v>0.40141175642920307</v>
      </c>
      <c r="M108" s="154">
        <f t="shared" si="1"/>
        <v>0.13225662980321234</v>
      </c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0.57466689597961196</v>
      </c>
      <c r="K109" s="192">
        <f t="shared" si="1"/>
        <v>0.38731220543212447</v>
      </c>
      <c r="L109" s="192">
        <f t="shared" si="1"/>
        <v>0.31017825761659401</v>
      </c>
      <c r="M109" s="192">
        <f t="shared" si="1"/>
        <v>0</v>
      </c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3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3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3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3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3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3">
      <c r="A15" s="73"/>
      <c r="B15" s="73"/>
      <c r="C15" s="110" t="s">
        <v>722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3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3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3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0.15171423740799864</v>
      </c>
      <c r="I18" s="74"/>
      <c r="J18" s="73"/>
      <c r="K18" s="42"/>
    </row>
    <row r="19" spans="1:11" x14ac:dyDescent="0.3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0.16360689177460869</v>
      </c>
      <c r="I19" s="74"/>
      <c r="J19" s="73"/>
      <c r="K19" s="42"/>
    </row>
    <row r="20" spans="1:11" x14ac:dyDescent="0.3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8.0590851047791678E-2</v>
      </c>
      <c r="I20" s="74"/>
      <c r="J20" s="73"/>
      <c r="K20" s="42"/>
    </row>
    <row r="21" spans="1:11" x14ac:dyDescent="0.3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0.20030809697493912</v>
      </c>
      <c r="I21" s="74"/>
      <c r="J21" s="73"/>
      <c r="K21" s="42"/>
    </row>
    <row r="22" spans="1:11" x14ac:dyDescent="0.3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3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3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3">
      <c r="A25" s="73"/>
      <c r="B25" s="73"/>
      <c r="C25" s="110" t="s">
        <v>723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3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3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0.88846415835843551</v>
      </c>
      <c r="I27" s="74"/>
      <c r="J27" s="73"/>
      <c r="K27" s="42"/>
    </row>
    <row r="28" spans="1:11" x14ac:dyDescent="0.3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0.12413934001515843</v>
      </c>
      <c r="I28" s="74"/>
      <c r="J28" s="73"/>
      <c r="K28" s="42"/>
    </row>
    <row r="29" spans="1:11" x14ac:dyDescent="0.3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0.87609548241203117</v>
      </c>
      <c r="I30" s="74"/>
      <c r="J30" s="73"/>
      <c r="K30" s="42"/>
    </row>
    <row r="31" spans="1:11" x14ac:dyDescent="0.3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0.60974231359265363</v>
      </c>
      <c r="I31" s="74"/>
      <c r="J31" s="73"/>
      <c r="K31" s="42"/>
    </row>
    <row r="32" spans="1:11" x14ac:dyDescent="0.3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3">
      <c r="A33" s="73"/>
      <c r="B33" s="73"/>
      <c r="C33" s="110" t="s">
        <v>721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3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3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3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0.30293723135106143</v>
      </c>
      <c r="I36" s="132" t="s">
        <v>314</v>
      </c>
      <c r="J36" s="115" t="s">
        <v>589</v>
      </c>
      <c r="K36" s="42"/>
    </row>
    <row r="37" spans="1:11" x14ac:dyDescent="0.3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0.440304373771363</v>
      </c>
      <c r="I37" s="132" t="s">
        <v>314</v>
      </c>
      <c r="J37" s="115" t="s">
        <v>590</v>
      </c>
      <c r="K37" s="42"/>
    </row>
    <row r="38" spans="1:11" x14ac:dyDescent="0.3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0.18254286778201062</v>
      </c>
      <c r="I38" s="132" t="s">
        <v>314</v>
      </c>
      <c r="J38" s="115" t="s">
        <v>591</v>
      </c>
      <c r="K38" s="42"/>
    </row>
    <row r="39" spans="1:11" x14ac:dyDescent="0.3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7.3486631232804786E-2</v>
      </c>
      <c r="I39" s="132" t="s">
        <v>314</v>
      </c>
      <c r="J39" s="115" t="s">
        <v>592</v>
      </c>
      <c r="K39" s="42"/>
    </row>
    <row r="40" spans="1:11" x14ac:dyDescent="0.3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3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3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3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3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3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3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675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3">
      <c r="A15" s="73"/>
      <c r="B15" s="101"/>
      <c r="C15" s="110" t="s">
        <v>635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3">
      <c r="A17" s="73"/>
      <c r="B17" s="73"/>
      <c r="C17" s="109"/>
      <c r="D17" s="109" t="s">
        <v>726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3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3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3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0.30293723135106143</v>
      </c>
      <c r="I20" s="74"/>
      <c r="J20" s="73"/>
      <c r="K20" s="42"/>
    </row>
    <row r="21" spans="1:11" x14ac:dyDescent="0.3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0.440304373771363</v>
      </c>
      <c r="I21" s="74"/>
      <c r="J21" s="73"/>
      <c r="K21" s="42"/>
    </row>
    <row r="22" spans="1:11" x14ac:dyDescent="0.3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0.18254286778201062</v>
      </c>
      <c r="I22" s="74"/>
      <c r="J22" s="73"/>
      <c r="K22" s="42"/>
    </row>
    <row r="23" spans="1:11" x14ac:dyDescent="0.3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7.3486631232804786E-2</v>
      </c>
      <c r="I23" s="74"/>
      <c r="J23" s="73"/>
      <c r="K23" s="42"/>
    </row>
    <row r="24" spans="1:11" x14ac:dyDescent="0.3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3">
      <c r="A25" s="73"/>
      <c r="B25" s="101"/>
      <c r="C25" s="110" t="s">
        <v>636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3">
      <c r="A27" s="73"/>
      <c r="B27" s="73"/>
      <c r="C27" s="109"/>
      <c r="D27" s="109" t="s">
        <v>608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3">
      <c r="A28" s="73"/>
      <c r="B28" s="73"/>
      <c r="C28" s="109"/>
      <c r="D28" s="109" t="s">
        <v>707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3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3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0.91144159607909292</v>
      </c>
      <c r="I31" s="74"/>
      <c r="J31" s="73"/>
      <c r="K31" s="42"/>
    </row>
    <row r="32" spans="1:11" x14ac:dyDescent="0.3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0.87243256479243891</v>
      </c>
      <c r="I32" s="74"/>
      <c r="J32" s="73"/>
      <c r="K32" s="42"/>
    </row>
    <row r="33" spans="1:11" x14ac:dyDescent="0.3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0.85637254209001024</v>
      </c>
      <c r="I33" s="74"/>
      <c r="J33" s="73"/>
      <c r="K33" s="42"/>
    </row>
    <row r="34" spans="1:11" x14ac:dyDescent="0.3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0.79179047413938863</v>
      </c>
      <c r="I34" s="74"/>
      <c r="J34" s="73"/>
      <c r="K34" s="42"/>
    </row>
    <row r="35" spans="1:11" x14ac:dyDescent="0.3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3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3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0.7436874171858372</v>
      </c>
      <c r="I37" s="74"/>
      <c r="J37" s="73"/>
      <c r="K37" s="42"/>
    </row>
    <row r="38" spans="1:11" x14ac:dyDescent="0.3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0.63078446140209732</v>
      </c>
      <c r="I38" s="74"/>
      <c r="J38" s="73"/>
      <c r="K38" s="42"/>
    </row>
    <row r="39" spans="1:11" x14ac:dyDescent="0.3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0.58430230141883921</v>
      </c>
      <c r="I39" s="74"/>
      <c r="J39" s="73"/>
      <c r="K39" s="42"/>
    </row>
    <row r="40" spans="1:11" x14ac:dyDescent="0.3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0.39738388479191439</v>
      </c>
      <c r="I40" s="74"/>
      <c r="J40" s="73"/>
      <c r="K40" s="42"/>
    </row>
    <row r="41" spans="1:11" x14ac:dyDescent="0.3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3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3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0.65534808438197745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0.50353259579936716</v>
      </c>
      <c r="I44" s="74"/>
      <c r="J44" s="73"/>
      <c r="K44" s="42"/>
    </row>
    <row r="45" spans="1:11" x14ac:dyDescent="0.3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0.44103014155228631</v>
      </c>
      <c r="I45" s="74"/>
      <c r="J45" s="73"/>
      <c r="K45" s="42"/>
    </row>
    <row r="46" spans="1:11" x14ac:dyDescent="0.3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0.18968941669421061</v>
      </c>
      <c r="I46" s="74"/>
      <c r="J46" s="73"/>
      <c r="K46" s="42"/>
    </row>
    <row r="47" spans="1:11" x14ac:dyDescent="0.3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3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3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0.63092001886108773</v>
      </c>
      <c r="I49" s="74"/>
      <c r="J49" s="73"/>
      <c r="K49" s="42"/>
    </row>
    <row r="50" spans="1:11" x14ac:dyDescent="0.3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0.46834422826323463</v>
      </c>
      <c r="I50" s="74"/>
      <c r="J50" s="73"/>
      <c r="K50" s="42"/>
    </row>
    <row r="51" spans="1:11" x14ac:dyDescent="0.3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0.40141175642920307</v>
      </c>
      <c r="I51" s="74"/>
      <c r="J51" s="73"/>
      <c r="K51" s="42"/>
    </row>
    <row r="52" spans="1:11" x14ac:dyDescent="0.3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0.13225662980321234</v>
      </c>
      <c r="I52" s="74"/>
      <c r="J52" s="73"/>
      <c r="K52" s="42"/>
    </row>
    <row r="53" spans="1:11" x14ac:dyDescent="0.3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3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3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0.57466689597961196</v>
      </c>
      <c r="I55" s="74"/>
      <c r="J55" s="73"/>
      <c r="K55" s="42"/>
    </row>
    <row r="56" spans="1:11" x14ac:dyDescent="0.3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0.38731220543212447</v>
      </c>
      <c r="I56" s="74"/>
      <c r="J56" s="73"/>
      <c r="K56" s="42"/>
    </row>
    <row r="57" spans="1:11" x14ac:dyDescent="0.3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0.31017825761659401</v>
      </c>
      <c r="I57" s="74"/>
      <c r="J57" s="73"/>
      <c r="K57" s="42"/>
    </row>
    <row r="58" spans="1:11" x14ac:dyDescent="0.3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3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0.77734375" customWidth="1"/>
    <col min="7" max="7" width="22.77734375" customWidth="1"/>
    <col min="8" max="8" width="24.21875" customWidth="1"/>
    <col min="9" max="9" width="30.77734375" customWidth="1"/>
    <col min="10" max="10" width="20.77734375" style="1" customWidth="1"/>
    <col min="11" max="11" width="10.77734375" customWidth="1"/>
    <col min="12" max="12" width="82.77734375" customWidth="1"/>
    <col min="13" max="13" width="2.77734375" customWidth="1"/>
    <col min="14" max="16384" width="9.21875" hidden="1"/>
  </cols>
  <sheetData>
    <row r="1" spans="1:13" s="3" customFormat="1" x14ac:dyDescent="0.3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3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3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44141</v>
      </c>
      <c r="I7" s="75"/>
      <c r="J7" s="75"/>
      <c r="K7" s="75"/>
      <c r="L7" s="75"/>
      <c r="M7" s="42"/>
    </row>
    <row r="8" spans="1:13" x14ac:dyDescent="0.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3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3">
      <c r="A11" s="75"/>
      <c r="B11" s="75"/>
      <c r="C11" s="75"/>
      <c r="D11" s="75"/>
      <c r="E11" s="75"/>
      <c r="F11" s="75" t="s">
        <v>754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3">
      <c r="A13" s="75"/>
      <c r="B13" s="75"/>
      <c r="C13" s="75"/>
      <c r="D13" s="75"/>
      <c r="E13" s="75"/>
      <c r="F13" s="75" t="s">
        <v>613</v>
      </c>
      <c r="G13" s="42"/>
      <c r="H13" s="81" t="str">
        <f>LOOKUP(2,1/(I20:I29&lt;&gt;""),I20:I29)</f>
        <v>01 April 2022 Charging Methodologies Pre-Release – October 2020 (Schedules 16, 17, 18, 20 and 29) DCP 361</v>
      </c>
      <c r="I13" s="78"/>
      <c r="J13" s="78"/>
      <c r="K13" s="75"/>
      <c r="L13" s="75"/>
      <c r="M13" s="42"/>
    </row>
    <row r="14" spans="1:13" s="1" customFormat="1" x14ac:dyDescent="0.3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3">
      <c r="A15" s="75"/>
      <c r="B15" s="75"/>
      <c r="C15" s="75"/>
      <c r="D15" s="75"/>
      <c r="E15" s="75"/>
      <c r="F15" s="82" t="s">
        <v>614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756</v>
      </c>
      <c r="I19" s="85" t="s">
        <v>610</v>
      </c>
      <c r="J19" s="85" t="s">
        <v>611</v>
      </c>
      <c r="K19" s="85" t="s">
        <v>17</v>
      </c>
      <c r="L19" s="85" t="s">
        <v>18</v>
      </c>
      <c r="M19" s="42"/>
    </row>
    <row r="20" spans="1:13" ht="28.8" x14ac:dyDescent="0.3">
      <c r="A20" s="75"/>
      <c r="B20" s="75"/>
      <c r="C20" s="75"/>
      <c r="D20" s="75"/>
      <c r="E20" s="75"/>
      <c r="F20" s="18">
        <v>43250</v>
      </c>
      <c r="G20" s="18" t="s">
        <v>728</v>
      </c>
      <c r="H20" s="22">
        <v>1</v>
      </c>
      <c r="I20" s="18" t="s">
        <v>430</v>
      </c>
      <c r="J20" s="18" t="s">
        <v>729</v>
      </c>
      <c r="K20" s="18" t="s">
        <v>566</v>
      </c>
      <c r="L20" s="18" t="s">
        <v>513</v>
      </c>
      <c r="M20" s="42"/>
    </row>
    <row r="21" spans="1:13" x14ac:dyDescent="0.3">
      <c r="A21" s="75"/>
      <c r="B21" s="75"/>
      <c r="C21" s="75"/>
      <c r="D21" s="75"/>
      <c r="E21" s="75"/>
      <c r="F21" s="18">
        <v>43301</v>
      </c>
      <c r="G21" s="18" t="s">
        <v>728</v>
      </c>
      <c r="H21" s="22">
        <v>2</v>
      </c>
      <c r="I21" s="18" t="s">
        <v>738</v>
      </c>
      <c r="J21" s="18" t="s">
        <v>729</v>
      </c>
      <c r="K21" s="18" t="s">
        <v>566</v>
      </c>
      <c r="L21" s="18" t="s">
        <v>739</v>
      </c>
      <c r="M21" s="42"/>
    </row>
    <row r="22" spans="1:13" s="1" customFormat="1" ht="28.8" x14ac:dyDescent="0.3">
      <c r="A22" s="75"/>
      <c r="B22" s="75"/>
      <c r="C22" s="75"/>
      <c r="D22" s="75"/>
      <c r="E22" s="75"/>
      <c r="F22" s="18">
        <v>43341</v>
      </c>
      <c r="G22" s="222" t="s">
        <v>728</v>
      </c>
      <c r="H22" s="22">
        <v>3</v>
      </c>
      <c r="I22" s="222" t="s">
        <v>747</v>
      </c>
      <c r="J22" s="222" t="s">
        <v>729</v>
      </c>
      <c r="K22" s="222" t="s">
        <v>566</v>
      </c>
      <c r="L22" s="222" t="s">
        <v>758</v>
      </c>
      <c r="M22" s="42"/>
    </row>
    <row r="23" spans="1:13" ht="43.2" x14ac:dyDescent="0.3">
      <c r="A23" s="75"/>
      <c r="B23" s="75"/>
      <c r="C23" s="75"/>
      <c r="D23" s="75"/>
      <c r="E23" s="75"/>
      <c r="F23" s="18">
        <v>43389</v>
      </c>
      <c r="G23" s="18" t="s">
        <v>753</v>
      </c>
      <c r="H23" s="22">
        <v>3</v>
      </c>
      <c r="I23" s="222" t="s">
        <v>755</v>
      </c>
      <c r="J23" s="222" t="s">
        <v>729</v>
      </c>
      <c r="K23" s="222" t="s">
        <v>566</v>
      </c>
      <c r="L23" s="222" t="s">
        <v>757</v>
      </c>
      <c r="M23" s="42"/>
    </row>
    <row r="24" spans="1:13" ht="57.6" x14ac:dyDescent="0.3">
      <c r="A24" s="75"/>
      <c r="B24" s="75"/>
      <c r="C24" s="75"/>
      <c r="D24" s="75"/>
      <c r="E24" s="75"/>
      <c r="F24" s="18">
        <v>43777</v>
      </c>
      <c r="G24" s="18" t="s">
        <v>753</v>
      </c>
      <c r="H24" s="22">
        <v>4</v>
      </c>
      <c r="I24" s="18" t="s">
        <v>760</v>
      </c>
      <c r="J24" s="222" t="s">
        <v>729</v>
      </c>
      <c r="K24" s="222" t="s">
        <v>566</v>
      </c>
      <c r="L24" s="222" t="s">
        <v>757</v>
      </c>
      <c r="M24" s="42"/>
    </row>
    <row r="25" spans="1:13" ht="57.6" x14ac:dyDescent="0.3">
      <c r="A25" s="75"/>
      <c r="B25" s="75"/>
      <c r="C25" s="75"/>
      <c r="D25" s="75"/>
      <c r="E25" s="75"/>
      <c r="F25" s="18">
        <v>44141</v>
      </c>
      <c r="G25" s="18" t="s">
        <v>753</v>
      </c>
      <c r="H25" s="22">
        <v>4</v>
      </c>
      <c r="I25" s="18" t="s">
        <v>769</v>
      </c>
      <c r="J25" s="222" t="s">
        <v>729</v>
      </c>
      <c r="K25" s="222" t="s">
        <v>566</v>
      </c>
      <c r="L25" s="222" t="s">
        <v>770</v>
      </c>
      <c r="M25" s="42"/>
    </row>
    <row r="26" spans="1:13" x14ac:dyDescent="0.3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3">
      <c r="A42" s="42"/>
      <c r="B42" s="42"/>
      <c r="C42" s="42"/>
      <c r="D42" s="42"/>
      <c r="E42" s="42"/>
      <c r="F42" s="91" t="s">
        <v>612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3">
      <c r="A48" s="42"/>
      <c r="B48" s="42"/>
      <c r="C48" s="42"/>
      <c r="D48" s="42"/>
      <c r="E48" s="42"/>
      <c r="F48" s="20" t="s">
        <v>609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3">
      <c r="A49" s="42"/>
      <c r="B49" s="42"/>
      <c r="C49" s="42"/>
      <c r="D49" s="42"/>
      <c r="E49" s="42"/>
      <c r="F49" s="20" t="s">
        <v>728</v>
      </c>
      <c r="G49" s="42"/>
      <c r="H49" s="42"/>
      <c r="I49" s="42"/>
      <c r="J49" s="42"/>
      <c r="K49" s="42"/>
      <c r="L49" s="42"/>
      <c r="M49" s="42"/>
    </row>
    <row r="50" spans="1:13" s="1" customFormat="1" ht="28.8" x14ac:dyDescent="0.3">
      <c r="A50" s="42"/>
      <c r="B50" s="42"/>
      <c r="C50" s="42"/>
      <c r="D50" s="42"/>
      <c r="E50" s="42"/>
      <c r="F50" s="225" t="s">
        <v>753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3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3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3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3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3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3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73.77734375" customWidth="1"/>
    <col min="7" max="7" width="2.77734375" customWidth="1"/>
    <col min="8" max="8" width="9.21875" hidden="1" customWidth="1"/>
    <col min="9" max="9" width="0" hidden="1" customWidth="1"/>
    <col min="10" max="16384" width="9.21875" hidden="1"/>
  </cols>
  <sheetData>
    <row r="1" spans="1:9" s="3" customFormat="1" x14ac:dyDescent="0.3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3">
      <c r="A2" s="94" t="str">
        <f>Cover!D21&amp;" - "&amp;Cover!D23</f>
        <v>[Enter DNO name]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95"/>
      <c r="C3" s="95"/>
      <c r="D3" s="95"/>
      <c r="E3" s="95"/>
      <c r="F3" s="95"/>
      <c r="G3" s="95"/>
      <c r="H3" s="95"/>
      <c r="I3" s="95"/>
    </row>
    <row r="4" spans="1:9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3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3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3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3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3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3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3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3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3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3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3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3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3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3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3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3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3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3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3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3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3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3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3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3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3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4.44140625" bestFit="1" customWidth="1"/>
    <col min="7" max="7" width="99.77734375" bestFit="1" customWidth="1"/>
    <col min="8" max="8" width="2.77734375" customWidth="1"/>
    <col min="9" max="16384" width="9.21875" hidden="1"/>
  </cols>
  <sheetData>
    <row r="1" spans="1:8" s="3" customFormat="1" x14ac:dyDescent="0.3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3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</row>
    <row r="5" spans="1:8" x14ac:dyDescent="0.3">
      <c r="B5" s="2" t="s">
        <v>7</v>
      </c>
      <c r="C5" s="2"/>
      <c r="D5" s="2"/>
      <c r="E5" s="2"/>
      <c r="F5" s="2"/>
      <c r="G5" s="2"/>
    </row>
    <row r="7" spans="1:8" x14ac:dyDescent="0.3">
      <c r="C7" s="5" t="s">
        <v>676</v>
      </c>
    </row>
    <row r="8" spans="1:8" x14ac:dyDescent="0.3">
      <c r="C8" s="5" t="s">
        <v>677</v>
      </c>
    </row>
    <row r="10" spans="1:8" x14ac:dyDescent="0.3">
      <c r="B10" s="2" t="s">
        <v>669</v>
      </c>
      <c r="C10" s="2"/>
      <c r="D10" s="2"/>
      <c r="E10" s="2"/>
      <c r="F10" s="2"/>
      <c r="G10" s="2"/>
    </row>
    <row r="12" spans="1:8" x14ac:dyDescent="0.3">
      <c r="C12" s="5" t="s">
        <v>484</v>
      </c>
    </row>
    <row r="14" spans="1:8" ht="15" thickBot="1" x14ac:dyDescent="0.35">
      <c r="F14" s="6" t="s">
        <v>342</v>
      </c>
      <c r="G14" s="15" t="s">
        <v>343</v>
      </c>
    </row>
    <row r="15" spans="1:8" ht="15.6" thickTop="1" thickBot="1" x14ac:dyDescent="0.35">
      <c r="F15" s="8" t="s">
        <v>306</v>
      </c>
    </row>
    <row r="16" spans="1:8" ht="15" thickTop="1" x14ac:dyDescent="0.3">
      <c r="F16" s="8" t="s">
        <v>307</v>
      </c>
      <c r="G16" s="7" t="str">
        <f>'Version control'!$B$5</f>
        <v>Model version</v>
      </c>
    </row>
    <row r="17" spans="6:7" x14ac:dyDescent="0.3">
      <c r="F17" s="9" t="s">
        <v>483</v>
      </c>
      <c r="G17" s="7" t="str">
        <f>'Version control'!$B$17</f>
        <v>Version log</v>
      </c>
    </row>
    <row r="18" spans="6:7" x14ac:dyDescent="0.3">
      <c r="F18" s="9" t="s">
        <v>483</v>
      </c>
      <c r="G18" s="7" t="str">
        <f>'Version control'!$B$31</f>
        <v>Model checks</v>
      </c>
    </row>
    <row r="19" spans="6:7" ht="15" thickBot="1" x14ac:dyDescent="0.35">
      <c r="F19" s="9" t="s">
        <v>483</v>
      </c>
      <c r="G19" s="7" t="str">
        <f>'Version control'!$B$44</f>
        <v>Version log lists</v>
      </c>
    </row>
    <row r="20" spans="6:7" ht="15.6" thickTop="1" thickBot="1" x14ac:dyDescent="0.35">
      <c r="F20" s="8" t="s">
        <v>308</v>
      </c>
      <c r="G20" s="7" t="str">
        <f>'Model map'!$B$5</f>
        <v>Map</v>
      </c>
    </row>
    <row r="21" spans="6:7" ht="15" thickTop="1" x14ac:dyDescent="0.3">
      <c r="F21" s="14" t="s">
        <v>309</v>
      </c>
      <c r="G21" s="7" t="str">
        <f>'Fixed inputs'!$B$11</f>
        <v>Universal values</v>
      </c>
    </row>
    <row r="22" spans="6:7" ht="15" thickBot="1" x14ac:dyDescent="0.35">
      <c r="F22" s="16" t="s">
        <v>483</v>
      </c>
      <c r="G22" s="7" t="str">
        <f>'Fixed inputs'!$B$19</f>
        <v>Inputs from DCUSA text</v>
      </c>
    </row>
    <row r="23" spans="6:7" ht="15" thickTop="1" x14ac:dyDescent="0.3">
      <c r="F23" s="14" t="s">
        <v>310</v>
      </c>
      <c r="G23" s="7" t="str">
        <f>'DNO inputs'!$B$11</f>
        <v>Nominated Calculation Agent inputs</v>
      </c>
    </row>
    <row r="24" spans="6:7" x14ac:dyDescent="0.3">
      <c r="F24" s="16" t="s">
        <v>483</v>
      </c>
      <c r="G24" s="7" t="str">
        <f>'DNO inputs'!$B$28</f>
        <v>Inputs from other charging models</v>
      </c>
    </row>
    <row r="25" spans="6:7" ht="15" thickBot="1" x14ac:dyDescent="0.35">
      <c r="F25" s="16" t="s">
        <v>483</v>
      </c>
      <c r="G25" s="7" t="str">
        <f>'DNO inputs'!$B$51</f>
        <v>Other DNO-specific inputs</v>
      </c>
    </row>
    <row r="26" spans="6:7" ht="15" thickTop="1" x14ac:dyDescent="0.3">
      <c r="F26" s="12" t="s">
        <v>22</v>
      </c>
      <c r="G26" s="7" t="str">
        <f>MEAV!$B$13</f>
        <v>MEAV</v>
      </c>
    </row>
    <row r="27" spans="6:7" ht="15" thickBot="1" x14ac:dyDescent="0.35">
      <c r="F27" s="13" t="s">
        <v>483</v>
      </c>
      <c r="G27" s="7" t="str">
        <f>MEAV!$B$99</f>
        <v>Adjusted MEAV</v>
      </c>
    </row>
    <row r="28" spans="6:7" ht="15" thickTop="1" x14ac:dyDescent="0.3">
      <c r="F28" s="12" t="s">
        <v>23</v>
      </c>
      <c r="G28" s="7" t="str">
        <f>Expenditure!$B$12</f>
        <v>Expenditure allocated based on RRP</v>
      </c>
    </row>
    <row r="29" spans="6:7" x14ac:dyDescent="0.3">
      <c r="F29" s="13" t="s">
        <v>483</v>
      </c>
      <c r="G29" s="7" t="str">
        <f>Expenditure!$B$53</f>
        <v>Expenditure allocated based on MEAV</v>
      </c>
    </row>
    <row r="30" spans="6:7" x14ac:dyDescent="0.3">
      <c r="F30" s="13" t="s">
        <v>483</v>
      </c>
      <c r="G30" s="7" t="str">
        <f>Expenditure!$B$103</f>
        <v>Allocation to LV Services</v>
      </c>
    </row>
    <row r="31" spans="6:7" ht="15" thickBot="1" x14ac:dyDescent="0.35">
      <c r="F31" s="13" t="s">
        <v>483</v>
      </c>
      <c r="G31" s="7" t="str">
        <f>Expenditure!$B$121</f>
        <v>Total expenditure allocated</v>
      </c>
    </row>
    <row r="32" spans="6:7" ht="15.6" thickTop="1" thickBot="1" x14ac:dyDescent="0.35">
      <c r="F32" s="12" t="s">
        <v>311</v>
      </c>
      <c r="G32" s="7" t="str">
        <f>Expensed!$B$13</f>
        <v>Expensed proportions</v>
      </c>
    </row>
    <row r="33" spans="2:7" ht="15.6" thickTop="1" thickBot="1" x14ac:dyDescent="0.35">
      <c r="F33" s="12" t="s">
        <v>24</v>
      </c>
      <c r="G33" s="7" t="str">
        <f>Capitalised!$B$13</f>
        <v>Capitalised proportions</v>
      </c>
    </row>
    <row r="34" spans="2:7" ht="15" thickTop="1" x14ac:dyDescent="0.3">
      <c r="F34" s="12" t="s">
        <v>25</v>
      </c>
      <c r="G34" s="7" t="str">
        <f>'Rev allocation'!$B$12</f>
        <v>Shares of allowed revenue by network level</v>
      </c>
    </row>
    <row r="35" spans="2:7" x14ac:dyDescent="0.3">
      <c r="F35" s="13" t="s">
        <v>483</v>
      </c>
      <c r="G35" s="7" t="str">
        <f>'Rev allocation'!$B$51</f>
        <v>Revenue by network level</v>
      </c>
    </row>
    <row r="36" spans="2:7" x14ac:dyDescent="0.3">
      <c r="F36" s="13" t="s">
        <v>483</v>
      </c>
      <c r="G36" s="7" t="str">
        <f>'Rev allocation'!$B$86</f>
        <v>Units flowing</v>
      </c>
    </row>
    <row r="37" spans="2:7" ht="15" thickBot="1" x14ac:dyDescent="0.35">
      <c r="F37" s="13" t="s">
        <v>483</v>
      </c>
      <c r="G37" s="7" t="str">
        <f>'Rev allocation'!$B$122</f>
        <v>Revenue per unit</v>
      </c>
    </row>
    <row r="38" spans="2:7" ht="15.6" thickTop="1" thickBot="1" x14ac:dyDescent="0.35">
      <c r="F38" s="12" t="s">
        <v>312</v>
      </c>
      <c r="G38" s="7" t="str">
        <f>Direct!$B$13</f>
        <v>Direct proportions</v>
      </c>
    </row>
    <row r="39" spans="2:7" ht="15" thickTop="1" x14ac:dyDescent="0.3">
      <c r="F39" s="12" t="s">
        <v>313</v>
      </c>
      <c r="G39" s="7" t="str">
        <f>'EDCM discounts'!$B$11</f>
        <v>Allocation percentages</v>
      </c>
    </row>
    <row r="40" spans="2:7" x14ac:dyDescent="0.3">
      <c r="F40" s="13" t="s">
        <v>483</v>
      </c>
      <c r="G40" s="7" t="str">
        <f>'EDCM discounts'!$B$27</f>
        <v>EDCM user discount components</v>
      </c>
    </row>
    <row r="41" spans="2:7" ht="15" thickBot="1" x14ac:dyDescent="0.35">
      <c r="F41" s="13" t="s">
        <v>483</v>
      </c>
      <c r="G41" s="7" t="str">
        <f>'EDCM discounts'!$B$87</f>
        <v>EDCM user discounts</v>
      </c>
    </row>
    <row r="42" spans="2:7" ht="15.6" thickTop="1" thickBot="1" x14ac:dyDescent="0.35">
      <c r="F42" s="12" t="s">
        <v>26</v>
      </c>
      <c r="G42" s="7" t="str">
        <f>'CDCM discounts'!$B$11</f>
        <v>CDCM user discounts</v>
      </c>
    </row>
    <row r="43" spans="2:7" ht="15" thickTop="1" x14ac:dyDescent="0.3">
      <c r="F43" s="10" t="s">
        <v>512</v>
      </c>
      <c r="G43" s="7" t="str">
        <f>'Output to other models'!$B$11</f>
        <v>DCUSA text outputs</v>
      </c>
    </row>
    <row r="45" spans="2:7" x14ac:dyDescent="0.3">
      <c r="B45" s="2" t="s">
        <v>670</v>
      </c>
      <c r="C45" s="2"/>
      <c r="D45" s="2"/>
      <c r="E45" s="2"/>
      <c r="F45" s="2"/>
      <c r="G45" s="2"/>
    </row>
    <row r="47" spans="2:7" x14ac:dyDescent="0.3">
      <c r="C47" s="5" t="s">
        <v>678</v>
      </c>
    </row>
    <row r="49" spans="6:7" ht="15" thickBot="1" x14ac:dyDescent="0.35">
      <c r="F49" s="6" t="s">
        <v>342</v>
      </c>
      <c r="G49" s="15" t="s">
        <v>343</v>
      </c>
    </row>
    <row r="50" spans="6:7" ht="15" thickTop="1" x14ac:dyDescent="0.3">
      <c r="F50" s="14" t="s">
        <v>309</v>
      </c>
      <c r="G50" s="7" t="str">
        <f>'Fixed inputs'!$C$15</f>
        <v>Input 401-A: Universal values</v>
      </c>
    </row>
    <row r="51" spans="6:7" x14ac:dyDescent="0.3">
      <c r="F51" s="16" t="s">
        <v>483</v>
      </c>
      <c r="G51" s="7" t="str">
        <f>'Fixed inputs'!$C$23</f>
        <v>Input 401-B: EDCM discount cap</v>
      </c>
    </row>
    <row r="52" spans="6:7" x14ac:dyDescent="0.3">
      <c r="F52" s="16" t="s">
        <v>483</v>
      </c>
      <c r="G52" s="7" t="str">
        <f>'Fixed inputs'!$C$29</f>
        <v>Input 401-C: Network length splits for EDCM</v>
      </c>
    </row>
    <row r="53" spans="6:7" x14ac:dyDescent="0.3">
      <c r="F53" s="16" t="s">
        <v>483</v>
      </c>
      <c r="G53" s="7" t="str">
        <f>'Fixed inputs'!$C$37</f>
        <v>Input 401-D: Allocation rules allocation key</v>
      </c>
    </row>
    <row r="54" spans="6:7" x14ac:dyDescent="0.3">
      <c r="F54" s="16" t="s">
        <v>483</v>
      </c>
      <c r="G54" s="7" t="str">
        <f>'Fixed inputs'!$C$89</f>
        <v>Input 401-E: Allocation rules percentage capitalised</v>
      </c>
    </row>
    <row r="55" spans="6:7" x14ac:dyDescent="0.3">
      <c r="F55" s="16" t="s">
        <v>483</v>
      </c>
      <c r="G55" s="7" t="str">
        <f>'Fixed inputs'!$C$130</f>
        <v>Input 401-F: Allocation rules direct cost indicator</v>
      </c>
    </row>
    <row r="56" spans="6:7" x14ac:dyDescent="0.3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3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3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3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" thickBot="1" x14ac:dyDescent="0.35">
      <c r="F61" s="16"/>
      <c r="G61" s="7" t="str">
        <f>'Fixed inputs'!C405</f>
        <v>Input 401-L: Decimal places for error checks</v>
      </c>
    </row>
    <row r="62" spans="6:7" ht="15" thickTop="1" x14ac:dyDescent="0.3">
      <c r="F62" s="14" t="s">
        <v>310</v>
      </c>
      <c r="G62" s="7" t="str">
        <f>'DNO inputs'!$C$15</f>
        <v>Input 402-A: LV mains split</v>
      </c>
    </row>
    <row r="63" spans="6:7" x14ac:dyDescent="0.3">
      <c r="F63" s="16" t="s">
        <v>483</v>
      </c>
      <c r="G63" s="7" t="str">
        <f>'DNO inputs'!$C$21</f>
        <v>Input 402-B: HV split</v>
      </c>
    </row>
    <row r="64" spans="6:7" x14ac:dyDescent="0.3">
      <c r="F64" s="16" t="s">
        <v>483</v>
      </c>
      <c r="G64" s="7" t="str">
        <f>'DNO inputs'!$C$32</f>
        <v>Input 402-C: CDCM notional asset values</v>
      </c>
    </row>
    <row r="65" spans="6:7" x14ac:dyDescent="0.3">
      <c r="F65" s="16" t="s">
        <v>483</v>
      </c>
      <c r="G65" s="7" t="str">
        <f>'DNO inputs'!$C$44</f>
        <v>Input 402-D: EDCM notional asset value</v>
      </c>
    </row>
    <row r="66" spans="6:7" x14ac:dyDescent="0.3">
      <c r="F66" s="16" t="s">
        <v>483</v>
      </c>
      <c r="G66" s="7" t="str">
        <f>'DNO inputs'!$C$55</f>
        <v>Input 402-E: MEAV asset count</v>
      </c>
    </row>
    <row r="67" spans="6:7" x14ac:dyDescent="0.3">
      <c r="F67" s="16" t="s">
        <v>483</v>
      </c>
      <c r="G67" s="7" t="str">
        <f>'DNO inputs'!$C$147</f>
        <v>Input 402-F: MEAV per unit</v>
      </c>
    </row>
    <row r="68" spans="6:7" x14ac:dyDescent="0.3">
      <c r="F68" s="16" t="s">
        <v>483</v>
      </c>
      <c r="G68" s="7" t="str">
        <f>'DNO inputs'!$C$238</f>
        <v>Input 402-G: 2007/08 RRP expenditure, by cost category</v>
      </c>
    </row>
    <row r="69" spans="6:7" x14ac:dyDescent="0.3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3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3">
      <c r="F71" s="16" t="s">
        <v>483</v>
      </c>
      <c r="G71" s="7" t="str">
        <f>'DNO inputs'!$C$331</f>
        <v>Input 402-J: Net capex (2005/06 to 2014/15)</v>
      </c>
    </row>
    <row r="72" spans="6:7" x14ac:dyDescent="0.3">
      <c r="F72" s="16" t="s">
        <v>483</v>
      </c>
      <c r="G72" s="7" t="str">
        <f>'DNO inputs'!$C$343</f>
        <v>Input 402-K: LV services share of LV net capex</v>
      </c>
    </row>
    <row r="73" spans="6:7" x14ac:dyDescent="0.3">
      <c r="F73" s="16" t="s">
        <v>483</v>
      </c>
      <c r="G73" s="7" t="str">
        <f>'DNO inputs'!$C$350</f>
        <v>Input 402-L: Price control allowed revenue</v>
      </c>
    </row>
    <row r="74" spans="6:7" x14ac:dyDescent="0.3">
      <c r="F74" s="16" t="s">
        <v>483</v>
      </c>
      <c r="G74" s="7" t="str">
        <f>'DNO inputs'!$C$359</f>
        <v>Input 402-M: 2007/08 total allowed revenue</v>
      </c>
    </row>
    <row r="75" spans="6:7" x14ac:dyDescent="0.3">
      <c r="F75" s="16" t="s">
        <v>483</v>
      </c>
      <c r="G75" s="7" t="str">
        <f>'DNO inputs'!$C$365</f>
        <v>Input 402-N: 2007/08 net incentive revenue</v>
      </c>
    </row>
    <row r="76" spans="6:7" x14ac:dyDescent="0.3">
      <c r="F76" s="16" t="s">
        <v>483</v>
      </c>
      <c r="G76" s="7" t="str">
        <f>'DNO inputs'!$C$371</f>
        <v>Input 402-O: Additional DNO revenue</v>
      </c>
    </row>
    <row r="77" spans="6:7" x14ac:dyDescent="0.3">
      <c r="F77" s="16" t="s">
        <v>483</v>
      </c>
      <c r="G77" s="7" t="str">
        <f>'DNO inputs'!$C$378</f>
        <v>Input 402-P: 2007/08 units distributed, by network level</v>
      </c>
    </row>
    <row r="78" spans="6:7" ht="15" thickBot="1" x14ac:dyDescent="0.35">
      <c r="F78" s="16" t="s">
        <v>483</v>
      </c>
      <c r="G78" s="7" t="str">
        <f>'DNO inputs'!$C$387</f>
        <v>Input 402-Q: 2007/08 network losses</v>
      </c>
    </row>
    <row r="79" spans="6:7" ht="15" thickTop="1" x14ac:dyDescent="0.3">
      <c r="F79" s="12" t="s">
        <v>22</v>
      </c>
      <c r="G79" s="7" t="str">
        <f>MEAV!$C$18</f>
        <v>Section 401-A: MEAV by asset type</v>
      </c>
    </row>
    <row r="80" spans="6:7" x14ac:dyDescent="0.3">
      <c r="F80" s="13" t="s">
        <v>483</v>
      </c>
      <c r="G80" s="7" t="str">
        <f>MEAV!$C$27</f>
        <v>Section 401-B: Mapping of asset types to network levels</v>
      </c>
    </row>
    <row r="81" spans="6:7" x14ac:dyDescent="0.3">
      <c r="F81" s="13" t="s">
        <v>483</v>
      </c>
      <c r="G81" s="7" t="str">
        <f>MEAV!$C$49</f>
        <v>Section 401-C: MEAV shares, by asset type and network level</v>
      </c>
    </row>
    <row r="82" spans="6:7" x14ac:dyDescent="0.3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3">
      <c r="F83" s="13" t="s">
        <v>483</v>
      </c>
      <c r="G83" s="7" t="str">
        <f>MEAV!$C$103</f>
        <v>Section 401-E: EHV reduction ratio</v>
      </c>
    </row>
    <row r="84" spans="6:7" ht="15" thickBot="1" x14ac:dyDescent="0.35">
      <c r="F84" s="13" t="s">
        <v>483</v>
      </c>
      <c r="G84" s="7" t="str">
        <f>MEAV!$C$122</f>
        <v>Section 401-F: Adjusted MEAV</v>
      </c>
    </row>
    <row r="85" spans="6:7" ht="15" thickTop="1" x14ac:dyDescent="0.3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3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3">
      <c r="F87" s="13" t="s">
        <v>483</v>
      </c>
      <c r="G87" s="7" t="str">
        <f>Expenditure!$C$58</f>
        <v>Section 402-C: Expenditure for allocation based on MEAV</v>
      </c>
    </row>
    <row r="88" spans="6:7" x14ac:dyDescent="0.3">
      <c r="F88" s="13" t="s">
        <v>483</v>
      </c>
      <c r="G88" s="7" t="str">
        <f>Expenditure!$C$71</f>
        <v>Section 402-D: MEAV allocation shares</v>
      </c>
    </row>
    <row r="89" spans="6:7" x14ac:dyDescent="0.3">
      <c r="F89" s="13" t="s">
        <v>483</v>
      </c>
      <c r="G89" s="7" t="str">
        <f>Expenditure!$C$87</f>
        <v>Section 402-E: Expenditure allocated based on MEAV</v>
      </c>
    </row>
    <row r="90" spans="6:7" x14ac:dyDescent="0.3">
      <c r="F90" s="13" t="s">
        <v>483</v>
      </c>
      <c r="G90" s="7" t="str">
        <f>Expenditure!$C$107</f>
        <v>Section 402-F: Expenditure allocated to LV Services</v>
      </c>
    </row>
    <row r="91" spans="6:7" ht="15" thickBot="1" x14ac:dyDescent="0.35">
      <c r="F91" s="13" t="s">
        <v>483</v>
      </c>
      <c r="G91" s="7" t="str">
        <f>Expenditure!$C$126</f>
        <v>Section 402-G: Total expenditure allocated for discounts</v>
      </c>
    </row>
    <row r="92" spans="6:7" ht="15" thickTop="1" x14ac:dyDescent="0.3">
      <c r="F92" s="12" t="s">
        <v>311</v>
      </c>
      <c r="G92" s="7" t="str">
        <f>Expensed!$C$18</f>
        <v>Section 403-A: Total expenditure allocated</v>
      </c>
    </row>
    <row r="93" spans="6:7" x14ac:dyDescent="0.3">
      <c r="F93" s="13" t="s">
        <v>483</v>
      </c>
      <c r="G93" s="7" t="str">
        <f>Expensed!$C$34</f>
        <v>Section 403-B: Share expensed</v>
      </c>
    </row>
    <row r="94" spans="6:7" x14ac:dyDescent="0.3">
      <c r="F94" s="13" t="s">
        <v>483</v>
      </c>
      <c r="G94" s="7" t="str">
        <f>Expensed!$C$40</f>
        <v>Section 403-C: Value expensed</v>
      </c>
    </row>
    <row r="95" spans="6:7" ht="15" thickBot="1" x14ac:dyDescent="0.35">
      <c r="F95" s="13" t="s">
        <v>483</v>
      </c>
      <c r="G95" s="7" t="str">
        <f>Expensed!$C$65</f>
        <v>Section 403-D: Expensed proportions</v>
      </c>
    </row>
    <row r="96" spans="6:7" ht="15" thickTop="1" x14ac:dyDescent="0.3">
      <c r="F96" s="12" t="s">
        <v>24</v>
      </c>
      <c r="G96" s="7" t="str">
        <f>Capitalised!$C$18</f>
        <v>Section 404-A: Net capex (2005/06 to 2014/15)</v>
      </c>
    </row>
    <row r="97" spans="6:7" x14ac:dyDescent="0.3">
      <c r="F97" s="13" t="s">
        <v>483</v>
      </c>
      <c r="G97" s="7" t="str">
        <f>Capitalised!$C$27</f>
        <v>Section 404-B: Capitalised proportions (EDCM)</v>
      </c>
    </row>
    <row r="98" spans="6:7" ht="15" thickBot="1" x14ac:dyDescent="0.35">
      <c r="F98" s="13" t="s">
        <v>483</v>
      </c>
      <c r="G98" s="7" t="str">
        <f>Capitalised!$C$47</f>
        <v>Section 404-C: Capitalised proportions (CDCM)</v>
      </c>
    </row>
    <row r="99" spans="6:7" ht="15" thickTop="1" x14ac:dyDescent="0.3">
      <c r="F99" s="12" t="s">
        <v>25</v>
      </c>
      <c r="G99" s="7" t="str">
        <f>'Rev allocation'!$C$16</f>
        <v>Section 405-A: Breakdown of allowed revenue</v>
      </c>
    </row>
    <row r="100" spans="6:7" x14ac:dyDescent="0.3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3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3">
      <c r="F102" s="13" t="s">
        <v>483</v>
      </c>
      <c r="G102" s="7" t="str">
        <f>'Rev allocation'!$C$56</f>
        <v>Section 405-D: Revenue to share</v>
      </c>
    </row>
    <row r="103" spans="6:7" x14ac:dyDescent="0.3">
      <c r="F103" s="13" t="s">
        <v>483</v>
      </c>
      <c r="G103" s="7" t="str">
        <f>'Rev allocation'!$C$72</f>
        <v>Section 405-E: Additional DNO revenue shares</v>
      </c>
    </row>
    <row r="104" spans="6:7" x14ac:dyDescent="0.3">
      <c r="F104" s="13" t="s">
        <v>483</v>
      </c>
      <c r="G104" s="7" t="str">
        <f>'Rev allocation'!$C$80</f>
        <v>Section 405-F: Revenue allocation</v>
      </c>
    </row>
    <row r="105" spans="6:7" x14ac:dyDescent="0.3">
      <c r="F105" s="13" t="s">
        <v>483</v>
      </c>
      <c r="G105" s="7" t="str">
        <f>'Rev allocation'!$C$90</f>
        <v>Section 405-G: Revenue allocation</v>
      </c>
    </row>
    <row r="106" spans="6:7" x14ac:dyDescent="0.3">
      <c r="F106" s="13" t="s">
        <v>483</v>
      </c>
      <c r="G106" s="7" t="str">
        <f>'Rev allocation'!$C$126</f>
        <v>Section 405-H: Revenue per unit</v>
      </c>
    </row>
    <row r="107" spans="6:7" x14ac:dyDescent="0.3">
      <c r="F107" s="13" t="s">
        <v>483</v>
      </c>
      <c r="G107" s="7" t="str">
        <f>'Rev allocation'!$C$142</f>
        <v>Section 405-I: Shares of revenue per unit</v>
      </c>
    </row>
    <row r="108" spans="6:7" x14ac:dyDescent="0.3">
      <c r="F108" s="13" t="s">
        <v>483</v>
      </c>
      <c r="G108" s="7" t="str">
        <f>'Rev allocation'!$C$156</f>
        <v>Section 405-J: U</v>
      </c>
    </row>
    <row r="109" spans="6:7" ht="15" thickBot="1" x14ac:dyDescent="0.35">
      <c r="F109" s="13" t="s">
        <v>483</v>
      </c>
      <c r="G109" s="7" t="str">
        <f>'Rev allocation'!$C$160</f>
        <v>Section 405-K: Extended network level allocation (EDCM only)</v>
      </c>
    </row>
    <row r="110" spans="6:7" ht="15" thickTop="1" x14ac:dyDescent="0.3">
      <c r="F110" s="12" t="s">
        <v>312</v>
      </c>
      <c r="G110" s="7" t="str">
        <f>Direct!$C$18</f>
        <v>Section 406-A: Removal of negative expenditure</v>
      </c>
    </row>
    <row r="111" spans="6:7" ht="15" thickBot="1" x14ac:dyDescent="0.35">
      <c r="F111" s="13" t="s">
        <v>483</v>
      </c>
      <c r="G111" s="7" t="str">
        <f>Direct!$C$32</f>
        <v>Section 406-B: Direct share of positive expenditure</v>
      </c>
    </row>
    <row r="112" spans="6:7" ht="15" thickTop="1" x14ac:dyDescent="0.3">
      <c r="F112" s="12" t="s">
        <v>313</v>
      </c>
      <c r="G112" s="7" t="str">
        <f>'EDCM discounts'!$C$16</f>
        <v>Section 407-A: Allocation percentages</v>
      </c>
    </row>
    <row r="113" spans="2:7" x14ac:dyDescent="0.3">
      <c r="F113" s="13" t="s">
        <v>483</v>
      </c>
      <c r="G113" s="7" t="str">
        <f>'EDCM discounts'!$C$32</f>
        <v>Section 407-B: S</v>
      </c>
    </row>
    <row r="114" spans="2:7" x14ac:dyDescent="0.3">
      <c r="F114" s="13" t="s">
        <v>483</v>
      </c>
      <c r="G114" s="7" t="str">
        <f>'EDCM discounts'!$C$50</f>
        <v>Section 407-C: P</v>
      </c>
    </row>
    <row r="115" spans="2:7" x14ac:dyDescent="0.3">
      <c r="F115" s="13" t="s">
        <v>483</v>
      </c>
      <c r="G115" s="7" t="str">
        <f>'EDCM discounts'!$C$62</f>
        <v>Section 407-D: P adder</v>
      </c>
    </row>
    <row r="116" spans="2:7" x14ac:dyDescent="0.3">
      <c r="F116" s="13" t="s">
        <v>483</v>
      </c>
      <c r="G116" s="7" t="str">
        <f>'EDCM discounts'!$C$79</f>
        <v>Section 407-E: U</v>
      </c>
    </row>
    <row r="117" spans="2:7" x14ac:dyDescent="0.3">
      <c r="F117" s="13" t="s">
        <v>483</v>
      </c>
      <c r="G117" s="7" t="str">
        <f>'EDCM discounts'!$C$91</f>
        <v>Section 407-F: EDCM user discounts (before cap)</v>
      </c>
    </row>
    <row r="118" spans="2:7" ht="15" thickBot="1" x14ac:dyDescent="0.35">
      <c r="F118" s="13" t="s">
        <v>483</v>
      </c>
      <c r="G118" s="7" t="str">
        <f>'EDCM discounts'!$C$100</f>
        <v>Section 407-G: EDCM user discounts</v>
      </c>
    </row>
    <row r="119" spans="2:7" ht="15" thickTop="1" x14ac:dyDescent="0.3">
      <c r="F119" s="12" t="s">
        <v>26</v>
      </c>
      <c r="G119" s="7" t="str">
        <f>'CDCM discounts'!$C$15</f>
        <v>Section 408-A: Allocation percentages</v>
      </c>
    </row>
    <row r="120" spans="2:7" x14ac:dyDescent="0.3">
      <c r="F120" s="13" t="s">
        <v>483</v>
      </c>
      <c r="G120" s="7" t="str">
        <f>'CDCM discounts'!$C$25</f>
        <v>Section 408-B: Parameters for splitting allocations at circuits levels</v>
      </c>
    </row>
    <row r="121" spans="2:7" ht="15" thickBot="1" x14ac:dyDescent="0.35">
      <c r="F121" s="13" t="s">
        <v>483</v>
      </c>
      <c r="G121" s="7" t="str">
        <f>'CDCM discounts'!$C$33</f>
        <v>Section 408-C: PCDM user discounts for CDCM</v>
      </c>
    </row>
    <row r="122" spans="2:7" ht="15" thickTop="1" x14ac:dyDescent="0.3">
      <c r="F122" s="10" t="s">
        <v>512</v>
      </c>
      <c r="G122" s="7" t="str">
        <f>'Output to other models'!$C$15</f>
        <v>Output 401-A: PCDM user discount for CDCM</v>
      </c>
    </row>
    <row r="123" spans="2:7" x14ac:dyDescent="0.3">
      <c r="F123" s="11" t="s">
        <v>483</v>
      </c>
      <c r="G123" s="7" t="str">
        <f>'Output to other models'!$C$25</f>
        <v>Output 401-B: PCDM user discount for EDCM</v>
      </c>
    </row>
    <row r="125" spans="2:7" x14ac:dyDescent="0.3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05" x14ac:dyDescent="0.3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3">
      <c r="A9" s="73"/>
      <c r="B9" s="73"/>
      <c r="C9" s="109" t="s">
        <v>682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3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3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3">
      <c r="A15" s="73"/>
      <c r="B15" s="73"/>
      <c r="C15" s="110" t="s">
        <v>615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3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3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3">
      <c r="A19" s="101"/>
      <c r="B19" s="107" t="s">
        <v>673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3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3">
      <c r="A21" s="73"/>
      <c r="B21" s="73"/>
      <c r="C21" s="109" t="s">
        <v>683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3">
      <c r="A23" s="101"/>
      <c r="B23" s="101"/>
      <c r="C23" s="110" t="s">
        <v>645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3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3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3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567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3">
      <c r="A29" s="101"/>
      <c r="B29" s="101"/>
      <c r="C29" s="110" t="s">
        <v>646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3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3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3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3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567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3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567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3">
      <c r="A37" s="101"/>
      <c r="B37" s="101"/>
      <c r="C37" s="110" t="s">
        <v>647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3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3">
      <c r="A39" s="73"/>
      <c r="B39" s="73"/>
      <c r="C39" s="109"/>
      <c r="D39" s="109" t="s">
        <v>688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3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3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3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3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3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3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3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3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740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3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3">
      <c r="A51" s="73"/>
      <c r="B51" s="73"/>
      <c r="C51" s="73"/>
      <c r="D51" s="73"/>
      <c r="E51" s="216" t="s">
        <v>741</v>
      </c>
      <c r="F51" s="73"/>
      <c r="G51" s="115" t="s">
        <v>181</v>
      </c>
      <c r="H51" s="23" t="s">
        <v>740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3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3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3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3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3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3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3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3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3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3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3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3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3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3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3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3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3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3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3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3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3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3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3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3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3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3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3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3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3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3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3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3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3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3">
      <c r="A86" s="73"/>
      <c r="B86" s="73"/>
      <c r="C86" s="73"/>
      <c r="D86" s="73"/>
      <c r="E86" s="73"/>
      <c r="F86" s="216" t="s">
        <v>743</v>
      </c>
      <c r="G86" s="216" t="s">
        <v>354</v>
      </c>
      <c r="H86" s="26" t="s">
        <v>740</v>
      </c>
      <c r="I86" s="136" t="s">
        <v>314</v>
      </c>
      <c r="J86" s="134"/>
      <c r="K86" s="134"/>
      <c r="L86" s="134"/>
      <c r="M86" s="134"/>
      <c r="N86" s="74"/>
      <c r="O86" s="73" t="s">
        <v>752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3">
      <c r="A87" s="73"/>
      <c r="B87" s="73"/>
      <c r="C87" s="73"/>
      <c r="D87" s="73"/>
      <c r="E87" s="73"/>
      <c r="F87" s="217" t="s">
        <v>742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752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3">
      <c r="A89" s="101"/>
      <c r="B89" s="101"/>
      <c r="C89" s="110" t="s">
        <v>616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3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3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3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3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3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3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3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3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3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3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3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3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3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3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3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3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3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3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3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3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3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3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3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3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3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3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3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3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3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3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3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3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3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3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3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3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3">
      <c r="A127" s="73"/>
      <c r="B127" s="73"/>
      <c r="C127" s="73"/>
      <c r="D127" s="73"/>
      <c r="E127" s="73"/>
      <c r="F127" s="115" t="s">
        <v>743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3">
      <c r="A128" s="73"/>
      <c r="B128" s="73"/>
      <c r="C128" s="73"/>
      <c r="D128" s="73"/>
      <c r="E128" s="73"/>
      <c r="F128" s="117" t="s">
        <v>742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3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3">
      <c r="A130" s="101"/>
      <c r="B130" s="101"/>
      <c r="C130" s="110" t="s">
        <v>617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3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3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3">
      <c r="A133" s="73"/>
      <c r="B133" s="73"/>
      <c r="C133" s="109"/>
      <c r="D133" s="109" t="s">
        <v>689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3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3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3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3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3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3">
      <c r="A139" s="115"/>
      <c r="B139" s="73"/>
      <c r="C139" s="73"/>
      <c r="D139" s="73"/>
      <c r="E139" s="112" t="s">
        <v>692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3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3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3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3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3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3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3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3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3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3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3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3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3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3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3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3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3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3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3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3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3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3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3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3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3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3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3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3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3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3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3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3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3">
      <c r="A172" s="73"/>
      <c r="B172" s="73"/>
      <c r="C172" s="73"/>
      <c r="D172" s="73"/>
      <c r="E172" s="73"/>
      <c r="F172" s="115" t="s">
        <v>743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752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3">
      <c r="A173" s="73"/>
      <c r="B173" s="73"/>
      <c r="C173" s="73"/>
      <c r="D173" s="73"/>
      <c r="E173" s="73"/>
      <c r="F173" s="117" t="s">
        <v>742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752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3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3">
      <c r="A175" s="101"/>
      <c r="B175" s="101"/>
      <c r="C175" s="110" t="s">
        <v>679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3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3">
      <c r="A177" s="73"/>
      <c r="B177" s="73"/>
      <c r="C177" s="109"/>
      <c r="D177" s="109" t="s">
        <v>690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3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3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3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3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3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3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3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3">
      <c r="A186" s="115"/>
      <c r="B186" s="73"/>
      <c r="C186" s="73"/>
      <c r="D186" s="73"/>
      <c r="E186" s="112" t="s">
        <v>691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3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3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3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3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3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3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3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3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3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3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3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3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3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3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3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3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3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3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3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3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3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3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3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3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3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3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3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3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3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3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3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3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3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3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3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3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3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3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3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3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3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3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3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3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3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3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3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3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3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3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3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3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3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3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3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3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3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3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3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3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3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3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3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3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3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3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3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3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3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3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3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3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3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3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3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3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3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3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3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3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3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3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3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3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3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3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3">
      <c r="A273" s="101"/>
      <c r="B273" s="101"/>
      <c r="C273" s="110" t="s">
        <v>696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3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3">
      <c r="A275" s="73"/>
      <c r="B275" s="73"/>
      <c r="C275" s="109"/>
      <c r="D275" s="109" t="s">
        <v>693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3">
      <c r="A276" s="73"/>
      <c r="B276" s="73"/>
      <c r="C276" s="109"/>
      <c r="D276" s="109" t="s">
        <v>694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3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3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3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3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3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3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3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3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3">
      <c r="A285" s="115"/>
      <c r="B285" s="73"/>
      <c r="C285" s="73"/>
      <c r="D285" s="73"/>
      <c r="E285" s="112" t="s">
        <v>695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3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3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3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3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3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3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3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3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3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3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3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3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3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3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3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3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3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3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3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3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3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3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3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3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3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3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3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3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3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3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3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3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3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3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3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3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3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3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3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3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3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3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3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3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3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3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3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3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3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3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3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3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3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3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3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3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3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3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3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3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3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3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3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3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3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3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3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3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3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3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3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3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3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3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3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3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3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3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3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3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3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3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3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3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3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3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3">
      <c r="A372" s="101"/>
      <c r="B372" s="101"/>
      <c r="C372" s="110" t="s">
        <v>697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3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3">
      <c r="A374" s="73"/>
      <c r="B374" s="73"/>
      <c r="C374" s="109"/>
      <c r="D374" s="109" t="s">
        <v>698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3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3">
      <c r="A376" s="115"/>
      <c r="B376" s="73"/>
      <c r="C376" s="73"/>
      <c r="D376" s="109"/>
      <c r="E376" s="112" t="s">
        <v>699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568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3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3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3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3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3">
      <c r="A381" s="101"/>
      <c r="B381" s="101"/>
      <c r="C381" s="110" t="s">
        <v>700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3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3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3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3">
      <c r="A385" s="115"/>
      <c r="B385" s="73"/>
      <c r="C385" s="73"/>
      <c r="D385" s="109"/>
      <c r="E385" s="112" t="s">
        <v>701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568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3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3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3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3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3">
      <c r="A390" s="73"/>
      <c r="B390" s="101"/>
      <c r="C390" s="110" t="s">
        <v>618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3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3">
      <c r="A392" s="73"/>
      <c r="B392" s="73"/>
      <c r="C392" s="73"/>
      <c r="D392" s="109" t="s">
        <v>680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3">
      <c r="A393" s="73"/>
      <c r="B393" s="73"/>
      <c r="C393" s="73"/>
      <c r="D393" s="109" t="s">
        <v>681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3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28.8" x14ac:dyDescent="0.3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567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3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3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3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3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3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3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3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3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3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3">
      <c r="A405" s="73"/>
      <c r="B405" s="73"/>
      <c r="C405" s="231" t="s">
        <v>767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3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3">
      <c r="A407" s="73"/>
      <c r="B407" s="73"/>
      <c r="E407" s="17" t="s">
        <v>765</v>
      </c>
      <c r="G407" s="17" t="s">
        <v>766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3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3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30" activePane="bottomRight" state="frozenSplit"/>
      <selection pane="topRight" activeCell="J1" sqref="J1"/>
      <selection pane="bottomLeft" activeCell="A261" sqref="A261"/>
      <selection pane="bottomRight" activeCell="H40" sqref="H40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101"/>
      <c r="B11" s="107" t="s">
        <v>674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101"/>
      <c r="B15" s="101"/>
      <c r="C15" s="110" t="s">
        <v>619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3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0.12413934001515843</v>
      </c>
      <c r="I19" s="131" t="s">
        <v>314</v>
      </c>
      <c r="J19" s="135"/>
      <c r="K19" s="135"/>
      <c r="L19" s="135"/>
      <c r="M19" s="135"/>
      <c r="N19" s="74"/>
      <c r="O19" s="115" t="s">
        <v>598</v>
      </c>
      <c r="P19" s="42"/>
    </row>
    <row r="20" spans="1:16" x14ac:dyDescent="0.3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3">
      <c r="A21" s="101"/>
      <c r="B21" s="101"/>
      <c r="C21" s="110" t="s">
        <v>620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3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3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3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3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0.88846415835843551</v>
      </c>
      <c r="I26" s="131" t="s">
        <v>314</v>
      </c>
      <c r="J26" s="135"/>
      <c r="K26" s="135"/>
      <c r="L26" s="135"/>
      <c r="M26" s="135"/>
      <c r="N26" s="74"/>
      <c r="O26" s="115" t="s">
        <v>599</v>
      </c>
      <c r="P26" s="42"/>
    </row>
    <row r="27" spans="1:16" x14ac:dyDescent="0.3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3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101"/>
      <c r="B32" s="101"/>
      <c r="C32" s="110" t="s">
        <v>621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3">
      <c r="A35" s="73"/>
      <c r="B35" s="73"/>
      <c r="C35" s="73"/>
      <c r="D35" s="109" t="s">
        <v>725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600</v>
      </c>
      <c r="P37" s="42"/>
    </row>
    <row r="38" spans="1:16" x14ac:dyDescent="0.3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480846901.7579394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249665046.79930994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330797759.61038488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679449104.61468136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59319745.797171734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3">
      <c r="A44" s="101"/>
      <c r="B44" s="101"/>
      <c r="C44" s="110" t="s">
        <v>622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3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3">
      <c r="A47" s="73"/>
      <c r="B47" s="73"/>
      <c r="C47" s="73"/>
      <c r="D47" s="109" t="s">
        <v>708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3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3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243570996.95427865</v>
      </c>
      <c r="I49" s="143" t="s">
        <v>314</v>
      </c>
      <c r="J49" s="130"/>
      <c r="K49" s="130"/>
      <c r="L49" s="130"/>
      <c r="M49" s="130"/>
      <c r="N49" s="74"/>
      <c r="O49" s="144" t="s">
        <v>569</v>
      </c>
      <c r="P49" s="42"/>
    </row>
    <row r="50" spans="1:16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3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109" t="s">
        <v>702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01"/>
      <c r="B55" s="101"/>
      <c r="C55" s="110" t="s">
        <v>623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3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3">
      <c r="A57" s="73"/>
      <c r="B57" s="73"/>
      <c r="C57" s="73"/>
      <c r="D57" s="109" t="s">
        <v>710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3">
      <c r="A58" s="73"/>
      <c r="B58" s="73"/>
      <c r="C58" s="73"/>
      <c r="D58" s="109" t="s">
        <v>703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3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3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570</v>
      </c>
      <c r="P60" s="42"/>
    </row>
    <row r="61" spans="1:16" x14ac:dyDescent="0.3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5011.7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3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124564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3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121993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3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11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3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15211.5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3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18317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3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2485119.1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3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9596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3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7772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3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2299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3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28524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3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22692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3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12473.2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3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20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3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3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160773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3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3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13673.9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3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3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3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1227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3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7868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3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387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3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10608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3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17327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3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11757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3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3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3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3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3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3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22854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19308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3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3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1753.5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3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933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3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3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3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28125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1287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1562.6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156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3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0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3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3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3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3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3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414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3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575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3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3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3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54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3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2044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3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3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3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3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717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3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651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3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3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3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138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3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2246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3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56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3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4562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3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9124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3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42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3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164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3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3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3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245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3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1662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3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191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3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336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3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3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484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3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1491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3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751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3">
      <c r="A147" s="101"/>
      <c r="B147" s="101"/>
      <c r="C147" s="110" t="s">
        <v>624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3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3">
      <c r="A149" s="73"/>
      <c r="B149" s="73"/>
      <c r="C149" s="73"/>
      <c r="D149" s="109" t="s">
        <v>709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3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3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601</v>
      </c>
      <c r="P151" s="42"/>
    </row>
    <row r="152" spans="1:16" x14ac:dyDescent="0.3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39509.910107069532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3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481.82817203743338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3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3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120457.04300935833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3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120457.04300935833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3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120457.04300935833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3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1610.7756705297415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3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5420.5669354211259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3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5420.5669354211259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3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5420.5669354211259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3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4577.3676343556162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3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3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3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40834.937580172475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3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40834.937580172475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3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3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3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3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3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80103.933601223296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3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3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3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13250.274731029416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3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29271.061451274076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3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1565.9415591216584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3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4938.7387633836915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3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15538.958548207227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3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1565.9415591216584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3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3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3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3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3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3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3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3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3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3493.2542472713913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3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11322.962042879682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3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3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3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93233.751289243359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3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148523.53403053881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3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175867.28279366315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3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175867.28279366315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3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3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3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3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3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243564.14096492252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3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243564.14096492252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3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3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1143137.3381588107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3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1143137.3381588107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3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3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3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175264.99757861637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3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175264.99757861637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3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3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3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557595.65209031978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3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175264.99757861637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3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661188.70907836792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3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3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504594.55316620198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3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541936.23649910302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3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11322.962042879682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3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2117514.3590615103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3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3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677329.95284162194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3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1163976.4065994294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3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3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3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3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1174456.1693412438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3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1174456.1693412438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3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3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3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1048337.6453104456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3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1048337.6453104456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3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2117514.3590615103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3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11322.962042879682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3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3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3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3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3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3">
      <c r="A238" s="101"/>
      <c r="B238" s="101"/>
      <c r="C238" s="110" t="s">
        <v>625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3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3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3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3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3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602</v>
      </c>
      <c r="P243" s="42"/>
    </row>
    <row r="244" spans="1:16" x14ac:dyDescent="0.3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3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62531667.485618785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3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2396941.2916799993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3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26514424.209436648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3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11606716.180984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3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3120869.0599999996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3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638892.07162799966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3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5130577.4955097968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3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2216717.6620892538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3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16939612.814221449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3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4430016.2415596507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3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1509465.7008872004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3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1323939.9267640004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3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1562325.762189239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3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6151044.3854799997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3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10240069.047105549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3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4583609.0382398553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3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1439799.3171236436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3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2070636.5899867683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3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7544493.0721556563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3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1645125.2035656031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3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1321519.02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3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9500000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3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793782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3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9751431.0002991911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3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-8.3266726846886741E-10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3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1014509.0392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3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4303287.3328058328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3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41912756.859700002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3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27091992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3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4400000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3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-9500000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3">
      <c r="A276" s="73"/>
      <c r="B276" s="73"/>
      <c r="C276" s="73"/>
      <c r="D276" s="73"/>
      <c r="E276" s="73"/>
      <c r="F276" s="115" t="s">
        <v>743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3">
      <c r="A277" s="73"/>
      <c r="B277" s="73"/>
      <c r="C277" s="73"/>
      <c r="D277" s="73"/>
      <c r="E277" s="73"/>
      <c r="F277" s="117" t="s">
        <v>742</v>
      </c>
      <c r="G277" s="117" t="s">
        <v>438</v>
      </c>
      <c r="H277" s="38">
        <v>2354255.3829179271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3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3">
      <c r="A279" s="101"/>
      <c r="B279" s="101"/>
      <c r="C279" s="110" t="s">
        <v>626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3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3">
      <c r="A281" s="73"/>
      <c r="B281" s="73"/>
      <c r="C281" s="73"/>
      <c r="D281" s="109" t="s">
        <v>704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3">
      <c r="A282" s="73"/>
      <c r="B282" s="73"/>
      <c r="C282" s="73"/>
      <c r="D282" s="109" t="s">
        <v>705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3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3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603</v>
      </c>
      <c r="P284" s="42"/>
    </row>
    <row r="285" spans="1:16" x14ac:dyDescent="0.3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3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14450237.342257196</v>
      </c>
      <c r="K286" s="37">
        <v>10149980.671044495</v>
      </c>
      <c r="L286" s="37">
        <v>16974055.325584296</v>
      </c>
      <c r="M286" s="37">
        <v>16692705.678966107</v>
      </c>
      <c r="N286" s="74"/>
      <c r="O286" s="73"/>
      <c r="P286" s="42"/>
    </row>
    <row r="287" spans="1:16" x14ac:dyDescent="0.3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3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15945861.262597509</v>
      </c>
      <c r="K288" s="37">
        <v>550500.54364771605</v>
      </c>
      <c r="L288" s="37">
        <v>6265825.3461024882</v>
      </c>
      <c r="M288" s="37">
        <v>1581568.1672983535</v>
      </c>
      <c r="N288" s="74"/>
      <c r="O288" s="73"/>
      <c r="P288" s="42"/>
    </row>
    <row r="289" spans="1:16" x14ac:dyDescent="0.3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1219180.9531695331</v>
      </c>
      <c r="K289" s="37">
        <v>4276938.8247393826</v>
      </c>
      <c r="L289" s="37">
        <v>509089.6255445141</v>
      </c>
      <c r="M289" s="37">
        <v>4302513.7775305705</v>
      </c>
      <c r="N289" s="74"/>
      <c r="O289" s="73"/>
      <c r="P289" s="42"/>
    </row>
    <row r="290" spans="1:16" x14ac:dyDescent="0.3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2669820.3074440057</v>
      </c>
      <c r="K290" s="37">
        <v>0</v>
      </c>
      <c r="L290" s="37">
        <v>3839995.6961413603</v>
      </c>
      <c r="M290" s="37">
        <v>811053.05641463457</v>
      </c>
      <c r="N290" s="74"/>
      <c r="O290" s="73"/>
      <c r="P290" s="42"/>
    </row>
    <row r="291" spans="1:16" x14ac:dyDescent="0.3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3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3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3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3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3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3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3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3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3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3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3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3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3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3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3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3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3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3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3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3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3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3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3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3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3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3">
      <c r="A317" s="73"/>
      <c r="B317" s="73"/>
      <c r="C317" s="73"/>
      <c r="D317" s="73"/>
      <c r="E317" s="73"/>
      <c r="F317" s="115" t="s">
        <v>743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3">
      <c r="A318" s="73"/>
      <c r="B318" s="73"/>
      <c r="C318" s="73"/>
      <c r="D318" s="73"/>
      <c r="E318" s="73"/>
      <c r="F318" s="117" t="s">
        <v>742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3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3">
      <c r="A320" s="101"/>
      <c r="B320" s="101"/>
      <c r="C320" s="110" t="s">
        <v>627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3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3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3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3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3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604</v>
      </c>
      <c r="P325" s="42"/>
    </row>
    <row r="326" spans="1:16" x14ac:dyDescent="0.3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5413256.6013145372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3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3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14738915.569099298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3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30325409.744328141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3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3">
      <c r="A331" s="101"/>
      <c r="B331" s="101"/>
      <c r="C331" s="110" t="s">
        <v>628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3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3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3">
      <c r="A334" s="73"/>
      <c r="B334" s="73"/>
      <c r="C334" s="73"/>
      <c r="D334" s="109" t="s">
        <v>684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3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3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594</v>
      </c>
      <c r="P336" s="42"/>
    </row>
    <row r="337" spans="1:16" x14ac:dyDescent="0.3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128039448.18043911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3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56267333.977708012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3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256167621.02693674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3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201113153.3360422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3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300132918.75211143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3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3">
      <c r="A343" s="101"/>
      <c r="B343" s="101"/>
      <c r="C343" s="110" t="s">
        <v>629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3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3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3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3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3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0.44297946696451018</v>
      </c>
      <c r="I348" s="131" t="s">
        <v>314</v>
      </c>
      <c r="J348" s="135"/>
      <c r="K348" s="135"/>
      <c r="L348" s="135"/>
      <c r="M348" s="135"/>
      <c r="N348" s="74"/>
      <c r="O348" s="115" t="s">
        <v>571</v>
      </c>
      <c r="P348" s="42"/>
    </row>
    <row r="349" spans="1:16" x14ac:dyDescent="0.3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3">
      <c r="A350" s="101"/>
      <c r="B350" s="101"/>
      <c r="C350" s="110" t="s">
        <v>706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3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3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3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3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595</v>
      </c>
      <c r="P354" s="42"/>
    </row>
    <row r="355" spans="1:16" x14ac:dyDescent="0.3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400701156.21951115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3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417700000.00000006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3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413364200.00000006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3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3">
      <c r="A359" s="101"/>
      <c r="B359" s="101"/>
      <c r="C359" s="110" t="s">
        <v>630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3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3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3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3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293049903</v>
      </c>
      <c r="I363" s="143" t="s">
        <v>314</v>
      </c>
      <c r="J363" s="130"/>
      <c r="K363" s="130"/>
      <c r="L363" s="130"/>
      <c r="M363" s="130"/>
      <c r="N363" s="74"/>
      <c r="O363" s="115" t="s">
        <v>572</v>
      </c>
      <c r="P363" s="42"/>
    </row>
    <row r="364" spans="1:16" x14ac:dyDescent="0.3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3">
      <c r="A365" s="101"/>
      <c r="B365" s="101"/>
      <c r="C365" s="110" t="s">
        <v>631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3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3">
      <c r="A367" s="73"/>
      <c r="B367" s="73"/>
      <c r="C367" s="73"/>
      <c r="D367" s="109" t="s">
        <v>724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3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3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26407908</v>
      </c>
      <c r="I369" s="143" t="s">
        <v>314</v>
      </c>
      <c r="J369" s="130"/>
      <c r="K369" s="130"/>
      <c r="L369" s="130"/>
      <c r="M369" s="130"/>
      <c r="N369" s="74"/>
      <c r="O369" s="115" t="s">
        <v>572</v>
      </c>
      <c r="P369" s="42"/>
    </row>
    <row r="370" spans="1:16" x14ac:dyDescent="0.3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3">
      <c r="A371" s="101"/>
      <c r="B371" s="101"/>
      <c r="C371" s="110" t="s">
        <v>632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3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3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3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3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3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7510000</v>
      </c>
      <c r="I376" s="143" t="s">
        <v>314</v>
      </c>
      <c r="J376" s="130"/>
      <c r="K376" s="130"/>
      <c r="L376" s="130"/>
      <c r="M376" s="130"/>
      <c r="N376" s="74"/>
      <c r="O376" s="115" t="s">
        <v>596</v>
      </c>
      <c r="P376" s="42"/>
    </row>
    <row r="377" spans="1:16" x14ac:dyDescent="0.3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3">
      <c r="A378" s="101"/>
      <c r="B378" s="101"/>
      <c r="C378" s="110" t="s">
        <v>633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3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3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3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3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597</v>
      </c>
      <c r="P382" s="42"/>
    </row>
    <row r="383" spans="1:16" x14ac:dyDescent="0.3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710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3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9669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3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19286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3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3">
      <c r="A387" s="73"/>
      <c r="B387" s="101"/>
      <c r="C387" s="110" t="s">
        <v>634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3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3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3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3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1439</v>
      </c>
      <c r="I391" s="143" t="s">
        <v>314</v>
      </c>
      <c r="J391" s="130"/>
      <c r="K391" s="130"/>
      <c r="L391" s="130"/>
      <c r="M391" s="130"/>
      <c r="N391" s="74"/>
      <c r="O391" s="148" t="s">
        <v>568</v>
      </c>
      <c r="P391" s="42"/>
    </row>
    <row r="392" spans="1:16" x14ac:dyDescent="0.3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3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94" width="20.77734375" customWidth="1"/>
    <col min="95" max="95" width="2.77734375" customWidth="1"/>
    <col min="96" max="96" width="40.77734375" customWidth="1"/>
    <col min="97" max="97" width="2.77734375" customWidth="1"/>
    <col min="98" max="16384" width="9.21875" hidden="1"/>
  </cols>
  <sheetData>
    <row r="1" spans="1:97" x14ac:dyDescent="0.3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3.2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3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3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3">
      <c r="A11" s="73"/>
      <c r="B11" s="73"/>
      <c r="C11" s="109" t="s">
        <v>730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3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3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3">
      <c r="A16" s="73"/>
      <c r="B16" s="73"/>
      <c r="C16" s="109" t="s">
        <v>685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3">
      <c r="A18" s="73"/>
      <c r="B18" s="101"/>
      <c r="C18" s="110" t="s">
        <v>637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3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5011.7</v>
      </c>
      <c r="K20" s="152">
        <f>'DNO inputs'!H62</f>
        <v>124564</v>
      </c>
      <c r="L20" s="152">
        <f>'DNO inputs'!H63</f>
        <v>121993</v>
      </c>
      <c r="M20" s="152">
        <f>'DNO inputs'!H64</f>
        <v>11</v>
      </c>
      <c r="N20" s="152">
        <f>'DNO inputs'!H65</f>
        <v>15211.5</v>
      </c>
      <c r="O20" s="152">
        <f>'DNO inputs'!H66</f>
        <v>18317</v>
      </c>
      <c r="P20" s="152">
        <f>'DNO inputs'!H67</f>
        <v>2485119.1</v>
      </c>
      <c r="Q20" s="152">
        <f>'DNO inputs'!H68</f>
        <v>9596</v>
      </c>
      <c r="R20" s="152">
        <f>'DNO inputs'!H69</f>
        <v>7772</v>
      </c>
      <c r="S20" s="152">
        <f>'DNO inputs'!H70</f>
        <v>2299</v>
      </c>
      <c r="T20" s="152">
        <f>'DNO inputs'!H71</f>
        <v>28524</v>
      </c>
      <c r="U20" s="152">
        <f>'DNO inputs'!H72</f>
        <v>22692</v>
      </c>
      <c r="V20" s="152">
        <f>'DNO inputs'!H73</f>
        <v>0</v>
      </c>
      <c r="W20" s="152">
        <f>'DNO inputs'!H74</f>
        <v>12473.2</v>
      </c>
      <c r="X20" s="152">
        <f>'DNO inputs'!H75</f>
        <v>20</v>
      </c>
      <c r="Y20" s="152">
        <f>'DNO inputs'!H76</f>
        <v>0</v>
      </c>
      <c r="Z20" s="152">
        <f>'DNO inputs'!H77</f>
        <v>0</v>
      </c>
      <c r="AA20" s="152">
        <f>'DNO inputs'!H78</f>
        <v>160773</v>
      </c>
      <c r="AB20" s="152">
        <f>'DNO inputs'!H79</f>
        <v>0</v>
      </c>
      <c r="AC20" s="152">
        <f>'DNO inputs'!H80</f>
        <v>13673.9</v>
      </c>
      <c r="AD20" s="152">
        <f>'DNO inputs'!H81</f>
        <v>0</v>
      </c>
      <c r="AE20" s="152">
        <f>'DNO inputs'!H82</f>
        <v>0</v>
      </c>
      <c r="AF20" s="152">
        <f>'DNO inputs'!H83</f>
        <v>1227</v>
      </c>
      <c r="AG20" s="152">
        <f>'DNO inputs'!H84</f>
        <v>7868</v>
      </c>
      <c r="AH20" s="152">
        <f>'DNO inputs'!H85</f>
        <v>387</v>
      </c>
      <c r="AI20" s="152">
        <f>'DNO inputs'!H86</f>
        <v>10608</v>
      </c>
      <c r="AJ20" s="152">
        <f>'DNO inputs'!H87</f>
        <v>17327</v>
      </c>
      <c r="AK20" s="152">
        <f>'DNO inputs'!H88</f>
        <v>11757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22854</v>
      </c>
      <c r="AU20" s="152">
        <f>'DNO inputs'!H98</f>
        <v>19308</v>
      </c>
      <c r="AV20" s="152">
        <f>'DNO inputs'!H99</f>
        <v>0</v>
      </c>
      <c r="AW20" s="152">
        <f>'DNO inputs'!H100</f>
        <v>0</v>
      </c>
      <c r="AX20" s="152">
        <f>'DNO inputs'!H101</f>
        <v>1753.5</v>
      </c>
      <c r="AY20" s="152">
        <f>'DNO inputs'!H102</f>
        <v>933</v>
      </c>
      <c r="AZ20" s="152">
        <f>'DNO inputs'!H103</f>
        <v>0</v>
      </c>
      <c r="BA20" s="152">
        <f>'DNO inputs'!H104</f>
        <v>0</v>
      </c>
      <c r="BB20" s="152">
        <f>'DNO inputs'!H105</f>
        <v>28125</v>
      </c>
      <c r="BC20" s="152">
        <f>'DNO inputs'!H106</f>
        <v>1287</v>
      </c>
      <c r="BD20" s="152">
        <f>'DNO inputs'!H107</f>
        <v>0</v>
      </c>
      <c r="BE20" s="152">
        <f>'DNO inputs'!H108</f>
        <v>0</v>
      </c>
      <c r="BF20" s="152">
        <f>'DNO inputs'!H109</f>
        <v>1562.6</v>
      </c>
      <c r="BG20" s="152">
        <f>'DNO inputs'!H110</f>
        <v>156</v>
      </c>
      <c r="BH20" s="152">
        <f>'DNO inputs'!H111</f>
        <v>0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0</v>
      </c>
      <c r="BM20" s="152">
        <f>'DNO inputs'!H116</f>
        <v>414</v>
      </c>
      <c r="BN20" s="152">
        <f>'DNO inputs'!H117</f>
        <v>575</v>
      </c>
      <c r="BO20" s="152">
        <f>'DNO inputs'!H118</f>
        <v>0</v>
      </c>
      <c r="BP20" s="152">
        <f>'DNO inputs'!H119</f>
        <v>0</v>
      </c>
      <c r="BQ20" s="152">
        <f>'DNO inputs'!H120</f>
        <v>54</v>
      </c>
      <c r="BR20" s="152">
        <f>'DNO inputs'!H121</f>
        <v>2044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717</v>
      </c>
      <c r="BW20" s="152">
        <f>'DNO inputs'!H126</f>
        <v>651</v>
      </c>
      <c r="BX20" s="152">
        <f>'DNO inputs'!H127</f>
        <v>0</v>
      </c>
      <c r="BY20" s="152">
        <f>'DNO inputs'!H128</f>
        <v>0</v>
      </c>
      <c r="BZ20" s="152">
        <f>'DNO inputs'!H129</f>
        <v>138</v>
      </c>
      <c r="CA20" s="152">
        <f>'DNO inputs'!H130</f>
        <v>2246</v>
      </c>
      <c r="CB20" s="152">
        <f>'DNO inputs'!H131</f>
        <v>56</v>
      </c>
      <c r="CC20" s="152">
        <f>'DNO inputs'!H132</f>
        <v>4562</v>
      </c>
      <c r="CD20" s="152">
        <f>'DNO inputs'!H133</f>
        <v>9124</v>
      </c>
      <c r="CE20" s="152">
        <f>'DNO inputs'!H134</f>
        <v>42</v>
      </c>
      <c r="CF20" s="152">
        <f>'DNO inputs'!H135</f>
        <v>164</v>
      </c>
      <c r="CG20" s="152">
        <f>'DNO inputs'!H136</f>
        <v>0</v>
      </c>
      <c r="CH20" s="152">
        <f>'DNO inputs'!H137</f>
        <v>0</v>
      </c>
      <c r="CI20" s="152">
        <f>'DNO inputs'!H138</f>
        <v>245</v>
      </c>
      <c r="CJ20" s="152">
        <f>'DNO inputs'!H139</f>
        <v>1662</v>
      </c>
      <c r="CK20" s="152">
        <f>'DNO inputs'!H140</f>
        <v>191</v>
      </c>
      <c r="CL20" s="152">
        <f>'DNO inputs'!H141</f>
        <v>336</v>
      </c>
      <c r="CM20" s="152">
        <f>'DNO inputs'!H142</f>
        <v>2</v>
      </c>
      <c r="CN20" s="152">
        <f>'DNO inputs'!H143</f>
        <v>484</v>
      </c>
      <c r="CO20" s="152">
        <f>'DNO inputs'!H144</f>
        <v>1491</v>
      </c>
      <c r="CP20" s="152">
        <f>'DNO inputs'!H145</f>
        <v>751</v>
      </c>
      <c r="CQ20" s="74"/>
      <c r="CR20" s="73"/>
      <c r="CS20" s="42"/>
    </row>
    <row r="21" spans="1:97" x14ac:dyDescent="0.3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39509.910107069532</v>
      </c>
      <c r="K21" s="152">
        <f>'DNO inputs'!H153</f>
        <v>481.82817203743338</v>
      </c>
      <c r="L21" s="152">
        <f>'DNO inputs'!H154</f>
        <v>0</v>
      </c>
      <c r="M21" s="152">
        <f>'DNO inputs'!H155</f>
        <v>120457.04300935833</v>
      </c>
      <c r="N21" s="152">
        <f>'DNO inputs'!H156</f>
        <v>120457.04300935833</v>
      </c>
      <c r="O21" s="152">
        <f>'DNO inputs'!H157</f>
        <v>120457.04300935833</v>
      </c>
      <c r="P21" s="152">
        <f>'DNO inputs'!H158</f>
        <v>1610.7756705297415</v>
      </c>
      <c r="Q21" s="152">
        <f>'DNO inputs'!H159</f>
        <v>5420.5669354211259</v>
      </c>
      <c r="R21" s="152">
        <f>'DNO inputs'!H160</f>
        <v>5420.5669354211259</v>
      </c>
      <c r="S21" s="152">
        <f>'DNO inputs'!H161</f>
        <v>5420.5669354211259</v>
      </c>
      <c r="T21" s="152">
        <f>'DNO inputs'!H162</f>
        <v>4577.3676343556162</v>
      </c>
      <c r="U21" s="152">
        <f>'DNO inputs'!H163</f>
        <v>0</v>
      </c>
      <c r="V21" s="152">
        <f>'DNO inputs'!H164</f>
        <v>0</v>
      </c>
      <c r="W21" s="152">
        <f>'DNO inputs'!H165</f>
        <v>40834.937580172475</v>
      </c>
      <c r="X21" s="152">
        <f>'DNO inputs'!H166</f>
        <v>40834.937580172475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80103.933601223296</v>
      </c>
      <c r="AD21" s="152">
        <f>'DNO inputs'!H172</f>
        <v>0</v>
      </c>
      <c r="AE21" s="152">
        <f>'DNO inputs'!H173</f>
        <v>0</v>
      </c>
      <c r="AF21" s="152">
        <f>'DNO inputs'!H174</f>
        <v>13250.274731029416</v>
      </c>
      <c r="AG21" s="152">
        <f>'DNO inputs'!H175</f>
        <v>29271.061451274076</v>
      </c>
      <c r="AH21" s="152">
        <f>'DNO inputs'!H176</f>
        <v>1565.9415591216584</v>
      </c>
      <c r="AI21" s="152">
        <f>'DNO inputs'!H177</f>
        <v>4938.7387633836915</v>
      </c>
      <c r="AJ21" s="152">
        <f>'DNO inputs'!H178</f>
        <v>15538.958548207227</v>
      </c>
      <c r="AK21" s="152">
        <f>'DNO inputs'!H179</f>
        <v>1565.9415591216584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3493.2542472713913</v>
      </c>
      <c r="AU21" s="152">
        <f>'DNO inputs'!H189</f>
        <v>11322.962042879682</v>
      </c>
      <c r="AV21" s="152">
        <f>'DNO inputs'!H190</f>
        <v>0</v>
      </c>
      <c r="AW21" s="152">
        <f>'DNO inputs'!H191</f>
        <v>0</v>
      </c>
      <c r="AX21" s="152">
        <f>'DNO inputs'!H192</f>
        <v>93233.751289243359</v>
      </c>
      <c r="AY21" s="152">
        <f>'DNO inputs'!H193</f>
        <v>148523.53403053881</v>
      </c>
      <c r="AZ21" s="152">
        <f>'DNO inputs'!H194</f>
        <v>175867.28279366315</v>
      </c>
      <c r="BA21" s="152">
        <f>'DNO inputs'!H195</f>
        <v>175867.28279366315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243564.14096492252</v>
      </c>
      <c r="BG21" s="152">
        <f>'DNO inputs'!H201</f>
        <v>243564.14096492252</v>
      </c>
      <c r="BH21" s="152">
        <f>'DNO inputs'!H202</f>
        <v>0</v>
      </c>
      <c r="BI21" s="152">
        <f>'DNO inputs'!H203</f>
        <v>1143137.3381588107</v>
      </c>
      <c r="BJ21" s="152">
        <f>'DNO inputs'!H204</f>
        <v>1143137.3381588107</v>
      </c>
      <c r="BK21" s="152">
        <f>'DNO inputs'!H205</f>
        <v>0</v>
      </c>
      <c r="BL21" s="152">
        <f>'DNO inputs'!H206</f>
        <v>0</v>
      </c>
      <c r="BM21" s="152">
        <f>'DNO inputs'!H207</f>
        <v>175264.99757861637</v>
      </c>
      <c r="BN21" s="152">
        <f>'DNO inputs'!H208</f>
        <v>175264.99757861637</v>
      </c>
      <c r="BO21" s="152">
        <f>'DNO inputs'!H209</f>
        <v>0</v>
      </c>
      <c r="BP21" s="152">
        <f>'DNO inputs'!H210</f>
        <v>0</v>
      </c>
      <c r="BQ21" s="152">
        <f>'DNO inputs'!H211</f>
        <v>557595.65209031978</v>
      </c>
      <c r="BR21" s="152">
        <f>'DNO inputs'!H212</f>
        <v>175264.99757861637</v>
      </c>
      <c r="BS21" s="152">
        <f>'DNO inputs'!H213</f>
        <v>661188.70907836792</v>
      </c>
      <c r="BT21" s="152">
        <f>'DNO inputs'!H214</f>
        <v>0</v>
      </c>
      <c r="BU21" s="152">
        <f>'DNO inputs'!H215</f>
        <v>504594.55316620198</v>
      </c>
      <c r="BV21" s="152">
        <f>'DNO inputs'!H216</f>
        <v>541936.23649910302</v>
      </c>
      <c r="BW21" s="152">
        <f>'DNO inputs'!H217</f>
        <v>11322.962042879682</v>
      </c>
      <c r="BX21" s="152">
        <f>'DNO inputs'!H218</f>
        <v>2117514.3590615103</v>
      </c>
      <c r="BY21" s="152">
        <f>'DNO inputs'!H219</f>
        <v>0</v>
      </c>
      <c r="BZ21" s="152">
        <f>'DNO inputs'!H220</f>
        <v>677329.95284162194</v>
      </c>
      <c r="CA21" s="152">
        <f>'DNO inputs'!H221</f>
        <v>1163976.4065994294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1174456.1693412438</v>
      </c>
      <c r="CF21" s="152">
        <f>'DNO inputs'!H226</f>
        <v>1174456.1693412438</v>
      </c>
      <c r="CG21" s="152">
        <f>'DNO inputs'!H227</f>
        <v>0</v>
      </c>
      <c r="CH21" s="152">
        <f>'DNO inputs'!H228</f>
        <v>0</v>
      </c>
      <c r="CI21" s="152">
        <f>'DNO inputs'!H229</f>
        <v>1048337.6453104456</v>
      </c>
      <c r="CJ21" s="152">
        <f>'DNO inputs'!H230</f>
        <v>1048337.6453104456</v>
      </c>
      <c r="CK21" s="152">
        <f>'DNO inputs'!H231</f>
        <v>2117514.3590615103</v>
      </c>
      <c r="CL21" s="152">
        <f>'DNO inputs'!H232</f>
        <v>11322.962042879682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3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3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3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198.01181648360037</v>
      </c>
      <c r="K24" s="130">
        <f t="shared" ref="K24:BV24" si="0">K20 * K21 / $H22</f>
        <v>60.018444421670857</v>
      </c>
      <c r="L24" s="130">
        <f t="shared" si="0"/>
        <v>0</v>
      </c>
      <c r="M24" s="130">
        <f t="shared" si="0"/>
        <v>1.3250274731029417</v>
      </c>
      <c r="N24" s="130">
        <f t="shared" si="0"/>
        <v>1832.3323097368541</v>
      </c>
      <c r="O24" s="130">
        <f t="shared" si="0"/>
        <v>2206.4116568024165</v>
      </c>
      <c r="P24" s="130">
        <f t="shared" si="0"/>
        <v>4002.969384648768</v>
      </c>
      <c r="Q24" s="130">
        <f t="shared" si="0"/>
        <v>52.015760312301119</v>
      </c>
      <c r="R24" s="130">
        <f t="shared" si="0"/>
        <v>42.128646222092996</v>
      </c>
      <c r="S24" s="130">
        <f t="shared" si="0"/>
        <v>12.461883384533168</v>
      </c>
      <c r="T24" s="130">
        <f t="shared" si="0"/>
        <v>130.56483440235959</v>
      </c>
      <c r="U24" s="130">
        <f t="shared" si="0"/>
        <v>0</v>
      </c>
      <c r="V24" s="130">
        <f t="shared" si="0"/>
        <v>0</v>
      </c>
      <c r="W24" s="130">
        <f t="shared" si="0"/>
        <v>509.34234342500736</v>
      </c>
      <c r="X24" s="130">
        <f t="shared" si="0"/>
        <v>0.81669875160344951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1095.3331776697671</v>
      </c>
      <c r="AD24" s="130">
        <f t="shared" si="0"/>
        <v>0</v>
      </c>
      <c r="AE24" s="130">
        <f t="shared" si="0"/>
        <v>0</v>
      </c>
      <c r="AF24" s="130">
        <f t="shared" si="0"/>
        <v>16.258087094973092</v>
      </c>
      <c r="AG24" s="130">
        <f t="shared" si="0"/>
        <v>230.30471149862441</v>
      </c>
      <c r="AH24" s="130">
        <f t="shared" si="0"/>
        <v>0.60601938338008188</v>
      </c>
      <c r="AI24" s="130">
        <f t="shared" si="0"/>
        <v>52.390140801974198</v>
      </c>
      <c r="AJ24" s="130">
        <f t="shared" si="0"/>
        <v>269.2435347647866</v>
      </c>
      <c r="AK24" s="130">
        <f t="shared" si="0"/>
        <v>18.410774910593339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79.834832567140367</v>
      </c>
      <c r="AU24" s="130">
        <f t="shared" si="0"/>
        <v>218.62375112392093</v>
      </c>
      <c r="AV24" s="130">
        <f t="shared" si="0"/>
        <v>0</v>
      </c>
      <c r="AW24" s="130">
        <f t="shared" si="0"/>
        <v>0</v>
      </c>
      <c r="AX24" s="130">
        <f t="shared" si="0"/>
        <v>163.48538288568821</v>
      </c>
      <c r="AY24" s="130">
        <f t="shared" si="0"/>
        <v>138.57245725049273</v>
      </c>
      <c r="AZ24" s="130">
        <f t="shared" si="0"/>
        <v>0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380.59332667178791</v>
      </c>
      <c r="BG24" s="130">
        <f t="shared" si="0"/>
        <v>37.996005990527912</v>
      </c>
      <c r="BH24" s="130">
        <f t="shared" si="0"/>
        <v>0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72.559708997547176</v>
      </c>
      <c r="BN24" s="130">
        <f t="shared" si="0"/>
        <v>100.77737360770442</v>
      </c>
      <c r="BO24" s="130">
        <f t="shared" si="0"/>
        <v>0</v>
      </c>
      <c r="BP24" s="130">
        <f t="shared" si="0"/>
        <v>0</v>
      </c>
      <c r="BQ24" s="130">
        <f t="shared" si="0"/>
        <v>30.11016521287727</v>
      </c>
      <c r="BR24" s="130">
        <f t="shared" si="0"/>
        <v>358.24165505069186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388.56828156985688</v>
      </c>
      <c r="BW24" s="130">
        <f t="shared" ref="BW24:CP24" si="1">BW20 * BW21 / $H22</f>
        <v>7.3712482899146732</v>
      </c>
      <c r="BX24" s="130">
        <f t="shared" si="1"/>
        <v>0</v>
      </c>
      <c r="BY24" s="130">
        <f t="shared" si="1"/>
        <v>0</v>
      </c>
      <c r="BZ24" s="130">
        <f t="shared" si="1"/>
        <v>93.47153349214382</v>
      </c>
      <c r="CA24" s="130">
        <f t="shared" si="1"/>
        <v>2614.2910092223187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49.327159112332239</v>
      </c>
      <c r="CF24" s="130">
        <f t="shared" si="1"/>
        <v>192.61081177196399</v>
      </c>
      <c r="CG24" s="130">
        <f t="shared" si="1"/>
        <v>0</v>
      </c>
      <c r="CH24" s="130">
        <f t="shared" si="1"/>
        <v>0</v>
      </c>
      <c r="CI24" s="130">
        <f t="shared" si="1"/>
        <v>256.84272310105916</v>
      </c>
      <c r="CJ24" s="130">
        <f t="shared" si="1"/>
        <v>1742.3371665059606</v>
      </c>
      <c r="CK24" s="130">
        <f t="shared" si="1"/>
        <v>404.44524258074841</v>
      </c>
      <c r="CL24" s="130">
        <f t="shared" si="1"/>
        <v>3.8045152464075733</v>
      </c>
      <c r="CM24" s="130">
        <f t="shared" si="1"/>
        <v>0.12529000000000001</v>
      </c>
      <c r="CN24" s="130">
        <f t="shared" si="1"/>
        <v>30.320180000000001</v>
      </c>
      <c r="CO24" s="130">
        <f t="shared" si="1"/>
        <v>93.403694999999999</v>
      </c>
      <c r="CP24" s="130">
        <f t="shared" si="1"/>
        <v>47.046394999999997</v>
      </c>
      <c r="CQ24" s="74"/>
      <c r="CR24" s="115" t="s">
        <v>570</v>
      </c>
      <c r="CS24" s="42"/>
    </row>
    <row r="25" spans="1:97" x14ac:dyDescent="0.3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18235.705162439488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3">
      <c r="A27" s="73"/>
      <c r="B27" s="101"/>
      <c r="C27" s="110" t="s">
        <v>671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3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3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3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570</v>
      </c>
      <c r="CS31" s="42"/>
    </row>
    <row r="32" spans="1:97" x14ac:dyDescent="0.3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3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3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3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3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3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3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3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3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3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3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573</v>
      </c>
      <c r="CS43" s="42"/>
    </row>
    <row r="44" spans="1:97" x14ac:dyDescent="0.3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3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3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3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3">
      <c r="A49" s="73"/>
      <c r="B49" s="101"/>
      <c r="C49" s="110" t="s">
        <v>713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3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3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570</v>
      </c>
      <c r="CS51" s="42"/>
    </row>
    <row r="52" spans="1:97" x14ac:dyDescent="0.3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4062.9878290704387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3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4475.2519348172609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3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620.09225925782209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3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2011.5219027339485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3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7065.8512365600236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3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18235.705162439495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3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3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3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3">
      <c r="A62" s="73"/>
      <c r="B62" s="73"/>
      <c r="C62" s="73"/>
      <c r="D62" s="73"/>
      <c r="E62" s="228" t="s">
        <v>764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3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3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570</v>
      </c>
      <c r="CS65" s="42"/>
    </row>
    <row r="66" spans="1:97" x14ac:dyDescent="0.3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0.22280398771960128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3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0.24541150972516496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3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3.4004292882242937E-2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3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0.11030677919037246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3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0.38747343048261829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3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3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3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3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0.47585778116172822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3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0.52414221883827183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3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3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3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3">
      <c r="A80" s="73"/>
      <c r="B80" s="101"/>
      <c r="C80" s="110" t="s">
        <v>714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3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605</v>
      </c>
      <c r="CS82" s="42"/>
    </row>
    <row r="83" spans="1:97" x14ac:dyDescent="0.3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1031.189453504061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3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720.64717279849674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3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611.69700564528489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3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4948.8804032057787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3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7312.4140351536216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605</v>
      </c>
      <c r="CS88" s="42"/>
    </row>
    <row r="89" spans="1:97" x14ac:dyDescent="0.3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3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3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605</v>
      </c>
      <c r="CS91" s="42"/>
    </row>
    <row r="92" spans="1:97" x14ac:dyDescent="0.3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0.14101901896510943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3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9.8551199280301302E-2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3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8.3651855967758273E-2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3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0.67677792578683094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3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3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3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3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3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3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3">
      <c r="A103" s="73"/>
      <c r="B103" s="101"/>
      <c r="C103" s="110" t="s">
        <v>711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3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3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7065.8512365600236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3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3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3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480846901.7579394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3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249665046.79930994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3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330797759.61038488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3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679449104.61468136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3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59319745.797171734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3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3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1800078558.5794876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574</v>
      </c>
      <c r="CS114" s="42"/>
    </row>
    <row r="115" spans="1:97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3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243570996.95427865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3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3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3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0.88081567297350938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574</v>
      </c>
      <c r="CS120" s="42"/>
    </row>
    <row r="121" spans="1:9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3">
      <c r="A122" s="73"/>
      <c r="B122" s="101"/>
      <c r="C122" s="110" t="s">
        <v>712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3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3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6223.7125120613209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574</v>
      </c>
      <c r="CS124" s="42"/>
    </row>
    <row r="125" spans="1:97" x14ac:dyDescent="0.3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3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570</v>
      </c>
      <c r="CS126" s="42"/>
    </row>
    <row r="127" spans="1:97" x14ac:dyDescent="0.3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4062.9878290704387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3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4475.2519348172609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3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620.09225925782209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3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2011.5219027339485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3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6223.7125120613209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574</v>
      </c>
      <c r="CS131" s="42"/>
    </row>
    <row r="132" spans="1:97" x14ac:dyDescent="0.3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3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17393.56643794079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570</v>
      </c>
      <c r="CS133" s="42"/>
    </row>
    <row r="134" spans="1:97" x14ac:dyDescent="0.3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3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3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570</v>
      </c>
      <c r="CS136" s="42"/>
    </row>
    <row r="137" spans="1:97" x14ac:dyDescent="0.3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0.23359141689353574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3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0.25729352003711797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3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3.5650667818487622E-2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3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0.11564746712015267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3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0.35781692813070609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3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3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3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731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3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3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3">
      <c r="A16" s="73"/>
      <c r="B16" s="73"/>
      <c r="C16" s="110" t="s">
        <v>715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3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14450237.342257196</v>
      </c>
      <c r="L19" s="156">
        <f>'DNO inputs'!J287</f>
        <v>0</v>
      </c>
      <c r="M19" s="156">
        <f>'DNO inputs'!J288</f>
        <v>15945861.262597509</v>
      </c>
      <c r="N19" s="156">
        <f>'DNO inputs'!J289</f>
        <v>1219180.9531695331</v>
      </c>
      <c r="O19" s="156">
        <f>'DNO inputs'!J290</f>
        <v>2669820.3074440057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3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10149980.671044495</v>
      </c>
      <c r="L20" s="152">
        <f>'DNO inputs'!K287</f>
        <v>0</v>
      </c>
      <c r="M20" s="152">
        <f>'DNO inputs'!K288</f>
        <v>550500.54364771605</v>
      </c>
      <c r="N20" s="152">
        <f>'DNO inputs'!K289</f>
        <v>4276938.8247393826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16974055.325584296</v>
      </c>
      <c r="L21" s="152">
        <f>'DNO inputs'!L287</f>
        <v>0</v>
      </c>
      <c r="M21" s="152">
        <f>'DNO inputs'!L288</f>
        <v>6265825.3461024882</v>
      </c>
      <c r="N21" s="152">
        <f>'DNO inputs'!L289</f>
        <v>509089.6255445141</v>
      </c>
      <c r="O21" s="152">
        <f>'DNO inputs'!L290</f>
        <v>3839995.6961413603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16692705.678966107</v>
      </c>
      <c r="L22" s="162">
        <f>'DNO inputs'!M287</f>
        <v>0</v>
      </c>
      <c r="M22" s="162">
        <f>'DNO inputs'!M288</f>
        <v>1581568.1672983535</v>
      </c>
      <c r="N22" s="162">
        <f>'DNO inputs'!M289</f>
        <v>4302513.7775305705</v>
      </c>
      <c r="O22" s="162">
        <f>'DNO inputs'!M290</f>
        <v>811053.05641463457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3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5413256.6013145372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3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14738915.569099298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30325409.744328141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3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593</v>
      </c>
      <c r="AT30" s="42"/>
    </row>
    <row r="31" spans="1:46" x14ac:dyDescent="0.3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5413256.6013145372</v>
      </c>
      <c r="K31" s="163">
        <f t="shared" si="0"/>
        <v>14450237.342257196</v>
      </c>
      <c r="L31" s="163">
        <f t="shared" si="0"/>
        <v>0</v>
      </c>
      <c r="M31" s="163">
        <f t="shared" si="0"/>
        <v>15945861.262597509</v>
      </c>
      <c r="N31" s="163">
        <f t="shared" si="0"/>
        <v>1219180.9531695331</v>
      </c>
      <c r="O31" s="163">
        <f t="shared" si="0"/>
        <v>2669820.3074440057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10149980.671044495</v>
      </c>
      <c r="L32" s="164">
        <f t="shared" si="2"/>
        <v>0</v>
      </c>
      <c r="M32" s="164">
        <f t="shared" si="2"/>
        <v>550500.54364771605</v>
      </c>
      <c r="N32" s="164">
        <f t="shared" si="2"/>
        <v>4276938.8247393826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14738915.569099298</v>
      </c>
      <c r="K33" s="164">
        <f t="shared" si="4"/>
        <v>16974055.325584296</v>
      </c>
      <c r="L33" s="164">
        <f t="shared" si="4"/>
        <v>0</v>
      </c>
      <c r="M33" s="164">
        <f t="shared" si="4"/>
        <v>6265825.3461024882</v>
      </c>
      <c r="N33" s="164">
        <f t="shared" si="4"/>
        <v>509089.6255445141</v>
      </c>
      <c r="O33" s="164">
        <f t="shared" si="4"/>
        <v>3839995.6961413603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3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30325409.744328141</v>
      </c>
      <c r="K34" s="165">
        <f t="shared" si="6"/>
        <v>16692705.678966107</v>
      </c>
      <c r="L34" s="165">
        <f t="shared" si="6"/>
        <v>0</v>
      </c>
      <c r="M34" s="165">
        <f t="shared" si="6"/>
        <v>1581568.1672983535</v>
      </c>
      <c r="N34" s="165">
        <f t="shared" si="6"/>
        <v>4302513.7775305705</v>
      </c>
      <c r="O34" s="165">
        <f t="shared" si="6"/>
        <v>811053.05641463457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3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3">
      <c r="A36" s="73"/>
      <c r="B36" s="73"/>
      <c r="C36" s="110" t="s">
        <v>716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0.47585778116172822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3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3">
      <c r="A44" s="115"/>
      <c r="B44" s="73"/>
      <c r="C44" s="73"/>
      <c r="D44" s="73"/>
      <c r="E44" s="112" t="s">
        <v>717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3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6876257.8789468585</v>
      </c>
      <c r="L45" s="163">
        <f t="shared" si="10"/>
        <v>0</v>
      </c>
      <c r="M45" s="163">
        <f t="shared" si="10"/>
        <v>7587962.1591324043</v>
      </c>
      <c r="N45" s="163">
        <f t="shared" si="10"/>
        <v>580156.74320989486</v>
      </c>
      <c r="O45" s="163">
        <f t="shared" si="10"/>
        <v>1270454.7676008276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5413256.6013145372</v>
      </c>
      <c r="K46" s="171">
        <f t="shared" ref="K46:AQ46" si="12">K$31 - K45</f>
        <v>7573979.4633103376</v>
      </c>
      <c r="L46" s="171">
        <f t="shared" si="12"/>
        <v>0</v>
      </c>
      <c r="M46" s="171">
        <f t="shared" si="12"/>
        <v>8357899.1034651045</v>
      </c>
      <c r="N46" s="171">
        <f t="shared" si="12"/>
        <v>639024.20995963819</v>
      </c>
      <c r="O46" s="171">
        <f t="shared" si="12"/>
        <v>1399365.5398431781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10149980.671044495</v>
      </c>
      <c r="L47" s="164">
        <f t="shared" si="14"/>
        <v>0</v>
      </c>
      <c r="M47" s="164">
        <f t="shared" si="14"/>
        <v>550500.54364771605</v>
      </c>
      <c r="N47" s="164">
        <f t="shared" si="14"/>
        <v>4276938.8247393826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14738915.569099298</v>
      </c>
      <c r="K48" s="164">
        <f t="shared" si="16"/>
        <v>16974055.325584296</v>
      </c>
      <c r="L48" s="164">
        <f t="shared" si="16"/>
        <v>0</v>
      </c>
      <c r="M48" s="164">
        <f t="shared" si="16"/>
        <v>6265825.3461024882</v>
      </c>
      <c r="N48" s="164">
        <f t="shared" si="16"/>
        <v>509089.6255445141</v>
      </c>
      <c r="O48" s="164">
        <f t="shared" si="16"/>
        <v>3839995.6961413603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30325409.744328141</v>
      </c>
      <c r="K49" s="165">
        <f t="shared" si="18"/>
        <v>16692705.678966107</v>
      </c>
      <c r="L49" s="165">
        <f t="shared" si="18"/>
        <v>0</v>
      </c>
      <c r="M49" s="165">
        <f t="shared" si="18"/>
        <v>1581568.1672983535</v>
      </c>
      <c r="N49" s="165">
        <f t="shared" si="18"/>
        <v>4302513.7775305705</v>
      </c>
      <c r="O49" s="165">
        <f t="shared" si="18"/>
        <v>811053.05641463457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3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50477581.914741978</v>
      </c>
      <c r="K51" s="130">
        <f t="shared" si="20"/>
        <v>58266979.017852098</v>
      </c>
      <c r="L51" s="130">
        <f t="shared" si="20"/>
        <v>0</v>
      </c>
      <c r="M51" s="130">
        <f t="shared" si="20"/>
        <v>24343755.319646068</v>
      </c>
      <c r="N51" s="130">
        <f t="shared" si="20"/>
        <v>10307723.180984002</v>
      </c>
      <c r="O51" s="130">
        <f t="shared" si="20"/>
        <v>7320869.0600000015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3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3">
      <c r="A58" s="73"/>
      <c r="B58" s="101"/>
      <c r="C58" s="110" t="s">
        <v>638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3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62531667.485618785</v>
      </c>
      <c r="L60" s="152">
        <f>'DNO inputs'!H246</f>
        <v>2396941.2916799993</v>
      </c>
      <c r="M60" s="152">
        <f>'DNO inputs'!H247</f>
        <v>26514424.209436648</v>
      </c>
      <c r="N60" s="152">
        <f>'DNO inputs'!H248</f>
        <v>11606716.180984</v>
      </c>
      <c r="O60" s="152">
        <f>'DNO inputs'!H249</f>
        <v>3120869.0599999996</v>
      </c>
      <c r="P60" s="152">
        <f>'DNO inputs'!H250</f>
        <v>638892.07162799966</v>
      </c>
      <c r="Q60" s="152">
        <f>'DNO inputs'!H251</f>
        <v>5130577.4955097968</v>
      </c>
      <c r="R60" s="152">
        <f>'DNO inputs'!H252</f>
        <v>2216717.6620892538</v>
      </c>
      <c r="S60" s="152">
        <f>'DNO inputs'!H253</f>
        <v>16939612.814221449</v>
      </c>
      <c r="T60" s="152">
        <f>'DNO inputs'!H254</f>
        <v>4430016.2415596507</v>
      </c>
      <c r="U60" s="152">
        <f>'DNO inputs'!H255</f>
        <v>1509465.7008872004</v>
      </c>
      <c r="V60" s="152">
        <f>'DNO inputs'!H256</f>
        <v>1323939.9267640004</v>
      </c>
      <c r="W60" s="152">
        <f>'DNO inputs'!H257</f>
        <v>1562325.762189239</v>
      </c>
      <c r="X60" s="152">
        <f>'DNO inputs'!H258</f>
        <v>6151044.3854799997</v>
      </c>
      <c r="Y60" s="152">
        <f>'DNO inputs'!H259</f>
        <v>10240069.047105549</v>
      </c>
      <c r="Z60" s="152">
        <f>'DNO inputs'!H260</f>
        <v>4583609.0382398553</v>
      </c>
      <c r="AA60" s="152">
        <f>'DNO inputs'!H261</f>
        <v>1439799.3171236436</v>
      </c>
      <c r="AB60" s="152">
        <f>'DNO inputs'!H262</f>
        <v>2070636.5899867683</v>
      </c>
      <c r="AC60" s="152">
        <f>'DNO inputs'!H263</f>
        <v>7544493.0721556563</v>
      </c>
      <c r="AD60" s="152">
        <f>'DNO inputs'!H264</f>
        <v>1645125.2035656031</v>
      </c>
      <c r="AE60" s="152">
        <f>'DNO inputs'!H265</f>
        <v>1321519.02</v>
      </c>
      <c r="AF60" s="152">
        <f>'DNO inputs'!H266</f>
        <v>9500000</v>
      </c>
      <c r="AG60" s="152">
        <f>'DNO inputs'!H267</f>
        <v>793782</v>
      </c>
      <c r="AH60" s="152">
        <f>'DNO inputs'!H268</f>
        <v>9751431.0002991911</v>
      </c>
      <c r="AI60" s="152">
        <f>'DNO inputs'!H269</f>
        <v>-8.3266726846886741E-10</v>
      </c>
      <c r="AJ60" s="152">
        <f>'DNO inputs'!H270</f>
        <v>1014509.0392</v>
      </c>
      <c r="AK60" s="152">
        <f>'DNO inputs'!H271</f>
        <v>4303287.3328058328</v>
      </c>
      <c r="AL60" s="152">
        <f>'DNO inputs'!H272</f>
        <v>41912756.859700002</v>
      </c>
      <c r="AM60" s="152">
        <f>'DNO inputs'!H273</f>
        <v>27091992</v>
      </c>
      <c r="AN60" s="152">
        <f>'DNO inputs'!H274</f>
        <v>4400000</v>
      </c>
      <c r="AO60" s="152">
        <f>'DNO inputs'!H275</f>
        <v>-9500000</v>
      </c>
      <c r="AP60" s="152">
        <f>'DNO inputs'!H276</f>
        <v>1450093.49</v>
      </c>
      <c r="AQ60" s="152">
        <f>'DNO inputs'!H277</f>
        <v>2354255.3829179271</v>
      </c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-50477581.914741978</v>
      </c>
      <c r="K62" s="130">
        <f t="shared" ref="K62:AQ62" si="22">K60 - K51</f>
        <v>4264688.4677666873</v>
      </c>
      <c r="L62" s="130">
        <f t="shared" si="22"/>
        <v>2396941.2916799993</v>
      </c>
      <c r="M62" s="130">
        <f t="shared" si="22"/>
        <v>2170668.8897905797</v>
      </c>
      <c r="N62" s="130">
        <f t="shared" si="22"/>
        <v>1298992.9999999981</v>
      </c>
      <c r="O62" s="130">
        <f t="shared" si="22"/>
        <v>-4200000.0000000019</v>
      </c>
      <c r="P62" s="130">
        <f t="shared" si="22"/>
        <v>638892.07162799966</v>
      </c>
      <c r="Q62" s="130">
        <f t="shared" si="22"/>
        <v>5130577.4955097968</v>
      </c>
      <c r="R62" s="130">
        <f t="shared" si="22"/>
        <v>2216717.6620892538</v>
      </c>
      <c r="S62" s="130">
        <f t="shared" si="22"/>
        <v>16939612.814221449</v>
      </c>
      <c r="T62" s="130">
        <f t="shared" si="22"/>
        <v>4430016.2415596507</v>
      </c>
      <c r="U62" s="130">
        <f t="shared" si="22"/>
        <v>1509465.7008872004</v>
      </c>
      <c r="V62" s="130">
        <f t="shared" si="22"/>
        <v>1323939.9267640004</v>
      </c>
      <c r="W62" s="130">
        <f t="shared" si="22"/>
        <v>1562325.762189239</v>
      </c>
      <c r="X62" s="130">
        <f t="shared" si="22"/>
        <v>6151044.3854799997</v>
      </c>
      <c r="Y62" s="130">
        <f t="shared" si="22"/>
        <v>10240069.047105549</v>
      </c>
      <c r="Z62" s="130">
        <f t="shared" si="22"/>
        <v>4583609.0382398553</v>
      </c>
      <c r="AA62" s="130">
        <f t="shared" si="22"/>
        <v>1439799.3171236436</v>
      </c>
      <c r="AB62" s="130">
        <f t="shared" si="22"/>
        <v>2070636.5899867683</v>
      </c>
      <c r="AC62" s="130">
        <f t="shared" si="22"/>
        <v>7544493.0721556563</v>
      </c>
      <c r="AD62" s="130">
        <f t="shared" si="22"/>
        <v>1645125.2035656031</v>
      </c>
      <c r="AE62" s="130">
        <f t="shared" si="22"/>
        <v>1321519.02</v>
      </c>
      <c r="AF62" s="130">
        <f t="shared" si="22"/>
        <v>9500000</v>
      </c>
      <c r="AG62" s="130">
        <f t="shared" si="22"/>
        <v>793782</v>
      </c>
      <c r="AH62" s="130">
        <f t="shared" si="22"/>
        <v>9751431.0002991911</v>
      </c>
      <c r="AI62" s="130">
        <f t="shared" si="22"/>
        <v>-8.3266726846886741E-10</v>
      </c>
      <c r="AJ62" s="130">
        <f t="shared" si="22"/>
        <v>1014509.0392</v>
      </c>
      <c r="AK62" s="130">
        <f t="shared" si="22"/>
        <v>4303287.3328058328</v>
      </c>
      <c r="AL62" s="130">
        <f t="shared" si="22"/>
        <v>41912756.859700002</v>
      </c>
      <c r="AM62" s="130">
        <f t="shared" si="22"/>
        <v>27091992</v>
      </c>
      <c r="AN62" s="130">
        <f t="shared" si="22"/>
        <v>4400000</v>
      </c>
      <c r="AO62" s="130">
        <f t="shared" si="22"/>
        <v>-9500000</v>
      </c>
      <c r="AP62" s="130">
        <f t="shared" ref="AP62" si="23">AP60 - AP51</f>
        <v>1450093.49</v>
      </c>
      <c r="AQ62" s="130">
        <f t="shared" si="22"/>
        <v>2354255.3829179271</v>
      </c>
      <c r="AR62" s="74"/>
      <c r="AS62" s="115" t="s">
        <v>570</v>
      </c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3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3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570</v>
      </c>
      <c r="AT67" s="42"/>
    </row>
    <row r="68" spans="1:46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3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4264688.4677666873</v>
      </c>
      <c r="L69" s="130">
        <f t="shared" si="26"/>
        <v>2396941.2916799993</v>
      </c>
      <c r="M69" s="130">
        <f t="shared" si="26"/>
        <v>2170668.8897905797</v>
      </c>
      <c r="N69" s="130">
        <f t="shared" si="26"/>
        <v>1298992.9999999981</v>
      </c>
      <c r="O69" s="130">
        <f t="shared" si="26"/>
        <v>-4200000.0000000019</v>
      </c>
      <c r="P69" s="130">
        <f t="shared" si="26"/>
        <v>638892.07162799966</v>
      </c>
      <c r="Q69" s="130">
        <f t="shared" si="26"/>
        <v>5130577.4955097968</v>
      </c>
      <c r="R69" s="130">
        <f t="shared" si="26"/>
        <v>2216717.6620892538</v>
      </c>
      <c r="S69" s="130">
        <f t="shared" si="26"/>
        <v>16939612.814221449</v>
      </c>
      <c r="T69" s="130">
        <f t="shared" si="26"/>
        <v>4430016.2415596507</v>
      </c>
      <c r="U69" s="130">
        <f t="shared" si="26"/>
        <v>1509465.7008872004</v>
      </c>
      <c r="V69" s="130">
        <f t="shared" si="26"/>
        <v>1323939.9267640004</v>
      </c>
      <c r="W69" s="130">
        <f t="shared" si="26"/>
        <v>1562325.762189239</v>
      </c>
      <c r="X69" s="130">
        <f t="shared" si="26"/>
        <v>6151044.3854799997</v>
      </c>
      <c r="Y69" s="130">
        <f t="shared" si="26"/>
        <v>0</v>
      </c>
      <c r="Z69" s="130">
        <f t="shared" si="26"/>
        <v>0</v>
      </c>
      <c r="AA69" s="130">
        <f t="shared" si="26"/>
        <v>1439799.3171236436</v>
      </c>
      <c r="AB69" s="130">
        <f t="shared" si="26"/>
        <v>2070636.5899867683</v>
      </c>
      <c r="AC69" s="130">
        <f t="shared" si="26"/>
        <v>7544493.0721556563</v>
      </c>
      <c r="AD69" s="130">
        <f t="shared" si="26"/>
        <v>1645125.2035656031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570</v>
      </c>
      <c r="AT69" s="42"/>
    </row>
    <row r="70" spans="1:46" x14ac:dyDescent="0.3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3">
      <c r="A71" s="73"/>
      <c r="B71" s="101"/>
      <c r="C71" s="110" t="s">
        <v>639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3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3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0.22280398771960128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3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0.24541150972516496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3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3.4004292882242937E-2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3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0.11030677919037246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0.38747343048261829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3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0.23359141689353574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0.25729352003711797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3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3.5650667818487622E-2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3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0.11564746712015267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3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0.35781692813070609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101"/>
      <c r="C87" s="110" t="s">
        <v>640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3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570</v>
      </c>
      <c r="AT89" s="42"/>
    </row>
    <row r="90" spans="1:46" x14ac:dyDescent="0.3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950189.59700021415</v>
      </c>
      <c r="L90" s="163">
        <f t="shared" si="28"/>
        <v>534048.07811607583</v>
      </c>
      <c r="M90" s="163">
        <f t="shared" si="28"/>
        <v>483633.68466422084</v>
      </c>
      <c r="N90" s="163">
        <f t="shared" si="28"/>
        <v>289420.82041984762</v>
      </c>
      <c r="O90" s="163">
        <f t="shared" si="28"/>
        <v>-935776.74842232582</v>
      </c>
      <c r="P90" s="163">
        <f t="shared" si="28"/>
        <v>142347.70128115546</v>
      </c>
      <c r="Q90" s="163">
        <f t="shared" si="28"/>
        <v>1143113.1253040275</v>
      </c>
      <c r="R90" s="163">
        <f t="shared" si="28"/>
        <v>493893.53476195736</v>
      </c>
      <c r="S90" s="163">
        <f t="shared" si="28"/>
        <v>3774213.2854345962</v>
      </c>
      <c r="T90" s="163">
        <f t="shared" si="28"/>
        <v>987025.28428209061</v>
      </c>
      <c r="U90" s="163">
        <f t="shared" si="28"/>
        <v>336314.97748363111</v>
      </c>
      <c r="V90" s="163">
        <f t="shared" si="28"/>
        <v>294979.09518421616</v>
      </c>
      <c r="W90" s="163">
        <f t="shared" si="28"/>
        <v>348092.40993282793</v>
      </c>
      <c r="X90" s="163">
        <f t="shared" si="28"/>
        <v>1370477.2177252083</v>
      </c>
      <c r="Y90" s="163">
        <f t="shared" si="28"/>
        <v>0</v>
      </c>
      <c r="Z90" s="163">
        <f t="shared" si="28"/>
        <v>0</v>
      </c>
      <c r="AA90" s="163">
        <f t="shared" si="28"/>
        <v>320793.02937110659</v>
      </c>
      <c r="AB90" s="163">
        <f t="shared" si="28"/>
        <v>461346.08936716901</v>
      </c>
      <c r="AC90" s="163">
        <f t="shared" si="28"/>
        <v>1680943.1417991857</v>
      </c>
      <c r="AD90" s="163">
        <f t="shared" si="28"/>
        <v>366540.45565243717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3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1046603.6353821232</v>
      </c>
      <c r="L91" s="164">
        <f t="shared" si="30"/>
        <v>588236.98111377563</v>
      </c>
      <c r="M91" s="164">
        <f t="shared" si="30"/>
        <v>532707.1293569539</v>
      </c>
      <c r="N91" s="164">
        <f t="shared" si="30"/>
        <v>318787.83325242077</v>
      </c>
      <c r="O91" s="164">
        <f t="shared" si="30"/>
        <v>-1030728.3408456933</v>
      </c>
      <c r="P91" s="164">
        <f t="shared" si="30"/>
        <v>156791.46784966561</v>
      </c>
      <c r="Q91" s="164">
        <f t="shared" si="30"/>
        <v>1259102.768935015</v>
      </c>
      <c r="R91" s="164">
        <f t="shared" si="30"/>
        <v>544008.02808776184</v>
      </c>
      <c r="S91" s="164">
        <f t="shared" si="30"/>
        <v>4157175.9548978363</v>
      </c>
      <c r="T91" s="164">
        <f t="shared" si="30"/>
        <v>1087176.9739481548</v>
      </c>
      <c r="U91" s="164">
        <f t="shared" si="30"/>
        <v>370440.25653308211</v>
      </c>
      <c r="V91" s="164">
        <f t="shared" si="30"/>
        <v>324910.09621257766</v>
      </c>
      <c r="W91" s="164">
        <f t="shared" si="30"/>
        <v>383412.72398138017</v>
      </c>
      <c r="X91" s="164">
        <f t="shared" si="30"/>
        <v>1509537.0890271463</v>
      </c>
      <c r="Y91" s="164">
        <f t="shared" si="30"/>
        <v>0</v>
      </c>
      <c r="Z91" s="164">
        <f t="shared" si="30"/>
        <v>0</v>
      </c>
      <c r="AA91" s="164">
        <f t="shared" si="30"/>
        <v>353343.32411657495</v>
      </c>
      <c r="AB91" s="164">
        <f t="shared" si="30"/>
        <v>508158.05164082017</v>
      </c>
      <c r="AC91" s="164">
        <f t="shared" si="30"/>
        <v>1851505.4349487675</v>
      </c>
      <c r="AD91" s="164">
        <f t="shared" si="30"/>
        <v>403732.659893954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3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145017.7157094623</v>
      </c>
      <c r="L92" s="164">
        <f t="shared" si="32"/>
        <v>81506.293703828385</v>
      </c>
      <c r="M92" s="164">
        <f t="shared" si="32"/>
        <v>73812.060678811991</v>
      </c>
      <c r="N92" s="164">
        <f t="shared" si="32"/>
        <v>44171.338423983339</v>
      </c>
      <c r="O92" s="164">
        <f t="shared" si="32"/>
        <v>-142818.03010542039</v>
      </c>
      <c r="P92" s="164">
        <f t="shared" si="32"/>
        <v>21725.073123781433</v>
      </c>
      <c r="Q92" s="164">
        <f t="shared" si="32"/>
        <v>174461.65981235958</v>
      </c>
      <c r="R92" s="164">
        <f t="shared" si="32"/>
        <v>75377.916618923817</v>
      </c>
      <c r="S92" s="164">
        <f t="shared" si="32"/>
        <v>576019.55544658168</v>
      </c>
      <c r="T92" s="164">
        <f t="shared" si="32"/>
        <v>150639.56975108743</v>
      </c>
      <c r="U92" s="164">
        <f t="shared" si="32"/>
        <v>51328.313788668478</v>
      </c>
      <c r="V92" s="164">
        <f t="shared" si="32"/>
        <v>45019.641028178332</v>
      </c>
      <c r="W92" s="164">
        <f t="shared" si="32"/>
        <v>53125.782794956314</v>
      </c>
      <c r="X92" s="164">
        <f t="shared" si="32"/>
        <v>209161.91481553792</v>
      </c>
      <c r="Y92" s="164">
        <f t="shared" si="32"/>
        <v>0</v>
      </c>
      <c r="Z92" s="164">
        <f t="shared" si="32"/>
        <v>0</v>
      </c>
      <c r="AA92" s="164">
        <f t="shared" si="32"/>
        <v>48959.357671125756</v>
      </c>
      <c r="AB92" s="164">
        <f t="shared" si="32"/>
        <v>70410.533058598856</v>
      </c>
      <c r="AC92" s="164">
        <f t="shared" si="32"/>
        <v>256545.15207363374</v>
      </c>
      <c r="AD92" s="164">
        <f t="shared" si="32"/>
        <v>55941.319250004301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3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470424.04912966787</v>
      </c>
      <c r="L93" s="164">
        <f t="shared" si="34"/>
        <v>264398.87379363185</v>
      </c>
      <c r="M93" s="164">
        <f t="shared" si="34"/>
        <v>239439.49392154042</v>
      </c>
      <c r="N93" s="164">
        <f t="shared" si="34"/>
        <v>143287.7340208393</v>
      </c>
      <c r="O93" s="164">
        <f t="shared" si="34"/>
        <v>-463288.47259956453</v>
      </c>
      <c r="P93" s="164">
        <f t="shared" si="34"/>
        <v>70474.126671549384</v>
      </c>
      <c r="Q93" s="164">
        <f t="shared" si="34"/>
        <v>565937.47891629336</v>
      </c>
      <c r="R93" s="164">
        <f t="shared" si="34"/>
        <v>244518.98567947801</v>
      </c>
      <c r="S93" s="164">
        <f t="shared" si="34"/>
        <v>1868554.1302687293</v>
      </c>
      <c r="T93" s="164">
        <f t="shared" si="34"/>
        <v>488660.82336748409</v>
      </c>
      <c r="U93" s="164">
        <f t="shared" si="34"/>
        <v>166504.29976320523</v>
      </c>
      <c r="V93" s="164">
        <f t="shared" si="34"/>
        <v>146039.54916287449</v>
      </c>
      <c r="W93" s="164">
        <f t="shared" si="34"/>
        <v>172335.12287323875</v>
      </c>
      <c r="X93" s="164">
        <f t="shared" si="34"/>
        <v>678501.89481932262</v>
      </c>
      <c r="Y93" s="164">
        <f t="shared" si="34"/>
        <v>0</v>
      </c>
      <c r="Z93" s="164">
        <f t="shared" si="34"/>
        <v>0</v>
      </c>
      <c r="AA93" s="164">
        <f t="shared" si="34"/>
        <v>158819.62535240682</v>
      </c>
      <c r="AB93" s="164">
        <f t="shared" si="34"/>
        <v>228405.25311517625</v>
      </c>
      <c r="AC93" s="164">
        <f t="shared" si="34"/>
        <v>832208.73141356872</v>
      </c>
      <c r="AD93" s="164">
        <f t="shared" si="34"/>
        <v>181468.46257022754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3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1652453.4705452195</v>
      </c>
      <c r="L94" s="165">
        <f t="shared" si="36"/>
        <v>928751.06495268748</v>
      </c>
      <c r="M94" s="165">
        <f t="shared" si="36"/>
        <v>841076.52116905234</v>
      </c>
      <c r="N94" s="165">
        <f t="shared" si="36"/>
        <v>503325.27388290706</v>
      </c>
      <c r="O94" s="165">
        <f t="shared" si="36"/>
        <v>-1627388.4080269975</v>
      </c>
      <c r="P94" s="165">
        <f t="shared" si="36"/>
        <v>247553.70270184771</v>
      </c>
      <c r="Q94" s="165">
        <f t="shared" si="36"/>
        <v>1987962.462542101</v>
      </c>
      <c r="R94" s="165">
        <f t="shared" si="36"/>
        <v>858919.19694113266</v>
      </c>
      <c r="S94" s="165">
        <f t="shared" si="36"/>
        <v>6563649.888173705</v>
      </c>
      <c r="T94" s="165">
        <f t="shared" si="36"/>
        <v>1716513.5902108334</v>
      </c>
      <c r="U94" s="165">
        <f t="shared" si="36"/>
        <v>584877.85331861337</v>
      </c>
      <c r="V94" s="165">
        <f t="shared" si="36"/>
        <v>512991.54517615365</v>
      </c>
      <c r="W94" s="165">
        <f t="shared" si="36"/>
        <v>605359.72260683577</v>
      </c>
      <c r="X94" s="165">
        <f t="shared" si="36"/>
        <v>2383366.2690927843</v>
      </c>
      <c r="Y94" s="165">
        <f t="shared" si="36"/>
        <v>0</v>
      </c>
      <c r="Z94" s="165">
        <f t="shared" si="36"/>
        <v>0</v>
      </c>
      <c r="AA94" s="165">
        <f t="shared" si="36"/>
        <v>557883.98061242944</v>
      </c>
      <c r="AB94" s="165">
        <f t="shared" si="36"/>
        <v>802316.66280500381</v>
      </c>
      <c r="AC94" s="165">
        <f t="shared" si="36"/>
        <v>2923290.6119205002</v>
      </c>
      <c r="AD94" s="165">
        <f t="shared" si="36"/>
        <v>637442.30619897996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3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3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570</v>
      </c>
      <c r="AT96" s="42"/>
    </row>
    <row r="97" spans="1:46" x14ac:dyDescent="0.3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996194.62179514242</v>
      </c>
      <c r="L97" s="163">
        <f t="shared" si="38"/>
        <v>559904.91253415274</v>
      </c>
      <c r="M97" s="163">
        <f t="shared" si="38"/>
        <v>507049.62157289969</v>
      </c>
      <c r="N97" s="163">
        <f t="shared" si="38"/>
        <v>303433.61540478421</v>
      </c>
      <c r="O97" s="163">
        <f t="shared" si="38"/>
        <v>-981083.95095285052</v>
      </c>
      <c r="P97" s="163">
        <f t="shared" si="38"/>
        <v>149239.70425363077</v>
      </c>
      <c r="Q97" s="163">
        <f t="shared" si="38"/>
        <v>1198458.8666582215</v>
      </c>
      <c r="R97" s="163">
        <f t="shared" si="38"/>
        <v>517806.2195403548</v>
      </c>
      <c r="S97" s="163">
        <f t="shared" si="38"/>
        <v>3956948.1589018828</v>
      </c>
      <c r="T97" s="163">
        <f t="shared" si="38"/>
        <v>1034813.7707272947</v>
      </c>
      <c r="U97" s="163">
        <f t="shared" si="38"/>
        <v>352598.23182243516</v>
      </c>
      <c r="V97" s="163">
        <f t="shared" si="38"/>
        <v>309261.0033747268</v>
      </c>
      <c r="W97" s="163">
        <f t="shared" si="38"/>
        <v>364945.88843905751</v>
      </c>
      <c r="X97" s="163">
        <f t="shared" si="38"/>
        <v>1436831.1733793011</v>
      </c>
      <c r="Y97" s="163">
        <f t="shared" si="38"/>
        <v>0</v>
      </c>
      <c r="Z97" s="163">
        <f t="shared" si="38"/>
        <v>0</v>
      </c>
      <c r="AA97" s="163">
        <f t="shared" si="38"/>
        <v>336324.7625292571</v>
      </c>
      <c r="AB97" s="163">
        <f t="shared" si="38"/>
        <v>483682.93492660846</v>
      </c>
      <c r="AC97" s="163">
        <f t="shared" si="38"/>
        <v>1762328.826468304</v>
      </c>
      <c r="AD97" s="163">
        <f t="shared" si="38"/>
        <v>384287.12726815563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3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1097276.7077333941</v>
      </c>
      <c r="L98" s="164">
        <f t="shared" si="40"/>
        <v>616717.46225866338</v>
      </c>
      <c r="M98" s="164">
        <f t="shared" si="40"/>
        <v>558499.03948928113</v>
      </c>
      <c r="N98" s="164">
        <f t="shared" si="40"/>
        <v>334222.48147357552</v>
      </c>
      <c r="O98" s="164">
        <f t="shared" si="40"/>
        <v>-1080632.7841558959</v>
      </c>
      <c r="P98" s="164">
        <f t="shared" si="40"/>
        <v>164382.79003297453</v>
      </c>
      <c r="Q98" s="164">
        <f t="shared" si="40"/>
        <v>1320064.3436429366</v>
      </c>
      <c r="R98" s="164">
        <f t="shared" si="40"/>
        <v>570347.09020739468</v>
      </c>
      <c r="S98" s="164">
        <f t="shared" si="40"/>
        <v>4358452.6090369066</v>
      </c>
      <c r="T98" s="164">
        <f t="shared" si="40"/>
        <v>1139814.472612486</v>
      </c>
      <c r="U98" s="164">
        <f t="shared" si="40"/>
        <v>388375.74355656322</v>
      </c>
      <c r="V98" s="164">
        <f t="shared" si="40"/>
        <v>340641.16407479387</v>
      </c>
      <c r="W98" s="164">
        <f t="shared" si="40"/>
        <v>401976.29479834257</v>
      </c>
      <c r="X98" s="164">
        <f t="shared" si="40"/>
        <v>1582623.8618447003</v>
      </c>
      <c r="Y98" s="164">
        <f t="shared" si="40"/>
        <v>0</v>
      </c>
      <c r="Z98" s="164">
        <f t="shared" si="40"/>
        <v>0</v>
      </c>
      <c r="AA98" s="164">
        <f t="shared" si="40"/>
        <v>370451.03444978094</v>
      </c>
      <c r="AB98" s="164">
        <f t="shared" si="40"/>
        <v>532761.37695535016</v>
      </c>
      <c r="AC98" s="164">
        <f t="shared" si="40"/>
        <v>1941149.1794305791</v>
      </c>
      <c r="AD98" s="164">
        <f t="shared" si="40"/>
        <v>423280.05452717427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3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152038.99191368511</v>
      </c>
      <c r="L99" s="164">
        <f t="shared" si="42"/>
        <v>85452.557770100306</v>
      </c>
      <c r="M99" s="164">
        <f t="shared" si="42"/>
        <v>77385.795533849276</v>
      </c>
      <c r="N99" s="164">
        <f t="shared" si="42"/>
        <v>46309.967941540628</v>
      </c>
      <c r="O99" s="164">
        <f t="shared" si="42"/>
        <v>-149732.80483764809</v>
      </c>
      <c r="P99" s="164">
        <f t="shared" si="42"/>
        <v>22776.929017475217</v>
      </c>
      <c r="Q99" s="164">
        <f t="shared" si="42"/>
        <v>182908.51400942792</v>
      </c>
      <c r="R99" s="164">
        <f t="shared" si="42"/>
        <v>79027.465018518473</v>
      </c>
      <c r="S99" s="164">
        <f t="shared" si="42"/>
        <v>603908.50941360521</v>
      </c>
      <c r="T99" s="164">
        <f t="shared" si="42"/>
        <v>157933.03745834812</v>
      </c>
      <c r="U99" s="164">
        <f t="shared" si="42"/>
        <v>53813.46028573018</v>
      </c>
      <c r="V99" s="164">
        <f t="shared" si="42"/>
        <v>47199.342540696212</v>
      </c>
      <c r="W99" s="164">
        <f t="shared" si="42"/>
        <v>55697.956772074052</v>
      </c>
      <c r="X99" s="164">
        <f t="shared" si="42"/>
        <v>219288.84012352079</v>
      </c>
      <c r="Y99" s="164">
        <f t="shared" si="42"/>
        <v>0</v>
      </c>
      <c r="Z99" s="164">
        <f t="shared" si="42"/>
        <v>0</v>
      </c>
      <c r="AA99" s="164">
        <f t="shared" si="42"/>
        <v>51329.807180060336</v>
      </c>
      <c r="AB99" s="164">
        <f t="shared" si="42"/>
        <v>73819.577242424231</v>
      </c>
      <c r="AC99" s="164">
        <f t="shared" si="42"/>
        <v>268966.21637430246</v>
      </c>
      <c r="AD99" s="164">
        <f t="shared" si="42"/>
        <v>58649.812152139144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3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493200.41935374221</v>
      </c>
      <c r="L100" s="164">
        <f t="shared" si="44"/>
        <v>277200.189218499</v>
      </c>
      <c r="M100" s="164">
        <f t="shared" si="44"/>
        <v>251032.35906079435</v>
      </c>
      <c r="N100" s="164">
        <f t="shared" si="44"/>
        <v>150225.25025680827</v>
      </c>
      <c r="O100" s="164">
        <f t="shared" si="44"/>
        <v>-485719.36190464144</v>
      </c>
      <c r="P100" s="164">
        <f t="shared" si="44"/>
        <v>73886.249846925319</v>
      </c>
      <c r="Q100" s="164">
        <f t="shared" si="44"/>
        <v>593338.29221936443</v>
      </c>
      <c r="R100" s="164">
        <f t="shared" si="44"/>
        <v>256357.78294112868</v>
      </c>
      <c r="S100" s="164">
        <f t="shared" si="44"/>
        <v>1959023.3159607919</v>
      </c>
      <c r="T100" s="164">
        <f t="shared" si="44"/>
        <v>512320.15763751202</v>
      </c>
      <c r="U100" s="164">
        <f t="shared" si="44"/>
        <v>174565.88501235071</v>
      </c>
      <c r="V100" s="164">
        <f t="shared" si="44"/>
        <v>153110.29914949706</v>
      </c>
      <c r="W100" s="164">
        <f t="shared" si="44"/>
        <v>180679.01721374749</v>
      </c>
      <c r="X100" s="164">
        <f t="shared" si="44"/>
        <v>711352.70332439791</v>
      </c>
      <c r="Y100" s="164">
        <f t="shared" si="44"/>
        <v>0</v>
      </c>
      <c r="Z100" s="164">
        <f t="shared" si="44"/>
        <v>0</v>
      </c>
      <c r="AA100" s="164">
        <f t="shared" si="44"/>
        <v>166509.14418667485</v>
      </c>
      <c r="AB100" s="164">
        <f t="shared" si="44"/>
        <v>239463.87695827984</v>
      </c>
      <c r="AC100" s="164">
        <f t="shared" si="44"/>
        <v>872501.51450034091</v>
      </c>
      <c r="AD100" s="164">
        <f t="shared" si="44"/>
        <v>190254.56288788756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3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1525977.7269707238</v>
      </c>
      <c r="L101" s="165">
        <f t="shared" si="46"/>
        <v>857666.16989858414</v>
      </c>
      <c r="M101" s="165">
        <f t="shared" si="46"/>
        <v>776702.07413375541</v>
      </c>
      <c r="N101" s="165">
        <f t="shared" si="46"/>
        <v>464801.68492328963</v>
      </c>
      <c r="O101" s="165">
        <f t="shared" si="46"/>
        <v>-1502831.0981489662</v>
      </c>
      <c r="P101" s="165">
        <f t="shared" si="46"/>
        <v>228606.39847699387</v>
      </c>
      <c r="Q101" s="165">
        <f t="shared" si="46"/>
        <v>1835807.4789798469</v>
      </c>
      <c r="R101" s="165">
        <f t="shared" si="46"/>
        <v>793179.10438185732</v>
      </c>
      <c r="S101" s="165">
        <f t="shared" si="46"/>
        <v>6061280.2209082646</v>
      </c>
      <c r="T101" s="165">
        <f t="shared" si="46"/>
        <v>1585134.8031240103</v>
      </c>
      <c r="U101" s="165">
        <f t="shared" si="46"/>
        <v>540112.38021012128</v>
      </c>
      <c r="V101" s="165">
        <f t="shared" si="46"/>
        <v>473728.11762428662</v>
      </c>
      <c r="W101" s="165">
        <f t="shared" si="46"/>
        <v>559026.60496601753</v>
      </c>
      <c r="X101" s="165">
        <f t="shared" si="46"/>
        <v>2200947.8068080801</v>
      </c>
      <c r="Y101" s="165">
        <f t="shared" si="46"/>
        <v>0</v>
      </c>
      <c r="Z101" s="165">
        <f t="shared" si="46"/>
        <v>0</v>
      </c>
      <c r="AA101" s="165">
        <f t="shared" si="46"/>
        <v>515184.5687778705</v>
      </c>
      <c r="AB101" s="165">
        <f t="shared" si="46"/>
        <v>740908.82390410581</v>
      </c>
      <c r="AC101" s="165">
        <f t="shared" si="46"/>
        <v>2699547.3353821305</v>
      </c>
      <c r="AD101" s="165">
        <f t="shared" si="46"/>
        <v>588653.6467302466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3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3">
      <c r="A103" s="73"/>
      <c r="B103" s="107" t="s">
        <v>748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3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3">
      <c r="A105" s="73"/>
      <c r="B105" s="73"/>
      <c r="C105" s="109" t="s">
        <v>749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3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3">
      <c r="A107" s="73"/>
      <c r="B107" s="73"/>
      <c r="C107" s="110" t="s">
        <v>746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3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3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-50477581.914741978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10240069.047105549</v>
      </c>
      <c r="Z109" s="130">
        <f t="shared" si="48"/>
        <v>4583609.0382398553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1321519.02</v>
      </c>
      <c r="AF109" s="130">
        <f t="shared" si="48"/>
        <v>9500000</v>
      </c>
      <c r="AG109" s="130">
        <f t="shared" si="48"/>
        <v>793782</v>
      </c>
      <c r="AH109" s="130">
        <f t="shared" si="48"/>
        <v>9751431.0002991911</v>
      </c>
      <c r="AI109" s="130">
        <f t="shared" si="48"/>
        <v>-8.3266726846886741E-10</v>
      </c>
      <c r="AJ109" s="130">
        <f t="shared" si="48"/>
        <v>1014509.0392</v>
      </c>
      <c r="AK109" s="130">
        <f t="shared" si="48"/>
        <v>4303287.3328058328</v>
      </c>
      <c r="AL109" s="130">
        <f t="shared" si="48"/>
        <v>41912756.859700002</v>
      </c>
      <c r="AM109" s="130">
        <f t="shared" si="48"/>
        <v>27091992</v>
      </c>
      <c r="AN109" s="130">
        <f t="shared" si="48"/>
        <v>4400000</v>
      </c>
      <c r="AO109" s="130">
        <f t="shared" si="48"/>
        <v>-9500000</v>
      </c>
      <c r="AP109" s="130">
        <f t="shared" si="48"/>
        <v>1450093.49</v>
      </c>
      <c r="AQ109" s="130">
        <f t="shared" si="48"/>
        <v>2354255.3829179271</v>
      </c>
      <c r="AR109" s="74"/>
      <c r="AS109" s="73" t="s">
        <v>752</v>
      </c>
      <c r="AT109" s="42"/>
    </row>
    <row r="110" spans="1:46" s="1" customFormat="1" x14ac:dyDescent="0.3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3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3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3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3">
      <c r="A114" s="115"/>
      <c r="B114" s="73"/>
      <c r="C114" s="73"/>
      <c r="D114" s="73"/>
      <c r="E114" s="220" t="s">
        <v>744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752</v>
      </c>
      <c r="AT114" s="42"/>
    </row>
    <row r="115" spans="1:46" s="17" customFormat="1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3">
      <c r="A116" s="115"/>
      <c r="B116" s="73"/>
      <c r="C116" s="73"/>
      <c r="D116" s="73"/>
      <c r="E116" s="216" t="s">
        <v>750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752</v>
      </c>
      <c r="AT116" s="42"/>
    </row>
    <row r="117" spans="1:46" s="17" customFormat="1" x14ac:dyDescent="0.3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3">
      <c r="A118" s="115"/>
      <c r="B118" s="73"/>
      <c r="C118" s="73"/>
      <c r="D118" s="73"/>
      <c r="E118" s="216" t="s">
        <v>751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3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3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3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3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3">
      <c r="A123" s="73"/>
      <c r="B123" s="73"/>
      <c r="C123" s="109" t="s">
        <v>718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3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3">
      <c r="A126" s="73"/>
      <c r="B126" s="73"/>
      <c r="C126" s="110" t="s">
        <v>745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3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606</v>
      </c>
      <c r="AT128" s="42"/>
    </row>
    <row r="129" spans="1:46" x14ac:dyDescent="0.3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7826447.4759470727</v>
      </c>
      <c r="L129" s="221">
        <f t="shared" si="52"/>
        <v>534048.07811607583</v>
      </c>
      <c r="M129" s="221">
        <f t="shared" si="52"/>
        <v>8071595.8437966248</v>
      </c>
      <c r="N129" s="221">
        <f t="shared" si="52"/>
        <v>869577.56362974248</v>
      </c>
      <c r="O129" s="221">
        <f t="shared" si="52"/>
        <v>334678.0191785018</v>
      </c>
      <c r="P129" s="221">
        <f t="shared" si="52"/>
        <v>142347.70128115546</v>
      </c>
      <c r="Q129" s="221">
        <f t="shared" si="52"/>
        <v>1143113.1253040275</v>
      </c>
      <c r="R129" s="221">
        <f t="shared" si="52"/>
        <v>493893.53476195736</v>
      </c>
      <c r="S129" s="221">
        <f t="shared" si="52"/>
        <v>3774213.2854345962</v>
      </c>
      <c r="T129" s="221">
        <f t="shared" si="52"/>
        <v>987025.28428209061</v>
      </c>
      <c r="U129" s="221">
        <f t="shared" si="52"/>
        <v>336314.97748363111</v>
      </c>
      <c r="V129" s="221">
        <f t="shared" si="52"/>
        <v>294979.09518421616</v>
      </c>
      <c r="W129" s="221">
        <f t="shared" si="52"/>
        <v>348092.40993282793</v>
      </c>
      <c r="X129" s="221">
        <f t="shared" si="52"/>
        <v>1370477.2177252083</v>
      </c>
      <c r="Y129" s="221">
        <f t="shared" si="52"/>
        <v>0</v>
      </c>
      <c r="Z129" s="221">
        <f t="shared" si="52"/>
        <v>0</v>
      </c>
      <c r="AA129" s="221">
        <f t="shared" si="52"/>
        <v>320793.02937110659</v>
      </c>
      <c r="AB129" s="221">
        <f t="shared" si="52"/>
        <v>461346.08936716901</v>
      </c>
      <c r="AC129" s="221">
        <f t="shared" si="52"/>
        <v>1680943.1417991857</v>
      </c>
      <c r="AD129" s="221">
        <f t="shared" si="52"/>
        <v>366540.45565243717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3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5413256.6013145372</v>
      </c>
      <c r="K130" s="174">
        <f t="shared" si="53"/>
        <v>8620583.09869246</v>
      </c>
      <c r="L130" s="174">
        <f t="shared" si="53"/>
        <v>588236.98111377563</v>
      </c>
      <c r="M130" s="174">
        <f t="shared" si="53"/>
        <v>8890606.2328220587</v>
      </c>
      <c r="N130" s="174">
        <f t="shared" si="53"/>
        <v>957812.04321205895</v>
      </c>
      <c r="O130" s="174">
        <f t="shared" si="53"/>
        <v>368637.19899748487</v>
      </c>
      <c r="P130" s="174">
        <f t="shared" si="53"/>
        <v>156791.46784966561</v>
      </c>
      <c r="Q130" s="174">
        <f t="shared" si="53"/>
        <v>1259102.768935015</v>
      </c>
      <c r="R130" s="174">
        <f t="shared" si="53"/>
        <v>544008.02808776184</v>
      </c>
      <c r="S130" s="174">
        <f t="shared" si="53"/>
        <v>4157175.9548978363</v>
      </c>
      <c r="T130" s="174">
        <f t="shared" si="53"/>
        <v>1087176.9739481548</v>
      </c>
      <c r="U130" s="174">
        <f t="shared" si="53"/>
        <v>370440.25653308211</v>
      </c>
      <c r="V130" s="174">
        <f t="shared" si="53"/>
        <v>324910.09621257766</v>
      </c>
      <c r="W130" s="174">
        <f t="shared" si="53"/>
        <v>383412.72398138017</v>
      </c>
      <c r="X130" s="174">
        <f t="shared" si="53"/>
        <v>1509537.0890271463</v>
      </c>
      <c r="Y130" s="174">
        <f t="shared" si="53"/>
        <v>0</v>
      </c>
      <c r="Z130" s="174">
        <f t="shared" si="53"/>
        <v>0</v>
      </c>
      <c r="AA130" s="174">
        <f t="shared" si="53"/>
        <v>353343.32411657495</v>
      </c>
      <c r="AB130" s="174">
        <f t="shared" si="53"/>
        <v>508158.05164082017</v>
      </c>
      <c r="AC130" s="174">
        <f t="shared" si="53"/>
        <v>1851505.4349487675</v>
      </c>
      <c r="AD130" s="174">
        <f t="shared" si="53"/>
        <v>403732.659893954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3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10294998.386753958</v>
      </c>
      <c r="L131" s="174">
        <f t="shared" si="54"/>
        <v>81506.293703828385</v>
      </c>
      <c r="M131" s="174">
        <f t="shared" si="54"/>
        <v>624312.60432652803</v>
      </c>
      <c r="N131" s="174">
        <f t="shared" si="54"/>
        <v>4321110.1631633658</v>
      </c>
      <c r="O131" s="174">
        <f t="shared" si="54"/>
        <v>-142818.03010542039</v>
      </c>
      <c r="P131" s="174">
        <f t="shared" si="54"/>
        <v>21725.073123781433</v>
      </c>
      <c r="Q131" s="174">
        <f t="shared" si="54"/>
        <v>174461.65981235958</v>
      </c>
      <c r="R131" s="174">
        <f t="shared" si="54"/>
        <v>75377.916618923817</v>
      </c>
      <c r="S131" s="174">
        <f t="shared" si="54"/>
        <v>576019.55544658168</v>
      </c>
      <c r="T131" s="174">
        <f t="shared" si="54"/>
        <v>150639.56975108743</v>
      </c>
      <c r="U131" s="174">
        <f t="shared" si="54"/>
        <v>51328.313788668478</v>
      </c>
      <c r="V131" s="174">
        <f t="shared" si="54"/>
        <v>45019.641028178332</v>
      </c>
      <c r="W131" s="174">
        <f t="shared" si="54"/>
        <v>53125.782794956314</v>
      </c>
      <c r="X131" s="174">
        <f t="shared" si="54"/>
        <v>209161.91481553792</v>
      </c>
      <c r="Y131" s="174">
        <f t="shared" si="54"/>
        <v>0</v>
      </c>
      <c r="Z131" s="174">
        <f t="shared" si="54"/>
        <v>0</v>
      </c>
      <c r="AA131" s="174">
        <f t="shared" si="54"/>
        <v>48959.357671125756</v>
      </c>
      <c r="AB131" s="174">
        <f t="shared" si="54"/>
        <v>70410.533058598856</v>
      </c>
      <c r="AC131" s="174">
        <f t="shared" si="54"/>
        <v>256545.15207363374</v>
      </c>
      <c r="AD131" s="174">
        <f t="shared" si="54"/>
        <v>55941.319250004301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3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14738915.569099298</v>
      </c>
      <c r="K132" s="174">
        <f t="shared" si="55"/>
        <v>17444479.374713965</v>
      </c>
      <c r="L132" s="174">
        <f t="shared" si="55"/>
        <v>264398.87379363185</v>
      </c>
      <c r="M132" s="174">
        <f t="shared" si="55"/>
        <v>6505264.8400240289</v>
      </c>
      <c r="N132" s="174">
        <f t="shared" si="55"/>
        <v>652377.35956535337</v>
      </c>
      <c r="O132" s="174">
        <f t="shared" si="55"/>
        <v>3376707.2235417957</v>
      </c>
      <c r="P132" s="174">
        <f t="shared" si="55"/>
        <v>70474.126671549384</v>
      </c>
      <c r="Q132" s="174">
        <f t="shared" si="55"/>
        <v>565937.47891629336</v>
      </c>
      <c r="R132" s="174">
        <f t="shared" si="55"/>
        <v>244518.98567947801</v>
      </c>
      <c r="S132" s="174">
        <f t="shared" si="55"/>
        <v>1868554.1302687293</v>
      </c>
      <c r="T132" s="174">
        <f t="shared" si="55"/>
        <v>488660.82336748409</v>
      </c>
      <c r="U132" s="174">
        <f t="shared" si="55"/>
        <v>166504.29976320523</v>
      </c>
      <c r="V132" s="174">
        <f t="shared" si="55"/>
        <v>146039.54916287449</v>
      </c>
      <c r="W132" s="174">
        <f t="shared" si="55"/>
        <v>172335.12287323875</v>
      </c>
      <c r="X132" s="174">
        <f t="shared" si="55"/>
        <v>678501.89481932262</v>
      </c>
      <c r="Y132" s="174">
        <f t="shared" si="55"/>
        <v>0</v>
      </c>
      <c r="Z132" s="174">
        <f t="shared" si="55"/>
        <v>0</v>
      </c>
      <c r="AA132" s="174">
        <f t="shared" si="55"/>
        <v>158819.62535240682</v>
      </c>
      <c r="AB132" s="174">
        <f t="shared" si="55"/>
        <v>228405.25311517625</v>
      </c>
      <c r="AC132" s="174">
        <f t="shared" si="55"/>
        <v>832208.73141356872</v>
      </c>
      <c r="AD132" s="174">
        <f t="shared" si="55"/>
        <v>181468.46257022754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3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30325409.744328141</v>
      </c>
      <c r="K133" s="175">
        <f t="shared" si="56"/>
        <v>18345159.149511326</v>
      </c>
      <c r="L133" s="175">
        <f t="shared" si="56"/>
        <v>928751.06495268748</v>
      </c>
      <c r="M133" s="175">
        <f t="shared" si="56"/>
        <v>2422644.6884674057</v>
      </c>
      <c r="N133" s="175">
        <f t="shared" si="56"/>
        <v>4805839.0514134774</v>
      </c>
      <c r="O133" s="175">
        <f t="shared" si="56"/>
        <v>-816335.35161236289</v>
      </c>
      <c r="P133" s="175">
        <f t="shared" si="56"/>
        <v>247553.70270184771</v>
      </c>
      <c r="Q133" s="175">
        <f t="shared" si="56"/>
        <v>1987962.462542101</v>
      </c>
      <c r="R133" s="175">
        <f t="shared" si="56"/>
        <v>858919.19694113266</v>
      </c>
      <c r="S133" s="175">
        <f t="shared" si="56"/>
        <v>6563649.888173705</v>
      </c>
      <c r="T133" s="175">
        <f t="shared" si="56"/>
        <v>1716513.5902108334</v>
      </c>
      <c r="U133" s="175">
        <f t="shared" si="56"/>
        <v>584877.85331861337</v>
      </c>
      <c r="V133" s="175">
        <f t="shared" si="56"/>
        <v>512991.54517615365</v>
      </c>
      <c r="W133" s="175">
        <f t="shared" si="56"/>
        <v>605359.72260683577</v>
      </c>
      <c r="X133" s="175">
        <f t="shared" si="56"/>
        <v>2383366.2690927843</v>
      </c>
      <c r="Y133" s="175">
        <f t="shared" si="56"/>
        <v>0</v>
      </c>
      <c r="Z133" s="175">
        <f t="shared" si="56"/>
        <v>0</v>
      </c>
      <c r="AA133" s="175">
        <f t="shared" si="56"/>
        <v>557883.98061242944</v>
      </c>
      <c r="AB133" s="175">
        <f t="shared" si="56"/>
        <v>802316.66280500381</v>
      </c>
      <c r="AC133" s="175">
        <f t="shared" si="56"/>
        <v>2923290.6119205002</v>
      </c>
      <c r="AD133" s="175">
        <f t="shared" si="56"/>
        <v>637442.30619897996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3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3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606</v>
      </c>
      <c r="AT135" s="42"/>
    </row>
    <row r="136" spans="1:46" x14ac:dyDescent="0.3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7872452.5007420005</v>
      </c>
      <c r="L136" s="221">
        <f t="shared" si="57"/>
        <v>559904.91253415274</v>
      </c>
      <c r="M136" s="221">
        <f t="shared" si="57"/>
        <v>8095011.7807053039</v>
      </c>
      <c r="N136" s="221">
        <f t="shared" si="57"/>
        <v>883590.35861467908</v>
      </c>
      <c r="O136" s="221">
        <f t="shared" si="57"/>
        <v>289370.8166479771</v>
      </c>
      <c r="P136" s="221">
        <f t="shared" si="57"/>
        <v>149239.70425363077</v>
      </c>
      <c r="Q136" s="221">
        <f t="shared" si="57"/>
        <v>1198458.8666582215</v>
      </c>
      <c r="R136" s="221">
        <f t="shared" si="57"/>
        <v>517806.2195403548</v>
      </c>
      <c r="S136" s="221">
        <f t="shared" si="57"/>
        <v>3956948.1589018828</v>
      </c>
      <c r="T136" s="221">
        <f t="shared" si="57"/>
        <v>1034813.7707272947</v>
      </c>
      <c r="U136" s="221">
        <f t="shared" si="57"/>
        <v>352598.23182243516</v>
      </c>
      <c r="V136" s="221">
        <f t="shared" si="57"/>
        <v>309261.0033747268</v>
      </c>
      <c r="W136" s="221">
        <f t="shared" si="57"/>
        <v>364945.88843905751</v>
      </c>
      <c r="X136" s="221">
        <f t="shared" si="57"/>
        <v>1436831.1733793011</v>
      </c>
      <c r="Y136" s="221">
        <f t="shared" si="57"/>
        <v>0</v>
      </c>
      <c r="Z136" s="221">
        <f t="shared" si="57"/>
        <v>0</v>
      </c>
      <c r="AA136" s="221">
        <f t="shared" si="57"/>
        <v>336324.7625292571</v>
      </c>
      <c r="AB136" s="221">
        <f t="shared" si="57"/>
        <v>483682.93492660846</v>
      </c>
      <c r="AC136" s="221">
        <f t="shared" si="57"/>
        <v>1762328.826468304</v>
      </c>
      <c r="AD136" s="221">
        <f t="shared" si="57"/>
        <v>384287.12726815563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3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5413256.6013145372</v>
      </c>
      <c r="K137" s="174">
        <f t="shared" si="58"/>
        <v>8671256.1710437313</v>
      </c>
      <c r="L137" s="174">
        <f t="shared" si="58"/>
        <v>616717.46225866338</v>
      </c>
      <c r="M137" s="174">
        <f t="shared" si="58"/>
        <v>8916398.1429543849</v>
      </c>
      <c r="N137" s="174">
        <f t="shared" si="58"/>
        <v>973246.69143321365</v>
      </c>
      <c r="O137" s="174">
        <f t="shared" si="58"/>
        <v>318732.75568728219</v>
      </c>
      <c r="P137" s="174">
        <f t="shared" si="58"/>
        <v>164382.79003297453</v>
      </c>
      <c r="Q137" s="174">
        <f t="shared" si="58"/>
        <v>1320064.3436429366</v>
      </c>
      <c r="R137" s="174">
        <f t="shared" si="58"/>
        <v>570347.09020739468</v>
      </c>
      <c r="S137" s="174">
        <f t="shared" si="58"/>
        <v>4358452.6090369066</v>
      </c>
      <c r="T137" s="174">
        <f t="shared" si="58"/>
        <v>1139814.472612486</v>
      </c>
      <c r="U137" s="174">
        <f t="shared" si="58"/>
        <v>388375.74355656322</v>
      </c>
      <c r="V137" s="174">
        <f t="shared" si="58"/>
        <v>340641.16407479387</v>
      </c>
      <c r="W137" s="174">
        <f t="shared" si="58"/>
        <v>401976.29479834257</v>
      </c>
      <c r="X137" s="174">
        <f t="shared" si="58"/>
        <v>1582623.8618447003</v>
      </c>
      <c r="Y137" s="174">
        <f t="shared" si="58"/>
        <v>0</v>
      </c>
      <c r="Z137" s="174">
        <f t="shared" si="58"/>
        <v>0</v>
      </c>
      <c r="AA137" s="174">
        <f t="shared" si="58"/>
        <v>370451.03444978094</v>
      </c>
      <c r="AB137" s="174">
        <f t="shared" si="58"/>
        <v>532761.37695535016</v>
      </c>
      <c r="AC137" s="174">
        <f t="shared" si="58"/>
        <v>1941149.1794305791</v>
      </c>
      <c r="AD137" s="174">
        <f t="shared" si="58"/>
        <v>423280.05452717427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3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10302019.662958181</v>
      </c>
      <c r="L138" s="174">
        <f t="shared" si="60"/>
        <v>85452.557770100306</v>
      </c>
      <c r="M138" s="174">
        <f t="shared" si="60"/>
        <v>627886.33918156533</v>
      </c>
      <c r="N138" s="174">
        <f t="shared" si="60"/>
        <v>4323248.7926809229</v>
      </c>
      <c r="O138" s="174">
        <f t="shared" si="60"/>
        <v>-149732.80483764809</v>
      </c>
      <c r="P138" s="174">
        <f t="shared" si="60"/>
        <v>22776.929017475217</v>
      </c>
      <c r="Q138" s="174">
        <f t="shared" si="60"/>
        <v>182908.51400942792</v>
      </c>
      <c r="R138" s="174">
        <f t="shared" si="60"/>
        <v>79027.465018518473</v>
      </c>
      <c r="S138" s="174">
        <f t="shared" si="60"/>
        <v>603908.50941360521</v>
      </c>
      <c r="T138" s="174">
        <f t="shared" si="60"/>
        <v>157933.03745834812</v>
      </c>
      <c r="U138" s="174">
        <f t="shared" si="60"/>
        <v>53813.46028573018</v>
      </c>
      <c r="V138" s="174">
        <f t="shared" si="60"/>
        <v>47199.342540696212</v>
      </c>
      <c r="W138" s="174">
        <f t="shared" si="60"/>
        <v>55697.956772074052</v>
      </c>
      <c r="X138" s="174">
        <f t="shared" si="60"/>
        <v>219288.84012352079</v>
      </c>
      <c r="Y138" s="174">
        <f t="shared" si="60"/>
        <v>0</v>
      </c>
      <c r="Z138" s="174">
        <f t="shared" si="60"/>
        <v>0</v>
      </c>
      <c r="AA138" s="174">
        <f t="shared" si="60"/>
        <v>51329.807180060336</v>
      </c>
      <c r="AB138" s="174">
        <f t="shared" si="60"/>
        <v>73819.577242424231</v>
      </c>
      <c r="AC138" s="174">
        <f t="shared" si="60"/>
        <v>268966.21637430246</v>
      </c>
      <c r="AD138" s="174">
        <f t="shared" si="60"/>
        <v>58649.812152139144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3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14738915.569099298</v>
      </c>
      <c r="K139" s="174">
        <f t="shared" si="62"/>
        <v>17467255.744938038</v>
      </c>
      <c r="L139" s="174">
        <f t="shared" si="62"/>
        <v>277200.189218499</v>
      </c>
      <c r="M139" s="174">
        <f t="shared" si="62"/>
        <v>6516857.7051632823</v>
      </c>
      <c r="N139" s="174">
        <f t="shared" si="62"/>
        <v>659314.8758013224</v>
      </c>
      <c r="O139" s="174">
        <f t="shared" si="62"/>
        <v>3354276.3342367187</v>
      </c>
      <c r="P139" s="174">
        <f t="shared" si="62"/>
        <v>73886.249846925319</v>
      </c>
      <c r="Q139" s="174">
        <f t="shared" si="62"/>
        <v>593338.29221936443</v>
      </c>
      <c r="R139" s="174">
        <f t="shared" si="62"/>
        <v>256357.78294112868</v>
      </c>
      <c r="S139" s="174">
        <f t="shared" si="62"/>
        <v>1959023.3159607919</v>
      </c>
      <c r="T139" s="174">
        <f t="shared" si="62"/>
        <v>512320.15763751202</v>
      </c>
      <c r="U139" s="174">
        <f t="shared" si="62"/>
        <v>174565.88501235071</v>
      </c>
      <c r="V139" s="174">
        <f t="shared" si="62"/>
        <v>153110.29914949706</v>
      </c>
      <c r="W139" s="174">
        <f t="shared" si="62"/>
        <v>180679.01721374749</v>
      </c>
      <c r="X139" s="174">
        <f t="shared" si="62"/>
        <v>711352.70332439791</v>
      </c>
      <c r="Y139" s="174">
        <f t="shared" si="62"/>
        <v>0</v>
      </c>
      <c r="Z139" s="174">
        <f t="shared" si="62"/>
        <v>0</v>
      </c>
      <c r="AA139" s="174">
        <f t="shared" si="62"/>
        <v>166509.14418667485</v>
      </c>
      <c r="AB139" s="174">
        <f t="shared" si="62"/>
        <v>239463.87695827984</v>
      </c>
      <c r="AC139" s="174">
        <f t="shared" si="62"/>
        <v>872501.51450034091</v>
      </c>
      <c r="AD139" s="174">
        <f t="shared" si="62"/>
        <v>190254.56288788756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3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30325409.744328141</v>
      </c>
      <c r="K140" s="175">
        <f t="shared" si="64"/>
        <v>18218683.40593683</v>
      </c>
      <c r="L140" s="175">
        <f t="shared" si="64"/>
        <v>857666.16989858414</v>
      </c>
      <c r="M140" s="175">
        <f t="shared" si="64"/>
        <v>2358270.2414321089</v>
      </c>
      <c r="N140" s="175">
        <f t="shared" si="64"/>
        <v>4767315.4624538599</v>
      </c>
      <c r="O140" s="175">
        <f t="shared" si="64"/>
        <v>-691778.04173433164</v>
      </c>
      <c r="P140" s="175">
        <f t="shared" si="64"/>
        <v>228606.39847699387</v>
      </c>
      <c r="Q140" s="175">
        <f t="shared" si="64"/>
        <v>1835807.4789798469</v>
      </c>
      <c r="R140" s="175">
        <f t="shared" si="64"/>
        <v>793179.10438185732</v>
      </c>
      <c r="S140" s="175">
        <f t="shared" si="64"/>
        <v>6061280.2209082646</v>
      </c>
      <c r="T140" s="175">
        <f t="shared" si="64"/>
        <v>1585134.8031240103</v>
      </c>
      <c r="U140" s="175">
        <f t="shared" si="64"/>
        <v>540112.38021012128</v>
      </c>
      <c r="V140" s="175">
        <f t="shared" si="64"/>
        <v>473728.11762428662</v>
      </c>
      <c r="W140" s="175">
        <f t="shared" si="64"/>
        <v>559026.60496601753</v>
      </c>
      <c r="X140" s="175">
        <f t="shared" si="64"/>
        <v>2200947.8068080801</v>
      </c>
      <c r="Y140" s="175">
        <f t="shared" si="64"/>
        <v>0</v>
      </c>
      <c r="Z140" s="175">
        <f t="shared" si="64"/>
        <v>0</v>
      </c>
      <c r="AA140" s="175">
        <f t="shared" si="64"/>
        <v>515184.5687778705</v>
      </c>
      <c r="AB140" s="175">
        <f t="shared" si="64"/>
        <v>740908.82390410581</v>
      </c>
      <c r="AC140" s="175">
        <f t="shared" si="64"/>
        <v>2699547.3353821305</v>
      </c>
      <c r="AD140" s="175">
        <f t="shared" si="64"/>
        <v>588653.6467302466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3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3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3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3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641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7826447.4759470727</v>
      </c>
      <c r="L21" s="156">
        <f>Expenditure!L129</f>
        <v>534048.07811607583</v>
      </c>
      <c r="M21" s="156">
        <f>Expenditure!M129</f>
        <v>8071595.8437966248</v>
      </c>
      <c r="N21" s="156">
        <f>Expenditure!N129</f>
        <v>869577.56362974248</v>
      </c>
      <c r="O21" s="156">
        <f>Expenditure!O129</f>
        <v>334678.0191785018</v>
      </c>
      <c r="P21" s="156">
        <f>Expenditure!P129</f>
        <v>142347.70128115546</v>
      </c>
      <c r="Q21" s="156">
        <f>Expenditure!Q129</f>
        <v>1143113.1253040275</v>
      </c>
      <c r="R21" s="156">
        <f>Expenditure!R129</f>
        <v>493893.53476195736</v>
      </c>
      <c r="S21" s="156">
        <f>Expenditure!S129</f>
        <v>3774213.2854345962</v>
      </c>
      <c r="T21" s="156">
        <f>Expenditure!T129</f>
        <v>987025.28428209061</v>
      </c>
      <c r="U21" s="156">
        <f>Expenditure!U129</f>
        <v>336314.97748363111</v>
      </c>
      <c r="V21" s="156">
        <f>Expenditure!V129</f>
        <v>294979.09518421616</v>
      </c>
      <c r="W21" s="156">
        <f>Expenditure!W129</f>
        <v>348092.40993282793</v>
      </c>
      <c r="X21" s="156">
        <f>Expenditure!X129</f>
        <v>1370477.2177252083</v>
      </c>
      <c r="Y21" s="156">
        <f>Expenditure!Y129</f>
        <v>0</v>
      </c>
      <c r="Z21" s="156">
        <f>Expenditure!Z129</f>
        <v>0</v>
      </c>
      <c r="AA21" s="156">
        <f>Expenditure!AA129</f>
        <v>320793.02937110659</v>
      </c>
      <c r="AB21" s="156">
        <f>Expenditure!AB129</f>
        <v>461346.08936716901</v>
      </c>
      <c r="AC21" s="156">
        <f>Expenditure!AC129</f>
        <v>1680943.1417991857</v>
      </c>
      <c r="AD21" s="156">
        <f>Expenditure!AD129</f>
        <v>366540.45565243717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5413256.6013145372</v>
      </c>
      <c r="K22" s="152">
        <f>Expenditure!K130</f>
        <v>8620583.09869246</v>
      </c>
      <c r="L22" s="152">
        <f>Expenditure!L130</f>
        <v>588236.98111377563</v>
      </c>
      <c r="M22" s="152">
        <f>Expenditure!M130</f>
        <v>8890606.2328220587</v>
      </c>
      <c r="N22" s="152">
        <f>Expenditure!N130</f>
        <v>957812.04321205895</v>
      </c>
      <c r="O22" s="152">
        <f>Expenditure!O130</f>
        <v>368637.19899748487</v>
      </c>
      <c r="P22" s="152">
        <f>Expenditure!P130</f>
        <v>156791.46784966561</v>
      </c>
      <c r="Q22" s="152">
        <f>Expenditure!Q130</f>
        <v>1259102.768935015</v>
      </c>
      <c r="R22" s="152">
        <f>Expenditure!R130</f>
        <v>544008.02808776184</v>
      </c>
      <c r="S22" s="152">
        <f>Expenditure!S130</f>
        <v>4157175.9548978363</v>
      </c>
      <c r="T22" s="152">
        <f>Expenditure!T130</f>
        <v>1087176.9739481548</v>
      </c>
      <c r="U22" s="152">
        <f>Expenditure!U130</f>
        <v>370440.25653308211</v>
      </c>
      <c r="V22" s="152">
        <f>Expenditure!V130</f>
        <v>324910.09621257766</v>
      </c>
      <c r="W22" s="152">
        <f>Expenditure!W130</f>
        <v>383412.72398138017</v>
      </c>
      <c r="X22" s="152">
        <f>Expenditure!X130</f>
        <v>1509537.0890271463</v>
      </c>
      <c r="Y22" s="152">
        <f>Expenditure!Y130</f>
        <v>0</v>
      </c>
      <c r="Z22" s="152">
        <f>Expenditure!Z130</f>
        <v>0</v>
      </c>
      <c r="AA22" s="152">
        <f>Expenditure!AA130</f>
        <v>353343.32411657495</v>
      </c>
      <c r="AB22" s="152">
        <f>Expenditure!AB130</f>
        <v>508158.05164082017</v>
      </c>
      <c r="AC22" s="152">
        <f>Expenditure!AC130</f>
        <v>1851505.4349487675</v>
      </c>
      <c r="AD22" s="152">
        <f>Expenditure!AD130</f>
        <v>403732.659893954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10294998.386753958</v>
      </c>
      <c r="L23" s="152">
        <f>Expenditure!L131</f>
        <v>81506.293703828385</v>
      </c>
      <c r="M23" s="152">
        <f>Expenditure!M131</f>
        <v>624312.60432652803</v>
      </c>
      <c r="N23" s="152">
        <f>Expenditure!N131</f>
        <v>4321110.1631633658</v>
      </c>
      <c r="O23" s="152">
        <f>Expenditure!O131</f>
        <v>-142818.03010542039</v>
      </c>
      <c r="P23" s="152">
        <f>Expenditure!P131</f>
        <v>21725.073123781433</v>
      </c>
      <c r="Q23" s="152">
        <f>Expenditure!Q131</f>
        <v>174461.65981235958</v>
      </c>
      <c r="R23" s="152">
        <f>Expenditure!R131</f>
        <v>75377.916618923817</v>
      </c>
      <c r="S23" s="152">
        <f>Expenditure!S131</f>
        <v>576019.55544658168</v>
      </c>
      <c r="T23" s="152">
        <f>Expenditure!T131</f>
        <v>150639.56975108743</v>
      </c>
      <c r="U23" s="152">
        <f>Expenditure!U131</f>
        <v>51328.313788668478</v>
      </c>
      <c r="V23" s="152">
        <f>Expenditure!V131</f>
        <v>45019.641028178332</v>
      </c>
      <c r="W23" s="152">
        <f>Expenditure!W131</f>
        <v>53125.782794956314</v>
      </c>
      <c r="X23" s="152">
        <f>Expenditure!X131</f>
        <v>209161.91481553792</v>
      </c>
      <c r="Y23" s="152">
        <f>Expenditure!Y131</f>
        <v>0</v>
      </c>
      <c r="Z23" s="152">
        <f>Expenditure!Z131</f>
        <v>0</v>
      </c>
      <c r="AA23" s="152">
        <f>Expenditure!AA131</f>
        <v>48959.357671125756</v>
      </c>
      <c r="AB23" s="152">
        <f>Expenditure!AB131</f>
        <v>70410.533058598856</v>
      </c>
      <c r="AC23" s="152">
        <f>Expenditure!AC131</f>
        <v>256545.15207363374</v>
      </c>
      <c r="AD23" s="152">
        <f>Expenditure!AD131</f>
        <v>55941.319250004301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14738915.569099298</v>
      </c>
      <c r="K24" s="152">
        <f>Expenditure!K132</f>
        <v>17444479.374713965</v>
      </c>
      <c r="L24" s="152">
        <f>Expenditure!L132</f>
        <v>264398.87379363185</v>
      </c>
      <c r="M24" s="152">
        <f>Expenditure!M132</f>
        <v>6505264.8400240289</v>
      </c>
      <c r="N24" s="152">
        <f>Expenditure!N132</f>
        <v>652377.35956535337</v>
      </c>
      <c r="O24" s="152">
        <f>Expenditure!O132</f>
        <v>3376707.2235417957</v>
      </c>
      <c r="P24" s="152">
        <f>Expenditure!P132</f>
        <v>70474.126671549384</v>
      </c>
      <c r="Q24" s="152">
        <f>Expenditure!Q132</f>
        <v>565937.47891629336</v>
      </c>
      <c r="R24" s="152">
        <f>Expenditure!R132</f>
        <v>244518.98567947801</v>
      </c>
      <c r="S24" s="152">
        <f>Expenditure!S132</f>
        <v>1868554.1302687293</v>
      </c>
      <c r="T24" s="152">
        <f>Expenditure!T132</f>
        <v>488660.82336748409</v>
      </c>
      <c r="U24" s="152">
        <f>Expenditure!U132</f>
        <v>166504.29976320523</v>
      </c>
      <c r="V24" s="152">
        <f>Expenditure!V132</f>
        <v>146039.54916287449</v>
      </c>
      <c r="W24" s="152">
        <f>Expenditure!W132</f>
        <v>172335.12287323875</v>
      </c>
      <c r="X24" s="152">
        <f>Expenditure!X132</f>
        <v>678501.89481932262</v>
      </c>
      <c r="Y24" s="152">
        <f>Expenditure!Y132</f>
        <v>0</v>
      </c>
      <c r="Z24" s="152">
        <f>Expenditure!Z132</f>
        <v>0</v>
      </c>
      <c r="AA24" s="152">
        <f>Expenditure!AA132</f>
        <v>158819.62535240682</v>
      </c>
      <c r="AB24" s="152">
        <f>Expenditure!AB132</f>
        <v>228405.25311517625</v>
      </c>
      <c r="AC24" s="152">
        <f>Expenditure!AC132</f>
        <v>832208.73141356872</v>
      </c>
      <c r="AD24" s="152">
        <f>Expenditure!AD132</f>
        <v>181468.46257022754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30325409.744328141</v>
      </c>
      <c r="K25" s="162">
        <f>Expenditure!K133</f>
        <v>18345159.149511326</v>
      </c>
      <c r="L25" s="162">
        <f>Expenditure!L133</f>
        <v>928751.06495268748</v>
      </c>
      <c r="M25" s="162">
        <f>Expenditure!M133</f>
        <v>2422644.6884674057</v>
      </c>
      <c r="N25" s="162">
        <f>Expenditure!N133</f>
        <v>4805839.0514134774</v>
      </c>
      <c r="O25" s="162">
        <f>Expenditure!O133</f>
        <v>-816335.35161236289</v>
      </c>
      <c r="P25" s="162">
        <f>Expenditure!P133</f>
        <v>247553.70270184771</v>
      </c>
      <c r="Q25" s="162">
        <f>Expenditure!Q133</f>
        <v>1987962.462542101</v>
      </c>
      <c r="R25" s="162">
        <f>Expenditure!R133</f>
        <v>858919.19694113266</v>
      </c>
      <c r="S25" s="162">
        <f>Expenditure!S133</f>
        <v>6563649.888173705</v>
      </c>
      <c r="T25" s="162">
        <f>Expenditure!T133</f>
        <v>1716513.5902108334</v>
      </c>
      <c r="U25" s="162">
        <f>Expenditure!U133</f>
        <v>584877.85331861337</v>
      </c>
      <c r="V25" s="162">
        <f>Expenditure!V133</f>
        <v>512991.54517615365</v>
      </c>
      <c r="W25" s="162">
        <f>Expenditure!W133</f>
        <v>605359.72260683577</v>
      </c>
      <c r="X25" s="162">
        <f>Expenditure!X133</f>
        <v>2383366.2690927843</v>
      </c>
      <c r="Y25" s="162">
        <f>Expenditure!Y133</f>
        <v>0</v>
      </c>
      <c r="Z25" s="162">
        <f>Expenditure!Z133</f>
        <v>0</v>
      </c>
      <c r="AA25" s="162">
        <f>Expenditure!AA133</f>
        <v>557883.98061242944</v>
      </c>
      <c r="AB25" s="162">
        <f>Expenditure!AB133</f>
        <v>802316.66280500381</v>
      </c>
      <c r="AC25" s="162">
        <f>Expenditure!AC133</f>
        <v>2923290.6119205002</v>
      </c>
      <c r="AD25" s="162">
        <f>Expenditure!AD133</f>
        <v>637442.30619897996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3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7872452.5007420005</v>
      </c>
      <c r="L28" s="156">
        <f>Expenditure!L136</f>
        <v>559904.91253415274</v>
      </c>
      <c r="M28" s="156">
        <f>Expenditure!M136</f>
        <v>8095011.7807053039</v>
      </c>
      <c r="N28" s="156">
        <f>Expenditure!N136</f>
        <v>883590.35861467908</v>
      </c>
      <c r="O28" s="156">
        <f>Expenditure!O136</f>
        <v>289370.8166479771</v>
      </c>
      <c r="P28" s="156">
        <f>Expenditure!P136</f>
        <v>149239.70425363077</v>
      </c>
      <c r="Q28" s="156">
        <f>Expenditure!Q136</f>
        <v>1198458.8666582215</v>
      </c>
      <c r="R28" s="156">
        <f>Expenditure!R136</f>
        <v>517806.2195403548</v>
      </c>
      <c r="S28" s="156">
        <f>Expenditure!S136</f>
        <v>3956948.1589018828</v>
      </c>
      <c r="T28" s="156">
        <f>Expenditure!T136</f>
        <v>1034813.7707272947</v>
      </c>
      <c r="U28" s="156">
        <f>Expenditure!U136</f>
        <v>352598.23182243516</v>
      </c>
      <c r="V28" s="156">
        <f>Expenditure!V136</f>
        <v>309261.0033747268</v>
      </c>
      <c r="W28" s="156">
        <f>Expenditure!W136</f>
        <v>364945.88843905751</v>
      </c>
      <c r="X28" s="156">
        <f>Expenditure!X136</f>
        <v>1436831.1733793011</v>
      </c>
      <c r="Y28" s="156">
        <f>Expenditure!Y136</f>
        <v>0</v>
      </c>
      <c r="Z28" s="156">
        <f>Expenditure!Z136</f>
        <v>0</v>
      </c>
      <c r="AA28" s="156">
        <f>Expenditure!AA136</f>
        <v>336324.7625292571</v>
      </c>
      <c r="AB28" s="156">
        <f>Expenditure!AB136</f>
        <v>483682.93492660846</v>
      </c>
      <c r="AC28" s="156">
        <f>Expenditure!AC136</f>
        <v>1762328.826468304</v>
      </c>
      <c r="AD28" s="156">
        <f>Expenditure!AD136</f>
        <v>384287.12726815563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5413256.6013145372</v>
      </c>
      <c r="K29" s="152">
        <f>Expenditure!K137</f>
        <v>8671256.1710437313</v>
      </c>
      <c r="L29" s="152">
        <f>Expenditure!L137</f>
        <v>616717.46225866338</v>
      </c>
      <c r="M29" s="152">
        <f>Expenditure!M137</f>
        <v>8916398.1429543849</v>
      </c>
      <c r="N29" s="152">
        <f>Expenditure!N137</f>
        <v>973246.69143321365</v>
      </c>
      <c r="O29" s="152">
        <f>Expenditure!O137</f>
        <v>318732.75568728219</v>
      </c>
      <c r="P29" s="152">
        <f>Expenditure!P137</f>
        <v>164382.79003297453</v>
      </c>
      <c r="Q29" s="152">
        <f>Expenditure!Q137</f>
        <v>1320064.3436429366</v>
      </c>
      <c r="R29" s="152">
        <f>Expenditure!R137</f>
        <v>570347.09020739468</v>
      </c>
      <c r="S29" s="152">
        <f>Expenditure!S137</f>
        <v>4358452.6090369066</v>
      </c>
      <c r="T29" s="152">
        <f>Expenditure!T137</f>
        <v>1139814.472612486</v>
      </c>
      <c r="U29" s="152">
        <f>Expenditure!U137</f>
        <v>388375.74355656322</v>
      </c>
      <c r="V29" s="152">
        <f>Expenditure!V137</f>
        <v>340641.16407479387</v>
      </c>
      <c r="W29" s="152">
        <f>Expenditure!W137</f>
        <v>401976.29479834257</v>
      </c>
      <c r="X29" s="152">
        <f>Expenditure!X137</f>
        <v>1582623.8618447003</v>
      </c>
      <c r="Y29" s="152">
        <f>Expenditure!Y137</f>
        <v>0</v>
      </c>
      <c r="Z29" s="152">
        <f>Expenditure!Z137</f>
        <v>0</v>
      </c>
      <c r="AA29" s="152">
        <f>Expenditure!AA137</f>
        <v>370451.03444978094</v>
      </c>
      <c r="AB29" s="152">
        <f>Expenditure!AB137</f>
        <v>532761.37695535016</v>
      </c>
      <c r="AC29" s="152">
        <f>Expenditure!AC137</f>
        <v>1941149.1794305791</v>
      </c>
      <c r="AD29" s="152">
        <f>Expenditure!AD137</f>
        <v>423280.05452717427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10302019.662958181</v>
      </c>
      <c r="L30" s="152">
        <f>Expenditure!L138</f>
        <v>85452.557770100306</v>
      </c>
      <c r="M30" s="152">
        <f>Expenditure!M138</f>
        <v>627886.33918156533</v>
      </c>
      <c r="N30" s="152">
        <f>Expenditure!N138</f>
        <v>4323248.7926809229</v>
      </c>
      <c r="O30" s="152">
        <f>Expenditure!O138</f>
        <v>-149732.80483764809</v>
      </c>
      <c r="P30" s="152">
        <f>Expenditure!P138</f>
        <v>22776.929017475217</v>
      </c>
      <c r="Q30" s="152">
        <f>Expenditure!Q138</f>
        <v>182908.51400942792</v>
      </c>
      <c r="R30" s="152">
        <f>Expenditure!R138</f>
        <v>79027.465018518473</v>
      </c>
      <c r="S30" s="152">
        <f>Expenditure!S138</f>
        <v>603908.50941360521</v>
      </c>
      <c r="T30" s="152">
        <f>Expenditure!T138</f>
        <v>157933.03745834812</v>
      </c>
      <c r="U30" s="152">
        <f>Expenditure!U138</f>
        <v>53813.46028573018</v>
      </c>
      <c r="V30" s="152">
        <f>Expenditure!V138</f>
        <v>47199.342540696212</v>
      </c>
      <c r="W30" s="152">
        <f>Expenditure!W138</f>
        <v>55697.956772074052</v>
      </c>
      <c r="X30" s="152">
        <f>Expenditure!X138</f>
        <v>219288.84012352079</v>
      </c>
      <c r="Y30" s="152">
        <f>Expenditure!Y138</f>
        <v>0</v>
      </c>
      <c r="Z30" s="152">
        <f>Expenditure!Z138</f>
        <v>0</v>
      </c>
      <c r="AA30" s="152">
        <f>Expenditure!AA138</f>
        <v>51329.807180060336</v>
      </c>
      <c r="AB30" s="152">
        <f>Expenditure!AB138</f>
        <v>73819.577242424231</v>
      </c>
      <c r="AC30" s="152">
        <f>Expenditure!AC138</f>
        <v>268966.21637430246</v>
      </c>
      <c r="AD30" s="152">
        <f>Expenditure!AD138</f>
        <v>58649.812152139144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14738915.569099298</v>
      </c>
      <c r="K31" s="152">
        <f>Expenditure!K139</f>
        <v>17467255.744938038</v>
      </c>
      <c r="L31" s="152">
        <f>Expenditure!L139</f>
        <v>277200.189218499</v>
      </c>
      <c r="M31" s="152">
        <f>Expenditure!M139</f>
        <v>6516857.7051632823</v>
      </c>
      <c r="N31" s="152">
        <f>Expenditure!N139</f>
        <v>659314.8758013224</v>
      </c>
      <c r="O31" s="152">
        <f>Expenditure!O139</f>
        <v>3354276.3342367187</v>
      </c>
      <c r="P31" s="152">
        <f>Expenditure!P139</f>
        <v>73886.249846925319</v>
      </c>
      <c r="Q31" s="152">
        <f>Expenditure!Q139</f>
        <v>593338.29221936443</v>
      </c>
      <c r="R31" s="152">
        <f>Expenditure!R139</f>
        <v>256357.78294112868</v>
      </c>
      <c r="S31" s="152">
        <f>Expenditure!S139</f>
        <v>1959023.3159607919</v>
      </c>
      <c r="T31" s="152">
        <f>Expenditure!T139</f>
        <v>512320.15763751202</v>
      </c>
      <c r="U31" s="152">
        <f>Expenditure!U139</f>
        <v>174565.88501235071</v>
      </c>
      <c r="V31" s="152">
        <f>Expenditure!V139</f>
        <v>153110.29914949706</v>
      </c>
      <c r="W31" s="152">
        <f>Expenditure!W139</f>
        <v>180679.01721374749</v>
      </c>
      <c r="X31" s="152">
        <f>Expenditure!X139</f>
        <v>711352.70332439791</v>
      </c>
      <c r="Y31" s="152">
        <f>Expenditure!Y139</f>
        <v>0</v>
      </c>
      <c r="Z31" s="152">
        <f>Expenditure!Z139</f>
        <v>0</v>
      </c>
      <c r="AA31" s="152">
        <f>Expenditure!AA139</f>
        <v>166509.14418667485</v>
      </c>
      <c r="AB31" s="152">
        <f>Expenditure!AB139</f>
        <v>239463.87695827984</v>
      </c>
      <c r="AC31" s="152">
        <f>Expenditure!AC139</f>
        <v>872501.51450034091</v>
      </c>
      <c r="AD31" s="152">
        <f>Expenditure!AD139</f>
        <v>190254.56288788756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30325409.744328141</v>
      </c>
      <c r="K32" s="162">
        <f>Expenditure!K140</f>
        <v>18218683.40593683</v>
      </c>
      <c r="L32" s="162">
        <f>Expenditure!L140</f>
        <v>857666.16989858414</v>
      </c>
      <c r="M32" s="162">
        <f>Expenditure!M140</f>
        <v>2358270.2414321089</v>
      </c>
      <c r="N32" s="162">
        <f>Expenditure!N140</f>
        <v>4767315.4624538599</v>
      </c>
      <c r="O32" s="162">
        <f>Expenditure!O140</f>
        <v>-691778.04173433164</v>
      </c>
      <c r="P32" s="162">
        <f>Expenditure!P140</f>
        <v>228606.39847699387</v>
      </c>
      <c r="Q32" s="162">
        <f>Expenditure!Q140</f>
        <v>1835807.4789798469</v>
      </c>
      <c r="R32" s="162">
        <f>Expenditure!R140</f>
        <v>793179.10438185732</v>
      </c>
      <c r="S32" s="162">
        <f>Expenditure!S140</f>
        <v>6061280.2209082646</v>
      </c>
      <c r="T32" s="162">
        <f>Expenditure!T140</f>
        <v>1585134.8031240103</v>
      </c>
      <c r="U32" s="162">
        <f>Expenditure!U140</f>
        <v>540112.38021012128</v>
      </c>
      <c r="V32" s="162">
        <f>Expenditure!V140</f>
        <v>473728.11762428662</v>
      </c>
      <c r="W32" s="162">
        <f>Expenditure!W140</f>
        <v>559026.60496601753</v>
      </c>
      <c r="X32" s="162">
        <f>Expenditure!X140</f>
        <v>2200947.8068080801</v>
      </c>
      <c r="Y32" s="162">
        <f>Expenditure!Y140</f>
        <v>0</v>
      </c>
      <c r="Z32" s="162">
        <f>Expenditure!Z140</f>
        <v>0</v>
      </c>
      <c r="AA32" s="162">
        <f>Expenditure!AA140</f>
        <v>515184.5687778705</v>
      </c>
      <c r="AB32" s="162">
        <f>Expenditure!AB140</f>
        <v>740908.82390410581</v>
      </c>
      <c r="AC32" s="162">
        <f>Expenditure!AC140</f>
        <v>2699547.3353821305</v>
      </c>
      <c r="AD32" s="162">
        <f>Expenditure!AD140</f>
        <v>588653.6467302466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101"/>
      <c r="C34" s="110" t="s">
        <v>642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3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3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575</v>
      </c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101"/>
      <c r="C40" s="110" t="s">
        <v>643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3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575</v>
      </c>
      <c r="AT42" s="42"/>
    </row>
    <row r="43" spans="1:46" x14ac:dyDescent="0.3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14513500.245668532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3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14388927.266854715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3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4584732.8376159705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11013134.277096141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15283031.29360255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59783325.920837909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576</v>
      </c>
      <c r="AT49" s="42"/>
    </row>
    <row r="50" spans="1:46" x14ac:dyDescent="0.3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3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575</v>
      </c>
      <c r="AT52" s="42"/>
    </row>
    <row r="53" spans="1:46" x14ac:dyDescent="0.3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14796393.958173698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3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14700525.698230285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3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4627908.0103452709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3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11153190.541793352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3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14505307.712295298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3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3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59783325.920837909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576</v>
      </c>
      <c r="AT59" s="42"/>
    </row>
    <row r="60" spans="1:46" x14ac:dyDescent="0.3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3">
      <c r="A62" s="73"/>
      <c r="B62" s="73"/>
      <c r="C62" s="73"/>
      <c r="D62" s="73"/>
      <c r="E62" s="115" t="s">
        <v>763</v>
      </c>
      <c r="F62" s="73"/>
      <c r="G62" s="115" t="str">
        <f>Expenditure!G$19</f>
        <v>£ per year</v>
      </c>
      <c r="H62" s="130">
        <f>ABS(H49 - H59)</f>
        <v>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3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3">
      <c r="A65" s="73"/>
      <c r="B65" s="101"/>
      <c r="C65" s="110" t="s">
        <v>644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3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3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576</v>
      </c>
      <c r="AT67" s="42"/>
    </row>
    <row r="68" spans="1:46" x14ac:dyDescent="0.3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0.242768364290849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3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0.24068462309888566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3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7.6689156499704356E-2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3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0.18421749053706352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3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0.25564036557349745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3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3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576</v>
      </c>
      <c r="AT76" s="42"/>
    </row>
    <row r="77" spans="1:46" x14ac:dyDescent="0.3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0.24750034780210026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0.24589675251082527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7.7411350724670536E-2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3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0.18656022176755185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0.24263132719485198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3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3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3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df11e38d-df47-44a9-bb81-9cb5331e96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cbf8a88-e063-4a69-82e9-42d02808f6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2020-12-16T08:19:34Z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